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0.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5.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6.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7.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8.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9.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0.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1.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https://bmgf-my.sharepoint.com/personal/rui_han_gatesfoundation_org/Documents/Documents/GitHub/Ethiopia-HEP-Capacity-Analysis/config/"/>
    </mc:Choice>
  </mc:AlternateContent>
  <xr:revisionPtr revIDLastSave="5859" documentId="13_ncr:1_{EDD54943-A1A0-4A42-9E44-4B1ED1E04208}" xr6:coauthVersionLast="47" xr6:coauthVersionMax="47" xr10:uidLastSave="{1F1F71AC-C882-4A36-B721-21B651660693}"/>
  <bookViews>
    <workbookView xWindow="-110" yWindow="-110" windowWidth="19420" windowHeight="10560" tabRatio="830" firstSheet="25" activeTab="32" xr2:uid="{2F49C92C-A2E5-4A6B-9429-02A43E12B5B0}"/>
  </bookViews>
  <sheets>
    <sheet name="Scenarios_retain" sheetId="75" r:id="rId1"/>
    <sheet name="To Do or Upgrade" sheetId="64" r:id="rId2"/>
    <sheet name="Read Me" sheetId="77" r:id="rId3"/>
    <sheet name="Scenarios" sheetId="53" r:id="rId4"/>
    <sheet name="RegionSelect" sheetId="98" r:id="rId5"/>
    <sheet name="TotalPop" sheetId="54" r:id="rId6"/>
    <sheet name="StochasticParameters" sheetId="72" r:id="rId7"/>
    <sheet name="PopValues" sheetId="102" r:id="rId8"/>
    <sheet name="PopValues_retain" sheetId="56" r:id="rId9"/>
    <sheet name="SeasonalityCurves" sheetId="58" r:id="rId10"/>
    <sheet name="SeasonalityOffsets" sheetId="66" r:id="rId11"/>
    <sheet name="TaskValues_ref" sheetId="83" r:id="rId12"/>
    <sheet name="TV_Comprehensive" sheetId="86" r:id="rId13"/>
    <sheet name="TV_Merged" sheetId="96" r:id="rId14"/>
    <sheet name="Cadres_Comprehensive" sheetId="90" r:id="rId15"/>
    <sheet name="TV_Basic" sheetId="87" r:id="rId16"/>
    <sheet name="NCD age group" sheetId="105" r:id="rId17"/>
    <sheet name="Cadres_Basic" sheetId="91" r:id="rId18"/>
    <sheet name="Cadres_Merged" sheetId="97" r:id="rId19"/>
    <sheet name="Staffing Models" sheetId="82" r:id="rId20"/>
    <sheet name="Fertility Mortality Rates" sheetId="103" r:id="rId21"/>
    <sheet name="RegionalData" sheetId="99" r:id="rId22"/>
    <sheet name="Work time" sheetId="47" r:id="rId23"/>
    <sheet name="AgeSpecific Fertility" sheetId="67" r:id="rId24"/>
    <sheet name="RuralUrban Mortality" sheetId="73" r:id="rId25"/>
    <sheet name="Age band mort calcs" sheetId="78" r:id="rId26"/>
    <sheet name="Data dictionary Scenarios" sheetId="63" r:id="rId27"/>
    <sheet name="Ratios" sheetId="71" r:id="rId28"/>
    <sheet name="Services summary" sheetId="25" r:id="rId29"/>
    <sheet name="Tasks_previous" sheetId="57" r:id="rId30"/>
    <sheet name="TaskValues" sheetId="95" r:id="rId31"/>
    <sheet name="Tasks_previous (2)" sheetId="85" r:id="rId32"/>
    <sheet name="Lookup" sheetId="84" r:id="rId33"/>
    <sheet name="Prevalences" sheetId="31" r:id="rId34"/>
    <sheet name="DALYs " sheetId="62" r:id="rId35"/>
    <sheet name="CEA" sheetId="59" r:id="rId36"/>
    <sheet name="Ssn TB" sheetId="61" r:id="rId37"/>
    <sheet name="Ssn Births" sheetId="100" r:id="rId38"/>
    <sheet name="Ssn Diarrhea" sheetId="101" r:id="rId39"/>
    <sheet name="Ssn Malaria" sheetId="52" r:id="rId40"/>
    <sheet name="Ssn Nutr" sheetId="51" r:id="rId41"/>
    <sheet name="Ssn Measles" sheetId="50" r:id="rId42"/>
    <sheet name="Staffing" sheetId="21" r:id="rId43"/>
    <sheet name="Services ref" sheetId="22" r:id="rId44"/>
    <sheet name="Coverage impacts" sheetId="24" r:id="rId45"/>
    <sheet name="Demographics_Total" sheetId="26" r:id="rId46"/>
    <sheet name="PopRegional2020" sheetId="104" r:id="rId47"/>
    <sheet name="Pop_female_2020" sheetId="106" r:id="rId48"/>
    <sheet name="Pop_male_2020" sheetId="107" r:id="rId49"/>
    <sheet name="Pop M" sheetId="18" r:id="rId50"/>
    <sheet name="Pop F" sheetId="19" r:id="rId51"/>
    <sheet name="TB Incidence" sheetId="41" r:id="rId52"/>
    <sheet name="Malaria Incid" sheetId="43" r:id="rId53"/>
    <sheet name="FP mod" sheetId="7" r:id="rId54"/>
    <sheet name="unmet need" sheetId="10" r:id="rId55"/>
    <sheet name="HIV Prev" sheetId="17" r:id="rId56"/>
    <sheet name="HIV Incid" sheetId="37" r:id="rId57"/>
    <sheet name="mort infant" sheetId="9" r:id="rId58"/>
    <sheet name="mort 1-5" sheetId="16" r:id="rId59"/>
    <sheet name="mort 5-9" sheetId="14" r:id="rId60"/>
    <sheet name="mort 10-14" sheetId="15" r:id="rId61"/>
    <sheet name="mort 15-19" sheetId="20" r:id="rId62"/>
    <sheet name="mort 20-24" sheetId="13" r:id="rId63"/>
    <sheet name="mort adult f" sheetId="11" r:id="rId64"/>
    <sheet name="mort adult m" sheetId="12" r:id="rId65"/>
    <sheet name="AggregateDALYs" sheetId="68" r:id="rId66"/>
  </sheets>
  <externalReferences>
    <externalReference r:id="rId67"/>
  </externalReferences>
  <definedNames>
    <definedName name="_xlnm._FilterDatabase" localSheetId="46" hidden="1">PopRegional2020!$A$1:$G$575</definedName>
    <definedName name="_xlnm._FilterDatabase" localSheetId="29" hidden="1">Tasks_previous!$A$1:$S$103</definedName>
    <definedName name="_xlnm._FilterDatabase" localSheetId="31" hidden="1">'Tasks_previous (2)'!$A$1:$E$21</definedName>
    <definedName name="_xlnm._FilterDatabase" localSheetId="11" hidden="1">TaskValues_ref!$A$1:$AA$242</definedName>
    <definedName name="_xlnm._FilterDatabase" localSheetId="13" hidden="1">TV_Merged!$A$1:$S$136</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5">TotalPop!#REF!</definedName>
    <definedName name="total_pop">Demographics_Total!$CZ$3</definedName>
    <definedName name="total_pop2">[1]Demographics_Total!$CZ$3</definedName>
    <definedName name="weeks" localSheetId="1">'[1]Inputs Assump'!$C$14</definedName>
    <definedName name="wee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33" i="83" l="1"/>
  <c r="V232" i="83"/>
  <c r="T128" i="91"/>
  <c r="T129" i="91"/>
  <c r="T130" i="91"/>
  <c r="T131" i="91"/>
  <c r="T132" i="91"/>
  <c r="R128" i="91"/>
  <c r="R129" i="91"/>
  <c r="R130" i="91"/>
  <c r="R131" i="91"/>
  <c r="R132" i="91"/>
  <c r="O128" i="91"/>
  <c r="O129" i="91"/>
  <c r="O130" i="91"/>
  <c r="O131" i="91"/>
  <c r="O132" i="91"/>
  <c r="M128" i="91"/>
  <c r="M129" i="91"/>
  <c r="M130" i="91"/>
  <c r="M131" i="91"/>
  <c r="M132" i="91"/>
  <c r="I128" i="91"/>
  <c r="I129" i="91"/>
  <c r="I130" i="91"/>
  <c r="I131" i="91"/>
  <c r="I132" i="91"/>
  <c r="E128" i="91"/>
  <c r="E129" i="91"/>
  <c r="E130" i="91"/>
  <c r="E131" i="91"/>
  <c r="E132" i="91"/>
  <c r="B128" i="91"/>
  <c r="B129" i="91"/>
  <c r="B130" i="91"/>
  <c r="B131" i="91"/>
  <c r="B132" i="91"/>
  <c r="M112" i="91"/>
  <c r="R112" i="91"/>
  <c r="T112" i="91"/>
  <c r="M113" i="91"/>
  <c r="R113" i="91"/>
  <c r="T113" i="91"/>
  <c r="M114" i="91"/>
  <c r="R114" i="91"/>
  <c r="T114" i="91"/>
  <c r="M115" i="91"/>
  <c r="R115" i="91"/>
  <c r="T115" i="91"/>
  <c r="M116" i="91"/>
  <c r="R116" i="91"/>
  <c r="T116" i="91"/>
  <c r="M117" i="91"/>
  <c r="R117" i="91"/>
  <c r="T117" i="91"/>
  <c r="M118" i="91"/>
  <c r="R118" i="91"/>
  <c r="T118" i="91"/>
  <c r="M119" i="91"/>
  <c r="R119" i="91"/>
  <c r="T119" i="91"/>
  <c r="M120" i="91"/>
  <c r="R120" i="91"/>
  <c r="T120" i="91"/>
  <c r="M121" i="91"/>
  <c r="R121" i="91"/>
  <c r="T121" i="91"/>
  <c r="O112" i="91"/>
  <c r="O113" i="91"/>
  <c r="O114" i="91"/>
  <c r="O115" i="91"/>
  <c r="O116" i="91"/>
  <c r="O117" i="91"/>
  <c r="O118" i="91"/>
  <c r="O119" i="91"/>
  <c r="O120" i="91"/>
  <c r="O121" i="91"/>
  <c r="I112" i="91"/>
  <c r="I113" i="91"/>
  <c r="I114" i="91"/>
  <c r="I115" i="91"/>
  <c r="I116" i="91"/>
  <c r="I117" i="91"/>
  <c r="I118" i="91"/>
  <c r="I119" i="91"/>
  <c r="I120" i="91"/>
  <c r="I121" i="91"/>
  <c r="E112" i="91"/>
  <c r="E113" i="91"/>
  <c r="E114" i="91"/>
  <c r="E115" i="91"/>
  <c r="E116" i="91"/>
  <c r="E117" i="91"/>
  <c r="E118" i="91"/>
  <c r="E119" i="91"/>
  <c r="E120" i="91"/>
  <c r="E121" i="91"/>
  <c r="B112" i="91"/>
  <c r="B113" i="91"/>
  <c r="B114" i="91"/>
  <c r="B115" i="91"/>
  <c r="B116" i="91"/>
  <c r="B117" i="91"/>
  <c r="B118" i="91"/>
  <c r="B119" i="91"/>
  <c r="B120" i="91"/>
  <c r="B121" i="91"/>
  <c r="O78" i="97"/>
  <c r="O79" i="97"/>
  <c r="O80" i="97"/>
  <c r="O81" i="97"/>
  <c r="O82" i="97"/>
  <c r="O83" i="97"/>
  <c r="O84" i="97"/>
  <c r="O85" i="97"/>
  <c r="O86" i="97"/>
  <c r="O87" i="97"/>
  <c r="L78" i="97"/>
  <c r="L79" i="97"/>
  <c r="L80" i="97"/>
  <c r="L81" i="97"/>
  <c r="L82" i="97"/>
  <c r="L83" i="97"/>
  <c r="L84" i="97"/>
  <c r="L85" i="97"/>
  <c r="L86" i="97"/>
  <c r="L87" i="97"/>
  <c r="H78" i="97"/>
  <c r="H79" i="97"/>
  <c r="H80" i="97"/>
  <c r="H81" i="97"/>
  <c r="H82" i="97"/>
  <c r="H83" i="97"/>
  <c r="H84" i="97"/>
  <c r="H85" i="97"/>
  <c r="H86" i="97"/>
  <c r="H87" i="97"/>
  <c r="E78" i="97"/>
  <c r="E79" i="97"/>
  <c r="E80" i="97"/>
  <c r="E81" i="97"/>
  <c r="E82" i="97"/>
  <c r="E83" i="97"/>
  <c r="E84" i="97"/>
  <c r="E85" i="97"/>
  <c r="E86" i="97"/>
  <c r="E87" i="97"/>
  <c r="B78" i="97"/>
  <c r="B79" i="97"/>
  <c r="B80" i="97"/>
  <c r="B81" i="97"/>
  <c r="B82" i="97"/>
  <c r="B83" i="97"/>
  <c r="B84" i="97"/>
  <c r="B85" i="97"/>
  <c r="B86" i="97"/>
  <c r="B87" i="97"/>
  <c r="Y142" i="90"/>
  <c r="Y143" i="90"/>
  <c r="Y144" i="90"/>
  <c r="Y145" i="90"/>
  <c r="Y146" i="90"/>
  <c r="R142" i="90"/>
  <c r="R143" i="90"/>
  <c r="R144" i="90"/>
  <c r="R145" i="90"/>
  <c r="R146" i="90"/>
  <c r="J142" i="90"/>
  <c r="J143" i="90"/>
  <c r="J144" i="90"/>
  <c r="J145" i="90"/>
  <c r="J146" i="90"/>
  <c r="E142" i="90"/>
  <c r="E143" i="90"/>
  <c r="E144" i="90"/>
  <c r="E145" i="90"/>
  <c r="E146" i="90"/>
  <c r="B142" i="90"/>
  <c r="B143" i="90"/>
  <c r="B144" i="90"/>
  <c r="B145" i="90"/>
  <c r="B146" i="90"/>
  <c r="Y126" i="90"/>
  <c r="Y127" i="90"/>
  <c r="Y128" i="90"/>
  <c r="Y129" i="90"/>
  <c r="Y130" i="90"/>
  <c r="Y131" i="90"/>
  <c r="Y132" i="90"/>
  <c r="Y133" i="90"/>
  <c r="Y134" i="90"/>
  <c r="Y135" i="90"/>
  <c r="R126" i="90"/>
  <c r="R127" i="90"/>
  <c r="R128" i="90"/>
  <c r="R129" i="90"/>
  <c r="R130" i="90"/>
  <c r="R131" i="90"/>
  <c r="R132" i="90"/>
  <c r="R133" i="90"/>
  <c r="R134" i="90"/>
  <c r="R135" i="90"/>
  <c r="J126" i="90"/>
  <c r="J127" i="90"/>
  <c r="J128" i="90"/>
  <c r="J129" i="90"/>
  <c r="J130" i="90"/>
  <c r="J131" i="90"/>
  <c r="J132" i="90"/>
  <c r="J133" i="90"/>
  <c r="J134" i="90"/>
  <c r="J135" i="90"/>
  <c r="E126" i="90"/>
  <c r="E127" i="90"/>
  <c r="E128" i="90"/>
  <c r="E129" i="90"/>
  <c r="E130" i="90"/>
  <c r="E131" i="90"/>
  <c r="E132" i="90"/>
  <c r="E133" i="90"/>
  <c r="E134" i="90"/>
  <c r="E135" i="90"/>
  <c r="B126" i="90"/>
  <c r="B127" i="90"/>
  <c r="B128" i="90"/>
  <c r="B129" i="90"/>
  <c r="B130" i="90"/>
  <c r="B131" i="90"/>
  <c r="B132" i="90"/>
  <c r="B133" i="90"/>
  <c r="B134" i="90"/>
  <c r="B135" i="90"/>
  <c r="O167" i="83"/>
  <c r="O166" i="83"/>
  <c r="O165" i="83"/>
  <c r="O164" i="83"/>
  <c r="O163" i="83"/>
  <c r="O162" i="83"/>
  <c r="O839" i="99"/>
  <c r="C839" i="99"/>
  <c r="O838" i="99"/>
  <c r="C838" i="99"/>
  <c r="O837" i="99"/>
  <c r="C837" i="99"/>
  <c r="O836" i="99"/>
  <c r="C836" i="99"/>
  <c r="O835" i="99"/>
  <c r="C835" i="99"/>
  <c r="O834" i="99"/>
  <c r="C834" i="99"/>
  <c r="O831" i="99"/>
  <c r="S129" i="87"/>
  <c r="S130" i="87"/>
  <c r="S131" i="87"/>
  <c r="S132" i="87"/>
  <c r="S133" i="87"/>
  <c r="R129" i="87"/>
  <c r="R130" i="87"/>
  <c r="R131" i="87"/>
  <c r="R132" i="87"/>
  <c r="R133" i="87"/>
  <c r="Q129" i="87"/>
  <c r="Q130" i="87"/>
  <c r="Q131" i="87"/>
  <c r="Q132" i="87"/>
  <c r="Q133" i="87"/>
  <c r="P133" i="87"/>
  <c r="P129" i="87"/>
  <c r="P130" i="87"/>
  <c r="P131" i="87"/>
  <c r="P132" i="87"/>
  <c r="O129" i="87"/>
  <c r="O130" i="87"/>
  <c r="O131" i="87"/>
  <c r="O132" i="87"/>
  <c r="O133" i="87"/>
  <c r="N129" i="87"/>
  <c r="N130" i="87"/>
  <c r="N131" i="87"/>
  <c r="N132" i="87"/>
  <c r="N133" i="87"/>
  <c r="M129" i="87"/>
  <c r="M130" i="87"/>
  <c r="M131" i="87"/>
  <c r="M132" i="87"/>
  <c r="M133" i="87"/>
  <c r="L129" i="87"/>
  <c r="L130" i="87"/>
  <c r="L131" i="87"/>
  <c r="L132" i="87"/>
  <c r="L133" i="87"/>
  <c r="N163" i="83"/>
  <c r="K129" i="87" s="1"/>
  <c r="N164" i="83"/>
  <c r="K130" i="87"/>
  <c r="N165" i="83"/>
  <c r="K131" i="87" s="1"/>
  <c r="N166" i="83"/>
  <c r="K132" i="87" s="1"/>
  <c r="N167" i="83"/>
  <c r="K133" i="87" s="1"/>
  <c r="J129" i="87"/>
  <c r="J130" i="87"/>
  <c r="J131" i="87"/>
  <c r="J132" i="87"/>
  <c r="J133" i="87"/>
  <c r="I129" i="87"/>
  <c r="I130" i="87"/>
  <c r="I131" i="87"/>
  <c r="I132" i="87"/>
  <c r="I133" i="87"/>
  <c r="H129" i="87"/>
  <c r="H130" i="87"/>
  <c r="H131" i="87"/>
  <c r="H132" i="87"/>
  <c r="H133" i="87"/>
  <c r="G129" i="87"/>
  <c r="G130" i="87"/>
  <c r="G131" i="87"/>
  <c r="G132" i="87"/>
  <c r="G133" i="87"/>
  <c r="F129" i="87"/>
  <c r="F130" i="87"/>
  <c r="F131" i="87"/>
  <c r="F132" i="87"/>
  <c r="F133" i="87"/>
  <c r="S147" i="86"/>
  <c r="S146" i="86"/>
  <c r="S145" i="86"/>
  <c r="S144" i="86"/>
  <c r="S143" i="86"/>
  <c r="R147" i="86"/>
  <c r="R146" i="86"/>
  <c r="R145" i="86"/>
  <c r="R144" i="86"/>
  <c r="R143" i="86"/>
  <c r="Q147" i="86"/>
  <c r="Q146" i="86"/>
  <c r="Q145" i="86"/>
  <c r="Q144" i="86"/>
  <c r="Q143" i="86"/>
  <c r="P147" i="86"/>
  <c r="P146" i="86"/>
  <c r="P145" i="86"/>
  <c r="P144" i="86"/>
  <c r="P143" i="86"/>
  <c r="O147" i="86"/>
  <c r="O146" i="86"/>
  <c r="O145" i="86"/>
  <c r="O144" i="86"/>
  <c r="O143" i="86"/>
  <c r="N147" i="86"/>
  <c r="N146" i="86"/>
  <c r="N145" i="86"/>
  <c r="N144" i="86"/>
  <c r="N143" i="86"/>
  <c r="M147" i="86"/>
  <c r="M146" i="86"/>
  <c r="M145" i="86"/>
  <c r="M144" i="86"/>
  <c r="M143" i="86"/>
  <c r="L147" i="86"/>
  <c r="L146" i="86"/>
  <c r="L145" i="86"/>
  <c r="L144" i="86"/>
  <c r="L143" i="86"/>
  <c r="K146" i="86"/>
  <c r="K144" i="86"/>
  <c r="J147" i="86"/>
  <c r="J146" i="86"/>
  <c r="J145" i="86"/>
  <c r="J144" i="86"/>
  <c r="J143" i="86"/>
  <c r="I147" i="86"/>
  <c r="I146" i="86"/>
  <c r="I145" i="86"/>
  <c r="I144" i="86"/>
  <c r="I143" i="86"/>
  <c r="H147" i="86"/>
  <c r="H146" i="86"/>
  <c r="H145" i="86"/>
  <c r="H144" i="86"/>
  <c r="H143" i="86"/>
  <c r="G147" i="86"/>
  <c r="G146" i="86"/>
  <c r="G145" i="86"/>
  <c r="G144" i="86"/>
  <c r="G143" i="86"/>
  <c r="F147" i="86"/>
  <c r="F146" i="86"/>
  <c r="F145" i="86"/>
  <c r="F144" i="86"/>
  <c r="F143" i="86"/>
  <c r="N162" i="83"/>
  <c r="C194" i="99"/>
  <c r="C195" i="99"/>
  <c r="C196" i="99"/>
  <c r="C197" i="99"/>
  <c r="O3" i="99"/>
  <c r="Q3" i="99"/>
  <c r="O4" i="99"/>
  <c r="O5" i="99"/>
  <c r="Q5" i="99"/>
  <c r="O6" i="99"/>
  <c r="O7" i="99"/>
  <c r="Q7" i="99"/>
  <c r="O8" i="99"/>
  <c r="O9" i="99"/>
  <c r="Q9" i="99"/>
  <c r="O10" i="99"/>
  <c r="O11" i="99"/>
  <c r="Q11" i="99"/>
  <c r="O12" i="99"/>
  <c r="O13" i="99"/>
  <c r="Q13" i="99"/>
  <c r="O14" i="99"/>
  <c r="O15" i="99"/>
  <c r="Q15" i="99"/>
  <c r="O16" i="99"/>
  <c r="O17" i="99"/>
  <c r="Q17" i="99"/>
  <c r="O18" i="99"/>
  <c r="O19" i="99"/>
  <c r="Q19" i="99"/>
  <c r="O20" i="99"/>
  <c r="O21" i="99"/>
  <c r="Q21" i="99"/>
  <c r="O22" i="99"/>
  <c r="O23" i="99"/>
  <c r="Q23" i="99"/>
  <c r="O24" i="99"/>
  <c r="O25" i="99"/>
  <c r="Q25" i="99"/>
  <c r="O26" i="99"/>
  <c r="O27" i="99"/>
  <c r="Q27" i="99"/>
  <c r="O28" i="99"/>
  <c r="O29" i="99"/>
  <c r="Q29" i="99"/>
  <c r="O30" i="99"/>
  <c r="O31" i="99"/>
  <c r="Q31" i="99"/>
  <c r="O32" i="99"/>
  <c r="O33" i="99"/>
  <c r="Q33" i="99"/>
  <c r="O34" i="99"/>
  <c r="O35" i="99"/>
  <c r="Q35" i="99"/>
  <c r="O36" i="99"/>
  <c r="O37" i="99"/>
  <c r="Q37" i="99"/>
  <c r="O38" i="99"/>
  <c r="O39" i="99"/>
  <c r="Q39" i="99"/>
  <c r="O40" i="99"/>
  <c r="O41" i="99"/>
  <c r="Q41" i="99"/>
  <c r="O42" i="99"/>
  <c r="O43" i="99"/>
  <c r="Q43" i="99"/>
  <c r="O44" i="99"/>
  <c r="O45" i="99"/>
  <c r="Q45" i="99"/>
  <c r="O46" i="99"/>
  <c r="O47" i="99"/>
  <c r="Q47" i="99"/>
  <c r="O48" i="99"/>
  <c r="O49" i="99"/>
  <c r="Q49" i="99"/>
  <c r="O50" i="99"/>
  <c r="O51" i="99"/>
  <c r="Q51" i="99"/>
  <c r="O52" i="99"/>
  <c r="O53" i="99"/>
  <c r="Q53" i="99"/>
  <c r="O54" i="99"/>
  <c r="O55" i="99"/>
  <c r="Q55" i="99"/>
  <c r="O56" i="99"/>
  <c r="O57" i="99"/>
  <c r="Q57" i="99"/>
  <c r="O58" i="99"/>
  <c r="O59" i="99"/>
  <c r="Q59" i="99"/>
  <c r="O60" i="99"/>
  <c r="O61" i="99"/>
  <c r="Q61" i="99"/>
  <c r="O62" i="99"/>
  <c r="O63" i="99"/>
  <c r="Q63" i="99"/>
  <c r="O64" i="99"/>
  <c r="O65" i="99"/>
  <c r="Q65" i="99"/>
  <c r="O66" i="99"/>
  <c r="O67" i="99"/>
  <c r="Q67" i="99"/>
  <c r="O68" i="99"/>
  <c r="O69" i="99"/>
  <c r="Q69" i="99"/>
  <c r="O70" i="99"/>
  <c r="O71" i="99"/>
  <c r="Q71" i="99"/>
  <c r="O72" i="99"/>
  <c r="O73" i="99"/>
  <c r="Q73" i="99"/>
  <c r="O74" i="99"/>
  <c r="O75" i="99"/>
  <c r="Q75" i="99"/>
  <c r="O76" i="99"/>
  <c r="O77" i="99"/>
  <c r="Q77" i="99"/>
  <c r="O78" i="99"/>
  <c r="O79" i="99"/>
  <c r="Q79" i="99"/>
  <c r="O80" i="99"/>
  <c r="O81" i="99"/>
  <c r="Q81" i="99"/>
  <c r="O82" i="99"/>
  <c r="O83" i="99"/>
  <c r="Q83" i="99"/>
  <c r="O84" i="99"/>
  <c r="O85" i="99"/>
  <c r="Q85" i="99"/>
  <c r="O86" i="99"/>
  <c r="O87" i="99"/>
  <c r="Q87" i="99"/>
  <c r="O88" i="99"/>
  <c r="O89" i="99"/>
  <c r="Q89" i="99"/>
  <c r="O90" i="99"/>
  <c r="O91" i="99"/>
  <c r="Q91" i="99"/>
  <c r="O92" i="99"/>
  <c r="O93" i="99"/>
  <c r="Q93" i="99"/>
  <c r="O94" i="99"/>
  <c r="O95" i="99"/>
  <c r="Q95" i="99"/>
  <c r="O96" i="99"/>
  <c r="O97" i="99"/>
  <c r="Q97" i="99"/>
  <c r="O98" i="99"/>
  <c r="O99" i="99"/>
  <c r="Q99" i="99"/>
  <c r="O100" i="99"/>
  <c r="O101" i="99"/>
  <c r="Q101" i="99"/>
  <c r="O102" i="99"/>
  <c r="O103" i="99"/>
  <c r="Q103" i="99"/>
  <c r="O104" i="99"/>
  <c r="O105" i="99"/>
  <c r="Q105" i="99"/>
  <c r="O106" i="99"/>
  <c r="O107" i="99"/>
  <c r="Q107" i="99"/>
  <c r="O108" i="99"/>
  <c r="O109" i="99"/>
  <c r="Q109" i="99"/>
  <c r="O110" i="99"/>
  <c r="O111" i="99"/>
  <c r="Q111" i="99"/>
  <c r="O112" i="99"/>
  <c r="O113" i="99"/>
  <c r="O114" i="99"/>
  <c r="Q114" i="99"/>
  <c r="O115" i="99"/>
  <c r="O116" i="99"/>
  <c r="Q116" i="99"/>
  <c r="O117" i="99"/>
  <c r="O118" i="99"/>
  <c r="Q118" i="99"/>
  <c r="O119" i="99"/>
  <c r="O120" i="99"/>
  <c r="Q120" i="99"/>
  <c r="O121" i="99"/>
  <c r="O122" i="99"/>
  <c r="Q122" i="99"/>
  <c r="O123" i="99"/>
  <c r="O124" i="99"/>
  <c r="Q124" i="99"/>
  <c r="O125" i="99"/>
  <c r="O126" i="99"/>
  <c r="O127" i="99"/>
  <c r="Q127" i="99"/>
  <c r="O128" i="99"/>
  <c r="O129" i="99"/>
  <c r="Q129" i="99"/>
  <c r="O130" i="99"/>
  <c r="O131" i="99"/>
  <c r="Q131" i="99"/>
  <c r="O132" i="99"/>
  <c r="O133" i="99"/>
  <c r="Q133" i="99"/>
  <c r="O134" i="99"/>
  <c r="O135" i="99"/>
  <c r="Q135" i="99"/>
  <c r="O136" i="99"/>
  <c r="O137" i="99"/>
  <c r="Q137" i="99"/>
  <c r="O138" i="99"/>
  <c r="O139" i="99"/>
  <c r="Q139" i="99"/>
  <c r="O140" i="99"/>
  <c r="O141" i="99"/>
  <c r="Q141" i="99"/>
  <c r="O142" i="99"/>
  <c r="O143" i="99"/>
  <c r="Q143" i="99"/>
  <c r="O144" i="99"/>
  <c r="O145" i="99"/>
  <c r="Q145" i="99"/>
  <c r="O146" i="99"/>
  <c r="O147" i="99"/>
  <c r="Q147" i="99"/>
  <c r="O148" i="99"/>
  <c r="O149" i="99"/>
  <c r="Q149" i="99"/>
  <c r="O150" i="99"/>
  <c r="O151" i="99"/>
  <c r="Q151" i="99"/>
  <c r="O152" i="99"/>
  <c r="O153" i="99"/>
  <c r="Q153" i="99"/>
  <c r="O154" i="99"/>
  <c r="Q154" i="99"/>
  <c r="O155" i="99"/>
  <c r="O156" i="99"/>
  <c r="Q156" i="99"/>
  <c r="O157" i="99"/>
  <c r="O158" i="99"/>
  <c r="Q158" i="99"/>
  <c r="O159" i="99"/>
  <c r="O160" i="99"/>
  <c r="Q160" i="99"/>
  <c r="O161" i="99"/>
  <c r="O162" i="99"/>
  <c r="Q162" i="99"/>
  <c r="O163" i="99"/>
  <c r="O164" i="99"/>
  <c r="Q164" i="99"/>
  <c r="O165" i="99"/>
  <c r="O166" i="99"/>
  <c r="O167" i="99"/>
  <c r="Q167" i="99"/>
  <c r="O168" i="99"/>
  <c r="O169" i="99"/>
  <c r="Q169" i="99"/>
  <c r="O170" i="99"/>
  <c r="O171" i="99"/>
  <c r="Q171" i="99"/>
  <c r="O172" i="99"/>
  <c r="O173" i="99"/>
  <c r="Q173" i="99"/>
  <c r="O174" i="99"/>
  <c r="O175" i="99"/>
  <c r="Q175" i="99"/>
  <c r="O176" i="99"/>
  <c r="O177" i="99"/>
  <c r="Q177" i="99"/>
  <c r="O178" i="99"/>
  <c r="O179" i="99"/>
  <c r="O180" i="99"/>
  <c r="O181" i="99"/>
  <c r="Q181" i="99"/>
  <c r="O182" i="99"/>
  <c r="O183" i="99"/>
  <c r="Q183" i="99"/>
  <c r="O184" i="99"/>
  <c r="O185" i="99"/>
  <c r="Q185" i="99"/>
  <c r="O186" i="99"/>
  <c r="O187" i="99"/>
  <c r="Q187" i="99"/>
  <c r="O188" i="99"/>
  <c r="O189" i="99"/>
  <c r="Q189" i="99"/>
  <c r="O190" i="99"/>
  <c r="O191" i="99"/>
  <c r="Q191" i="99"/>
  <c r="O192" i="99"/>
  <c r="Q192" i="99"/>
  <c r="O193" i="99"/>
  <c r="I194" i="99"/>
  <c r="O194" i="99"/>
  <c r="O195" i="99"/>
  <c r="O196" i="99"/>
  <c r="O197" i="99"/>
  <c r="C198" i="99"/>
  <c r="O198" i="99"/>
  <c r="C199" i="99"/>
  <c r="O199" i="99"/>
  <c r="C200" i="99"/>
  <c r="O200" i="99"/>
  <c r="C201" i="99"/>
  <c r="O201" i="99"/>
  <c r="C202" i="99"/>
  <c r="O202" i="99"/>
  <c r="C203" i="99"/>
  <c r="O203" i="99"/>
  <c r="C204" i="99"/>
  <c r="O204" i="99"/>
  <c r="C205" i="99"/>
  <c r="O205" i="99"/>
  <c r="C223" i="99"/>
  <c r="O223" i="99"/>
  <c r="C224" i="99"/>
  <c r="O224" i="99"/>
  <c r="C225" i="99"/>
  <c r="O225" i="99"/>
  <c r="C226" i="99"/>
  <c r="O226" i="99"/>
  <c r="C227" i="99"/>
  <c r="O227" i="99"/>
  <c r="C228" i="99"/>
  <c r="O228" i="99"/>
  <c r="C229" i="99"/>
  <c r="O229" i="99"/>
  <c r="C230" i="99"/>
  <c r="O230" i="99"/>
  <c r="C231" i="99"/>
  <c r="O231" i="99"/>
  <c r="C232" i="99"/>
  <c r="O232" i="99"/>
  <c r="C233" i="99"/>
  <c r="O233" i="99"/>
  <c r="C234" i="99"/>
  <c r="O234" i="99"/>
  <c r="C235" i="99"/>
  <c r="O235" i="99"/>
  <c r="C236" i="99"/>
  <c r="O236" i="99"/>
  <c r="C237" i="99"/>
  <c r="O237" i="99"/>
  <c r="C238" i="99"/>
  <c r="O238" i="99"/>
  <c r="Q240" i="99"/>
  <c r="Q242" i="99"/>
  <c r="Q244" i="99"/>
  <c r="Q246" i="99"/>
  <c r="Q248" i="99"/>
  <c r="Q250" i="99"/>
  <c r="Q252" i="99"/>
  <c r="Q254" i="99"/>
  <c r="Q256" i="99"/>
  <c r="Q258" i="99"/>
  <c r="Q260" i="99"/>
  <c r="Q262" i="99"/>
  <c r="C264" i="99"/>
  <c r="O264" i="99"/>
  <c r="Q264" i="99"/>
  <c r="O265" i="99"/>
  <c r="C266" i="99"/>
  <c r="O266" i="99"/>
  <c r="Q266" i="99"/>
  <c r="O267" i="99"/>
  <c r="C268" i="99"/>
  <c r="O268" i="99"/>
  <c r="Q268" i="99"/>
  <c r="O269" i="99"/>
  <c r="C270" i="99"/>
  <c r="O270" i="99"/>
  <c r="Q270" i="99"/>
  <c r="O271" i="99"/>
  <c r="C272" i="99"/>
  <c r="O272" i="99"/>
  <c r="Q272" i="99"/>
  <c r="O273" i="99"/>
  <c r="C274" i="99"/>
  <c r="O274" i="99"/>
  <c r="Q274" i="99"/>
  <c r="O275" i="99"/>
  <c r="C276" i="99"/>
  <c r="O276" i="99"/>
  <c r="Q276" i="99"/>
  <c r="O277" i="99"/>
  <c r="C278" i="99"/>
  <c r="O278" i="99"/>
  <c r="Q278" i="99"/>
  <c r="O279" i="99"/>
  <c r="C280" i="99"/>
  <c r="O280" i="99"/>
  <c r="Q280" i="99"/>
  <c r="O281" i="99"/>
  <c r="C282" i="99"/>
  <c r="O282" i="99"/>
  <c r="Q282" i="99"/>
  <c r="O283" i="99"/>
  <c r="C284" i="99"/>
  <c r="O284" i="99"/>
  <c r="Q284" i="99"/>
  <c r="O285" i="99"/>
  <c r="C286" i="99"/>
  <c r="O286" i="99"/>
  <c r="Q286" i="99"/>
  <c r="O287" i="99"/>
  <c r="C288" i="99"/>
  <c r="O288" i="99"/>
  <c r="Q288" i="99"/>
  <c r="O289" i="99"/>
  <c r="C290" i="99"/>
  <c r="O290" i="99"/>
  <c r="Q290" i="99"/>
  <c r="O291" i="99"/>
  <c r="C292" i="99"/>
  <c r="O292" i="99"/>
  <c r="Q292" i="99"/>
  <c r="O293" i="99"/>
  <c r="C294" i="99"/>
  <c r="O294" i="99"/>
  <c r="Q294" i="99"/>
  <c r="O295" i="99"/>
  <c r="C296" i="99"/>
  <c r="O296" i="99"/>
  <c r="Q296" i="99"/>
  <c r="O297" i="99"/>
  <c r="C298" i="99"/>
  <c r="O298" i="99"/>
  <c r="Q298" i="99"/>
  <c r="O299" i="99"/>
  <c r="C300" i="99"/>
  <c r="O300" i="99"/>
  <c r="Q300" i="99"/>
  <c r="O301" i="99"/>
  <c r="C302" i="99"/>
  <c r="O302" i="99"/>
  <c r="Q302" i="99"/>
  <c r="O303" i="99"/>
  <c r="C304" i="99"/>
  <c r="O304" i="99"/>
  <c r="Q304" i="99"/>
  <c r="O305" i="99"/>
  <c r="C306" i="99"/>
  <c r="O306" i="99"/>
  <c r="Q306" i="99"/>
  <c r="O307" i="99"/>
  <c r="C308" i="99"/>
  <c r="O308" i="99"/>
  <c r="Q308" i="99"/>
  <c r="O309" i="99"/>
  <c r="C310" i="99"/>
  <c r="O310" i="99"/>
  <c r="Q310" i="99"/>
  <c r="O311" i="99"/>
  <c r="C312" i="99"/>
  <c r="O312" i="99"/>
  <c r="Q312" i="99"/>
  <c r="O313" i="99"/>
  <c r="C314" i="99"/>
  <c r="O314" i="99"/>
  <c r="Q314" i="99"/>
  <c r="O315" i="99"/>
  <c r="C316" i="99"/>
  <c r="O316" i="99"/>
  <c r="Q316" i="99"/>
  <c r="O317" i="99"/>
  <c r="C318" i="99"/>
  <c r="O318" i="99"/>
  <c r="Q318" i="99"/>
  <c r="O319" i="99"/>
  <c r="O320" i="99"/>
  <c r="Q320" i="99"/>
  <c r="O321" i="99"/>
  <c r="O322" i="99"/>
  <c r="Q322" i="99"/>
  <c r="O323" i="99"/>
  <c r="O324" i="99"/>
  <c r="Q324" i="99"/>
  <c r="O325" i="99"/>
  <c r="O326" i="99"/>
  <c r="Q326" i="99"/>
  <c r="O327" i="99"/>
  <c r="O328" i="99"/>
  <c r="Q328" i="99"/>
  <c r="O329" i="99"/>
  <c r="O330" i="99"/>
  <c r="Q330" i="99"/>
  <c r="O331" i="99"/>
  <c r="O332" i="99"/>
  <c r="Q332" i="99"/>
  <c r="O333" i="99"/>
  <c r="O334" i="99"/>
  <c r="Q334" i="99"/>
  <c r="O335" i="99"/>
  <c r="O336" i="99"/>
  <c r="Q336" i="99"/>
  <c r="O337" i="99"/>
  <c r="O338" i="99"/>
  <c r="Q338" i="99"/>
  <c r="O339" i="99"/>
  <c r="O340" i="99"/>
  <c r="Q340" i="99"/>
  <c r="O341" i="99"/>
  <c r="O342" i="99"/>
  <c r="Q342" i="99"/>
  <c r="O343" i="99"/>
  <c r="O344" i="99"/>
  <c r="Q344" i="99"/>
  <c r="O345" i="99"/>
  <c r="O346" i="99"/>
  <c r="Q346" i="99"/>
  <c r="O347" i="99"/>
  <c r="C348" i="99"/>
  <c r="O348" i="99"/>
  <c r="Q348" i="99"/>
  <c r="O349" i="99"/>
  <c r="C350" i="99"/>
  <c r="O350" i="99"/>
  <c r="Q350" i="99"/>
  <c r="O351" i="99"/>
  <c r="C352" i="99"/>
  <c r="O352" i="99"/>
  <c r="Q352" i="99"/>
  <c r="O353" i="99"/>
  <c r="C354" i="99"/>
  <c r="O354" i="99"/>
  <c r="Q354" i="99"/>
  <c r="O355" i="99"/>
  <c r="C356" i="99"/>
  <c r="O356" i="99"/>
  <c r="Q356" i="99"/>
  <c r="O357" i="99"/>
  <c r="C358" i="99"/>
  <c r="O358" i="99"/>
  <c r="Q358" i="99"/>
  <c r="O359" i="99"/>
  <c r="C360" i="99"/>
  <c r="O360" i="99"/>
  <c r="Q360" i="99"/>
  <c r="O361" i="99"/>
  <c r="C362" i="99"/>
  <c r="O362" i="99"/>
  <c r="Q362" i="99"/>
  <c r="O363" i="99"/>
  <c r="C364" i="99"/>
  <c r="O364" i="99"/>
  <c r="Q364" i="99"/>
  <c r="O365" i="99"/>
  <c r="C366" i="99"/>
  <c r="O366" i="99"/>
  <c r="Q366" i="99"/>
  <c r="O367" i="99"/>
  <c r="C368" i="99"/>
  <c r="O368" i="99"/>
  <c r="Q368" i="99"/>
  <c r="O369" i="99"/>
  <c r="C370" i="99"/>
  <c r="O370" i="99"/>
  <c r="Q370" i="99"/>
  <c r="O371" i="99"/>
  <c r="C372" i="99"/>
  <c r="O372" i="99"/>
  <c r="Q372" i="99"/>
  <c r="O373" i="99"/>
  <c r="C374" i="99"/>
  <c r="O374" i="99"/>
  <c r="Q374" i="99"/>
  <c r="O375" i="99"/>
  <c r="C377" i="99"/>
  <c r="O377" i="99"/>
  <c r="C378" i="99"/>
  <c r="O378" i="99"/>
  <c r="C379" i="99"/>
  <c r="O379" i="99"/>
  <c r="C380" i="99"/>
  <c r="O380" i="99"/>
  <c r="C381" i="99"/>
  <c r="O381" i="99"/>
  <c r="C382" i="99"/>
  <c r="O382" i="99"/>
  <c r="C383" i="99"/>
  <c r="O383" i="99"/>
  <c r="C384" i="99"/>
  <c r="O384" i="99"/>
  <c r="C385" i="99"/>
  <c r="O385" i="99"/>
  <c r="C386" i="99"/>
  <c r="O386" i="99"/>
  <c r="C387" i="99"/>
  <c r="O387" i="99"/>
  <c r="C388" i="99"/>
  <c r="O388" i="99"/>
  <c r="C389" i="99"/>
  <c r="I389" i="99"/>
  <c r="O389" i="99"/>
  <c r="C390" i="99"/>
  <c r="O390" i="99"/>
  <c r="C391" i="99"/>
  <c r="O391" i="99"/>
  <c r="Q391" i="99"/>
  <c r="O392" i="99"/>
  <c r="C393" i="99"/>
  <c r="O393" i="99"/>
  <c r="Q393" i="99"/>
  <c r="O394" i="99"/>
  <c r="C395" i="99"/>
  <c r="O395" i="99"/>
  <c r="Q395" i="99"/>
  <c r="O396" i="99"/>
  <c r="C397" i="99"/>
  <c r="O397" i="99"/>
  <c r="Q397" i="99"/>
  <c r="O398" i="99"/>
  <c r="C399" i="99"/>
  <c r="O399" i="99"/>
  <c r="Q399" i="99"/>
  <c r="O400" i="99"/>
  <c r="C401" i="99"/>
  <c r="O401" i="99"/>
  <c r="Q401" i="99"/>
  <c r="O402" i="99"/>
  <c r="C403" i="99"/>
  <c r="O403" i="99"/>
  <c r="Q403" i="99"/>
  <c r="O404" i="99"/>
  <c r="C405" i="99"/>
  <c r="O405" i="99"/>
  <c r="Q405" i="99"/>
  <c r="O406" i="99"/>
  <c r="C407" i="99"/>
  <c r="O407" i="99"/>
  <c r="Q407" i="99"/>
  <c r="O408" i="99"/>
  <c r="C409" i="99"/>
  <c r="O409" i="99"/>
  <c r="Q409" i="99"/>
  <c r="O410" i="99"/>
  <c r="C411" i="99"/>
  <c r="O411" i="99"/>
  <c r="Q411" i="99"/>
  <c r="O412" i="99"/>
  <c r="C413" i="99"/>
  <c r="O413" i="99"/>
  <c r="Q413" i="99"/>
  <c r="O414" i="99"/>
  <c r="C415" i="99"/>
  <c r="O415" i="99"/>
  <c r="Q415" i="99"/>
  <c r="O416" i="99"/>
  <c r="C417" i="99"/>
  <c r="O417" i="99"/>
  <c r="Q417" i="99"/>
  <c r="O418" i="99"/>
  <c r="C419" i="99"/>
  <c r="O419" i="99"/>
  <c r="C420" i="99"/>
  <c r="O420" i="99"/>
  <c r="C421" i="99"/>
  <c r="O421" i="99"/>
  <c r="C422" i="99"/>
  <c r="O422" i="99"/>
  <c r="C423" i="99"/>
  <c r="O423" i="99"/>
  <c r="C424" i="99"/>
  <c r="O424" i="99"/>
  <c r="C425" i="99"/>
  <c r="O425" i="99"/>
  <c r="C426" i="99"/>
  <c r="O426" i="99"/>
  <c r="C427" i="99"/>
  <c r="O427" i="99"/>
  <c r="C428" i="99"/>
  <c r="O428" i="99"/>
  <c r="C429" i="99"/>
  <c r="O429" i="99"/>
  <c r="C430" i="99"/>
  <c r="O430" i="99"/>
  <c r="C431" i="99"/>
  <c r="O431" i="99"/>
  <c r="C432" i="99"/>
  <c r="O432" i="99"/>
  <c r="C433" i="99"/>
  <c r="O433" i="99"/>
  <c r="C434" i="99"/>
  <c r="O434" i="99"/>
  <c r="C435" i="99"/>
  <c r="O435" i="99"/>
  <c r="C436" i="99"/>
  <c r="O436" i="99"/>
  <c r="C437" i="99"/>
  <c r="O437" i="99"/>
  <c r="C438" i="99"/>
  <c r="O438" i="99"/>
  <c r="C439" i="99"/>
  <c r="O439" i="99"/>
  <c r="C440" i="99"/>
  <c r="O440" i="99"/>
  <c r="C441" i="99"/>
  <c r="O441" i="99"/>
  <c r="C442" i="99"/>
  <c r="O442" i="99"/>
  <c r="C443" i="99"/>
  <c r="O443" i="99"/>
  <c r="C444" i="99"/>
  <c r="O444" i="99"/>
  <c r="C445" i="99"/>
  <c r="O445" i="99"/>
  <c r="C446" i="99"/>
  <c r="O446" i="99"/>
  <c r="C447" i="99"/>
  <c r="O447" i="99"/>
  <c r="C448" i="99"/>
  <c r="O448" i="99"/>
  <c r="C449" i="99"/>
  <c r="O449" i="99"/>
  <c r="C450" i="99"/>
  <c r="O450" i="99"/>
  <c r="C451" i="99"/>
  <c r="O451" i="99"/>
  <c r="C452" i="99"/>
  <c r="O452" i="99"/>
  <c r="C453" i="99"/>
  <c r="O453" i="99"/>
  <c r="C454" i="99"/>
  <c r="O454" i="99"/>
  <c r="C455" i="99"/>
  <c r="O455" i="99"/>
  <c r="C456" i="99"/>
  <c r="O456" i="99"/>
  <c r="C457" i="99"/>
  <c r="O457" i="99"/>
  <c r="C458" i="99"/>
  <c r="O458" i="99"/>
  <c r="C459" i="99"/>
  <c r="O459" i="99"/>
  <c r="C460" i="99"/>
  <c r="O460" i="99"/>
  <c r="C461" i="99"/>
  <c r="O461" i="99"/>
  <c r="C462" i="99"/>
  <c r="O462" i="99"/>
  <c r="C463" i="99"/>
  <c r="O463" i="99"/>
  <c r="C464" i="99"/>
  <c r="O464" i="99"/>
  <c r="C465" i="99"/>
  <c r="O465" i="99"/>
  <c r="C466" i="99"/>
  <c r="O466" i="99"/>
  <c r="C467" i="99"/>
  <c r="O467" i="99"/>
  <c r="C468" i="99"/>
  <c r="O468" i="99"/>
  <c r="C469" i="99"/>
  <c r="O469" i="99"/>
  <c r="C470" i="99"/>
  <c r="O470" i="99"/>
  <c r="C471" i="99"/>
  <c r="O471" i="99"/>
  <c r="C472" i="99"/>
  <c r="O472" i="99"/>
  <c r="C473" i="99"/>
  <c r="O473" i="99"/>
  <c r="C474" i="99"/>
  <c r="O474" i="99"/>
  <c r="O475" i="99"/>
  <c r="C476" i="99"/>
  <c r="O476" i="99"/>
  <c r="C477" i="99"/>
  <c r="O477" i="99"/>
  <c r="C478" i="99"/>
  <c r="O478" i="99"/>
  <c r="C479" i="99"/>
  <c r="O479" i="99"/>
  <c r="C480" i="99"/>
  <c r="O480" i="99"/>
  <c r="C481" i="99"/>
  <c r="O481" i="99"/>
  <c r="C482" i="99"/>
  <c r="O482" i="99"/>
  <c r="C483" i="99"/>
  <c r="O483" i="99"/>
  <c r="C484" i="99"/>
  <c r="O484" i="99"/>
  <c r="C485" i="99"/>
  <c r="O485" i="99"/>
  <c r="C486" i="99"/>
  <c r="O486" i="99"/>
  <c r="C487" i="99"/>
  <c r="O487" i="99"/>
  <c r="C488" i="99"/>
  <c r="O488" i="99"/>
  <c r="C489" i="99"/>
  <c r="O489" i="99"/>
  <c r="C490" i="99"/>
  <c r="O490" i="99"/>
  <c r="C491" i="99"/>
  <c r="O491" i="99"/>
  <c r="C492" i="99"/>
  <c r="O492" i="99"/>
  <c r="C493" i="99"/>
  <c r="O493" i="99"/>
  <c r="C494" i="99"/>
  <c r="O494" i="99"/>
  <c r="C495" i="99"/>
  <c r="O495" i="99"/>
  <c r="C496" i="99"/>
  <c r="O496" i="99"/>
  <c r="C497" i="99"/>
  <c r="O497" i="99"/>
  <c r="C498" i="99"/>
  <c r="O498" i="99"/>
  <c r="C499" i="99"/>
  <c r="O499" i="99"/>
  <c r="C500" i="99"/>
  <c r="O500" i="99"/>
  <c r="C501" i="99"/>
  <c r="O501" i="99"/>
  <c r="C502" i="99"/>
  <c r="O502" i="99"/>
  <c r="C503" i="99"/>
  <c r="O503" i="99"/>
  <c r="C505" i="99"/>
  <c r="O505" i="99"/>
  <c r="C506" i="99"/>
  <c r="O506" i="99"/>
  <c r="C507" i="99"/>
  <c r="O507" i="99"/>
  <c r="C508" i="99"/>
  <c r="O508" i="99"/>
  <c r="C509" i="99"/>
  <c r="O509" i="99"/>
  <c r="C510" i="99"/>
  <c r="O510" i="99"/>
  <c r="C511" i="99"/>
  <c r="O511" i="99"/>
  <c r="C512" i="99"/>
  <c r="O512" i="99"/>
  <c r="Q513" i="99"/>
  <c r="Q515" i="99"/>
  <c r="Q517" i="99"/>
  <c r="Q519" i="99"/>
  <c r="Q521" i="99"/>
  <c r="Q523" i="99"/>
  <c r="Q525" i="99"/>
  <c r="Q527" i="99"/>
  <c r="Q529" i="99"/>
  <c r="Q531" i="99"/>
  <c r="Q533" i="99"/>
  <c r="Q535" i="99"/>
  <c r="Q537" i="99"/>
  <c r="Q539" i="99"/>
  <c r="C541" i="99"/>
  <c r="O541" i="99"/>
  <c r="Q541" i="99"/>
  <c r="O542" i="99"/>
  <c r="Q542" i="99"/>
  <c r="O543" i="99"/>
  <c r="C544" i="99"/>
  <c r="O544" i="99"/>
  <c r="Q544" i="99"/>
  <c r="O545" i="99"/>
  <c r="Q545" i="99"/>
  <c r="O546" i="99"/>
  <c r="C547" i="99"/>
  <c r="O547" i="99"/>
  <c r="Q547" i="99"/>
  <c r="O548" i="99"/>
  <c r="Q548" i="99"/>
  <c r="O549" i="99"/>
  <c r="C550" i="99"/>
  <c r="O550" i="99"/>
  <c r="Q550" i="99"/>
  <c r="O551" i="99"/>
  <c r="Q551" i="99"/>
  <c r="O552" i="99"/>
  <c r="C553" i="99"/>
  <c r="O553" i="99"/>
  <c r="Q553" i="99"/>
  <c r="O554" i="99"/>
  <c r="Q554" i="99"/>
  <c r="O555" i="99"/>
  <c r="C556" i="99"/>
  <c r="O556" i="99"/>
  <c r="Q556" i="99"/>
  <c r="O557" i="99"/>
  <c r="Q557" i="99"/>
  <c r="O558" i="99"/>
  <c r="C559" i="99"/>
  <c r="O559" i="99"/>
  <c r="Q559" i="99"/>
  <c r="O560" i="99"/>
  <c r="Q560" i="99"/>
  <c r="O561" i="99"/>
  <c r="C562" i="99"/>
  <c r="O562" i="99"/>
  <c r="Q562" i="99"/>
  <c r="O563" i="99"/>
  <c r="Q563" i="99"/>
  <c r="O564" i="99"/>
  <c r="C565" i="99"/>
  <c r="O565" i="99"/>
  <c r="Q565" i="99"/>
  <c r="O566" i="99"/>
  <c r="Q566" i="99"/>
  <c r="O567" i="99"/>
  <c r="C568" i="99"/>
  <c r="O568" i="99"/>
  <c r="Q568" i="99"/>
  <c r="O569" i="99"/>
  <c r="Q569" i="99"/>
  <c r="O570" i="99"/>
  <c r="C571" i="99"/>
  <c r="O571" i="99"/>
  <c r="Q571" i="99"/>
  <c r="O572" i="99"/>
  <c r="Q572" i="99"/>
  <c r="O573" i="99"/>
  <c r="C574" i="99"/>
  <c r="O574" i="99"/>
  <c r="Q574" i="99"/>
  <c r="O575" i="99"/>
  <c r="Q575" i="99"/>
  <c r="O576" i="99"/>
  <c r="C577" i="99"/>
  <c r="O577" i="99"/>
  <c r="Q577" i="99"/>
  <c r="O578" i="99"/>
  <c r="Q578" i="99"/>
  <c r="O579" i="99"/>
  <c r="C580" i="99"/>
  <c r="O580" i="99"/>
  <c r="Q580" i="99"/>
  <c r="O581" i="99"/>
  <c r="Q581" i="99"/>
  <c r="O582" i="99"/>
  <c r="C583" i="99"/>
  <c r="O583" i="99"/>
  <c r="C584" i="99"/>
  <c r="I584" i="99"/>
  <c r="O584" i="99"/>
  <c r="C585" i="99"/>
  <c r="I585" i="99"/>
  <c r="O585" i="99"/>
  <c r="C586" i="99"/>
  <c r="I586" i="99"/>
  <c r="O586" i="99"/>
  <c r="C587" i="99"/>
  <c r="I587" i="99"/>
  <c r="O587" i="99"/>
  <c r="C588" i="99"/>
  <c r="I588" i="99"/>
  <c r="O588" i="99"/>
  <c r="C589" i="99"/>
  <c r="I589" i="99"/>
  <c r="O589" i="99"/>
  <c r="C590" i="99"/>
  <c r="I590" i="99"/>
  <c r="O590" i="99"/>
  <c r="C591" i="99"/>
  <c r="I591" i="99"/>
  <c r="O591" i="99"/>
  <c r="C592" i="99"/>
  <c r="I592" i="99"/>
  <c r="O592" i="99"/>
  <c r="C593" i="99"/>
  <c r="I593" i="99"/>
  <c r="O593" i="99"/>
  <c r="C594" i="99"/>
  <c r="I594" i="99"/>
  <c r="O594" i="99"/>
  <c r="C595" i="99"/>
  <c r="I595" i="99"/>
  <c r="O595" i="99"/>
  <c r="C596" i="99"/>
  <c r="I596" i="99"/>
  <c r="O596" i="99"/>
  <c r="C597" i="99"/>
  <c r="O597" i="99"/>
  <c r="Q597" i="99"/>
  <c r="O598" i="99"/>
  <c r="Q598" i="99"/>
  <c r="O599" i="99"/>
  <c r="C600" i="99"/>
  <c r="O600" i="99"/>
  <c r="Q600" i="99"/>
  <c r="O601" i="99"/>
  <c r="Q601" i="99"/>
  <c r="O602" i="99"/>
  <c r="C603" i="99"/>
  <c r="O603" i="99"/>
  <c r="Q603" i="99"/>
  <c r="O604" i="99"/>
  <c r="Q604" i="99"/>
  <c r="O605" i="99"/>
  <c r="C606" i="99"/>
  <c r="O606" i="99"/>
  <c r="Q606" i="99"/>
  <c r="O607" i="99"/>
  <c r="Q607" i="99"/>
  <c r="O608" i="99"/>
  <c r="C609" i="99"/>
  <c r="O609" i="99"/>
  <c r="Q609" i="99"/>
  <c r="O610" i="99"/>
  <c r="Q610" i="99"/>
  <c r="O611" i="99"/>
  <c r="C612" i="99"/>
  <c r="O612" i="99"/>
  <c r="Q612" i="99"/>
  <c r="O613" i="99"/>
  <c r="Q613" i="99"/>
  <c r="O614" i="99"/>
  <c r="C615" i="99"/>
  <c r="O615" i="99"/>
  <c r="Q615" i="99"/>
  <c r="O616" i="99"/>
  <c r="Q616" i="99"/>
  <c r="O617" i="99"/>
  <c r="C618" i="99"/>
  <c r="O618" i="99"/>
  <c r="Q618" i="99"/>
  <c r="O619" i="99"/>
  <c r="Q619" i="99"/>
  <c r="O620" i="99"/>
  <c r="C621" i="99"/>
  <c r="O621" i="99"/>
  <c r="Q621" i="99"/>
  <c r="O622" i="99"/>
  <c r="Q622" i="99"/>
  <c r="O623" i="99"/>
  <c r="C624" i="99"/>
  <c r="O624" i="99"/>
  <c r="Q624" i="99"/>
  <c r="O625" i="99"/>
  <c r="Q625" i="99"/>
  <c r="O626" i="99"/>
  <c r="C627" i="99"/>
  <c r="O627" i="99"/>
  <c r="Q627" i="99"/>
  <c r="O628" i="99"/>
  <c r="Q628" i="99"/>
  <c r="O629" i="99"/>
  <c r="C630" i="99"/>
  <c r="O630" i="99"/>
  <c r="Q630" i="99"/>
  <c r="O631" i="99"/>
  <c r="Q631" i="99"/>
  <c r="O632" i="99"/>
  <c r="C633" i="99"/>
  <c r="O633" i="99"/>
  <c r="Q633" i="99"/>
  <c r="O634" i="99"/>
  <c r="Q634" i="99"/>
  <c r="O635" i="99"/>
  <c r="C636" i="99"/>
  <c r="O636" i="99"/>
  <c r="Q636" i="99"/>
  <c r="O637" i="99"/>
  <c r="Q637" i="99"/>
  <c r="O638" i="99"/>
  <c r="C639" i="99"/>
  <c r="O639" i="99"/>
  <c r="O640" i="99"/>
  <c r="C641" i="99"/>
  <c r="O641" i="99"/>
  <c r="O642" i="99"/>
  <c r="C643" i="99"/>
  <c r="O643" i="99"/>
  <c r="O644" i="99"/>
  <c r="C645" i="99"/>
  <c r="O645" i="99"/>
  <c r="O646" i="99"/>
  <c r="C647" i="99"/>
  <c r="O647" i="99"/>
  <c r="O648" i="99"/>
  <c r="C649" i="99"/>
  <c r="O649" i="99"/>
  <c r="O650" i="99"/>
  <c r="C651" i="99"/>
  <c r="O651" i="99"/>
  <c r="O652" i="99"/>
  <c r="C653" i="99"/>
  <c r="O653" i="99"/>
  <c r="O654" i="99"/>
  <c r="C655" i="99"/>
  <c r="O655" i="99"/>
  <c r="O656" i="99"/>
  <c r="C657" i="99"/>
  <c r="O657" i="99"/>
  <c r="O658" i="99"/>
  <c r="C659" i="99"/>
  <c r="O659" i="99"/>
  <c r="O660" i="99"/>
  <c r="C661" i="99"/>
  <c r="O661" i="99"/>
  <c r="O662" i="99"/>
  <c r="C663" i="99"/>
  <c r="O663" i="99"/>
  <c r="O664" i="99"/>
  <c r="C665" i="99"/>
  <c r="O665" i="99"/>
  <c r="O666" i="99"/>
  <c r="C667" i="99"/>
  <c r="O667" i="99"/>
  <c r="O668" i="99"/>
  <c r="C669" i="99"/>
  <c r="O669" i="99"/>
  <c r="O670" i="99"/>
  <c r="C671" i="99"/>
  <c r="O671" i="99"/>
  <c r="O672" i="99"/>
  <c r="C673" i="99"/>
  <c r="O673" i="99"/>
  <c r="O674" i="99"/>
  <c r="C675" i="99"/>
  <c r="O675" i="99"/>
  <c r="O676" i="99"/>
  <c r="C677" i="99"/>
  <c r="O677" i="99"/>
  <c r="O678" i="99"/>
  <c r="C679" i="99"/>
  <c r="O679" i="99"/>
  <c r="O680" i="99"/>
  <c r="C681" i="99"/>
  <c r="O681" i="99"/>
  <c r="O682" i="99"/>
  <c r="C683" i="99"/>
  <c r="O683" i="99"/>
  <c r="O684" i="99"/>
  <c r="C685" i="99"/>
  <c r="O685" i="99"/>
  <c r="O686" i="99"/>
  <c r="C687" i="99"/>
  <c r="O687" i="99"/>
  <c r="O688" i="99"/>
  <c r="C689" i="99"/>
  <c r="O689" i="99"/>
  <c r="O690" i="99"/>
  <c r="C691" i="99"/>
  <c r="O691" i="99"/>
  <c r="O692" i="99"/>
  <c r="C693" i="99"/>
  <c r="O693" i="99"/>
  <c r="O694" i="99"/>
  <c r="C695" i="99"/>
  <c r="O695" i="99"/>
  <c r="C696" i="99"/>
  <c r="O696" i="99"/>
  <c r="O697" i="99"/>
  <c r="O698" i="99"/>
  <c r="C699" i="99"/>
  <c r="O699" i="99"/>
  <c r="O700" i="99"/>
  <c r="C701" i="99"/>
  <c r="O701" i="99"/>
  <c r="O702" i="99"/>
  <c r="C703" i="99"/>
  <c r="O703" i="99"/>
  <c r="O704" i="99"/>
  <c r="C705" i="99"/>
  <c r="O705" i="99"/>
  <c r="O706" i="99"/>
  <c r="C707" i="99"/>
  <c r="O707" i="99"/>
  <c r="O708" i="99"/>
  <c r="C709" i="99"/>
  <c r="O709" i="99"/>
  <c r="O710" i="99"/>
  <c r="C711" i="99"/>
  <c r="O711" i="99"/>
  <c r="O712" i="99"/>
  <c r="C713" i="99"/>
  <c r="O713" i="99"/>
  <c r="O714" i="99"/>
  <c r="C715" i="99"/>
  <c r="O715" i="99"/>
  <c r="O716" i="99"/>
  <c r="C717" i="99"/>
  <c r="O717" i="99"/>
  <c r="O718" i="99"/>
  <c r="C719" i="99"/>
  <c r="O719" i="99"/>
  <c r="O720" i="99"/>
  <c r="C721" i="99"/>
  <c r="O721" i="99"/>
  <c r="C722" i="99"/>
  <c r="O722" i="99"/>
  <c r="C723" i="99"/>
  <c r="O723" i="99"/>
  <c r="C724" i="99"/>
  <c r="O724" i="99"/>
  <c r="C725" i="99"/>
  <c r="O725" i="99"/>
  <c r="C726" i="99"/>
  <c r="O726" i="99"/>
  <c r="C727" i="99"/>
  <c r="O727" i="99"/>
  <c r="C728" i="99"/>
  <c r="O728" i="99"/>
  <c r="C729" i="99"/>
  <c r="O729" i="99"/>
  <c r="C730" i="99"/>
  <c r="O730" i="99"/>
  <c r="C731" i="99"/>
  <c r="O731" i="99"/>
  <c r="C732" i="99"/>
  <c r="O732" i="99"/>
  <c r="C733" i="99"/>
  <c r="O733" i="99"/>
  <c r="C734" i="99"/>
  <c r="O734" i="99"/>
  <c r="O740" i="99"/>
  <c r="O741" i="99"/>
  <c r="O742" i="99"/>
  <c r="O743" i="99"/>
  <c r="Q743" i="99"/>
  <c r="O744" i="99"/>
  <c r="O745" i="99"/>
  <c r="O746" i="99"/>
  <c r="O747" i="99"/>
  <c r="C748" i="99"/>
  <c r="O748" i="99"/>
  <c r="Q748" i="99"/>
  <c r="O749" i="99"/>
  <c r="O750" i="99"/>
  <c r="O751" i="99"/>
  <c r="O752" i="99"/>
  <c r="C753" i="99"/>
  <c r="O753" i="99"/>
  <c r="Q753" i="99"/>
  <c r="O754" i="99"/>
  <c r="O755" i="99"/>
  <c r="O756" i="99"/>
  <c r="O757" i="99"/>
  <c r="C758" i="99"/>
  <c r="O758" i="99"/>
  <c r="Q758" i="99"/>
  <c r="O759" i="99"/>
  <c r="O760" i="99"/>
  <c r="O761" i="99"/>
  <c r="O762" i="99"/>
  <c r="C763" i="99"/>
  <c r="O763" i="99"/>
  <c r="Q763" i="99"/>
  <c r="O764" i="99"/>
  <c r="O765" i="99"/>
  <c r="O766" i="99"/>
  <c r="O767" i="99"/>
  <c r="C768" i="99"/>
  <c r="O768" i="99"/>
  <c r="Q768" i="99"/>
  <c r="O769" i="99"/>
  <c r="O770" i="99"/>
  <c r="O771" i="99"/>
  <c r="O772" i="99"/>
  <c r="C773" i="99"/>
  <c r="O773" i="99"/>
  <c r="Q773" i="99"/>
  <c r="O774" i="99"/>
  <c r="O775" i="99"/>
  <c r="O776" i="99"/>
  <c r="O777" i="99"/>
  <c r="C778" i="99"/>
  <c r="O778" i="99"/>
  <c r="Q778" i="99"/>
  <c r="O779" i="99"/>
  <c r="O780" i="99"/>
  <c r="O781" i="99"/>
  <c r="O782" i="99"/>
  <c r="C783" i="99"/>
  <c r="O783" i="99"/>
  <c r="Q783" i="99"/>
  <c r="O784" i="99"/>
  <c r="O785" i="99"/>
  <c r="O786" i="99"/>
  <c r="O787" i="99"/>
  <c r="C788" i="99"/>
  <c r="O788" i="99"/>
  <c r="Q788" i="99"/>
  <c r="O789" i="99"/>
  <c r="O790" i="99"/>
  <c r="C791" i="99"/>
  <c r="O791" i="99"/>
  <c r="Q791" i="99"/>
  <c r="O792" i="99"/>
  <c r="O793" i="99"/>
  <c r="O794" i="99"/>
  <c r="O795" i="99"/>
  <c r="C796" i="99"/>
  <c r="O796" i="99"/>
  <c r="Q796" i="99"/>
  <c r="Q800" i="99"/>
  <c r="C801" i="99"/>
  <c r="O801" i="99"/>
  <c r="C802" i="99"/>
  <c r="O802" i="99"/>
  <c r="O803" i="99"/>
  <c r="O804" i="99"/>
  <c r="O805" i="99"/>
  <c r="O806" i="99"/>
  <c r="O807" i="99"/>
  <c r="O808" i="99"/>
  <c r="O809" i="99"/>
  <c r="O810" i="99"/>
  <c r="O811" i="99"/>
  <c r="O812" i="99"/>
  <c r="O813" i="99"/>
  <c r="O814" i="99"/>
  <c r="C821" i="99"/>
  <c r="O821" i="99"/>
  <c r="C822" i="99"/>
  <c r="O822" i="99"/>
  <c r="C823" i="99"/>
  <c r="O823" i="99"/>
  <c r="C824" i="99"/>
  <c r="O824" i="99"/>
  <c r="C825" i="99"/>
  <c r="O825" i="99"/>
  <c r="C826" i="99"/>
  <c r="O826" i="99"/>
  <c r="C827" i="99"/>
  <c r="O827" i="99"/>
  <c r="C828" i="99"/>
  <c r="O828" i="99"/>
  <c r="C829" i="99"/>
  <c r="O829" i="99"/>
  <c r="C830" i="99"/>
  <c r="O830" i="99"/>
  <c r="C841" i="99"/>
  <c r="O841" i="99"/>
  <c r="Q841" i="99"/>
  <c r="O842" i="99"/>
  <c r="C843" i="99"/>
  <c r="O843" i="99"/>
  <c r="Q843" i="99"/>
  <c r="O844" i="99"/>
  <c r="C845" i="99"/>
  <c r="O845" i="99"/>
  <c r="Q845" i="99"/>
  <c r="O846" i="99"/>
  <c r="C847" i="99"/>
  <c r="O847" i="99"/>
  <c r="Q847" i="99"/>
  <c r="O848" i="99"/>
  <c r="C849" i="99"/>
  <c r="O849" i="99"/>
  <c r="Q849" i="99"/>
  <c r="O850" i="99"/>
  <c r="C851" i="99"/>
  <c r="O851" i="99"/>
  <c r="Q851" i="99"/>
  <c r="O852" i="99"/>
  <c r="C853" i="99"/>
  <c r="O853" i="99"/>
  <c r="Q853" i="99"/>
  <c r="O854" i="99"/>
  <c r="C855" i="99"/>
  <c r="O855" i="99"/>
  <c r="Q855" i="99"/>
  <c r="O856" i="99"/>
  <c r="C857" i="99"/>
  <c r="O857" i="99"/>
  <c r="Q857" i="99"/>
  <c r="O858" i="99"/>
  <c r="C859" i="99"/>
  <c r="O859" i="99"/>
  <c r="Q859" i="99"/>
  <c r="O860" i="99"/>
  <c r="C861" i="99"/>
  <c r="O861" i="99"/>
  <c r="Q861" i="99"/>
  <c r="O862" i="99"/>
  <c r="C863" i="99"/>
  <c r="O863" i="99"/>
  <c r="Q863" i="99"/>
  <c r="O864" i="99"/>
  <c r="C865" i="99"/>
  <c r="O865" i="99"/>
  <c r="Q865" i="99"/>
  <c r="O866" i="99"/>
  <c r="C867" i="99"/>
  <c r="O867" i="99"/>
  <c r="Q867" i="99"/>
  <c r="O868" i="99"/>
  <c r="C869" i="99"/>
  <c r="O869" i="99"/>
  <c r="C881" i="99"/>
  <c r="O881" i="99"/>
  <c r="O882" i="99"/>
  <c r="O883" i="99"/>
  <c r="O884" i="99"/>
  <c r="O885" i="99"/>
  <c r="O886" i="99"/>
  <c r="C887" i="99"/>
  <c r="O887" i="99"/>
  <c r="C888" i="99"/>
  <c r="O888" i="99"/>
  <c r="C889" i="99"/>
  <c r="O889" i="99"/>
  <c r="C890" i="99"/>
  <c r="O890" i="99"/>
  <c r="C891" i="99"/>
  <c r="O891" i="99"/>
  <c r="C892" i="99"/>
  <c r="O892" i="99"/>
  <c r="C893" i="99"/>
  <c r="O893" i="99"/>
  <c r="C894" i="99"/>
  <c r="O894" i="99"/>
  <c r="C895" i="99"/>
  <c r="O895" i="99"/>
  <c r="C896" i="99"/>
  <c r="O896" i="99"/>
  <c r="C897" i="99"/>
  <c r="O897" i="99"/>
  <c r="C898" i="99"/>
  <c r="O898" i="99"/>
  <c r="C908" i="99"/>
  <c r="I908" i="99"/>
  <c r="O908" i="99"/>
  <c r="Q908" i="99"/>
  <c r="C909" i="99"/>
  <c r="O909" i="99"/>
  <c r="C910" i="99"/>
  <c r="O910" i="99"/>
  <c r="C911" i="99"/>
  <c r="O911" i="99"/>
  <c r="C912" i="99"/>
  <c r="O912" i="99"/>
  <c r="C913" i="99"/>
  <c r="O913" i="99"/>
  <c r="C914" i="99"/>
  <c r="O914" i="99"/>
  <c r="C915" i="99"/>
  <c r="O915" i="99"/>
  <c r="C916" i="99"/>
  <c r="O916" i="99"/>
  <c r="C917" i="99"/>
  <c r="O917" i="99"/>
  <c r="C918" i="99"/>
  <c r="O918" i="99"/>
  <c r="C919" i="99"/>
  <c r="O919" i="99"/>
  <c r="C920" i="99"/>
  <c r="O920" i="99"/>
  <c r="C921" i="99"/>
  <c r="O921" i="99"/>
  <c r="C922" i="99"/>
  <c r="O922" i="99"/>
  <c r="C923" i="99"/>
  <c r="O923" i="99"/>
  <c r="C924" i="99"/>
  <c r="O924" i="99"/>
  <c r="C925" i="99"/>
  <c r="O925" i="99"/>
  <c r="C926" i="99"/>
  <c r="O926" i="99"/>
  <c r="C927" i="99"/>
  <c r="O927" i="99"/>
  <c r="C928" i="99"/>
  <c r="O928" i="99"/>
  <c r="C929" i="99"/>
  <c r="O929" i="99"/>
  <c r="C930" i="99"/>
  <c r="O930" i="99"/>
  <c r="C931" i="99"/>
  <c r="O931" i="99"/>
  <c r="C932" i="99"/>
  <c r="O932" i="99"/>
  <c r="C933" i="99"/>
  <c r="O933" i="99"/>
  <c r="C934" i="99"/>
  <c r="O934" i="99"/>
  <c r="C935" i="99"/>
  <c r="O935" i="99"/>
  <c r="C936" i="99"/>
  <c r="O936" i="99"/>
  <c r="C937" i="99"/>
  <c r="O937" i="99"/>
  <c r="C938" i="99"/>
  <c r="O938" i="99"/>
  <c r="C939" i="99"/>
  <c r="O939" i="99"/>
  <c r="C940" i="99"/>
  <c r="O940" i="99"/>
  <c r="C941" i="99"/>
  <c r="O941" i="99"/>
  <c r="C942" i="99"/>
  <c r="O942" i="99"/>
  <c r="C943" i="99"/>
  <c r="O943" i="99"/>
  <c r="C944" i="99"/>
  <c r="O944" i="99"/>
  <c r="C945" i="99"/>
  <c r="O945" i="99"/>
  <c r="C946" i="99"/>
  <c r="O946" i="99"/>
  <c r="C947" i="99"/>
  <c r="O947" i="99"/>
  <c r="C948" i="99"/>
  <c r="O948" i="99"/>
  <c r="C949" i="99"/>
  <c r="O949" i="99"/>
  <c r="C950" i="99"/>
  <c r="I950" i="99"/>
  <c r="O950" i="99"/>
  <c r="C951" i="99"/>
  <c r="I951" i="99"/>
  <c r="O951" i="99"/>
  <c r="C952" i="99"/>
  <c r="I952" i="99"/>
  <c r="O952" i="99"/>
  <c r="C953" i="99"/>
  <c r="I953" i="99"/>
  <c r="O953" i="99"/>
  <c r="C954" i="99"/>
  <c r="I954" i="99"/>
  <c r="O954" i="99"/>
  <c r="C955" i="99"/>
  <c r="I955" i="99"/>
  <c r="O955" i="99"/>
  <c r="C956" i="99"/>
  <c r="I956" i="99"/>
  <c r="O956" i="99"/>
  <c r="C957" i="99"/>
  <c r="I957" i="99"/>
  <c r="O957" i="99"/>
  <c r="C958" i="99"/>
  <c r="I958" i="99"/>
  <c r="O958" i="99"/>
  <c r="C959" i="99"/>
  <c r="I959" i="99"/>
  <c r="O959" i="99"/>
  <c r="C960" i="99"/>
  <c r="I960" i="99"/>
  <c r="O960" i="99"/>
  <c r="C961" i="99"/>
  <c r="I961" i="99"/>
  <c r="O961" i="99"/>
  <c r="C962" i="99"/>
  <c r="O962" i="99"/>
  <c r="O155" i="83"/>
  <c r="O154" i="83"/>
  <c r="O153" i="83"/>
  <c r="O152" i="83"/>
  <c r="O151" i="83"/>
  <c r="O150" i="83"/>
  <c r="O149" i="83"/>
  <c r="O148" i="83"/>
  <c r="O147" i="83"/>
  <c r="O146" i="83"/>
  <c r="O145" i="83"/>
  <c r="E16" i="83"/>
  <c r="E17" i="83"/>
  <c r="E18" i="83"/>
  <c r="E19" i="83"/>
  <c r="N2" i="83"/>
  <c r="N3" i="83"/>
  <c r="N4" i="83"/>
  <c r="N5" i="83"/>
  <c r="N6" i="83"/>
  <c r="C2" i="98"/>
  <c r="O11" i="83" s="1"/>
  <c r="N7" i="83"/>
  <c r="N8" i="83"/>
  <c r="N9" i="83"/>
  <c r="K122" i="96" s="1"/>
  <c r="V9" i="83"/>
  <c r="N10" i="83"/>
  <c r="N11" i="83"/>
  <c r="N12" i="83"/>
  <c r="S12" i="83"/>
  <c r="N13" i="83"/>
  <c r="N14" i="83"/>
  <c r="N15" i="83"/>
  <c r="N16" i="83"/>
  <c r="N17" i="83"/>
  <c r="N18" i="83"/>
  <c r="N19" i="83"/>
  <c r="N20" i="83"/>
  <c r="N21" i="83"/>
  <c r="N22" i="83"/>
  <c r="O22" i="83"/>
  <c r="N23" i="83"/>
  <c r="N24" i="83"/>
  <c r="E25" i="83"/>
  <c r="N25" i="83"/>
  <c r="K26" i="83"/>
  <c r="L26" i="83"/>
  <c r="M26" i="83"/>
  <c r="N26" i="83"/>
  <c r="E27" i="83"/>
  <c r="N27" i="83"/>
  <c r="E28" i="83"/>
  <c r="N28" i="83"/>
  <c r="E29" i="83"/>
  <c r="N29" i="83"/>
  <c r="E30" i="83"/>
  <c r="N30" i="83"/>
  <c r="S30" i="83"/>
  <c r="E31" i="83"/>
  <c r="N31" i="83"/>
  <c r="N32" i="83"/>
  <c r="N33" i="83"/>
  <c r="E34" i="83"/>
  <c r="N34" i="83"/>
  <c r="E35" i="83"/>
  <c r="N35" i="83"/>
  <c r="E36" i="83"/>
  <c r="N36" i="83"/>
  <c r="N37" i="83"/>
  <c r="N38" i="83"/>
  <c r="N39" i="83"/>
  <c r="N40" i="83"/>
  <c r="N41" i="83"/>
  <c r="N42" i="83"/>
  <c r="N43" i="83"/>
  <c r="N44" i="83"/>
  <c r="N45" i="83"/>
  <c r="N46" i="83"/>
  <c r="N47" i="83"/>
  <c r="N48" i="83"/>
  <c r="N49" i="83"/>
  <c r="N50" i="83"/>
  <c r="N51" i="83"/>
  <c r="E52" i="83"/>
  <c r="N52" i="83"/>
  <c r="E53" i="83"/>
  <c r="N53" i="83"/>
  <c r="Q53" i="83"/>
  <c r="E54" i="83"/>
  <c r="N54" i="83"/>
  <c r="Q54" i="83"/>
  <c r="E55" i="83"/>
  <c r="N55" i="83"/>
  <c r="E56" i="83"/>
  <c r="N56" i="83"/>
  <c r="E57" i="83"/>
  <c r="N57" i="83"/>
  <c r="E58" i="83"/>
  <c r="N58" i="83"/>
  <c r="E59" i="83"/>
  <c r="N59" i="83"/>
  <c r="U59" i="83"/>
  <c r="E60" i="83"/>
  <c r="N60" i="83"/>
  <c r="E61" i="83"/>
  <c r="N61" i="83"/>
  <c r="E62" i="83"/>
  <c r="N62" i="83"/>
  <c r="E63" i="83"/>
  <c r="N63" i="83"/>
  <c r="E64" i="83"/>
  <c r="N64" i="83"/>
  <c r="E65" i="83"/>
  <c r="N65" i="83"/>
  <c r="E66" i="83"/>
  <c r="N66" i="83"/>
  <c r="E67" i="83"/>
  <c r="N67" i="83"/>
  <c r="E68" i="83"/>
  <c r="N68" i="83"/>
  <c r="S68" i="83"/>
  <c r="E69" i="83"/>
  <c r="N69" i="83"/>
  <c r="S69" i="83"/>
  <c r="E70" i="83"/>
  <c r="N70" i="83"/>
  <c r="S70" i="83"/>
  <c r="E71" i="83"/>
  <c r="N71" i="83"/>
  <c r="S71" i="83"/>
  <c r="E72" i="83"/>
  <c r="N72" i="83"/>
  <c r="E73" i="83"/>
  <c r="N73" i="83"/>
  <c r="E74" i="83"/>
  <c r="N74" i="83"/>
  <c r="E75" i="83"/>
  <c r="N75" i="83"/>
  <c r="U75" i="83"/>
  <c r="N76" i="83"/>
  <c r="E77" i="83"/>
  <c r="N77" i="83"/>
  <c r="E78" i="83"/>
  <c r="N78" i="83"/>
  <c r="E79" i="83"/>
  <c r="N79" i="83"/>
  <c r="E80" i="83"/>
  <c r="N80" i="83"/>
  <c r="E81" i="83"/>
  <c r="N81" i="83"/>
  <c r="N82" i="83"/>
  <c r="E83" i="83"/>
  <c r="N83" i="83"/>
  <c r="S83" i="83"/>
  <c r="N84" i="83"/>
  <c r="S84" i="83"/>
  <c r="N85" i="83"/>
  <c r="S85" i="83"/>
  <c r="E86" i="83"/>
  <c r="N86" i="83"/>
  <c r="E87" i="83"/>
  <c r="N87" i="83"/>
  <c r="E88" i="83"/>
  <c r="N88" i="83"/>
  <c r="E89" i="83"/>
  <c r="N89" i="83"/>
  <c r="E90" i="83"/>
  <c r="N90" i="83"/>
  <c r="E91" i="83"/>
  <c r="N91" i="83"/>
  <c r="E92" i="83"/>
  <c r="N92" i="83"/>
  <c r="E93" i="83"/>
  <c r="N93" i="83"/>
  <c r="E94" i="83"/>
  <c r="N94" i="83"/>
  <c r="E95" i="83"/>
  <c r="N95" i="83"/>
  <c r="E96" i="83"/>
  <c r="N96" i="83"/>
  <c r="E97" i="83"/>
  <c r="N97" i="83"/>
  <c r="E98" i="83"/>
  <c r="N98" i="83"/>
  <c r="E99" i="83"/>
  <c r="N99" i="83"/>
  <c r="E100" i="83"/>
  <c r="N100" i="83"/>
  <c r="E101" i="83"/>
  <c r="N101" i="83"/>
  <c r="E102" i="83"/>
  <c r="N102" i="83"/>
  <c r="E103" i="83"/>
  <c r="N103" i="83"/>
  <c r="E104" i="83"/>
  <c r="N104" i="83"/>
  <c r="E105" i="83"/>
  <c r="N105" i="83"/>
  <c r="E106" i="83"/>
  <c r="N106" i="83"/>
  <c r="E107" i="83"/>
  <c r="N107" i="83"/>
  <c r="E108" i="83"/>
  <c r="N108" i="83"/>
  <c r="N109" i="83"/>
  <c r="N110" i="83"/>
  <c r="N111" i="83"/>
  <c r="S111" i="83"/>
  <c r="E112" i="83"/>
  <c r="N112" i="83"/>
  <c r="E113" i="83"/>
  <c r="N113" i="83"/>
  <c r="S114" i="83"/>
  <c r="S113" i="83"/>
  <c r="E114" i="83"/>
  <c r="N114" i="83"/>
  <c r="E115" i="83"/>
  <c r="N115" i="83"/>
  <c r="S115" i="83"/>
  <c r="V115" i="83"/>
  <c r="E116" i="83"/>
  <c r="N116" i="83"/>
  <c r="S116" i="83"/>
  <c r="V116" i="83"/>
  <c r="E117" i="83"/>
  <c r="N117" i="83"/>
  <c r="S117" i="83"/>
  <c r="E118" i="83"/>
  <c r="N118" i="83"/>
  <c r="S118" i="83"/>
  <c r="E119" i="83"/>
  <c r="N119" i="83"/>
  <c r="S119" i="83"/>
  <c r="E120" i="83"/>
  <c r="N120" i="83"/>
  <c r="N121" i="83"/>
  <c r="N122" i="83"/>
  <c r="S122" i="83"/>
  <c r="N123" i="83"/>
  <c r="S123" i="83"/>
  <c r="N124" i="83"/>
  <c r="N125" i="83"/>
  <c r="N126" i="83"/>
  <c r="K131" i="96" s="1"/>
  <c r="S126" i="83"/>
  <c r="N127" i="83"/>
  <c r="S127" i="83"/>
  <c r="E128" i="83"/>
  <c r="N128" i="83"/>
  <c r="E129" i="83"/>
  <c r="N129" i="83"/>
  <c r="E130" i="83"/>
  <c r="N130" i="83"/>
  <c r="N131" i="83"/>
  <c r="N132" i="83"/>
  <c r="Q132" i="83"/>
  <c r="S132" i="83"/>
  <c r="N133" i="83"/>
  <c r="S133" i="83"/>
  <c r="E134" i="83"/>
  <c r="N134" i="83"/>
  <c r="S134" i="83"/>
  <c r="T134" i="83"/>
  <c r="E135" i="83"/>
  <c r="N135" i="83"/>
  <c r="N136" i="83"/>
  <c r="N137" i="83"/>
  <c r="N138" i="83"/>
  <c r="K74" i="96" s="1"/>
  <c r="N139" i="83"/>
  <c r="E140" i="83"/>
  <c r="N140" i="83"/>
  <c r="E141" i="83"/>
  <c r="N141" i="83"/>
  <c r="Q141" i="83"/>
  <c r="E142" i="83"/>
  <c r="N142" i="83"/>
  <c r="K77" i="96" s="1"/>
  <c r="E143" i="83"/>
  <c r="N143" i="83"/>
  <c r="N144" i="83"/>
  <c r="N145" i="83"/>
  <c r="N146" i="83"/>
  <c r="K127" i="86" s="1"/>
  <c r="N147" i="83"/>
  <c r="N148" i="83"/>
  <c r="K81" i="96" s="1"/>
  <c r="N149" i="83"/>
  <c r="K116" i="87" s="1"/>
  <c r="N150" i="83"/>
  <c r="N151" i="83"/>
  <c r="K118" i="87" s="1"/>
  <c r="N152" i="83"/>
  <c r="K85" i="96" s="1"/>
  <c r="N153" i="83"/>
  <c r="K86" i="96" s="1"/>
  <c r="N154" i="83"/>
  <c r="K135" i="86" s="1"/>
  <c r="N155" i="83"/>
  <c r="E156" i="83"/>
  <c r="N156" i="83"/>
  <c r="K89" i="96" s="1"/>
  <c r="E157" i="83"/>
  <c r="N157" i="83"/>
  <c r="Q157" i="83"/>
  <c r="E158" i="83"/>
  <c r="N158" i="83"/>
  <c r="O158" i="83"/>
  <c r="E159" i="83"/>
  <c r="N159" i="83"/>
  <c r="K90" i="96" s="1"/>
  <c r="E160" i="83"/>
  <c r="N160" i="83"/>
  <c r="Q160" i="83"/>
  <c r="N161" i="83"/>
  <c r="E168" i="83"/>
  <c r="N168" i="83"/>
  <c r="O168" i="83"/>
  <c r="E169" i="83"/>
  <c r="N169" i="83"/>
  <c r="E170" i="83"/>
  <c r="N170" i="83"/>
  <c r="E171" i="83"/>
  <c r="N171" i="83"/>
  <c r="O171" i="83"/>
  <c r="S171" i="83"/>
  <c r="N172" i="83"/>
  <c r="N173" i="83"/>
  <c r="N174" i="83"/>
  <c r="D175" i="83"/>
  <c r="E175" i="83"/>
  <c r="N175" i="83"/>
  <c r="D176" i="83"/>
  <c r="E176" i="83"/>
  <c r="N176" i="83"/>
  <c r="K96" i="96" s="1"/>
  <c r="D177" i="83"/>
  <c r="E177" i="83"/>
  <c r="N177" i="83"/>
  <c r="D178" i="83"/>
  <c r="E178" i="83"/>
  <c r="N178" i="83"/>
  <c r="D179" i="83"/>
  <c r="E179" i="83"/>
  <c r="N179" i="83"/>
  <c r="E180" i="83"/>
  <c r="N180" i="83"/>
  <c r="O180" i="83"/>
  <c r="L100" i="96" s="1"/>
  <c r="S180" i="83"/>
  <c r="D181" i="83"/>
  <c r="E181" i="83"/>
  <c r="N181" i="83"/>
  <c r="K101" i="96" s="1"/>
  <c r="D182" i="83"/>
  <c r="E182" i="83"/>
  <c r="N182" i="83"/>
  <c r="D183" i="83"/>
  <c r="E183" i="83"/>
  <c r="N183" i="83"/>
  <c r="O183" i="83"/>
  <c r="D184" i="83"/>
  <c r="E184" i="83"/>
  <c r="N184" i="83"/>
  <c r="D185" i="83"/>
  <c r="E185" i="83"/>
  <c r="N185" i="83"/>
  <c r="O185" i="83"/>
  <c r="N186" i="83"/>
  <c r="O186" i="83"/>
  <c r="N187" i="83"/>
  <c r="N188" i="83"/>
  <c r="N189" i="83"/>
  <c r="N190" i="83"/>
  <c r="N191" i="83"/>
  <c r="N192" i="83"/>
  <c r="N193" i="83"/>
  <c r="N194" i="83"/>
  <c r="N195" i="83"/>
  <c r="N196" i="83"/>
  <c r="N197" i="83"/>
  <c r="E198" i="83"/>
  <c r="N198" i="83"/>
  <c r="U198" i="83"/>
  <c r="N199" i="83"/>
  <c r="N200" i="83"/>
  <c r="N201" i="83"/>
  <c r="N202" i="83"/>
  <c r="D203" i="83"/>
  <c r="E203" i="83"/>
  <c r="N203" i="83"/>
  <c r="D204" i="83"/>
  <c r="E204" i="83"/>
  <c r="N204" i="83"/>
  <c r="K170" i="86" s="1"/>
  <c r="D205" i="83"/>
  <c r="E205" i="83"/>
  <c r="N205" i="83"/>
  <c r="O205" i="83"/>
  <c r="D206" i="83"/>
  <c r="E206" i="83"/>
  <c r="N206" i="83"/>
  <c r="D207" i="83"/>
  <c r="E207" i="83"/>
  <c r="N207" i="83"/>
  <c r="D208" i="83"/>
  <c r="E208" i="83"/>
  <c r="N208" i="83"/>
  <c r="D209" i="83"/>
  <c r="E209" i="83"/>
  <c r="N209" i="83"/>
  <c r="K108" i="96" s="1"/>
  <c r="D210" i="83"/>
  <c r="E210" i="83"/>
  <c r="N210" i="83"/>
  <c r="D211" i="83"/>
  <c r="E211" i="83"/>
  <c r="N211" i="83"/>
  <c r="O211" i="83"/>
  <c r="D212" i="83"/>
  <c r="E212" i="83"/>
  <c r="N212" i="83"/>
  <c r="S212" i="83"/>
  <c r="D213" i="83"/>
  <c r="E213" i="83"/>
  <c r="N213" i="83"/>
  <c r="D214" i="83"/>
  <c r="E214" i="83"/>
  <c r="N214" i="83"/>
  <c r="D215" i="83"/>
  <c r="E215" i="83"/>
  <c r="N215" i="83"/>
  <c r="D216" i="83"/>
  <c r="E216" i="83"/>
  <c r="N216" i="83"/>
  <c r="D217" i="83"/>
  <c r="E217" i="83"/>
  <c r="N217" i="83"/>
  <c r="O217" i="83"/>
  <c r="D218" i="83"/>
  <c r="E218" i="83"/>
  <c r="N218" i="83"/>
  <c r="D219" i="83"/>
  <c r="E219" i="83"/>
  <c r="N219" i="83"/>
  <c r="D220" i="83"/>
  <c r="E220" i="83"/>
  <c r="N220" i="83"/>
  <c r="O220" i="83"/>
  <c r="D221" i="83"/>
  <c r="E221" i="83"/>
  <c r="N221" i="83"/>
  <c r="K114" i="96" s="1"/>
  <c r="D222" i="83"/>
  <c r="E222" i="83"/>
  <c r="N222" i="83"/>
  <c r="D223" i="83"/>
  <c r="E223" i="83"/>
  <c r="N223" i="83"/>
  <c r="O223" i="83"/>
  <c r="D224" i="83"/>
  <c r="E224" i="83"/>
  <c r="N224" i="83"/>
  <c r="D225" i="83"/>
  <c r="E225" i="83"/>
  <c r="N225" i="83"/>
  <c r="D226" i="83"/>
  <c r="E226" i="83"/>
  <c r="N226" i="83"/>
  <c r="D227" i="83"/>
  <c r="E227" i="83"/>
  <c r="N227" i="83"/>
  <c r="D228" i="83"/>
  <c r="E228" i="83"/>
  <c r="N228" i="83"/>
  <c r="D229" i="83"/>
  <c r="E229" i="83"/>
  <c r="N229" i="83"/>
  <c r="O229" i="83"/>
  <c r="N230" i="83"/>
  <c r="N231" i="83"/>
  <c r="K116" i="96" s="1"/>
  <c r="N232" i="83"/>
  <c r="N233" i="83"/>
  <c r="N234" i="83"/>
  <c r="N235" i="83"/>
  <c r="O235" i="83"/>
  <c r="P235" i="83"/>
  <c r="Q235" i="83"/>
  <c r="R235" i="83"/>
  <c r="S235" i="83"/>
  <c r="T235" i="83"/>
  <c r="U235" i="83"/>
  <c r="V235" i="83"/>
  <c r="Q133" i="96" s="1"/>
  <c r="W235" i="83"/>
  <c r="X235" i="83"/>
  <c r="Y235" i="83"/>
  <c r="Z235" i="83"/>
  <c r="N236" i="83"/>
  <c r="O236" i="83"/>
  <c r="L134" i="96" s="1"/>
  <c r="P236" i="83"/>
  <c r="Q236" i="83"/>
  <c r="R236" i="83"/>
  <c r="S236" i="83"/>
  <c r="T236" i="83"/>
  <c r="U236" i="83"/>
  <c r="V236" i="83"/>
  <c r="Q194" i="86" s="1"/>
  <c r="W236" i="83"/>
  <c r="X236" i="83"/>
  <c r="Y236" i="83"/>
  <c r="Z236" i="83"/>
  <c r="N237" i="83"/>
  <c r="K179" i="87" s="1"/>
  <c r="W237" i="83"/>
  <c r="N238" i="83"/>
  <c r="K180" i="87" s="1"/>
  <c r="W238" i="83"/>
  <c r="N239" i="83"/>
  <c r="K197" i="86" s="1"/>
  <c r="W239" i="83"/>
  <c r="N240" i="83"/>
  <c r="W240" i="83"/>
  <c r="N241" i="83"/>
  <c r="K199" i="86" s="1"/>
  <c r="W241" i="83"/>
  <c r="N242" i="83"/>
  <c r="K200" i="86" s="1"/>
  <c r="W242" i="83"/>
  <c r="S113" i="87"/>
  <c r="S114" i="87"/>
  <c r="S115" i="87"/>
  <c r="S116" i="87"/>
  <c r="S117" i="87"/>
  <c r="S118" i="87"/>
  <c r="S119" i="87"/>
  <c r="S120" i="87"/>
  <c r="S121" i="87"/>
  <c r="S122" i="87"/>
  <c r="R113" i="87"/>
  <c r="R114" i="87"/>
  <c r="R115" i="87"/>
  <c r="R116" i="87"/>
  <c r="R117" i="87"/>
  <c r="R118" i="87"/>
  <c r="R119" i="87"/>
  <c r="R120" i="87"/>
  <c r="R121" i="87"/>
  <c r="R122" i="87"/>
  <c r="Q113" i="87"/>
  <c r="Q114" i="87"/>
  <c r="Q115" i="87"/>
  <c r="Q116" i="87"/>
  <c r="Q117" i="87"/>
  <c r="Q118" i="87"/>
  <c r="Q119" i="87"/>
  <c r="Q120" i="87"/>
  <c r="Q121" i="87"/>
  <c r="Q122" i="87"/>
  <c r="P113" i="87"/>
  <c r="P114" i="87"/>
  <c r="P115" i="87"/>
  <c r="P116" i="87"/>
  <c r="P117" i="87"/>
  <c r="P118" i="87"/>
  <c r="P119" i="87"/>
  <c r="P120" i="87"/>
  <c r="P121" i="87"/>
  <c r="P122" i="87"/>
  <c r="O113" i="87"/>
  <c r="O114" i="87"/>
  <c r="O115" i="87"/>
  <c r="O116" i="87"/>
  <c r="O117" i="87"/>
  <c r="O118" i="87"/>
  <c r="O119" i="87"/>
  <c r="O120" i="87"/>
  <c r="O121" i="87"/>
  <c r="O122" i="87"/>
  <c r="N113" i="87"/>
  <c r="N114" i="87"/>
  <c r="N115" i="87"/>
  <c r="N116" i="87"/>
  <c r="N117" i="87"/>
  <c r="N118" i="87"/>
  <c r="N119" i="87"/>
  <c r="N120" i="87"/>
  <c r="N121" i="87"/>
  <c r="N122" i="87"/>
  <c r="M113" i="87"/>
  <c r="M114" i="87"/>
  <c r="M115" i="87"/>
  <c r="M116" i="87"/>
  <c r="M117" i="87"/>
  <c r="M118" i="87"/>
  <c r="M119" i="87"/>
  <c r="M120" i="87"/>
  <c r="M121" i="87"/>
  <c r="M122" i="87"/>
  <c r="L113" i="87"/>
  <c r="L114" i="87"/>
  <c r="L115" i="87"/>
  <c r="L116" i="87"/>
  <c r="L117" i="87"/>
  <c r="L118" i="87"/>
  <c r="L119" i="87"/>
  <c r="L120" i="87"/>
  <c r="L121" i="87"/>
  <c r="L122" i="87"/>
  <c r="K114" i="87"/>
  <c r="K117" i="87"/>
  <c r="K122" i="87"/>
  <c r="J113" i="87"/>
  <c r="J114" i="87"/>
  <c r="J115" i="87"/>
  <c r="J116" i="87"/>
  <c r="J117" i="87"/>
  <c r="J118" i="87"/>
  <c r="J119" i="87"/>
  <c r="J120" i="87"/>
  <c r="J121" i="87"/>
  <c r="J122" i="87"/>
  <c r="I113" i="87"/>
  <c r="I114" i="87"/>
  <c r="I115" i="87"/>
  <c r="I116" i="87"/>
  <c r="I117" i="87"/>
  <c r="I118" i="87"/>
  <c r="I119" i="87"/>
  <c r="I120" i="87"/>
  <c r="I121" i="87"/>
  <c r="I122" i="87"/>
  <c r="H113" i="87"/>
  <c r="H114" i="87"/>
  <c r="H115" i="87"/>
  <c r="H116" i="87"/>
  <c r="H117" i="87"/>
  <c r="H118" i="87"/>
  <c r="H119" i="87"/>
  <c r="H120" i="87"/>
  <c r="H121" i="87"/>
  <c r="H122" i="87"/>
  <c r="G113" i="87"/>
  <c r="G114" i="87"/>
  <c r="G115" i="87"/>
  <c r="G116" i="87"/>
  <c r="G117" i="87"/>
  <c r="G118" i="87"/>
  <c r="G119" i="87"/>
  <c r="G120" i="87"/>
  <c r="G121" i="87"/>
  <c r="G122" i="87"/>
  <c r="F113" i="87"/>
  <c r="F114" i="87"/>
  <c r="F115" i="87"/>
  <c r="F116" i="87"/>
  <c r="F117" i="87"/>
  <c r="F118" i="87"/>
  <c r="F119" i="87"/>
  <c r="F120" i="87"/>
  <c r="F121" i="87"/>
  <c r="F122" i="87"/>
  <c r="S79" i="96"/>
  <c r="S80" i="96"/>
  <c r="S81" i="96"/>
  <c r="S82" i="96"/>
  <c r="S83" i="96"/>
  <c r="S84" i="96"/>
  <c r="S85" i="96"/>
  <c r="S86" i="96"/>
  <c r="S87" i="96"/>
  <c r="S88" i="96"/>
  <c r="R79" i="96"/>
  <c r="R80" i="96"/>
  <c r="R81" i="96"/>
  <c r="R82" i="96"/>
  <c r="R83" i="96"/>
  <c r="R84" i="96"/>
  <c r="R85" i="96"/>
  <c r="R86" i="96"/>
  <c r="R87" i="96"/>
  <c r="R88" i="96"/>
  <c r="Q79" i="96"/>
  <c r="Q80" i="96"/>
  <c r="Q81" i="96"/>
  <c r="Q82" i="96"/>
  <c r="Q83" i="96"/>
  <c r="Q84" i="96"/>
  <c r="Q85" i="96"/>
  <c r="Q86" i="96"/>
  <c r="Q87" i="96"/>
  <c r="Q88" i="96"/>
  <c r="P79" i="96"/>
  <c r="P80" i="96"/>
  <c r="P81" i="96"/>
  <c r="P82" i="96"/>
  <c r="P83" i="96"/>
  <c r="P84" i="96"/>
  <c r="P85" i="96"/>
  <c r="P86" i="96"/>
  <c r="P87" i="96"/>
  <c r="P88" i="96"/>
  <c r="O79" i="96"/>
  <c r="O80" i="96"/>
  <c r="O81" i="96"/>
  <c r="O82" i="96"/>
  <c r="O83" i="96"/>
  <c r="O84" i="96"/>
  <c r="O85" i="96"/>
  <c r="O86" i="96"/>
  <c r="O87" i="96"/>
  <c r="O88" i="96"/>
  <c r="N79" i="96"/>
  <c r="N80" i="96"/>
  <c r="N81" i="96"/>
  <c r="N82" i="96"/>
  <c r="N83" i="96"/>
  <c r="N84" i="96"/>
  <c r="N85" i="96"/>
  <c r="N86" i="96"/>
  <c r="N87" i="96"/>
  <c r="N88" i="96"/>
  <c r="M79" i="96"/>
  <c r="M80" i="96"/>
  <c r="M81" i="96"/>
  <c r="M82" i="96"/>
  <c r="M83" i="96"/>
  <c r="M84" i="96"/>
  <c r="M85" i="96"/>
  <c r="M86" i="96"/>
  <c r="M87" i="96"/>
  <c r="M88" i="96"/>
  <c r="L79" i="96"/>
  <c r="L80" i="96"/>
  <c r="L81" i="96"/>
  <c r="L82" i="96"/>
  <c r="L83" i="96"/>
  <c r="L84" i="96"/>
  <c r="L85" i="96"/>
  <c r="L86" i="96"/>
  <c r="L87" i="96"/>
  <c r="L88" i="96"/>
  <c r="K79" i="96"/>
  <c r="K80" i="96"/>
  <c r="K83" i="96"/>
  <c r="K88" i="96"/>
  <c r="J79" i="96"/>
  <c r="J80" i="96"/>
  <c r="J81" i="96"/>
  <c r="J82" i="96"/>
  <c r="J83" i="96"/>
  <c r="J84" i="96"/>
  <c r="J85" i="96"/>
  <c r="J86" i="96"/>
  <c r="J87" i="96"/>
  <c r="J88" i="96"/>
  <c r="I79" i="96"/>
  <c r="I80" i="96"/>
  <c r="I81" i="96"/>
  <c r="I82" i="96"/>
  <c r="I83" i="96"/>
  <c r="I84" i="96"/>
  <c r="I85" i="96"/>
  <c r="I86" i="96"/>
  <c r="I87" i="96"/>
  <c r="I88" i="96"/>
  <c r="H79" i="96"/>
  <c r="H80" i="96"/>
  <c r="H81" i="96"/>
  <c r="H82" i="96"/>
  <c r="H83" i="96"/>
  <c r="H84" i="96"/>
  <c r="H85" i="96"/>
  <c r="H86" i="96"/>
  <c r="H87" i="96"/>
  <c r="H88" i="96"/>
  <c r="G79" i="96"/>
  <c r="G80" i="96"/>
  <c r="G81" i="96"/>
  <c r="G82" i="96"/>
  <c r="G83" i="96"/>
  <c r="G84" i="96"/>
  <c r="G85" i="96"/>
  <c r="G86" i="96"/>
  <c r="G87" i="96"/>
  <c r="G88" i="96"/>
  <c r="F79" i="96"/>
  <c r="F80" i="96"/>
  <c r="F81" i="96"/>
  <c r="F82" i="96"/>
  <c r="F83" i="96"/>
  <c r="F84" i="96"/>
  <c r="F85" i="96"/>
  <c r="F86" i="96"/>
  <c r="F87" i="96"/>
  <c r="F88" i="96"/>
  <c r="S127" i="86"/>
  <c r="S128" i="86"/>
  <c r="S129" i="86"/>
  <c r="S130" i="86"/>
  <c r="S131" i="86"/>
  <c r="S132" i="86"/>
  <c r="S133" i="86"/>
  <c r="S134" i="86"/>
  <c r="S135" i="86"/>
  <c r="S136" i="86"/>
  <c r="R127" i="86"/>
  <c r="R128" i="86"/>
  <c r="R129" i="86"/>
  <c r="R130" i="86"/>
  <c r="R131" i="86"/>
  <c r="R132" i="86"/>
  <c r="R133" i="86"/>
  <c r="R134" i="86"/>
  <c r="R135" i="86"/>
  <c r="R136" i="86"/>
  <c r="Q127" i="86"/>
  <c r="Q128" i="86"/>
  <c r="Q129" i="86"/>
  <c r="Q130" i="86"/>
  <c r="Q131" i="86"/>
  <c r="Q132" i="86"/>
  <c r="Q133" i="86"/>
  <c r="Q134" i="86"/>
  <c r="Q135" i="86"/>
  <c r="Q136" i="86"/>
  <c r="P127" i="86"/>
  <c r="P128" i="86"/>
  <c r="P129" i="86"/>
  <c r="P130" i="86"/>
  <c r="P131" i="86"/>
  <c r="P132" i="86"/>
  <c r="P133" i="86"/>
  <c r="P134" i="86"/>
  <c r="P135" i="86"/>
  <c r="P136" i="86"/>
  <c r="O127" i="86"/>
  <c r="O128" i="86"/>
  <c r="O129" i="86"/>
  <c r="O130" i="86"/>
  <c r="O131" i="86"/>
  <c r="O132" i="86"/>
  <c r="O133" i="86"/>
  <c r="O134" i="86"/>
  <c r="O135" i="86"/>
  <c r="O136" i="86"/>
  <c r="N127" i="86"/>
  <c r="N128" i="86"/>
  <c r="N129" i="86"/>
  <c r="N130" i="86"/>
  <c r="N131" i="86"/>
  <c r="N132" i="86"/>
  <c r="N133" i="86"/>
  <c r="N134" i="86"/>
  <c r="N135" i="86"/>
  <c r="N136" i="86"/>
  <c r="M127" i="86"/>
  <c r="M128" i="86"/>
  <c r="M129" i="86"/>
  <c r="M130" i="86"/>
  <c r="M131" i="86"/>
  <c r="M132" i="86"/>
  <c r="M133" i="86"/>
  <c r="M134" i="86"/>
  <c r="M135" i="86"/>
  <c r="M136" i="86"/>
  <c r="L127" i="86"/>
  <c r="L128" i="86"/>
  <c r="L129" i="86"/>
  <c r="L130" i="86"/>
  <c r="L131" i="86"/>
  <c r="L132" i="86"/>
  <c r="L133" i="86"/>
  <c r="L134" i="86"/>
  <c r="L135" i="86"/>
  <c r="L136" i="86"/>
  <c r="K128" i="86"/>
  <c r="K130" i="86"/>
  <c r="K131" i="86"/>
  <c r="K134" i="86"/>
  <c r="K136" i="86"/>
  <c r="J127" i="86"/>
  <c r="J128" i="86"/>
  <c r="J129" i="86"/>
  <c r="J130" i="86"/>
  <c r="J131" i="86"/>
  <c r="J132" i="86"/>
  <c r="J133" i="86"/>
  <c r="J134" i="86"/>
  <c r="J135" i="86"/>
  <c r="J136" i="86"/>
  <c r="E137" i="86"/>
  <c r="J137" i="86"/>
  <c r="I127" i="86"/>
  <c r="I128" i="86"/>
  <c r="I129" i="86"/>
  <c r="I130" i="86"/>
  <c r="I131" i="86"/>
  <c r="I132" i="86"/>
  <c r="I133" i="86"/>
  <c r="I134" i="86"/>
  <c r="I135" i="86"/>
  <c r="I136" i="86"/>
  <c r="H127" i="86"/>
  <c r="H128" i="86"/>
  <c r="H129" i="86"/>
  <c r="H130" i="86"/>
  <c r="H131" i="86"/>
  <c r="H132" i="86"/>
  <c r="H133" i="86"/>
  <c r="H134" i="86"/>
  <c r="H135" i="86"/>
  <c r="H136" i="86"/>
  <c r="G127" i="86"/>
  <c r="G128" i="86"/>
  <c r="G129" i="86"/>
  <c r="G130" i="86"/>
  <c r="G131" i="86"/>
  <c r="G132" i="86"/>
  <c r="G133" i="86"/>
  <c r="G134" i="86"/>
  <c r="G135" i="86"/>
  <c r="G136" i="86"/>
  <c r="F127" i="86"/>
  <c r="F128" i="86"/>
  <c r="F129" i="86"/>
  <c r="F130" i="86"/>
  <c r="F131" i="86"/>
  <c r="F132" i="86"/>
  <c r="F133" i="86"/>
  <c r="F134" i="86"/>
  <c r="F135" i="86"/>
  <c r="F136" i="86"/>
  <c r="B3" i="54"/>
  <c r="B4" i="54"/>
  <c r="B5" i="54"/>
  <c r="B6" i="54"/>
  <c r="B7" i="54"/>
  <c r="B8" i="54"/>
  <c r="B9" i="54"/>
  <c r="B10" i="54"/>
  <c r="B11" i="54"/>
  <c r="B12" i="54"/>
  <c r="B13" i="54"/>
  <c r="B14" i="54"/>
  <c r="B15" i="54"/>
  <c r="B16" i="54"/>
  <c r="B17" i="54"/>
  <c r="B18" i="54"/>
  <c r="B19" i="54"/>
  <c r="B20" i="54"/>
  <c r="B21" i="54"/>
  <c r="B22" i="54"/>
  <c r="B23" i="54"/>
  <c r="B24" i="54"/>
  <c r="B25" i="54"/>
  <c r="B26" i="54"/>
  <c r="B27" i="54"/>
  <c r="B28" i="54"/>
  <c r="B29" i="54"/>
  <c r="B30" i="54"/>
  <c r="B31" i="54"/>
  <c r="B32" i="54"/>
  <c r="B33" i="54"/>
  <c r="B34" i="54"/>
  <c r="B35" i="54"/>
  <c r="B36" i="54"/>
  <c r="B37" i="54"/>
  <c r="B38" i="54"/>
  <c r="B39" i="54"/>
  <c r="B40" i="54"/>
  <c r="B41" i="54"/>
  <c r="B42" i="54"/>
  <c r="B43" i="54"/>
  <c r="B44" i="54"/>
  <c r="B45" i="54"/>
  <c r="B46" i="54"/>
  <c r="B47" i="54"/>
  <c r="B48" i="54"/>
  <c r="B49" i="54"/>
  <c r="B50" i="54"/>
  <c r="B51" i="54"/>
  <c r="B52" i="54"/>
  <c r="B53" i="54"/>
  <c r="B54" i="54"/>
  <c r="B55" i="54"/>
  <c r="B56" i="54"/>
  <c r="B57" i="54"/>
  <c r="B58" i="54"/>
  <c r="B59" i="54"/>
  <c r="B60" i="54"/>
  <c r="B61" i="54"/>
  <c r="B62" i="54"/>
  <c r="B63" i="54"/>
  <c r="B64" i="54"/>
  <c r="B65" i="54"/>
  <c r="B66" i="54"/>
  <c r="B67" i="54"/>
  <c r="B68" i="54"/>
  <c r="B69" i="54"/>
  <c r="B70" i="54"/>
  <c r="B71" i="54"/>
  <c r="B72" i="54"/>
  <c r="B73" i="54"/>
  <c r="B74" i="54"/>
  <c r="B75" i="54"/>
  <c r="B76" i="54"/>
  <c r="B77" i="54"/>
  <c r="B78" i="54"/>
  <c r="B79" i="54"/>
  <c r="B80" i="54"/>
  <c r="B81" i="54"/>
  <c r="B82" i="54"/>
  <c r="B83" i="54"/>
  <c r="B84" i="54"/>
  <c r="B85" i="54"/>
  <c r="B86" i="54"/>
  <c r="B87" i="54"/>
  <c r="B88" i="54"/>
  <c r="B89" i="54"/>
  <c r="B90" i="54"/>
  <c r="B91" i="54"/>
  <c r="B92" i="54"/>
  <c r="B93" i="54"/>
  <c r="B94" i="54"/>
  <c r="B95" i="54"/>
  <c r="B96" i="54"/>
  <c r="B97" i="54"/>
  <c r="B98" i="54"/>
  <c r="B99" i="54"/>
  <c r="B100" i="54"/>
  <c r="B101" i="54"/>
  <c r="B102" i="54"/>
  <c r="B2" i="54"/>
  <c r="A3" i="107"/>
  <c r="A4" i="107"/>
  <c r="A5" i="107"/>
  <c r="A6" i="107"/>
  <c r="A7" i="107"/>
  <c r="A8" i="107"/>
  <c r="A9" i="107"/>
  <c r="A10" i="107"/>
  <c r="A11" i="107"/>
  <c r="A12" i="107"/>
  <c r="A13" i="107"/>
  <c r="A14" i="107"/>
  <c r="A15" i="107"/>
  <c r="A16" i="107"/>
  <c r="A17" i="107"/>
  <c r="A18" i="107"/>
  <c r="A19" i="107"/>
  <c r="A20" i="107"/>
  <c r="A21" i="107"/>
  <c r="A22" i="107"/>
  <c r="A23" i="107"/>
  <c r="A24" i="107"/>
  <c r="A25" i="107"/>
  <c r="A26" i="107"/>
  <c r="A27" i="107"/>
  <c r="A28" i="107"/>
  <c r="A29" i="107"/>
  <c r="A30" i="107"/>
  <c r="A31" i="107"/>
  <c r="A32" i="107"/>
  <c r="A33" i="107"/>
  <c r="A34" i="107"/>
  <c r="A35" i="107"/>
  <c r="A36" i="107"/>
  <c r="A37" i="107"/>
  <c r="A38" i="107"/>
  <c r="A39" i="107"/>
  <c r="A40" i="107"/>
  <c r="A41" i="107"/>
  <c r="A42" i="107"/>
  <c r="A43" i="107"/>
  <c r="A44" i="107"/>
  <c r="A45" i="107"/>
  <c r="A46" i="107"/>
  <c r="A47" i="107"/>
  <c r="A48" i="107"/>
  <c r="A49" i="107"/>
  <c r="A50" i="107"/>
  <c r="A51" i="107"/>
  <c r="A52" i="107"/>
  <c r="A53" i="107"/>
  <c r="A54" i="107"/>
  <c r="A55" i="107"/>
  <c r="A56" i="107"/>
  <c r="A57" i="107"/>
  <c r="A58" i="107"/>
  <c r="A59" i="107"/>
  <c r="A60" i="107"/>
  <c r="A61" i="107"/>
  <c r="A62" i="107"/>
  <c r="A63" i="107"/>
  <c r="A64" i="107"/>
  <c r="A65" i="107"/>
  <c r="A66" i="107"/>
  <c r="A67" i="107"/>
  <c r="A68" i="107"/>
  <c r="A69" i="107"/>
  <c r="A70" i="107"/>
  <c r="A71" i="107"/>
  <c r="A72" i="107"/>
  <c r="A73" i="107"/>
  <c r="A74" i="107"/>
  <c r="A75" i="107"/>
  <c r="A76" i="107"/>
  <c r="A77" i="107"/>
  <c r="A78" i="107"/>
  <c r="A79" i="107"/>
  <c r="A80" i="107"/>
  <c r="A81" i="107"/>
  <c r="A82" i="107"/>
  <c r="A83" i="107"/>
  <c r="A84" i="107"/>
  <c r="A85" i="107"/>
  <c r="A86" i="107"/>
  <c r="A87" i="107"/>
  <c r="A88" i="107"/>
  <c r="A89" i="107"/>
  <c r="A90" i="107"/>
  <c r="A91" i="107"/>
  <c r="A92" i="107"/>
  <c r="A93" i="107"/>
  <c r="A94" i="107"/>
  <c r="A95" i="107"/>
  <c r="A96" i="107"/>
  <c r="A97" i="107"/>
  <c r="A98" i="107"/>
  <c r="A99" i="107"/>
  <c r="A100" i="107"/>
  <c r="A101" i="107"/>
  <c r="A102" i="107"/>
  <c r="A103" i="107"/>
  <c r="A104" i="107"/>
  <c r="A105" i="107"/>
  <c r="A106" i="107"/>
  <c r="A107" i="107"/>
  <c r="A108" i="107"/>
  <c r="A109" i="107"/>
  <c r="A110" i="107"/>
  <c r="A111" i="107"/>
  <c r="A112" i="107"/>
  <c r="A113" i="107"/>
  <c r="A114" i="107"/>
  <c r="A115" i="107"/>
  <c r="A116" i="107"/>
  <c r="A117" i="107"/>
  <c r="A118" i="107"/>
  <c r="A119" i="107"/>
  <c r="A120" i="107"/>
  <c r="A121" i="107"/>
  <c r="A122" i="107"/>
  <c r="A123" i="107"/>
  <c r="A124" i="107"/>
  <c r="A125" i="107"/>
  <c r="A126" i="107"/>
  <c r="A127" i="107"/>
  <c r="A128" i="107"/>
  <c r="A129" i="107"/>
  <c r="A130" i="107"/>
  <c r="A131" i="107"/>
  <c r="A132" i="107"/>
  <c r="A133" i="107"/>
  <c r="A134" i="107"/>
  <c r="A135" i="107"/>
  <c r="A136" i="107"/>
  <c r="A137" i="107"/>
  <c r="A138" i="107"/>
  <c r="A139" i="107"/>
  <c r="A140" i="107"/>
  <c r="A141" i="107"/>
  <c r="A142" i="107"/>
  <c r="A143" i="107"/>
  <c r="A144" i="107"/>
  <c r="A145" i="107"/>
  <c r="A146" i="107"/>
  <c r="A147" i="107"/>
  <c r="A148" i="107"/>
  <c r="A149" i="107"/>
  <c r="A150" i="107"/>
  <c r="A151" i="107"/>
  <c r="A152" i="107"/>
  <c r="A153" i="107"/>
  <c r="A154" i="107"/>
  <c r="A155" i="107"/>
  <c r="A156" i="107"/>
  <c r="A157" i="107"/>
  <c r="A158" i="107"/>
  <c r="A159" i="107"/>
  <c r="A160" i="107"/>
  <c r="A161" i="107"/>
  <c r="A162" i="107"/>
  <c r="A163" i="107"/>
  <c r="A164" i="107"/>
  <c r="A165" i="107"/>
  <c r="A166" i="107"/>
  <c r="A167" i="107"/>
  <c r="A168" i="107"/>
  <c r="A169" i="107"/>
  <c r="A170" i="107"/>
  <c r="A171" i="107"/>
  <c r="A172" i="107"/>
  <c r="A173" i="107"/>
  <c r="A174" i="107"/>
  <c r="A175" i="107"/>
  <c r="A176" i="107"/>
  <c r="A177" i="107"/>
  <c r="A178" i="107"/>
  <c r="A179" i="107"/>
  <c r="A180" i="107"/>
  <c r="A181" i="107"/>
  <c r="A182" i="107"/>
  <c r="A183" i="107"/>
  <c r="A184" i="107"/>
  <c r="A185" i="107"/>
  <c r="A186" i="107"/>
  <c r="A187" i="107"/>
  <c r="A188" i="107"/>
  <c r="A189" i="107"/>
  <c r="A190" i="107"/>
  <c r="A191" i="107"/>
  <c r="A192" i="107"/>
  <c r="A193" i="107"/>
  <c r="A194" i="107"/>
  <c r="A195" i="107"/>
  <c r="A196" i="107"/>
  <c r="A197" i="107"/>
  <c r="A198" i="107"/>
  <c r="A199" i="107"/>
  <c r="A200" i="107"/>
  <c r="A201" i="107"/>
  <c r="A202" i="107"/>
  <c r="A203" i="107"/>
  <c r="A204" i="107"/>
  <c r="A205" i="107"/>
  <c r="A206" i="107"/>
  <c r="A207" i="107"/>
  <c r="A208" i="107"/>
  <c r="A209" i="107"/>
  <c r="A210" i="107"/>
  <c r="A211" i="107"/>
  <c r="A212" i="107"/>
  <c r="A213" i="107"/>
  <c r="A214" i="107"/>
  <c r="A215" i="107"/>
  <c r="A216" i="107"/>
  <c r="A217" i="107"/>
  <c r="A218" i="107"/>
  <c r="A219" i="107"/>
  <c r="A220" i="107"/>
  <c r="A221" i="107"/>
  <c r="A222" i="107"/>
  <c r="A223" i="107"/>
  <c r="A224" i="107"/>
  <c r="A225" i="107"/>
  <c r="A226" i="107"/>
  <c r="A227" i="107"/>
  <c r="A228" i="107"/>
  <c r="A229" i="107"/>
  <c r="A230" i="107"/>
  <c r="A231" i="107"/>
  <c r="A232" i="107"/>
  <c r="A233" i="107"/>
  <c r="A234" i="107"/>
  <c r="A235" i="107"/>
  <c r="A236" i="107"/>
  <c r="A237" i="107"/>
  <c r="A238" i="107"/>
  <c r="A239" i="107"/>
  <c r="A240" i="107"/>
  <c r="A241" i="107"/>
  <c r="A242" i="107"/>
  <c r="A243" i="107"/>
  <c r="A244" i="107"/>
  <c r="A245" i="107"/>
  <c r="A246" i="107"/>
  <c r="A247" i="107"/>
  <c r="A248" i="107"/>
  <c r="A249" i="107"/>
  <c r="A250" i="107"/>
  <c r="A251" i="107"/>
  <c r="A252" i="107"/>
  <c r="A253" i="107"/>
  <c r="A254" i="107"/>
  <c r="A255" i="107"/>
  <c r="A256" i="107"/>
  <c r="A257" i="107"/>
  <c r="A258" i="107"/>
  <c r="A259" i="107"/>
  <c r="A260" i="107"/>
  <c r="A261" i="107"/>
  <c r="A262" i="107"/>
  <c r="A263" i="107"/>
  <c r="A264" i="107"/>
  <c r="A265" i="107"/>
  <c r="A266" i="107"/>
  <c r="A267" i="107"/>
  <c r="A268" i="107"/>
  <c r="A269" i="107"/>
  <c r="A270" i="107"/>
  <c r="A271" i="107"/>
  <c r="A272" i="107"/>
  <c r="A273" i="107"/>
  <c r="A274" i="107"/>
  <c r="A275" i="107"/>
  <c r="A276" i="107"/>
  <c r="A277" i="107"/>
  <c r="A278" i="107"/>
  <c r="A279" i="107"/>
  <c r="A280" i="107"/>
  <c r="A281" i="107"/>
  <c r="A282" i="107"/>
  <c r="A283" i="107"/>
  <c r="A284" i="107"/>
  <c r="A285" i="107"/>
  <c r="A286" i="107"/>
  <c r="A287" i="107"/>
  <c r="A288" i="107"/>
  <c r="A289" i="107"/>
  <c r="A290" i="107"/>
  <c r="A291" i="107"/>
  <c r="A292" i="107"/>
  <c r="A293" i="107"/>
  <c r="A294" i="107"/>
  <c r="A295" i="107"/>
  <c r="A296" i="107"/>
  <c r="A297" i="107"/>
  <c r="A298" i="107"/>
  <c r="A299" i="107"/>
  <c r="A300" i="107"/>
  <c r="A301" i="107"/>
  <c r="A302" i="107"/>
  <c r="A303" i="107"/>
  <c r="A304" i="107"/>
  <c r="A305" i="107"/>
  <c r="A306" i="107"/>
  <c r="A307" i="107"/>
  <c r="A308" i="107"/>
  <c r="A309" i="107"/>
  <c r="A310" i="107"/>
  <c r="A311" i="107"/>
  <c r="A312" i="107"/>
  <c r="A313" i="107"/>
  <c r="A314" i="107"/>
  <c r="A315" i="107"/>
  <c r="A316" i="107"/>
  <c r="A317" i="107"/>
  <c r="A318" i="107"/>
  <c r="A319" i="107"/>
  <c r="A320" i="107"/>
  <c r="A321" i="107"/>
  <c r="A322" i="107"/>
  <c r="A323" i="107"/>
  <c r="A324" i="107"/>
  <c r="A325" i="107"/>
  <c r="A326" i="107"/>
  <c r="A327" i="107"/>
  <c r="A328" i="107"/>
  <c r="A329" i="107"/>
  <c r="A330" i="107"/>
  <c r="A331" i="107"/>
  <c r="A332" i="107"/>
  <c r="A333" i="107"/>
  <c r="A334" i="107"/>
  <c r="A335" i="107"/>
  <c r="A336" i="107"/>
  <c r="A337" i="107"/>
  <c r="A338" i="107"/>
  <c r="A339" i="107"/>
  <c r="A340" i="107"/>
  <c r="A341" i="107"/>
  <c r="A342" i="107"/>
  <c r="A343" i="107"/>
  <c r="A344" i="107"/>
  <c r="A345" i="107"/>
  <c r="A346" i="107"/>
  <c r="A347" i="107"/>
  <c r="A348" i="107"/>
  <c r="A349" i="107"/>
  <c r="A350" i="107"/>
  <c r="A351" i="107"/>
  <c r="A352" i="107"/>
  <c r="A353" i="107"/>
  <c r="A354" i="107"/>
  <c r="A355" i="107"/>
  <c r="A356" i="107"/>
  <c r="A357" i="107"/>
  <c r="A358" i="107"/>
  <c r="A359" i="107"/>
  <c r="A360" i="107"/>
  <c r="A361" i="107"/>
  <c r="A362" i="107"/>
  <c r="A363" i="107"/>
  <c r="A364" i="107"/>
  <c r="A365" i="107"/>
  <c r="A366" i="107"/>
  <c r="A367" i="107"/>
  <c r="A368" i="107"/>
  <c r="A369" i="107"/>
  <c r="A370" i="107"/>
  <c r="A371" i="107"/>
  <c r="A372" i="107"/>
  <c r="A373" i="107"/>
  <c r="A374" i="107"/>
  <c r="A375" i="107"/>
  <c r="A376" i="107"/>
  <c r="A377" i="107"/>
  <c r="A378" i="107"/>
  <c r="A379" i="107"/>
  <c r="A380" i="107"/>
  <c r="A381" i="107"/>
  <c r="A382" i="107"/>
  <c r="A383" i="107"/>
  <c r="A384" i="107"/>
  <c r="A385" i="107"/>
  <c r="A386" i="107"/>
  <c r="A387" i="107"/>
  <c r="A388" i="107"/>
  <c r="A389" i="107"/>
  <c r="A390" i="107"/>
  <c r="A391" i="107"/>
  <c r="A392" i="107"/>
  <c r="A393" i="107"/>
  <c r="A394" i="107"/>
  <c r="A395" i="107"/>
  <c r="A396" i="107"/>
  <c r="A397" i="107"/>
  <c r="A398" i="107"/>
  <c r="A399" i="107"/>
  <c r="A400" i="107"/>
  <c r="A401" i="107"/>
  <c r="A402" i="107"/>
  <c r="A403" i="107"/>
  <c r="A404" i="107"/>
  <c r="A405" i="107"/>
  <c r="A406" i="107"/>
  <c r="A407" i="107"/>
  <c r="A408" i="107"/>
  <c r="A409" i="107"/>
  <c r="A410" i="107"/>
  <c r="A411" i="107"/>
  <c r="A412" i="107"/>
  <c r="A413" i="107"/>
  <c r="A414" i="107"/>
  <c r="A415" i="107"/>
  <c r="A416" i="107"/>
  <c r="A417" i="107"/>
  <c r="A418" i="107"/>
  <c r="A419" i="107"/>
  <c r="A420" i="107"/>
  <c r="A421" i="107"/>
  <c r="A422" i="107"/>
  <c r="A423" i="107"/>
  <c r="A424" i="107"/>
  <c r="A425" i="107"/>
  <c r="A426" i="107"/>
  <c r="A427" i="107"/>
  <c r="A428" i="107"/>
  <c r="A429" i="107"/>
  <c r="A430" i="107"/>
  <c r="A431" i="107"/>
  <c r="A432" i="107"/>
  <c r="A433" i="107"/>
  <c r="A434" i="107"/>
  <c r="A435" i="107"/>
  <c r="A436" i="107"/>
  <c r="A437" i="107"/>
  <c r="A438" i="107"/>
  <c r="A439" i="107"/>
  <c r="A440" i="107"/>
  <c r="A441" i="107"/>
  <c r="A442" i="107"/>
  <c r="A443" i="107"/>
  <c r="A444" i="107"/>
  <c r="A445" i="107"/>
  <c r="A446" i="107"/>
  <c r="A447" i="107"/>
  <c r="A448" i="107"/>
  <c r="A449" i="107"/>
  <c r="A450" i="107"/>
  <c r="A451" i="107"/>
  <c r="A452" i="107"/>
  <c r="A453" i="107"/>
  <c r="A454" i="107"/>
  <c r="A455" i="107"/>
  <c r="A456" i="107"/>
  <c r="A457" i="107"/>
  <c r="A458" i="107"/>
  <c r="A459" i="107"/>
  <c r="A460" i="107"/>
  <c r="A461" i="107"/>
  <c r="A462" i="107"/>
  <c r="A463" i="107"/>
  <c r="A464" i="107"/>
  <c r="A465" i="107"/>
  <c r="A466" i="107"/>
  <c r="A467" i="107"/>
  <c r="A468" i="107"/>
  <c r="A469" i="107"/>
  <c r="A470" i="107"/>
  <c r="A471" i="107"/>
  <c r="A472" i="107"/>
  <c r="A473" i="107"/>
  <c r="A474" i="107"/>
  <c r="A475" i="107"/>
  <c r="A476" i="107"/>
  <c r="A477" i="107"/>
  <c r="A478" i="107"/>
  <c r="A479" i="107"/>
  <c r="A480" i="107"/>
  <c r="A481" i="107"/>
  <c r="A482" i="107"/>
  <c r="A483" i="107"/>
  <c r="A484" i="107"/>
  <c r="A485" i="107"/>
  <c r="A486" i="107"/>
  <c r="A487" i="107"/>
  <c r="A488" i="107"/>
  <c r="A489" i="107"/>
  <c r="A490" i="107"/>
  <c r="A491" i="107"/>
  <c r="A492" i="107"/>
  <c r="A493" i="107"/>
  <c r="A494" i="107"/>
  <c r="A495" i="107"/>
  <c r="A496" i="107"/>
  <c r="A497" i="107"/>
  <c r="A498" i="107"/>
  <c r="A499" i="107"/>
  <c r="A500" i="107"/>
  <c r="A501" i="107"/>
  <c r="A502" i="107"/>
  <c r="A503" i="107"/>
  <c r="A504" i="107"/>
  <c r="A505" i="107"/>
  <c r="A506" i="107"/>
  <c r="A507" i="107"/>
  <c r="A508" i="107"/>
  <c r="A509" i="107"/>
  <c r="A510" i="107"/>
  <c r="A511" i="107"/>
  <c r="A512" i="107"/>
  <c r="A513" i="107"/>
  <c r="A514" i="107"/>
  <c r="A515" i="107"/>
  <c r="A516" i="107"/>
  <c r="A517" i="107"/>
  <c r="A518" i="107"/>
  <c r="A519" i="107"/>
  <c r="A520" i="107"/>
  <c r="A521" i="107"/>
  <c r="A522" i="107"/>
  <c r="A523" i="107"/>
  <c r="A524" i="107"/>
  <c r="A525" i="107"/>
  <c r="A526" i="107"/>
  <c r="A527" i="107"/>
  <c r="A528" i="107"/>
  <c r="A529" i="107"/>
  <c r="A530" i="107"/>
  <c r="A531" i="107"/>
  <c r="A532" i="107"/>
  <c r="A533" i="107"/>
  <c r="A534" i="107"/>
  <c r="A535" i="107"/>
  <c r="A536" i="107"/>
  <c r="A537" i="107"/>
  <c r="A538" i="107"/>
  <c r="A539" i="107"/>
  <c r="A540" i="107"/>
  <c r="A541" i="107"/>
  <c r="A542" i="107"/>
  <c r="A543" i="107"/>
  <c r="A544" i="107"/>
  <c r="A545" i="107"/>
  <c r="A546" i="107"/>
  <c r="A547" i="107"/>
  <c r="A548" i="107"/>
  <c r="A549" i="107"/>
  <c r="A550" i="107"/>
  <c r="A551" i="107"/>
  <c r="A552" i="107"/>
  <c r="A553" i="107"/>
  <c r="A554" i="107"/>
  <c r="A555" i="107"/>
  <c r="A556" i="107"/>
  <c r="A557" i="107"/>
  <c r="A558" i="107"/>
  <c r="A559" i="107"/>
  <c r="A560" i="107"/>
  <c r="A561" i="107"/>
  <c r="A562" i="107"/>
  <c r="A563" i="107"/>
  <c r="A564" i="107"/>
  <c r="A565" i="107"/>
  <c r="A566" i="107"/>
  <c r="A567" i="107"/>
  <c r="A568" i="107"/>
  <c r="A569" i="107"/>
  <c r="A570" i="107"/>
  <c r="A571" i="107"/>
  <c r="A572" i="107"/>
  <c r="A573" i="107"/>
  <c r="A574" i="107"/>
  <c r="A575" i="107"/>
  <c r="A576" i="107"/>
  <c r="A577" i="107"/>
  <c r="A578" i="107"/>
  <c r="A579" i="107"/>
  <c r="A580" i="107"/>
  <c r="A581" i="107"/>
  <c r="A582" i="107"/>
  <c r="A583" i="107"/>
  <c r="A584" i="107"/>
  <c r="A585" i="107"/>
  <c r="A586" i="107"/>
  <c r="A587" i="107"/>
  <c r="A588" i="107"/>
  <c r="A589" i="107"/>
  <c r="A590" i="107"/>
  <c r="A591" i="107"/>
  <c r="A592" i="107"/>
  <c r="A593" i="107"/>
  <c r="A594" i="107"/>
  <c r="A595" i="107"/>
  <c r="A596" i="107"/>
  <c r="A597" i="107"/>
  <c r="A598" i="107"/>
  <c r="A599" i="107"/>
  <c r="A600" i="107"/>
  <c r="A601" i="107"/>
  <c r="A602" i="107"/>
  <c r="A603" i="107"/>
  <c r="A604" i="107"/>
  <c r="A605" i="107"/>
  <c r="A606" i="107"/>
  <c r="A607" i="107"/>
  <c r="A608" i="107"/>
  <c r="A609" i="107"/>
  <c r="A610" i="107"/>
  <c r="A611" i="107"/>
  <c r="A612" i="107"/>
  <c r="A613" i="107"/>
  <c r="A614" i="107"/>
  <c r="A615" i="107"/>
  <c r="A616" i="107"/>
  <c r="A617" i="107"/>
  <c r="A618" i="107"/>
  <c r="A619" i="107"/>
  <c r="A620" i="107"/>
  <c r="A621" i="107"/>
  <c r="A622" i="107"/>
  <c r="A623" i="107"/>
  <c r="A624" i="107"/>
  <c r="A625" i="107"/>
  <c r="A626" i="107"/>
  <c r="A627" i="107"/>
  <c r="A628" i="107"/>
  <c r="A629" i="107"/>
  <c r="A630" i="107"/>
  <c r="A631" i="107"/>
  <c r="A632" i="107"/>
  <c r="A633" i="107"/>
  <c r="A634" i="107"/>
  <c r="A635" i="107"/>
  <c r="A636" i="107"/>
  <c r="A637" i="107"/>
  <c r="A638" i="107"/>
  <c r="A639" i="107"/>
  <c r="A640" i="107"/>
  <c r="A641" i="107"/>
  <c r="A642" i="107"/>
  <c r="A643" i="107"/>
  <c r="A644" i="107"/>
  <c r="A645" i="107"/>
  <c r="A646" i="107"/>
  <c r="A647" i="107"/>
  <c r="A648" i="107"/>
  <c r="A649" i="107"/>
  <c r="A650" i="107"/>
  <c r="A651" i="107"/>
  <c r="A652" i="107"/>
  <c r="A653" i="107"/>
  <c r="A654" i="107"/>
  <c r="A655" i="107"/>
  <c r="A656" i="107"/>
  <c r="A657" i="107"/>
  <c r="A658" i="107"/>
  <c r="A659" i="107"/>
  <c r="A660" i="107"/>
  <c r="A661" i="107"/>
  <c r="A662" i="107"/>
  <c r="A663" i="107"/>
  <c r="A664" i="107"/>
  <c r="A665" i="107"/>
  <c r="A666" i="107"/>
  <c r="A667" i="107"/>
  <c r="A668" i="107"/>
  <c r="A669" i="107"/>
  <c r="A670" i="107"/>
  <c r="A671" i="107"/>
  <c r="A672" i="107"/>
  <c r="A673" i="107"/>
  <c r="A674" i="107"/>
  <c r="A675" i="107"/>
  <c r="A676" i="107"/>
  <c r="A677" i="107"/>
  <c r="A678" i="107"/>
  <c r="A679" i="107"/>
  <c r="A680" i="107"/>
  <c r="A681" i="107"/>
  <c r="A682" i="107"/>
  <c r="A683" i="107"/>
  <c r="A684" i="107"/>
  <c r="A685" i="107"/>
  <c r="A686" i="107"/>
  <c r="A687" i="107"/>
  <c r="A688" i="107"/>
  <c r="A689" i="107"/>
  <c r="A690" i="107"/>
  <c r="A691" i="107"/>
  <c r="A692" i="107"/>
  <c r="A693" i="107"/>
  <c r="A694" i="107"/>
  <c r="A695" i="107"/>
  <c r="A696" i="107"/>
  <c r="A697" i="107"/>
  <c r="A698" i="107"/>
  <c r="A699" i="107"/>
  <c r="A700" i="107"/>
  <c r="A701" i="107"/>
  <c r="A702" i="107"/>
  <c r="A703" i="107"/>
  <c r="A704" i="107"/>
  <c r="A705" i="107"/>
  <c r="A706" i="107"/>
  <c r="A707" i="107"/>
  <c r="A708" i="107"/>
  <c r="A709" i="107"/>
  <c r="A710" i="107"/>
  <c r="A711" i="107"/>
  <c r="A712" i="107"/>
  <c r="A713" i="107"/>
  <c r="A714" i="107"/>
  <c r="A715" i="107"/>
  <c r="A716" i="107"/>
  <c r="A717" i="107"/>
  <c r="A718" i="107"/>
  <c r="A719" i="107"/>
  <c r="A720" i="107"/>
  <c r="A721" i="107"/>
  <c r="A722" i="107"/>
  <c r="A723" i="107"/>
  <c r="A724" i="107"/>
  <c r="A725" i="107"/>
  <c r="A726" i="107"/>
  <c r="A727" i="107"/>
  <c r="A728" i="107"/>
  <c r="A729" i="107"/>
  <c r="A730" i="107"/>
  <c r="A731" i="107"/>
  <c r="A732" i="107"/>
  <c r="A733" i="107"/>
  <c r="A734" i="107"/>
  <c r="A735" i="107"/>
  <c r="A736" i="107"/>
  <c r="A737" i="107"/>
  <c r="A738" i="107"/>
  <c r="A739" i="107"/>
  <c r="A740" i="107"/>
  <c r="A741" i="107"/>
  <c r="A742" i="107"/>
  <c r="A743" i="107"/>
  <c r="A744" i="107"/>
  <c r="A745" i="107"/>
  <c r="A746" i="107"/>
  <c r="A747" i="107"/>
  <c r="A748" i="107"/>
  <c r="A749" i="107"/>
  <c r="A750" i="107"/>
  <c r="A751" i="107"/>
  <c r="A752" i="107"/>
  <c r="A753" i="107"/>
  <c r="A754" i="107"/>
  <c r="A755" i="107"/>
  <c r="A756" i="107"/>
  <c r="A757" i="107"/>
  <c r="A758" i="107"/>
  <c r="A759" i="107"/>
  <c r="A760" i="107"/>
  <c r="A761" i="107"/>
  <c r="A762" i="107"/>
  <c r="A763" i="107"/>
  <c r="A764" i="107"/>
  <c r="A765" i="107"/>
  <c r="A766" i="107"/>
  <c r="A767" i="107"/>
  <c r="A768" i="107"/>
  <c r="A769" i="107"/>
  <c r="A770" i="107"/>
  <c r="A771" i="107"/>
  <c r="A772" i="107"/>
  <c r="A773" i="107"/>
  <c r="A774" i="107"/>
  <c r="A775" i="107"/>
  <c r="A776" i="107"/>
  <c r="A777" i="107"/>
  <c r="A778" i="107"/>
  <c r="A779" i="107"/>
  <c r="A780" i="107"/>
  <c r="A781" i="107"/>
  <c r="A782" i="107"/>
  <c r="A783" i="107"/>
  <c r="A784" i="107"/>
  <c r="A785" i="107"/>
  <c r="A786" i="107"/>
  <c r="A787" i="107"/>
  <c r="A788" i="107"/>
  <c r="A789" i="107"/>
  <c r="A790" i="107"/>
  <c r="A791" i="107"/>
  <c r="A792" i="107"/>
  <c r="A793" i="107"/>
  <c r="A794" i="107"/>
  <c r="A795" i="107"/>
  <c r="A796" i="107"/>
  <c r="A797" i="107"/>
  <c r="A798" i="107"/>
  <c r="A799" i="107"/>
  <c r="A800" i="107"/>
  <c r="A801" i="107"/>
  <c r="A802" i="107"/>
  <c r="A803" i="107"/>
  <c r="A804" i="107"/>
  <c r="A805" i="107"/>
  <c r="A806" i="107"/>
  <c r="A807" i="107"/>
  <c r="A808" i="107"/>
  <c r="A809" i="107"/>
  <c r="A810" i="107"/>
  <c r="A811" i="107"/>
  <c r="A812" i="107"/>
  <c r="A813" i="107"/>
  <c r="A814" i="107"/>
  <c r="A815" i="107"/>
  <c r="A816" i="107"/>
  <c r="A817" i="107"/>
  <c r="A818" i="107"/>
  <c r="A819" i="107"/>
  <c r="A820" i="107"/>
  <c r="A821" i="107"/>
  <c r="A822" i="107"/>
  <c r="A823" i="107"/>
  <c r="A824" i="107"/>
  <c r="A825" i="107"/>
  <c r="A826" i="107"/>
  <c r="A827" i="107"/>
  <c r="A828" i="107"/>
  <c r="A829" i="107"/>
  <c r="A830" i="107"/>
  <c r="A831" i="107"/>
  <c r="A832" i="107"/>
  <c r="A833" i="107"/>
  <c r="A834" i="107"/>
  <c r="A835" i="107"/>
  <c r="A836" i="107"/>
  <c r="A837" i="107"/>
  <c r="A838" i="107"/>
  <c r="A839" i="107"/>
  <c r="A840" i="107"/>
  <c r="A841" i="107"/>
  <c r="A842" i="107"/>
  <c r="A843" i="107"/>
  <c r="A844" i="107"/>
  <c r="A845" i="107"/>
  <c r="A846" i="107"/>
  <c r="A847" i="107"/>
  <c r="A848" i="107"/>
  <c r="A849" i="107"/>
  <c r="A850" i="107"/>
  <c r="A851" i="107"/>
  <c r="A852" i="107"/>
  <c r="A853" i="107"/>
  <c r="A854" i="107"/>
  <c r="A855" i="107"/>
  <c r="A856" i="107"/>
  <c r="A857" i="107"/>
  <c r="A858" i="107"/>
  <c r="A859" i="107"/>
  <c r="A860" i="107"/>
  <c r="A861" i="107"/>
  <c r="A862" i="107"/>
  <c r="A863" i="107"/>
  <c r="A864" i="107"/>
  <c r="A865" i="107"/>
  <c r="A866" i="107"/>
  <c r="A867" i="107"/>
  <c r="A868" i="107"/>
  <c r="A869" i="107"/>
  <c r="A870" i="107"/>
  <c r="A871" i="107"/>
  <c r="A872" i="107"/>
  <c r="A873" i="107"/>
  <c r="A874" i="107"/>
  <c r="A875" i="107"/>
  <c r="A876" i="107"/>
  <c r="A877" i="107"/>
  <c r="A878" i="107"/>
  <c r="A879" i="107"/>
  <c r="A880" i="107"/>
  <c r="A881" i="107"/>
  <c r="A882" i="107"/>
  <c r="A883" i="107"/>
  <c r="A884" i="107"/>
  <c r="A885" i="107"/>
  <c r="A886" i="107"/>
  <c r="A887" i="107"/>
  <c r="A888" i="107"/>
  <c r="A889" i="107"/>
  <c r="A890" i="107"/>
  <c r="A891" i="107"/>
  <c r="A892" i="107"/>
  <c r="A893" i="107"/>
  <c r="A894" i="107"/>
  <c r="A895" i="107"/>
  <c r="A896" i="107"/>
  <c r="A897" i="107"/>
  <c r="A898" i="107"/>
  <c r="A899" i="107"/>
  <c r="A900" i="107"/>
  <c r="A901" i="107"/>
  <c r="A902" i="107"/>
  <c r="A903" i="107"/>
  <c r="A904" i="107"/>
  <c r="A905" i="107"/>
  <c r="A906" i="107"/>
  <c r="A907" i="107"/>
  <c r="A908" i="107"/>
  <c r="A909" i="107"/>
  <c r="A910" i="107"/>
  <c r="A911" i="107"/>
  <c r="A912" i="107"/>
  <c r="A913" i="107"/>
  <c r="A914" i="107"/>
  <c r="A915" i="107"/>
  <c r="A916" i="107"/>
  <c r="A917" i="107"/>
  <c r="A918" i="107"/>
  <c r="A919" i="107"/>
  <c r="A920" i="107"/>
  <c r="A921" i="107"/>
  <c r="A922" i="107"/>
  <c r="A923" i="107"/>
  <c r="A924" i="107"/>
  <c r="A925" i="107"/>
  <c r="A926" i="107"/>
  <c r="A927" i="107"/>
  <c r="A928" i="107"/>
  <c r="A929" i="107"/>
  <c r="A930" i="107"/>
  <c r="A931" i="107"/>
  <c r="A932" i="107"/>
  <c r="A933" i="107"/>
  <c r="A934" i="107"/>
  <c r="A935" i="107"/>
  <c r="A936" i="107"/>
  <c r="A937" i="107"/>
  <c r="A938" i="107"/>
  <c r="A939" i="107"/>
  <c r="A940" i="107"/>
  <c r="A941" i="107"/>
  <c r="A942" i="107"/>
  <c r="A943" i="107"/>
  <c r="A944" i="107"/>
  <c r="A945" i="107"/>
  <c r="A946" i="107"/>
  <c r="A947" i="107"/>
  <c r="A948" i="107"/>
  <c r="A949" i="107"/>
  <c r="A950" i="107"/>
  <c r="A951" i="107"/>
  <c r="A952" i="107"/>
  <c r="A953" i="107"/>
  <c r="A954" i="107"/>
  <c r="A955" i="107"/>
  <c r="A956" i="107"/>
  <c r="A957" i="107"/>
  <c r="A958" i="107"/>
  <c r="A959" i="107"/>
  <c r="A960" i="107"/>
  <c r="A961" i="107"/>
  <c r="A962" i="107"/>
  <c r="A963" i="107"/>
  <c r="A964" i="107"/>
  <c r="A965" i="107"/>
  <c r="A966" i="107"/>
  <c r="A967" i="107"/>
  <c r="A968" i="107"/>
  <c r="A969" i="107"/>
  <c r="A970" i="107"/>
  <c r="A971" i="107"/>
  <c r="A972" i="107"/>
  <c r="A973" i="107"/>
  <c r="A974" i="107"/>
  <c r="A975" i="107"/>
  <c r="A976" i="107"/>
  <c r="A977" i="107"/>
  <c r="A978" i="107"/>
  <c r="A979" i="107"/>
  <c r="A980" i="107"/>
  <c r="A981" i="107"/>
  <c r="A982" i="107"/>
  <c r="A983" i="107"/>
  <c r="A984" i="107"/>
  <c r="A985" i="107"/>
  <c r="A986" i="107"/>
  <c r="A987" i="107"/>
  <c r="A988" i="107"/>
  <c r="A989" i="107"/>
  <c r="A990" i="107"/>
  <c r="A991" i="107"/>
  <c r="A992" i="107"/>
  <c r="A993" i="107"/>
  <c r="A994" i="107"/>
  <c r="A995" i="107"/>
  <c r="A996" i="107"/>
  <c r="A997" i="107"/>
  <c r="A998" i="107"/>
  <c r="A999" i="107"/>
  <c r="A1000" i="107"/>
  <c r="A1001" i="107"/>
  <c r="A1002" i="107"/>
  <c r="A1003" i="107"/>
  <c r="A1004" i="107"/>
  <c r="A1005" i="107"/>
  <c r="A1006" i="107"/>
  <c r="A1007" i="107"/>
  <c r="A1008" i="107"/>
  <c r="A1009" i="107"/>
  <c r="A1010" i="107"/>
  <c r="A1011" i="107"/>
  <c r="A1012" i="107"/>
  <c r="A1013" i="107"/>
  <c r="A1014" i="107"/>
  <c r="A1015" i="107"/>
  <c r="A1016" i="107"/>
  <c r="A1017" i="107"/>
  <c r="A1018" i="107"/>
  <c r="A1019" i="107"/>
  <c r="A1020" i="107"/>
  <c r="A1021" i="107"/>
  <c r="A1022" i="107"/>
  <c r="A1023" i="107"/>
  <c r="A1024" i="107"/>
  <c r="A1025" i="107"/>
  <c r="A1026" i="107"/>
  <c r="A1027" i="107"/>
  <c r="A1028" i="107"/>
  <c r="A1029" i="107"/>
  <c r="A1030" i="107"/>
  <c r="A1031" i="107"/>
  <c r="A1032" i="107"/>
  <c r="A1033" i="107"/>
  <c r="A1034" i="107"/>
  <c r="A1035" i="107"/>
  <c r="A1036" i="107"/>
  <c r="A1037" i="107"/>
  <c r="A1038" i="107"/>
  <c r="A1039" i="107"/>
  <c r="A1040" i="107"/>
  <c r="A1041" i="107"/>
  <c r="A1042" i="107"/>
  <c r="A1043" i="107"/>
  <c r="A1044" i="107"/>
  <c r="A1045" i="107"/>
  <c r="A1046" i="107"/>
  <c r="A1047" i="107"/>
  <c r="A1048" i="107"/>
  <c r="A1049" i="107"/>
  <c r="A1050" i="107"/>
  <c r="A1051" i="107"/>
  <c r="A1052" i="107"/>
  <c r="A1053" i="107"/>
  <c r="A1054" i="107"/>
  <c r="A1055" i="107"/>
  <c r="A1056" i="107"/>
  <c r="A1057" i="107"/>
  <c r="A1058" i="107"/>
  <c r="A1059" i="107"/>
  <c r="A1060" i="107"/>
  <c r="A1061" i="107"/>
  <c r="A1062" i="107"/>
  <c r="A1063" i="107"/>
  <c r="A1064" i="107"/>
  <c r="A1065" i="107"/>
  <c r="A1066" i="107"/>
  <c r="A1067" i="107"/>
  <c r="A1068" i="107"/>
  <c r="A1069" i="107"/>
  <c r="A1070" i="107"/>
  <c r="A1071" i="107"/>
  <c r="A1072" i="107"/>
  <c r="A1073" i="107"/>
  <c r="A1074" i="107"/>
  <c r="A1075" i="107"/>
  <c r="A1076" i="107"/>
  <c r="A1077" i="107"/>
  <c r="A1078" i="107"/>
  <c r="A1079" i="107"/>
  <c r="A1080" i="107"/>
  <c r="A1081" i="107"/>
  <c r="A1082" i="107"/>
  <c r="A1083" i="107"/>
  <c r="A1084" i="107"/>
  <c r="A1085" i="107"/>
  <c r="A1086" i="107"/>
  <c r="A1087" i="107"/>
  <c r="A1088" i="107"/>
  <c r="A1089" i="107"/>
  <c r="A1090" i="107"/>
  <c r="A1091" i="107"/>
  <c r="A1092" i="107"/>
  <c r="A1093" i="107"/>
  <c r="A1094" i="107"/>
  <c r="A1095" i="107"/>
  <c r="A1096" i="107"/>
  <c r="A1097" i="107"/>
  <c r="A1098" i="107"/>
  <c r="A1099" i="107"/>
  <c r="A1100" i="107"/>
  <c r="A1101" i="107"/>
  <c r="A1102" i="107"/>
  <c r="A1103" i="107"/>
  <c r="A1104" i="107"/>
  <c r="A1105" i="107"/>
  <c r="A1106" i="107"/>
  <c r="A1107" i="107"/>
  <c r="A1108" i="107"/>
  <c r="A1109" i="107"/>
  <c r="A1110" i="107"/>
  <c r="A1111" i="107"/>
  <c r="A1112" i="107"/>
  <c r="A1113" i="107"/>
  <c r="A1114" i="107"/>
  <c r="A1115" i="107"/>
  <c r="A1116" i="107"/>
  <c r="A1117" i="107"/>
  <c r="A1118" i="107"/>
  <c r="A1119" i="107"/>
  <c r="A1120" i="107"/>
  <c r="A1121" i="107"/>
  <c r="A1122" i="107"/>
  <c r="A1123" i="107"/>
  <c r="A1124" i="107"/>
  <c r="A1125" i="107"/>
  <c r="A1126" i="107"/>
  <c r="A1127" i="107"/>
  <c r="A1128" i="107"/>
  <c r="A1129" i="107"/>
  <c r="A1130" i="107"/>
  <c r="A1131" i="107"/>
  <c r="A1132" i="107"/>
  <c r="A1133" i="107"/>
  <c r="A1134" i="107"/>
  <c r="A1135" i="107"/>
  <c r="A1136" i="107"/>
  <c r="A1137" i="107"/>
  <c r="A1138" i="107"/>
  <c r="A1139" i="107"/>
  <c r="A1140" i="107"/>
  <c r="A1141" i="107"/>
  <c r="A1142" i="107"/>
  <c r="A1143" i="107"/>
  <c r="A1144" i="107"/>
  <c r="A1145" i="107"/>
  <c r="A1146" i="107"/>
  <c r="A1147" i="107"/>
  <c r="A1148" i="107"/>
  <c r="A1149" i="107"/>
  <c r="A1150" i="107"/>
  <c r="A1151" i="107"/>
  <c r="A1152" i="107"/>
  <c r="A1153" i="107"/>
  <c r="A1154" i="107"/>
  <c r="A1155" i="107"/>
  <c r="A1156" i="107"/>
  <c r="A1157" i="107"/>
  <c r="A1158" i="107"/>
  <c r="A1159" i="107"/>
  <c r="A1160" i="107"/>
  <c r="A1161" i="107"/>
  <c r="A1162" i="107"/>
  <c r="A1163" i="107"/>
  <c r="A1164" i="107"/>
  <c r="A1165" i="107"/>
  <c r="A1166" i="107"/>
  <c r="A1167" i="107"/>
  <c r="A1168" i="107"/>
  <c r="A1169" i="107"/>
  <c r="A1170" i="107"/>
  <c r="A1171" i="107"/>
  <c r="A1172" i="107"/>
  <c r="A1173" i="107"/>
  <c r="A1174" i="107"/>
  <c r="A1175" i="107"/>
  <c r="A1176" i="107"/>
  <c r="A1177" i="107"/>
  <c r="A1178" i="107"/>
  <c r="A1179" i="107"/>
  <c r="A1180" i="107"/>
  <c r="A1181" i="107"/>
  <c r="A1182" i="107"/>
  <c r="A1183" i="107"/>
  <c r="A1184" i="107"/>
  <c r="A1185" i="107"/>
  <c r="A1186" i="107"/>
  <c r="A1187" i="107"/>
  <c r="A1188" i="107"/>
  <c r="A1189" i="107"/>
  <c r="A1190" i="107"/>
  <c r="A1191" i="107"/>
  <c r="A1192" i="107"/>
  <c r="A1193" i="107"/>
  <c r="A1194" i="107"/>
  <c r="A1195" i="107"/>
  <c r="A1196" i="107"/>
  <c r="A1197" i="107"/>
  <c r="A1198" i="107"/>
  <c r="A1199" i="107"/>
  <c r="A1200" i="107"/>
  <c r="A1201" i="107"/>
  <c r="A1202" i="107"/>
  <c r="A1203" i="107"/>
  <c r="A1204" i="107"/>
  <c r="A1205" i="107"/>
  <c r="A1206" i="107"/>
  <c r="A1207" i="107"/>
  <c r="A1208" i="107"/>
  <c r="A1209" i="107"/>
  <c r="A1210" i="107"/>
  <c r="A1211" i="107"/>
  <c r="A1212" i="107"/>
  <c r="A1213" i="107"/>
  <c r="A2" i="107"/>
  <c r="C3" i="54"/>
  <c r="C4" i="54"/>
  <c r="C5" i="54"/>
  <c r="C6" i="54"/>
  <c r="C7" i="54"/>
  <c r="C8" i="54"/>
  <c r="C9" i="54"/>
  <c r="C10" i="54"/>
  <c r="C11" i="54"/>
  <c r="C12" i="54"/>
  <c r="C13" i="54"/>
  <c r="C14" i="54"/>
  <c r="C15" i="54"/>
  <c r="C16" i="54"/>
  <c r="C17" i="54"/>
  <c r="C18" i="54"/>
  <c r="C19" i="54"/>
  <c r="C20" i="54"/>
  <c r="C21" i="54"/>
  <c r="C22" i="54"/>
  <c r="C23" i="54"/>
  <c r="C24" i="54"/>
  <c r="C25" i="54"/>
  <c r="C26" i="54"/>
  <c r="C27" i="54"/>
  <c r="C28" i="54"/>
  <c r="C29" i="54"/>
  <c r="C30" i="54"/>
  <c r="C31" i="54"/>
  <c r="C32" i="54"/>
  <c r="C33" i="54"/>
  <c r="C34" i="54"/>
  <c r="C35" i="54"/>
  <c r="C36" i="54"/>
  <c r="C37" i="54"/>
  <c r="C38" i="54"/>
  <c r="C39" i="54"/>
  <c r="C40" i="54"/>
  <c r="C41" i="54"/>
  <c r="C42" i="54"/>
  <c r="C43" i="54"/>
  <c r="C44" i="54"/>
  <c r="C45" i="54"/>
  <c r="C46" i="54"/>
  <c r="C47" i="54"/>
  <c r="C48" i="54"/>
  <c r="C49" i="54"/>
  <c r="C50" i="54"/>
  <c r="C51" i="54"/>
  <c r="C52" i="54"/>
  <c r="C53" i="54"/>
  <c r="C54" i="54"/>
  <c r="C55" i="54"/>
  <c r="C56" i="54"/>
  <c r="C57" i="54"/>
  <c r="C58" i="54"/>
  <c r="C59" i="54"/>
  <c r="C60" i="54"/>
  <c r="C61" i="54"/>
  <c r="C62" i="54"/>
  <c r="C63" i="54"/>
  <c r="C64" i="54"/>
  <c r="C65" i="54"/>
  <c r="C66" i="54"/>
  <c r="C67" i="54"/>
  <c r="C68" i="54"/>
  <c r="C69" i="54"/>
  <c r="C70" i="54"/>
  <c r="C71" i="54"/>
  <c r="C72" i="54"/>
  <c r="C73" i="54"/>
  <c r="C74" i="54"/>
  <c r="C75" i="54"/>
  <c r="C76" i="54"/>
  <c r="C77" i="54"/>
  <c r="C78" i="54"/>
  <c r="C79" i="54"/>
  <c r="C80" i="54"/>
  <c r="C81" i="54"/>
  <c r="C82" i="54"/>
  <c r="C83" i="54"/>
  <c r="C84" i="54"/>
  <c r="C85" i="54"/>
  <c r="C86" i="54"/>
  <c r="C87" i="54"/>
  <c r="C88" i="54"/>
  <c r="C89" i="54"/>
  <c r="C90" i="54"/>
  <c r="C91" i="54"/>
  <c r="C92" i="54"/>
  <c r="C93" i="54"/>
  <c r="C94" i="54"/>
  <c r="C95" i="54"/>
  <c r="C96" i="54"/>
  <c r="C97" i="54"/>
  <c r="C98" i="54"/>
  <c r="C99" i="54"/>
  <c r="C100" i="54"/>
  <c r="C101" i="54"/>
  <c r="C102" i="54"/>
  <c r="C2" i="54"/>
  <c r="A3" i="106"/>
  <c r="A4" i="106"/>
  <c r="A5" i="106"/>
  <c r="A6" i="106"/>
  <c r="A7" i="106"/>
  <c r="A8" i="106"/>
  <c r="A9" i="106"/>
  <c r="A10" i="106"/>
  <c r="A11" i="106"/>
  <c r="A12" i="106"/>
  <c r="A13" i="106"/>
  <c r="A14" i="106"/>
  <c r="A15" i="106"/>
  <c r="A16" i="106"/>
  <c r="A17" i="106"/>
  <c r="A18" i="106"/>
  <c r="A19" i="106"/>
  <c r="A20" i="106"/>
  <c r="A21" i="106"/>
  <c r="A22" i="106"/>
  <c r="A23" i="106"/>
  <c r="A24" i="106"/>
  <c r="A25" i="106"/>
  <c r="A26" i="106"/>
  <c r="A27" i="106"/>
  <c r="A28" i="106"/>
  <c r="A29" i="106"/>
  <c r="A30" i="106"/>
  <c r="A31" i="106"/>
  <c r="A32" i="106"/>
  <c r="A33" i="106"/>
  <c r="A34" i="106"/>
  <c r="A35" i="106"/>
  <c r="A36" i="106"/>
  <c r="A37" i="106"/>
  <c r="A38" i="106"/>
  <c r="A39" i="106"/>
  <c r="A40" i="106"/>
  <c r="A41" i="106"/>
  <c r="A42" i="106"/>
  <c r="A43" i="106"/>
  <c r="A44" i="106"/>
  <c r="A45" i="106"/>
  <c r="A46" i="106"/>
  <c r="A47" i="106"/>
  <c r="A48" i="106"/>
  <c r="A49" i="106"/>
  <c r="A50" i="106"/>
  <c r="A51" i="106"/>
  <c r="A52" i="106"/>
  <c r="A53" i="106"/>
  <c r="A54" i="106"/>
  <c r="A55" i="106"/>
  <c r="A56" i="106"/>
  <c r="A57" i="106"/>
  <c r="A58" i="106"/>
  <c r="A59" i="106"/>
  <c r="A60" i="106"/>
  <c r="A61" i="106"/>
  <c r="A62" i="106"/>
  <c r="A63" i="106"/>
  <c r="A64" i="106"/>
  <c r="A65" i="106"/>
  <c r="A66" i="106"/>
  <c r="A67" i="106"/>
  <c r="A68" i="106"/>
  <c r="A69" i="106"/>
  <c r="A70" i="106"/>
  <c r="A71" i="106"/>
  <c r="A72" i="106"/>
  <c r="A73" i="106"/>
  <c r="A74" i="106"/>
  <c r="A75" i="106"/>
  <c r="A76" i="106"/>
  <c r="A77" i="106"/>
  <c r="A78" i="106"/>
  <c r="A79" i="106"/>
  <c r="A80" i="106"/>
  <c r="A81" i="106"/>
  <c r="A82" i="106"/>
  <c r="A83" i="106"/>
  <c r="A84" i="106"/>
  <c r="A85" i="106"/>
  <c r="A86" i="106"/>
  <c r="A87" i="106"/>
  <c r="A88" i="106"/>
  <c r="A89" i="106"/>
  <c r="A90" i="106"/>
  <c r="A91" i="106"/>
  <c r="A92" i="106"/>
  <c r="A93" i="106"/>
  <c r="A94" i="106"/>
  <c r="A95" i="106"/>
  <c r="A96" i="106"/>
  <c r="A97" i="106"/>
  <c r="A98" i="106"/>
  <c r="A99" i="106"/>
  <c r="A100" i="106"/>
  <c r="A101" i="106"/>
  <c r="A102" i="106"/>
  <c r="A103" i="106"/>
  <c r="A104" i="106"/>
  <c r="A105" i="106"/>
  <c r="A106" i="106"/>
  <c r="A107" i="106"/>
  <c r="A108" i="106"/>
  <c r="A109" i="106"/>
  <c r="A110" i="106"/>
  <c r="A111" i="106"/>
  <c r="A112" i="106"/>
  <c r="A113" i="106"/>
  <c r="A114" i="106"/>
  <c r="A115" i="106"/>
  <c r="A116" i="106"/>
  <c r="A117" i="106"/>
  <c r="A118" i="106"/>
  <c r="A119" i="106"/>
  <c r="A120" i="106"/>
  <c r="A121" i="106"/>
  <c r="A122" i="106"/>
  <c r="A123" i="106"/>
  <c r="A124" i="106"/>
  <c r="A125" i="106"/>
  <c r="A126" i="106"/>
  <c r="A127" i="106"/>
  <c r="A128" i="106"/>
  <c r="A129" i="106"/>
  <c r="A130" i="106"/>
  <c r="A131" i="106"/>
  <c r="A132" i="106"/>
  <c r="A133" i="106"/>
  <c r="A134" i="106"/>
  <c r="A135" i="106"/>
  <c r="A136" i="106"/>
  <c r="A137" i="106"/>
  <c r="A138" i="106"/>
  <c r="A139" i="106"/>
  <c r="A140" i="106"/>
  <c r="A141" i="106"/>
  <c r="A142" i="106"/>
  <c r="A143" i="106"/>
  <c r="A144" i="106"/>
  <c r="A145" i="106"/>
  <c r="A146" i="106"/>
  <c r="A147" i="106"/>
  <c r="A148" i="106"/>
  <c r="A149" i="106"/>
  <c r="A150" i="106"/>
  <c r="A151" i="106"/>
  <c r="A152" i="106"/>
  <c r="A153" i="106"/>
  <c r="A154" i="106"/>
  <c r="A155" i="106"/>
  <c r="A156" i="106"/>
  <c r="A157" i="106"/>
  <c r="A158" i="106"/>
  <c r="A159" i="106"/>
  <c r="A160" i="106"/>
  <c r="A161" i="106"/>
  <c r="A162" i="106"/>
  <c r="A163" i="106"/>
  <c r="A164" i="106"/>
  <c r="A165" i="106"/>
  <c r="A166" i="106"/>
  <c r="A167" i="106"/>
  <c r="A168" i="106"/>
  <c r="A169" i="106"/>
  <c r="A170" i="106"/>
  <c r="A171" i="106"/>
  <c r="A172" i="106"/>
  <c r="A173" i="106"/>
  <c r="A174" i="106"/>
  <c r="A175" i="106"/>
  <c r="A176" i="106"/>
  <c r="A177" i="106"/>
  <c r="A178" i="106"/>
  <c r="A179" i="106"/>
  <c r="A180" i="106"/>
  <c r="A181" i="106"/>
  <c r="A182" i="106"/>
  <c r="A183" i="106"/>
  <c r="A184" i="106"/>
  <c r="A185" i="106"/>
  <c r="A186" i="106"/>
  <c r="A187" i="106"/>
  <c r="A188" i="106"/>
  <c r="A189" i="106"/>
  <c r="A190" i="106"/>
  <c r="A191" i="106"/>
  <c r="A192" i="106"/>
  <c r="A193" i="106"/>
  <c r="A194" i="106"/>
  <c r="A195" i="106"/>
  <c r="A196" i="106"/>
  <c r="A197" i="106"/>
  <c r="A198" i="106"/>
  <c r="A199" i="106"/>
  <c r="A200" i="106"/>
  <c r="A201" i="106"/>
  <c r="A202" i="106"/>
  <c r="A203" i="106"/>
  <c r="A204" i="106"/>
  <c r="A205" i="106"/>
  <c r="A206" i="106"/>
  <c r="A207" i="106"/>
  <c r="A208" i="106"/>
  <c r="A209" i="106"/>
  <c r="A210" i="106"/>
  <c r="A211" i="106"/>
  <c r="A212" i="106"/>
  <c r="A213" i="106"/>
  <c r="A214" i="106"/>
  <c r="A215" i="106"/>
  <c r="A216" i="106"/>
  <c r="A217" i="106"/>
  <c r="A218" i="106"/>
  <c r="A219" i="106"/>
  <c r="A220" i="106"/>
  <c r="A221" i="106"/>
  <c r="A222" i="106"/>
  <c r="A223" i="106"/>
  <c r="A224" i="106"/>
  <c r="A225" i="106"/>
  <c r="A226" i="106"/>
  <c r="A227" i="106"/>
  <c r="A228" i="106"/>
  <c r="A229" i="106"/>
  <c r="A230" i="106"/>
  <c r="A231" i="106"/>
  <c r="A232" i="106"/>
  <c r="A233" i="106"/>
  <c r="A234" i="106"/>
  <c r="A235" i="106"/>
  <c r="A236" i="106"/>
  <c r="A237" i="106"/>
  <c r="A238" i="106"/>
  <c r="A239" i="106"/>
  <c r="A240" i="106"/>
  <c r="A241" i="106"/>
  <c r="A242" i="106"/>
  <c r="A243" i="106"/>
  <c r="A244" i="106"/>
  <c r="A245" i="106"/>
  <c r="A246" i="106"/>
  <c r="A247" i="106"/>
  <c r="A248" i="106"/>
  <c r="A249" i="106"/>
  <c r="A250" i="106"/>
  <c r="A251" i="106"/>
  <c r="A252" i="106"/>
  <c r="A253" i="106"/>
  <c r="A254" i="106"/>
  <c r="A255" i="106"/>
  <c r="A256" i="106"/>
  <c r="A257" i="106"/>
  <c r="A258" i="106"/>
  <c r="A259" i="106"/>
  <c r="A260" i="106"/>
  <c r="A261" i="106"/>
  <c r="A262" i="106"/>
  <c r="A263" i="106"/>
  <c r="A264" i="106"/>
  <c r="A265" i="106"/>
  <c r="A266" i="106"/>
  <c r="A267" i="106"/>
  <c r="A268" i="106"/>
  <c r="A269" i="106"/>
  <c r="A270" i="106"/>
  <c r="A271" i="106"/>
  <c r="A272" i="106"/>
  <c r="A273" i="106"/>
  <c r="A274" i="106"/>
  <c r="A275" i="106"/>
  <c r="A276" i="106"/>
  <c r="A277" i="106"/>
  <c r="A278" i="106"/>
  <c r="A279" i="106"/>
  <c r="A280" i="106"/>
  <c r="A281" i="106"/>
  <c r="A282" i="106"/>
  <c r="A283" i="106"/>
  <c r="A284" i="106"/>
  <c r="A285" i="106"/>
  <c r="A286" i="106"/>
  <c r="A287" i="106"/>
  <c r="A288" i="106"/>
  <c r="A289" i="106"/>
  <c r="A290" i="106"/>
  <c r="A291" i="106"/>
  <c r="A292" i="106"/>
  <c r="A293" i="106"/>
  <c r="A294" i="106"/>
  <c r="A295" i="106"/>
  <c r="A296" i="106"/>
  <c r="A297" i="106"/>
  <c r="A298" i="106"/>
  <c r="A299" i="106"/>
  <c r="A300" i="106"/>
  <c r="A301" i="106"/>
  <c r="A302" i="106"/>
  <c r="A303" i="106"/>
  <c r="A304" i="106"/>
  <c r="A305" i="106"/>
  <c r="A306" i="106"/>
  <c r="A307" i="106"/>
  <c r="A308" i="106"/>
  <c r="A309" i="106"/>
  <c r="A310" i="106"/>
  <c r="A311" i="106"/>
  <c r="A312" i="106"/>
  <c r="A313" i="106"/>
  <c r="A314" i="106"/>
  <c r="A315" i="106"/>
  <c r="A316" i="106"/>
  <c r="A317" i="106"/>
  <c r="A318" i="106"/>
  <c r="A319" i="106"/>
  <c r="A320" i="106"/>
  <c r="A321" i="106"/>
  <c r="A322" i="106"/>
  <c r="A323" i="106"/>
  <c r="A324" i="106"/>
  <c r="A325" i="106"/>
  <c r="A326" i="106"/>
  <c r="A327" i="106"/>
  <c r="A328" i="106"/>
  <c r="A329" i="106"/>
  <c r="A330" i="106"/>
  <c r="A331" i="106"/>
  <c r="A332" i="106"/>
  <c r="A333" i="106"/>
  <c r="A334" i="106"/>
  <c r="A335" i="106"/>
  <c r="A336" i="106"/>
  <c r="A337" i="106"/>
  <c r="A338" i="106"/>
  <c r="A339" i="106"/>
  <c r="A340" i="106"/>
  <c r="A341" i="106"/>
  <c r="A342" i="106"/>
  <c r="A343" i="106"/>
  <c r="A344" i="106"/>
  <c r="A345" i="106"/>
  <c r="A346" i="106"/>
  <c r="A347" i="106"/>
  <c r="A348" i="106"/>
  <c r="A349" i="106"/>
  <c r="A350" i="106"/>
  <c r="A351" i="106"/>
  <c r="A352" i="106"/>
  <c r="A353" i="106"/>
  <c r="A354" i="106"/>
  <c r="A355" i="106"/>
  <c r="A356" i="106"/>
  <c r="A357" i="106"/>
  <c r="A358" i="106"/>
  <c r="A359" i="106"/>
  <c r="A360" i="106"/>
  <c r="A361" i="106"/>
  <c r="A362" i="106"/>
  <c r="A363" i="106"/>
  <c r="A364" i="106"/>
  <c r="A365" i="106"/>
  <c r="A366" i="106"/>
  <c r="A367" i="106"/>
  <c r="A368" i="106"/>
  <c r="A369" i="106"/>
  <c r="A370" i="106"/>
  <c r="A371" i="106"/>
  <c r="A372" i="106"/>
  <c r="A373" i="106"/>
  <c r="A374" i="106"/>
  <c r="A375" i="106"/>
  <c r="A376" i="106"/>
  <c r="A377" i="106"/>
  <c r="A378" i="106"/>
  <c r="A379" i="106"/>
  <c r="A380" i="106"/>
  <c r="A381" i="106"/>
  <c r="A382" i="106"/>
  <c r="A383" i="106"/>
  <c r="A384" i="106"/>
  <c r="A385" i="106"/>
  <c r="A386" i="106"/>
  <c r="A387" i="106"/>
  <c r="A388" i="106"/>
  <c r="A389" i="106"/>
  <c r="A390" i="106"/>
  <c r="A391" i="106"/>
  <c r="A392" i="106"/>
  <c r="A393" i="106"/>
  <c r="A394" i="106"/>
  <c r="A395" i="106"/>
  <c r="A396" i="106"/>
  <c r="A397" i="106"/>
  <c r="A398" i="106"/>
  <c r="A399" i="106"/>
  <c r="A400" i="106"/>
  <c r="A401" i="106"/>
  <c r="A402" i="106"/>
  <c r="A403" i="106"/>
  <c r="A404" i="106"/>
  <c r="A405" i="106"/>
  <c r="A406" i="106"/>
  <c r="A407" i="106"/>
  <c r="A408" i="106"/>
  <c r="A409" i="106"/>
  <c r="A410" i="106"/>
  <c r="A411" i="106"/>
  <c r="A412" i="106"/>
  <c r="A413" i="106"/>
  <c r="A414" i="106"/>
  <c r="A415" i="106"/>
  <c r="A416" i="106"/>
  <c r="A417" i="106"/>
  <c r="A418" i="106"/>
  <c r="A419" i="106"/>
  <c r="A420" i="106"/>
  <c r="A421" i="106"/>
  <c r="A422" i="106"/>
  <c r="A423" i="106"/>
  <c r="A424" i="106"/>
  <c r="A425" i="106"/>
  <c r="A426" i="106"/>
  <c r="A427" i="106"/>
  <c r="A428" i="106"/>
  <c r="A429" i="106"/>
  <c r="A430" i="106"/>
  <c r="A431" i="106"/>
  <c r="A432" i="106"/>
  <c r="A433" i="106"/>
  <c r="A434" i="106"/>
  <c r="A435" i="106"/>
  <c r="A436" i="106"/>
  <c r="A437" i="106"/>
  <c r="A438" i="106"/>
  <c r="A439" i="106"/>
  <c r="A440" i="106"/>
  <c r="A441" i="106"/>
  <c r="A442" i="106"/>
  <c r="A443" i="106"/>
  <c r="A444" i="106"/>
  <c r="A445" i="106"/>
  <c r="A446" i="106"/>
  <c r="A447" i="106"/>
  <c r="A448" i="106"/>
  <c r="A449" i="106"/>
  <c r="A450" i="106"/>
  <c r="A451" i="106"/>
  <c r="A452" i="106"/>
  <c r="A453" i="106"/>
  <c r="A454" i="106"/>
  <c r="A455" i="106"/>
  <c r="A456" i="106"/>
  <c r="A457" i="106"/>
  <c r="A458" i="106"/>
  <c r="A459" i="106"/>
  <c r="A460" i="106"/>
  <c r="A461" i="106"/>
  <c r="A462" i="106"/>
  <c r="A463" i="106"/>
  <c r="A464" i="106"/>
  <c r="A465" i="106"/>
  <c r="A466" i="106"/>
  <c r="A467" i="106"/>
  <c r="A468" i="106"/>
  <c r="A469" i="106"/>
  <c r="A470" i="106"/>
  <c r="A471" i="106"/>
  <c r="A472" i="106"/>
  <c r="A473" i="106"/>
  <c r="A474" i="106"/>
  <c r="A475" i="106"/>
  <c r="A476" i="106"/>
  <c r="A477" i="106"/>
  <c r="A478" i="106"/>
  <c r="A479" i="106"/>
  <c r="A480" i="106"/>
  <c r="A481" i="106"/>
  <c r="A482" i="106"/>
  <c r="A483" i="106"/>
  <c r="A484" i="106"/>
  <c r="A485" i="106"/>
  <c r="A486" i="106"/>
  <c r="A487" i="106"/>
  <c r="A488" i="106"/>
  <c r="A489" i="106"/>
  <c r="A490" i="106"/>
  <c r="A491" i="106"/>
  <c r="A492" i="106"/>
  <c r="A493" i="106"/>
  <c r="A494" i="106"/>
  <c r="A495" i="106"/>
  <c r="A496" i="106"/>
  <c r="A497" i="106"/>
  <c r="A498" i="106"/>
  <c r="A499" i="106"/>
  <c r="A500" i="106"/>
  <c r="A501" i="106"/>
  <c r="A502" i="106"/>
  <c r="A503" i="106"/>
  <c r="A504" i="106"/>
  <c r="A505" i="106"/>
  <c r="A506" i="106"/>
  <c r="A507" i="106"/>
  <c r="A508" i="106"/>
  <c r="A509" i="106"/>
  <c r="A510" i="106"/>
  <c r="A511" i="106"/>
  <c r="A512" i="106"/>
  <c r="A513" i="106"/>
  <c r="A514" i="106"/>
  <c r="A515" i="106"/>
  <c r="A516" i="106"/>
  <c r="A517" i="106"/>
  <c r="A518" i="106"/>
  <c r="A519" i="106"/>
  <c r="A520" i="106"/>
  <c r="A521" i="106"/>
  <c r="A522" i="106"/>
  <c r="A523" i="106"/>
  <c r="A524" i="106"/>
  <c r="A525" i="106"/>
  <c r="A526" i="106"/>
  <c r="A527" i="106"/>
  <c r="A528" i="106"/>
  <c r="A529" i="106"/>
  <c r="A530" i="106"/>
  <c r="A531" i="106"/>
  <c r="A532" i="106"/>
  <c r="A533" i="106"/>
  <c r="A534" i="106"/>
  <c r="A535" i="106"/>
  <c r="A536" i="106"/>
  <c r="A537" i="106"/>
  <c r="A538" i="106"/>
  <c r="A539" i="106"/>
  <c r="A540" i="106"/>
  <c r="A541" i="106"/>
  <c r="A542" i="106"/>
  <c r="A543" i="106"/>
  <c r="A544" i="106"/>
  <c r="A545" i="106"/>
  <c r="A546" i="106"/>
  <c r="A547" i="106"/>
  <c r="A548" i="106"/>
  <c r="A549" i="106"/>
  <c r="A550" i="106"/>
  <c r="A551" i="106"/>
  <c r="A552" i="106"/>
  <c r="A553" i="106"/>
  <c r="A554" i="106"/>
  <c r="A555" i="106"/>
  <c r="A556" i="106"/>
  <c r="A557" i="106"/>
  <c r="A558" i="106"/>
  <c r="A559" i="106"/>
  <c r="A560" i="106"/>
  <c r="A561" i="106"/>
  <c r="A562" i="106"/>
  <c r="A563" i="106"/>
  <c r="A564" i="106"/>
  <c r="A565" i="106"/>
  <c r="A566" i="106"/>
  <c r="A567" i="106"/>
  <c r="A568" i="106"/>
  <c r="A569" i="106"/>
  <c r="A570" i="106"/>
  <c r="A571" i="106"/>
  <c r="A572" i="106"/>
  <c r="A573" i="106"/>
  <c r="A574" i="106"/>
  <c r="A575" i="106"/>
  <c r="A576" i="106"/>
  <c r="A577" i="106"/>
  <c r="A578" i="106"/>
  <c r="A579" i="106"/>
  <c r="A580" i="106"/>
  <c r="A581" i="106"/>
  <c r="A582" i="106"/>
  <c r="A583" i="106"/>
  <c r="A584" i="106"/>
  <c r="A585" i="106"/>
  <c r="A586" i="106"/>
  <c r="A587" i="106"/>
  <c r="A588" i="106"/>
  <c r="A589" i="106"/>
  <c r="A590" i="106"/>
  <c r="A591" i="106"/>
  <c r="A592" i="106"/>
  <c r="A593" i="106"/>
  <c r="A594" i="106"/>
  <c r="A595" i="106"/>
  <c r="A596" i="106"/>
  <c r="A597" i="106"/>
  <c r="A598" i="106"/>
  <c r="A599" i="106"/>
  <c r="A600" i="106"/>
  <c r="A601" i="106"/>
  <c r="A602" i="106"/>
  <c r="A603" i="106"/>
  <c r="A604" i="106"/>
  <c r="A605" i="106"/>
  <c r="A606" i="106"/>
  <c r="A607" i="106"/>
  <c r="A608" i="106"/>
  <c r="A609" i="106"/>
  <c r="A610" i="106"/>
  <c r="A611" i="106"/>
  <c r="A612" i="106"/>
  <c r="A613" i="106"/>
  <c r="A614" i="106"/>
  <c r="A615" i="106"/>
  <c r="A616" i="106"/>
  <c r="A617" i="106"/>
  <c r="A618" i="106"/>
  <c r="A619" i="106"/>
  <c r="A620" i="106"/>
  <c r="A621" i="106"/>
  <c r="A622" i="106"/>
  <c r="A623" i="106"/>
  <c r="A624" i="106"/>
  <c r="A625" i="106"/>
  <c r="A626" i="106"/>
  <c r="A627" i="106"/>
  <c r="A628" i="106"/>
  <c r="A629" i="106"/>
  <c r="A630" i="106"/>
  <c r="A631" i="106"/>
  <c r="A632" i="106"/>
  <c r="A633" i="106"/>
  <c r="A634" i="106"/>
  <c r="A635" i="106"/>
  <c r="A636" i="106"/>
  <c r="A637" i="106"/>
  <c r="A638" i="106"/>
  <c r="A639" i="106"/>
  <c r="A640" i="106"/>
  <c r="A641" i="106"/>
  <c r="A642" i="106"/>
  <c r="A643" i="106"/>
  <c r="A644" i="106"/>
  <c r="A645" i="106"/>
  <c r="A646" i="106"/>
  <c r="A647" i="106"/>
  <c r="A648" i="106"/>
  <c r="A649" i="106"/>
  <c r="A650" i="106"/>
  <c r="A651" i="106"/>
  <c r="A652" i="106"/>
  <c r="A653" i="106"/>
  <c r="A654" i="106"/>
  <c r="A655" i="106"/>
  <c r="A656" i="106"/>
  <c r="A657" i="106"/>
  <c r="A658" i="106"/>
  <c r="A659" i="106"/>
  <c r="A660" i="106"/>
  <c r="A661" i="106"/>
  <c r="A662" i="106"/>
  <c r="A663" i="106"/>
  <c r="A664" i="106"/>
  <c r="A665" i="106"/>
  <c r="A666" i="106"/>
  <c r="A667" i="106"/>
  <c r="A668" i="106"/>
  <c r="A669" i="106"/>
  <c r="A670" i="106"/>
  <c r="A671" i="106"/>
  <c r="A672" i="106"/>
  <c r="A673" i="106"/>
  <c r="A674" i="106"/>
  <c r="A675" i="106"/>
  <c r="A676" i="106"/>
  <c r="A677" i="106"/>
  <c r="A678" i="106"/>
  <c r="A679" i="106"/>
  <c r="A680" i="106"/>
  <c r="A681" i="106"/>
  <c r="A682" i="106"/>
  <c r="A683" i="106"/>
  <c r="A684" i="106"/>
  <c r="A685" i="106"/>
  <c r="A686" i="106"/>
  <c r="A687" i="106"/>
  <c r="A688" i="106"/>
  <c r="A689" i="106"/>
  <c r="A690" i="106"/>
  <c r="A691" i="106"/>
  <c r="A692" i="106"/>
  <c r="A693" i="106"/>
  <c r="A694" i="106"/>
  <c r="A695" i="106"/>
  <c r="A696" i="106"/>
  <c r="A697" i="106"/>
  <c r="A698" i="106"/>
  <c r="A699" i="106"/>
  <c r="A700" i="106"/>
  <c r="A701" i="106"/>
  <c r="A702" i="106"/>
  <c r="A703" i="106"/>
  <c r="A704" i="106"/>
  <c r="A705" i="106"/>
  <c r="A706" i="106"/>
  <c r="A707" i="106"/>
  <c r="A708" i="106"/>
  <c r="A709" i="106"/>
  <c r="A710" i="106"/>
  <c r="A711" i="106"/>
  <c r="A712" i="106"/>
  <c r="A713" i="106"/>
  <c r="A714" i="106"/>
  <c r="A715" i="106"/>
  <c r="A716" i="106"/>
  <c r="A717" i="106"/>
  <c r="A718" i="106"/>
  <c r="A719" i="106"/>
  <c r="A720" i="106"/>
  <c r="A721" i="106"/>
  <c r="A722" i="106"/>
  <c r="A723" i="106"/>
  <c r="A724" i="106"/>
  <c r="A725" i="106"/>
  <c r="A726" i="106"/>
  <c r="A727" i="106"/>
  <c r="A728" i="106"/>
  <c r="A729" i="106"/>
  <c r="A730" i="106"/>
  <c r="A731" i="106"/>
  <c r="A732" i="106"/>
  <c r="A733" i="106"/>
  <c r="A734" i="106"/>
  <c r="A735" i="106"/>
  <c r="A736" i="106"/>
  <c r="A737" i="106"/>
  <c r="A738" i="106"/>
  <c r="A739" i="106"/>
  <c r="A740" i="106"/>
  <c r="A741" i="106"/>
  <c r="A742" i="106"/>
  <c r="A743" i="106"/>
  <c r="A744" i="106"/>
  <c r="A745" i="106"/>
  <c r="A746" i="106"/>
  <c r="A747" i="106"/>
  <c r="A748" i="106"/>
  <c r="A749" i="106"/>
  <c r="A750" i="106"/>
  <c r="A751" i="106"/>
  <c r="A752" i="106"/>
  <c r="A753" i="106"/>
  <c r="A754" i="106"/>
  <c r="A755" i="106"/>
  <c r="A756" i="106"/>
  <c r="A757" i="106"/>
  <c r="A758" i="106"/>
  <c r="A759" i="106"/>
  <c r="A760" i="106"/>
  <c r="A761" i="106"/>
  <c r="A762" i="106"/>
  <c r="A763" i="106"/>
  <c r="A764" i="106"/>
  <c r="A765" i="106"/>
  <c r="A766" i="106"/>
  <c r="A767" i="106"/>
  <c r="A768" i="106"/>
  <c r="A769" i="106"/>
  <c r="A770" i="106"/>
  <c r="A771" i="106"/>
  <c r="A772" i="106"/>
  <c r="A773" i="106"/>
  <c r="A774" i="106"/>
  <c r="A775" i="106"/>
  <c r="A776" i="106"/>
  <c r="A777" i="106"/>
  <c r="A778" i="106"/>
  <c r="A779" i="106"/>
  <c r="A780" i="106"/>
  <c r="A781" i="106"/>
  <c r="A782" i="106"/>
  <c r="A783" i="106"/>
  <c r="A784" i="106"/>
  <c r="A785" i="106"/>
  <c r="A786" i="106"/>
  <c r="A787" i="106"/>
  <c r="A788" i="106"/>
  <c r="A789" i="106"/>
  <c r="A790" i="106"/>
  <c r="A791" i="106"/>
  <c r="A792" i="106"/>
  <c r="A793" i="106"/>
  <c r="A794" i="106"/>
  <c r="A795" i="106"/>
  <c r="A796" i="106"/>
  <c r="A797" i="106"/>
  <c r="A798" i="106"/>
  <c r="A799" i="106"/>
  <c r="A800" i="106"/>
  <c r="A801" i="106"/>
  <c r="A802" i="106"/>
  <c r="A803" i="106"/>
  <c r="A804" i="106"/>
  <c r="A805" i="106"/>
  <c r="A806" i="106"/>
  <c r="A807" i="106"/>
  <c r="A808" i="106"/>
  <c r="A809" i="106"/>
  <c r="A810" i="106"/>
  <c r="A811" i="106"/>
  <c r="A812" i="106"/>
  <c r="A813" i="106"/>
  <c r="A814" i="106"/>
  <c r="A815" i="106"/>
  <c r="A816" i="106"/>
  <c r="A817" i="106"/>
  <c r="A818" i="106"/>
  <c r="A819" i="106"/>
  <c r="A820" i="106"/>
  <c r="A821" i="106"/>
  <c r="A822" i="106"/>
  <c r="A823" i="106"/>
  <c r="A824" i="106"/>
  <c r="A825" i="106"/>
  <c r="A826" i="106"/>
  <c r="A827" i="106"/>
  <c r="A828" i="106"/>
  <c r="A829" i="106"/>
  <c r="A830" i="106"/>
  <c r="A831" i="106"/>
  <c r="A832" i="106"/>
  <c r="A833" i="106"/>
  <c r="A834" i="106"/>
  <c r="A835" i="106"/>
  <c r="A836" i="106"/>
  <c r="A837" i="106"/>
  <c r="A838" i="106"/>
  <c r="A839" i="106"/>
  <c r="A840" i="106"/>
  <c r="A841" i="106"/>
  <c r="A842" i="106"/>
  <c r="A843" i="106"/>
  <c r="A844" i="106"/>
  <c r="A845" i="106"/>
  <c r="A846" i="106"/>
  <c r="A847" i="106"/>
  <c r="A848" i="106"/>
  <c r="A849" i="106"/>
  <c r="A850" i="106"/>
  <c r="A851" i="106"/>
  <c r="A852" i="106"/>
  <c r="A853" i="106"/>
  <c r="A854" i="106"/>
  <c r="A855" i="106"/>
  <c r="A856" i="106"/>
  <c r="A857" i="106"/>
  <c r="A858" i="106"/>
  <c r="A859" i="106"/>
  <c r="A860" i="106"/>
  <c r="A861" i="106"/>
  <c r="A862" i="106"/>
  <c r="A863" i="106"/>
  <c r="A864" i="106"/>
  <c r="A865" i="106"/>
  <c r="A866" i="106"/>
  <c r="A867" i="106"/>
  <c r="A868" i="106"/>
  <c r="A869" i="106"/>
  <c r="A870" i="106"/>
  <c r="A871" i="106"/>
  <c r="A872" i="106"/>
  <c r="A873" i="106"/>
  <c r="A874" i="106"/>
  <c r="A875" i="106"/>
  <c r="A876" i="106"/>
  <c r="A877" i="106"/>
  <c r="A878" i="106"/>
  <c r="A879" i="106"/>
  <c r="A880" i="106"/>
  <c r="A881" i="106"/>
  <c r="A882" i="106"/>
  <c r="A883" i="106"/>
  <c r="A884" i="106"/>
  <c r="A885" i="106"/>
  <c r="A886" i="106"/>
  <c r="A887" i="106"/>
  <c r="A888" i="106"/>
  <c r="A889" i="106"/>
  <c r="A890" i="106"/>
  <c r="A891" i="106"/>
  <c r="A892" i="106"/>
  <c r="A893" i="106"/>
  <c r="A894" i="106"/>
  <c r="A895" i="106"/>
  <c r="A896" i="106"/>
  <c r="A897" i="106"/>
  <c r="A898" i="106"/>
  <c r="A899" i="106"/>
  <c r="A900" i="106"/>
  <c r="A901" i="106"/>
  <c r="A902" i="106"/>
  <c r="A903" i="106"/>
  <c r="A904" i="106"/>
  <c r="A905" i="106"/>
  <c r="A906" i="106"/>
  <c r="A907" i="106"/>
  <c r="A908" i="106"/>
  <c r="A909" i="106"/>
  <c r="A910" i="106"/>
  <c r="A911" i="106"/>
  <c r="A912" i="106"/>
  <c r="A913" i="106"/>
  <c r="A914" i="106"/>
  <c r="A915" i="106"/>
  <c r="A916" i="106"/>
  <c r="A917" i="106"/>
  <c r="A918" i="106"/>
  <c r="A919" i="106"/>
  <c r="A920" i="106"/>
  <c r="A921" i="106"/>
  <c r="A922" i="106"/>
  <c r="A923" i="106"/>
  <c r="A924" i="106"/>
  <c r="A925" i="106"/>
  <c r="A926" i="106"/>
  <c r="A927" i="106"/>
  <c r="A928" i="106"/>
  <c r="A929" i="106"/>
  <c r="A930" i="106"/>
  <c r="A931" i="106"/>
  <c r="A932" i="106"/>
  <c r="A933" i="106"/>
  <c r="A934" i="106"/>
  <c r="A935" i="106"/>
  <c r="A936" i="106"/>
  <c r="A937" i="106"/>
  <c r="A938" i="106"/>
  <c r="A939" i="106"/>
  <c r="A940" i="106"/>
  <c r="A941" i="106"/>
  <c r="A942" i="106"/>
  <c r="A943" i="106"/>
  <c r="A944" i="106"/>
  <c r="A945" i="106"/>
  <c r="A946" i="106"/>
  <c r="A947" i="106"/>
  <c r="A948" i="106"/>
  <c r="A949" i="106"/>
  <c r="A950" i="106"/>
  <c r="A951" i="106"/>
  <c r="A952" i="106"/>
  <c r="A953" i="106"/>
  <c r="A954" i="106"/>
  <c r="A955" i="106"/>
  <c r="A956" i="106"/>
  <c r="A957" i="106"/>
  <c r="A958" i="106"/>
  <c r="A959" i="106"/>
  <c r="A960" i="106"/>
  <c r="A961" i="106"/>
  <c r="A962" i="106"/>
  <c r="A963" i="106"/>
  <c r="A964" i="106"/>
  <c r="A965" i="106"/>
  <c r="A966" i="106"/>
  <c r="A967" i="106"/>
  <c r="A968" i="106"/>
  <c r="A969" i="106"/>
  <c r="A970" i="106"/>
  <c r="A971" i="106"/>
  <c r="A972" i="106"/>
  <c r="A973" i="106"/>
  <c r="A974" i="106"/>
  <c r="A975" i="106"/>
  <c r="A976" i="106"/>
  <c r="A977" i="106"/>
  <c r="A978" i="106"/>
  <c r="A979" i="106"/>
  <c r="A980" i="106"/>
  <c r="A981" i="106"/>
  <c r="A982" i="106"/>
  <c r="A983" i="106"/>
  <c r="A984" i="106"/>
  <c r="A985" i="106"/>
  <c r="A986" i="106"/>
  <c r="A987" i="106"/>
  <c r="A988" i="106"/>
  <c r="A989" i="106"/>
  <c r="A990" i="106"/>
  <c r="A991" i="106"/>
  <c r="A992" i="106"/>
  <c r="A993" i="106"/>
  <c r="A994" i="106"/>
  <c r="A995" i="106"/>
  <c r="A996" i="106"/>
  <c r="A997" i="106"/>
  <c r="A998" i="106"/>
  <c r="A999" i="106"/>
  <c r="A1000" i="106"/>
  <c r="A1001" i="106"/>
  <c r="A1002" i="106"/>
  <c r="A1003" i="106"/>
  <c r="A1004" i="106"/>
  <c r="A1005" i="106"/>
  <c r="A1006" i="106"/>
  <c r="A1007" i="106"/>
  <c r="A1008" i="106"/>
  <c r="A1009" i="106"/>
  <c r="A1010" i="106"/>
  <c r="A1011" i="106"/>
  <c r="A1012" i="106"/>
  <c r="A1013" i="106"/>
  <c r="A1014" i="106"/>
  <c r="A1015" i="106"/>
  <c r="A1016" i="106"/>
  <c r="A1017" i="106"/>
  <c r="A1018" i="106"/>
  <c r="A1019" i="106"/>
  <c r="A1020" i="106"/>
  <c r="A1021" i="106"/>
  <c r="A1022" i="106"/>
  <c r="A1023" i="106"/>
  <c r="A1024" i="106"/>
  <c r="A1025" i="106"/>
  <c r="A1026" i="106"/>
  <c r="A1027" i="106"/>
  <c r="A1028" i="106"/>
  <c r="A1029" i="106"/>
  <c r="A1030" i="106"/>
  <c r="A1031" i="106"/>
  <c r="A1032" i="106"/>
  <c r="A1033" i="106"/>
  <c r="A1034" i="106"/>
  <c r="A1035" i="106"/>
  <c r="A1036" i="106"/>
  <c r="A1037" i="106"/>
  <c r="A1038" i="106"/>
  <c r="A1039" i="106"/>
  <c r="A1040" i="106"/>
  <c r="A1041" i="106"/>
  <c r="A1042" i="106"/>
  <c r="A1043" i="106"/>
  <c r="A1044" i="106"/>
  <c r="A1045" i="106"/>
  <c r="A1046" i="106"/>
  <c r="A1047" i="106"/>
  <c r="A1048" i="106"/>
  <c r="A1049" i="106"/>
  <c r="A1050" i="106"/>
  <c r="A1051" i="106"/>
  <c r="A1052" i="106"/>
  <c r="A1053" i="106"/>
  <c r="A1054" i="106"/>
  <c r="A1055" i="106"/>
  <c r="A1056" i="106"/>
  <c r="A1057" i="106"/>
  <c r="A1058" i="106"/>
  <c r="A1059" i="106"/>
  <c r="A1060" i="106"/>
  <c r="A1061" i="106"/>
  <c r="A1062" i="106"/>
  <c r="A1063" i="106"/>
  <c r="A1064" i="106"/>
  <c r="A1065" i="106"/>
  <c r="A1066" i="106"/>
  <c r="A1067" i="106"/>
  <c r="A1068" i="106"/>
  <c r="A1069" i="106"/>
  <c r="A1070" i="106"/>
  <c r="A1071" i="106"/>
  <c r="A1072" i="106"/>
  <c r="A1073" i="106"/>
  <c r="A1074" i="106"/>
  <c r="A1075" i="106"/>
  <c r="A1076" i="106"/>
  <c r="A1077" i="106"/>
  <c r="A1078" i="106"/>
  <c r="A1079" i="106"/>
  <c r="A1080" i="106"/>
  <c r="A1081" i="106"/>
  <c r="A1082" i="106"/>
  <c r="A1083" i="106"/>
  <c r="A1084" i="106"/>
  <c r="A1085" i="106"/>
  <c r="A1086" i="106"/>
  <c r="A1087" i="106"/>
  <c r="A1088" i="106"/>
  <c r="A1089" i="106"/>
  <c r="A1090" i="106"/>
  <c r="A1091" i="106"/>
  <c r="A1092" i="106"/>
  <c r="A1093" i="106"/>
  <c r="A1094" i="106"/>
  <c r="A1095" i="106"/>
  <c r="A1096" i="106"/>
  <c r="A1097" i="106"/>
  <c r="A1098" i="106"/>
  <c r="A1099" i="106"/>
  <c r="A1100" i="106"/>
  <c r="A1101" i="106"/>
  <c r="A1102" i="106"/>
  <c r="A1103" i="106"/>
  <c r="A1104" i="106"/>
  <c r="A1105" i="106"/>
  <c r="A1106" i="106"/>
  <c r="A1107" i="106"/>
  <c r="A1108" i="106"/>
  <c r="A1109" i="106"/>
  <c r="A1110" i="106"/>
  <c r="A1111" i="106"/>
  <c r="A1112" i="106"/>
  <c r="A1113" i="106"/>
  <c r="A1114" i="106"/>
  <c r="A1115" i="106"/>
  <c r="A1116" i="106"/>
  <c r="A1117" i="106"/>
  <c r="A1118" i="106"/>
  <c r="A1119" i="106"/>
  <c r="A1120" i="106"/>
  <c r="A1121" i="106"/>
  <c r="A1122" i="106"/>
  <c r="A1123" i="106"/>
  <c r="A1124" i="106"/>
  <c r="A1125" i="106"/>
  <c r="A1126" i="106"/>
  <c r="A1127" i="106"/>
  <c r="A1128" i="106"/>
  <c r="A1129" i="106"/>
  <c r="A1130" i="106"/>
  <c r="A1131" i="106"/>
  <c r="A1132" i="106"/>
  <c r="A1133" i="106"/>
  <c r="A1134" i="106"/>
  <c r="A1135" i="106"/>
  <c r="A1136" i="106"/>
  <c r="A1137" i="106"/>
  <c r="A1138" i="106"/>
  <c r="A1139" i="106"/>
  <c r="A1140" i="106"/>
  <c r="A1141" i="106"/>
  <c r="A1142" i="106"/>
  <c r="A1143" i="106"/>
  <c r="A1144" i="106"/>
  <c r="A1145" i="106"/>
  <c r="A1146" i="106"/>
  <c r="A1147" i="106"/>
  <c r="A1148" i="106"/>
  <c r="A1149" i="106"/>
  <c r="A1150" i="106"/>
  <c r="A1151" i="106"/>
  <c r="A1152" i="106"/>
  <c r="A1153" i="106"/>
  <c r="A1154" i="106"/>
  <c r="A1155" i="106"/>
  <c r="A1156" i="106"/>
  <c r="A1157" i="106"/>
  <c r="A1158" i="106"/>
  <c r="A1159" i="106"/>
  <c r="A1160" i="106"/>
  <c r="A1161" i="106"/>
  <c r="A1162" i="106"/>
  <c r="A1163" i="106"/>
  <c r="A1164" i="106"/>
  <c r="A1165" i="106"/>
  <c r="A1166" i="106"/>
  <c r="A1167" i="106"/>
  <c r="A1168" i="106"/>
  <c r="A1169" i="106"/>
  <c r="A1170" i="106"/>
  <c r="A1171" i="106"/>
  <c r="A1172" i="106"/>
  <c r="A1173" i="106"/>
  <c r="A1174" i="106"/>
  <c r="A1175" i="106"/>
  <c r="A1176" i="106"/>
  <c r="A1177" i="106"/>
  <c r="A1178" i="106"/>
  <c r="A1179" i="106"/>
  <c r="A1180" i="106"/>
  <c r="A1181" i="106"/>
  <c r="A1182" i="106"/>
  <c r="A1183" i="106"/>
  <c r="A1184" i="106"/>
  <c r="A1185" i="106"/>
  <c r="A1186" i="106"/>
  <c r="A1187" i="106"/>
  <c r="A1188" i="106"/>
  <c r="A1189" i="106"/>
  <c r="A1190" i="106"/>
  <c r="A1191" i="106"/>
  <c r="A1192" i="106"/>
  <c r="A1193" i="106"/>
  <c r="A1194" i="106"/>
  <c r="A1195" i="106"/>
  <c r="A1196" i="106"/>
  <c r="A1197" i="106"/>
  <c r="A1198" i="106"/>
  <c r="A1199" i="106"/>
  <c r="A1200" i="106"/>
  <c r="A1201" i="106"/>
  <c r="A1202" i="106"/>
  <c r="A1203" i="106"/>
  <c r="A1204" i="106"/>
  <c r="A1205" i="106"/>
  <c r="A1206" i="106"/>
  <c r="A1207" i="106"/>
  <c r="A1208" i="106"/>
  <c r="A1209" i="106"/>
  <c r="A1210" i="106"/>
  <c r="A1211" i="106"/>
  <c r="A1212" i="106"/>
  <c r="A1213" i="106"/>
  <c r="A2" i="106"/>
  <c r="G25" i="104"/>
  <c r="E2" i="104"/>
  <c r="E3" i="104"/>
  <c r="E4" i="104"/>
  <c r="E5" i="104"/>
  <c r="G2" i="104"/>
  <c r="G3" i="104"/>
  <c r="E6" i="104"/>
  <c r="E7" i="104"/>
  <c r="E8" i="104"/>
  <c r="E9" i="104"/>
  <c r="E10" i="104"/>
  <c r="E11" i="104"/>
  <c r="E12" i="104"/>
  <c r="E13" i="104"/>
  <c r="E14" i="104"/>
  <c r="E15" i="104"/>
  <c r="E16" i="104"/>
  <c r="E17" i="104"/>
  <c r="E18" i="104"/>
  <c r="E19" i="104"/>
  <c r="E20" i="104"/>
  <c r="E21" i="104"/>
  <c r="E22" i="104"/>
  <c r="E23" i="104"/>
  <c r="E24" i="104"/>
  <c r="E25" i="104"/>
  <c r="E26" i="104"/>
  <c r="G26" i="104"/>
  <c r="E27" i="104"/>
  <c r="E28" i="104"/>
  <c r="E29" i="104"/>
  <c r="E30" i="104"/>
  <c r="E31" i="104"/>
  <c r="E32" i="104"/>
  <c r="E33" i="104"/>
  <c r="E34" i="104"/>
  <c r="E35" i="104"/>
  <c r="E36" i="104"/>
  <c r="E37" i="104"/>
  <c r="E38" i="104"/>
  <c r="E39" i="104"/>
  <c r="E40" i="104"/>
  <c r="E41" i="104"/>
  <c r="E42" i="104"/>
  <c r="E43" i="104"/>
  <c r="E44" i="104"/>
  <c r="E45" i="104"/>
  <c r="E46" i="104"/>
  <c r="E47" i="104"/>
  <c r="E48" i="104"/>
  <c r="E49" i="104"/>
  <c r="E50" i="104"/>
  <c r="G50" i="104"/>
  <c r="E51" i="104"/>
  <c r="E52" i="104"/>
  <c r="E53" i="104"/>
  <c r="E54" i="104"/>
  <c r="E55" i="104"/>
  <c r="E56" i="104"/>
  <c r="E57" i="104"/>
  <c r="E58" i="104"/>
  <c r="E59" i="104"/>
  <c r="E60" i="104"/>
  <c r="E61" i="104"/>
  <c r="E62" i="104"/>
  <c r="E63" i="104"/>
  <c r="E64" i="104"/>
  <c r="E65" i="104"/>
  <c r="E66" i="104"/>
  <c r="E67" i="104"/>
  <c r="H20" i="104"/>
  <c r="G67" i="104"/>
  <c r="E68" i="104"/>
  <c r="H21" i="104"/>
  <c r="G68" i="104"/>
  <c r="E69" i="104"/>
  <c r="H22" i="104"/>
  <c r="G69" i="104"/>
  <c r="E70" i="104"/>
  <c r="H23" i="104"/>
  <c r="G70" i="104"/>
  <c r="E71" i="104"/>
  <c r="H24" i="104"/>
  <c r="G71" i="104"/>
  <c r="E72" i="104"/>
  <c r="E73" i="104"/>
  <c r="E74" i="104"/>
  <c r="G74" i="104"/>
  <c r="E75" i="104"/>
  <c r="E76" i="104"/>
  <c r="E77" i="104"/>
  <c r="E78" i="104"/>
  <c r="E79" i="104"/>
  <c r="E80" i="104"/>
  <c r="E81" i="104"/>
  <c r="E82" i="104"/>
  <c r="E83" i="104"/>
  <c r="E84" i="104"/>
  <c r="E85" i="104"/>
  <c r="E86" i="104"/>
  <c r="E87" i="104"/>
  <c r="E88" i="104"/>
  <c r="E89" i="104"/>
  <c r="E90" i="104"/>
  <c r="E91" i="104"/>
  <c r="H43" i="104"/>
  <c r="G91" i="104"/>
  <c r="E92" i="104"/>
  <c r="H44" i="104"/>
  <c r="G92" i="104"/>
  <c r="E93" i="104"/>
  <c r="H45" i="104"/>
  <c r="G93" i="104"/>
  <c r="E94" i="104"/>
  <c r="H46" i="104"/>
  <c r="G94" i="104"/>
  <c r="E95" i="104"/>
  <c r="H47" i="104"/>
  <c r="G95" i="104"/>
  <c r="E96" i="104"/>
  <c r="E97" i="104"/>
  <c r="E98" i="104"/>
  <c r="G98" i="104"/>
  <c r="E99" i="104"/>
  <c r="E100" i="104"/>
  <c r="E101" i="104"/>
  <c r="E102" i="104"/>
  <c r="E103" i="104"/>
  <c r="E104" i="104"/>
  <c r="E105" i="104"/>
  <c r="E106" i="104"/>
  <c r="E107" i="104"/>
  <c r="E108" i="104"/>
  <c r="E109" i="104"/>
  <c r="E110" i="104"/>
  <c r="E111" i="104"/>
  <c r="E112" i="104"/>
  <c r="E113" i="104"/>
  <c r="E114" i="104"/>
  <c r="E115" i="104"/>
  <c r="G115" i="104"/>
  <c r="E116" i="104"/>
  <c r="G116" i="104"/>
  <c r="E117" i="104"/>
  <c r="G117" i="104"/>
  <c r="E118" i="104"/>
  <c r="G118" i="104"/>
  <c r="E119" i="104"/>
  <c r="G119" i="104"/>
  <c r="E120" i="104"/>
  <c r="E121" i="104"/>
  <c r="E122" i="104"/>
  <c r="G122" i="104"/>
  <c r="E123" i="104"/>
  <c r="E124" i="104"/>
  <c r="E125" i="104"/>
  <c r="E126" i="104"/>
  <c r="E127" i="104"/>
  <c r="E128" i="104"/>
  <c r="E129" i="104"/>
  <c r="E130" i="104"/>
  <c r="E131" i="104"/>
  <c r="E132" i="104"/>
  <c r="E133" i="104"/>
  <c r="E134" i="104"/>
  <c r="E135" i="104"/>
  <c r="E136" i="104"/>
  <c r="E137" i="104"/>
  <c r="E138" i="104"/>
  <c r="E139" i="104"/>
  <c r="G139" i="104"/>
  <c r="E140" i="104"/>
  <c r="G140" i="104"/>
  <c r="E141" i="104"/>
  <c r="G141" i="104"/>
  <c r="E142" i="104"/>
  <c r="G142" i="104"/>
  <c r="E143" i="104"/>
  <c r="G143" i="104"/>
  <c r="E144" i="104"/>
  <c r="E145" i="104"/>
  <c r="E146" i="104"/>
  <c r="G146" i="104"/>
  <c r="E147" i="104"/>
  <c r="E148" i="104"/>
  <c r="E149" i="104"/>
  <c r="E150" i="104"/>
  <c r="E151" i="104"/>
  <c r="E152" i="104"/>
  <c r="E153" i="104"/>
  <c r="E154" i="104"/>
  <c r="E155" i="104"/>
  <c r="E156" i="104"/>
  <c r="E157" i="104"/>
  <c r="E158" i="104"/>
  <c r="E159" i="104"/>
  <c r="E160" i="104"/>
  <c r="E161" i="104"/>
  <c r="E162" i="104"/>
  <c r="E163" i="104"/>
  <c r="G163" i="104"/>
  <c r="E164" i="104"/>
  <c r="G164" i="104"/>
  <c r="E165" i="104"/>
  <c r="G165" i="104"/>
  <c r="E166" i="104"/>
  <c r="G166" i="104"/>
  <c r="E167" i="104"/>
  <c r="G167" i="104"/>
  <c r="E168" i="104"/>
  <c r="E169" i="104"/>
  <c r="E170" i="104"/>
  <c r="G170" i="104"/>
  <c r="E171" i="104"/>
  <c r="E172" i="104"/>
  <c r="E173" i="104"/>
  <c r="E174" i="104"/>
  <c r="E175" i="104"/>
  <c r="E176" i="104"/>
  <c r="E177" i="104"/>
  <c r="E178" i="104"/>
  <c r="E179" i="104"/>
  <c r="E180" i="104"/>
  <c r="E181" i="104"/>
  <c r="E182" i="104"/>
  <c r="E183" i="104"/>
  <c r="E184" i="104"/>
  <c r="E185" i="104"/>
  <c r="E186" i="104"/>
  <c r="E187" i="104"/>
  <c r="G187" i="104"/>
  <c r="E188" i="104"/>
  <c r="G188" i="104"/>
  <c r="E189" i="104"/>
  <c r="G189" i="104"/>
  <c r="E190" i="104"/>
  <c r="G190" i="104"/>
  <c r="E191" i="104"/>
  <c r="G191" i="104"/>
  <c r="E192" i="104"/>
  <c r="E193" i="104"/>
  <c r="E194" i="104"/>
  <c r="G194" i="104"/>
  <c r="E195" i="104"/>
  <c r="E196" i="104"/>
  <c r="E197" i="104"/>
  <c r="E198" i="104"/>
  <c r="E199" i="104"/>
  <c r="E200" i="104"/>
  <c r="E201" i="104"/>
  <c r="E202" i="104"/>
  <c r="E203" i="104"/>
  <c r="E204" i="104"/>
  <c r="E205" i="104"/>
  <c r="E206" i="104"/>
  <c r="E207" i="104"/>
  <c r="E208" i="104"/>
  <c r="E209" i="104"/>
  <c r="E210" i="104"/>
  <c r="E211" i="104"/>
  <c r="G211" i="104"/>
  <c r="E212" i="104"/>
  <c r="G212" i="104"/>
  <c r="E213" i="104"/>
  <c r="G213" i="104"/>
  <c r="E214" i="104"/>
  <c r="G214" i="104"/>
  <c r="E215" i="104"/>
  <c r="G215" i="104"/>
  <c r="E216" i="104"/>
  <c r="E217" i="104"/>
  <c r="E218" i="104"/>
  <c r="G218" i="104"/>
  <c r="E219" i="104"/>
  <c r="E220" i="104"/>
  <c r="E221" i="104"/>
  <c r="E222" i="104"/>
  <c r="E223" i="104"/>
  <c r="E224" i="104"/>
  <c r="E225" i="104"/>
  <c r="E226" i="104"/>
  <c r="E227" i="104"/>
  <c r="E228" i="104"/>
  <c r="E229" i="104"/>
  <c r="E230" i="104"/>
  <c r="E231" i="104"/>
  <c r="E232" i="104"/>
  <c r="E233" i="104"/>
  <c r="E234" i="104"/>
  <c r="E235" i="104"/>
  <c r="G235" i="104"/>
  <c r="E236" i="104"/>
  <c r="G236" i="104"/>
  <c r="E237" i="104"/>
  <c r="G237" i="104"/>
  <c r="E238" i="104"/>
  <c r="G238" i="104"/>
  <c r="E239" i="104"/>
  <c r="G239" i="104"/>
  <c r="E240" i="104"/>
  <c r="E241" i="104"/>
  <c r="E242" i="104"/>
  <c r="G242" i="104"/>
  <c r="E243" i="104"/>
  <c r="E244" i="104"/>
  <c r="E245" i="104"/>
  <c r="E246" i="104"/>
  <c r="E247" i="104"/>
  <c r="E248" i="104"/>
  <c r="E249" i="104"/>
  <c r="E250" i="104"/>
  <c r="E251" i="104"/>
  <c r="E252" i="104"/>
  <c r="E253" i="104"/>
  <c r="E254" i="104"/>
  <c r="E255" i="104"/>
  <c r="E256" i="104"/>
  <c r="E257" i="104"/>
  <c r="E258" i="104"/>
  <c r="E259" i="104"/>
  <c r="G259" i="104"/>
  <c r="E260" i="104"/>
  <c r="G260" i="104"/>
  <c r="E261" i="104"/>
  <c r="G261" i="104"/>
  <c r="E262" i="104"/>
  <c r="G262" i="104"/>
  <c r="E263" i="104"/>
  <c r="G263" i="104"/>
  <c r="E264" i="104"/>
  <c r="E265" i="104"/>
  <c r="E266" i="104"/>
  <c r="G266" i="104"/>
  <c r="E267" i="104"/>
  <c r="E268" i="104"/>
  <c r="E269" i="104"/>
  <c r="E270" i="104"/>
  <c r="E271" i="104"/>
  <c r="E272" i="104"/>
  <c r="E273" i="104"/>
  <c r="E274" i="104"/>
  <c r="E275" i="104"/>
  <c r="E276" i="104"/>
  <c r="E277" i="104"/>
  <c r="E278" i="104"/>
  <c r="E279" i="104"/>
  <c r="E280" i="104"/>
  <c r="E281" i="104"/>
  <c r="E282" i="104"/>
  <c r="E283" i="104"/>
  <c r="G283" i="104"/>
  <c r="E284" i="104"/>
  <c r="G284" i="104"/>
  <c r="E285" i="104"/>
  <c r="G285" i="104"/>
  <c r="E286" i="104"/>
  <c r="G286" i="104"/>
  <c r="E287" i="104"/>
  <c r="G287" i="104"/>
  <c r="E288" i="104"/>
  <c r="E289" i="104"/>
  <c r="E290" i="104"/>
  <c r="G290" i="104"/>
  <c r="E291" i="104"/>
  <c r="E292" i="104"/>
  <c r="E293" i="104"/>
  <c r="E294" i="104"/>
  <c r="E295" i="104"/>
  <c r="E296" i="104"/>
  <c r="E297" i="104"/>
  <c r="E298" i="104"/>
  <c r="E299" i="104"/>
  <c r="E300" i="104"/>
  <c r="E301" i="104"/>
  <c r="E302" i="104"/>
  <c r="E303" i="104"/>
  <c r="E304" i="104"/>
  <c r="E305" i="104"/>
  <c r="E306" i="104"/>
  <c r="E307" i="104"/>
  <c r="G307" i="104"/>
  <c r="E308" i="104"/>
  <c r="G308" i="104"/>
  <c r="E309" i="104"/>
  <c r="G309" i="104"/>
  <c r="E310" i="104"/>
  <c r="G310" i="104"/>
  <c r="E311" i="104"/>
  <c r="G311" i="104"/>
  <c r="E312" i="104"/>
  <c r="E313" i="104"/>
  <c r="E314" i="104"/>
  <c r="G314" i="104"/>
  <c r="E315" i="104"/>
  <c r="E316" i="104"/>
  <c r="E317" i="104"/>
  <c r="E318" i="104"/>
  <c r="E319" i="104"/>
  <c r="E320" i="104"/>
  <c r="E321" i="104"/>
  <c r="E322" i="104"/>
  <c r="E323" i="104"/>
  <c r="E324" i="104"/>
  <c r="E325" i="104"/>
  <c r="E326" i="104"/>
  <c r="E327" i="104"/>
  <c r="E328" i="104"/>
  <c r="E329" i="104"/>
  <c r="E330" i="104"/>
  <c r="E331" i="104"/>
  <c r="G331" i="104"/>
  <c r="E332" i="104"/>
  <c r="G332" i="104"/>
  <c r="E333" i="104"/>
  <c r="G333" i="104"/>
  <c r="E334" i="104"/>
  <c r="G334" i="104"/>
  <c r="E335" i="104"/>
  <c r="G335" i="104"/>
  <c r="E336" i="104"/>
  <c r="E337" i="104"/>
  <c r="E338" i="104"/>
  <c r="G338" i="104"/>
  <c r="E339" i="104"/>
  <c r="E340" i="104"/>
  <c r="E341" i="104"/>
  <c r="E342" i="104"/>
  <c r="E343" i="104"/>
  <c r="E344" i="104"/>
  <c r="E345" i="104"/>
  <c r="E346" i="104"/>
  <c r="E347" i="104"/>
  <c r="E348" i="104"/>
  <c r="E349" i="104"/>
  <c r="E350" i="104"/>
  <c r="E351" i="104"/>
  <c r="E352" i="104"/>
  <c r="E353" i="104"/>
  <c r="E354" i="104"/>
  <c r="E355" i="104"/>
  <c r="G355" i="104"/>
  <c r="E356" i="104"/>
  <c r="G356" i="104"/>
  <c r="E357" i="104"/>
  <c r="G357" i="104"/>
  <c r="E358" i="104"/>
  <c r="G358" i="104"/>
  <c r="E359" i="104"/>
  <c r="G359" i="104"/>
  <c r="E360" i="104"/>
  <c r="E361" i="104"/>
  <c r="E362" i="104"/>
  <c r="G362" i="104"/>
  <c r="E363" i="104"/>
  <c r="E364" i="104"/>
  <c r="E365" i="104"/>
  <c r="E366" i="104"/>
  <c r="E367" i="104"/>
  <c r="E368" i="104"/>
  <c r="E369" i="104"/>
  <c r="E370" i="104"/>
  <c r="E371" i="104"/>
  <c r="E372" i="104"/>
  <c r="E373" i="104"/>
  <c r="E374" i="104"/>
  <c r="E375" i="104"/>
  <c r="E376" i="104"/>
  <c r="E377" i="104"/>
  <c r="E378" i="104"/>
  <c r="E379" i="104"/>
  <c r="G379" i="104"/>
  <c r="E380" i="104"/>
  <c r="G380" i="104"/>
  <c r="E381" i="104"/>
  <c r="G381" i="104"/>
  <c r="E382" i="104"/>
  <c r="G382" i="104"/>
  <c r="E383" i="104"/>
  <c r="G383" i="104"/>
  <c r="E384" i="104"/>
  <c r="E385" i="104"/>
  <c r="E386" i="104"/>
  <c r="G386" i="104"/>
  <c r="E387" i="104"/>
  <c r="E388" i="104"/>
  <c r="E389" i="104"/>
  <c r="E390" i="104"/>
  <c r="E391" i="104"/>
  <c r="E392" i="104"/>
  <c r="E393" i="104"/>
  <c r="E394" i="104"/>
  <c r="E395" i="104"/>
  <c r="E396" i="104"/>
  <c r="E397" i="104"/>
  <c r="E398" i="104"/>
  <c r="E399" i="104"/>
  <c r="E400" i="104"/>
  <c r="E401" i="104"/>
  <c r="E402" i="104"/>
  <c r="E403" i="104"/>
  <c r="G403" i="104"/>
  <c r="E404" i="104"/>
  <c r="G404" i="104"/>
  <c r="E405" i="104"/>
  <c r="G405" i="104"/>
  <c r="E406" i="104"/>
  <c r="G406" i="104"/>
  <c r="E407" i="104"/>
  <c r="G407" i="104"/>
  <c r="E408" i="104"/>
  <c r="E409" i="104"/>
  <c r="E410" i="104"/>
  <c r="G410" i="104"/>
  <c r="E411" i="104"/>
  <c r="E412" i="104"/>
  <c r="E413" i="104"/>
  <c r="E414" i="104"/>
  <c r="E415" i="104"/>
  <c r="E416" i="104"/>
  <c r="E417" i="104"/>
  <c r="E418" i="104"/>
  <c r="E419" i="104"/>
  <c r="E420" i="104"/>
  <c r="E421" i="104"/>
  <c r="E422" i="104"/>
  <c r="E423" i="104"/>
  <c r="E424" i="104"/>
  <c r="E425" i="104"/>
  <c r="E426" i="104"/>
  <c r="E427" i="104"/>
  <c r="G427" i="104"/>
  <c r="E428" i="104"/>
  <c r="G428" i="104"/>
  <c r="E429" i="104"/>
  <c r="G429" i="104"/>
  <c r="E430" i="104"/>
  <c r="G430" i="104"/>
  <c r="E431" i="104"/>
  <c r="G431" i="104"/>
  <c r="E432" i="104"/>
  <c r="E433" i="104"/>
  <c r="E434" i="104"/>
  <c r="G434" i="104"/>
  <c r="E435" i="104"/>
  <c r="E436" i="104"/>
  <c r="E437" i="104"/>
  <c r="E438" i="104"/>
  <c r="E439" i="104"/>
  <c r="E440" i="104"/>
  <c r="E441" i="104"/>
  <c r="E442" i="104"/>
  <c r="E443" i="104"/>
  <c r="E444" i="104"/>
  <c r="E445" i="104"/>
  <c r="E446" i="104"/>
  <c r="E447" i="104"/>
  <c r="E448" i="104"/>
  <c r="E449" i="104"/>
  <c r="E450" i="104"/>
  <c r="E451" i="104"/>
  <c r="G451" i="104"/>
  <c r="E452" i="104"/>
  <c r="G452" i="104"/>
  <c r="E453" i="104"/>
  <c r="G453" i="104"/>
  <c r="E454" i="104"/>
  <c r="G454" i="104"/>
  <c r="E455" i="104"/>
  <c r="G455" i="104"/>
  <c r="E456" i="104"/>
  <c r="E457" i="104"/>
  <c r="E458" i="104"/>
  <c r="G458" i="104"/>
  <c r="E459" i="104"/>
  <c r="E460" i="104"/>
  <c r="E461" i="104"/>
  <c r="E462" i="104"/>
  <c r="E463" i="104"/>
  <c r="E464" i="104"/>
  <c r="E465" i="104"/>
  <c r="E466" i="104"/>
  <c r="E467" i="104"/>
  <c r="E468" i="104"/>
  <c r="E469" i="104"/>
  <c r="E470" i="104"/>
  <c r="E471" i="104"/>
  <c r="E472" i="104"/>
  <c r="E473" i="104"/>
  <c r="E474" i="104"/>
  <c r="E475" i="104"/>
  <c r="G475" i="104"/>
  <c r="E476" i="104"/>
  <c r="G476" i="104"/>
  <c r="E477" i="104"/>
  <c r="G477" i="104"/>
  <c r="E478" i="104"/>
  <c r="G478" i="104"/>
  <c r="E479" i="104"/>
  <c r="G479" i="104"/>
  <c r="E480" i="104"/>
  <c r="E481" i="104"/>
  <c r="E482" i="104"/>
  <c r="G482" i="104"/>
  <c r="E483" i="104"/>
  <c r="E484" i="104"/>
  <c r="E485" i="104"/>
  <c r="E486" i="104"/>
  <c r="E487" i="104"/>
  <c r="E488" i="104"/>
  <c r="E489" i="104"/>
  <c r="E490" i="104"/>
  <c r="E491" i="104"/>
  <c r="E492" i="104"/>
  <c r="E493" i="104"/>
  <c r="E494" i="104"/>
  <c r="E495" i="104"/>
  <c r="E496" i="104"/>
  <c r="E497" i="104"/>
  <c r="E498" i="104"/>
  <c r="E499" i="104"/>
  <c r="G499" i="104"/>
  <c r="E500" i="104"/>
  <c r="G500" i="104"/>
  <c r="E501" i="104"/>
  <c r="G501" i="104"/>
  <c r="E502" i="104"/>
  <c r="G502" i="104"/>
  <c r="E503" i="104"/>
  <c r="G503" i="104"/>
  <c r="E504" i="104"/>
  <c r="E505" i="104"/>
  <c r="E506" i="104"/>
  <c r="G506" i="104"/>
  <c r="E507" i="104"/>
  <c r="E508" i="104"/>
  <c r="E509" i="104"/>
  <c r="E510" i="104"/>
  <c r="E511" i="104"/>
  <c r="E512" i="104"/>
  <c r="E513" i="104"/>
  <c r="E514" i="104"/>
  <c r="E515" i="104"/>
  <c r="E516" i="104"/>
  <c r="E517" i="104"/>
  <c r="E518" i="104"/>
  <c r="E519" i="104"/>
  <c r="E520" i="104"/>
  <c r="E521" i="104"/>
  <c r="E522" i="104"/>
  <c r="E523" i="104"/>
  <c r="G523" i="104"/>
  <c r="E524" i="104"/>
  <c r="G524" i="104"/>
  <c r="E525" i="104"/>
  <c r="G525" i="104"/>
  <c r="E526" i="104"/>
  <c r="G526" i="104"/>
  <c r="E527" i="104"/>
  <c r="G527" i="104"/>
  <c r="E528" i="104"/>
  <c r="E529" i="104"/>
  <c r="E530" i="104"/>
  <c r="G530" i="104"/>
  <c r="E531" i="104"/>
  <c r="E532" i="104"/>
  <c r="E533" i="104"/>
  <c r="E534" i="104"/>
  <c r="E535" i="104"/>
  <c r="E536" i="104"/>
  <c r="E537" i="104"/>
  <c r="E538" i="104"/>
  <c r="E539" i="104"/>
  <c r="E540" i="104"/>
  <c r="E541" i="104"/>
  <c r="E542" i="104"/>
  <c r="E543" i="104"/>
  <c r="E544" i="104"/>
  <c r="E545" i="104"/>
  <c r="E546" i="104"/>
  <c r="E547" i="104"/>
  <c r="G547" i="104"/>
  <c r="E548" i="104"/>
  <c r="G548" i="104"/>
  <c r="E549" i="104"/>
  <c r="G549" i="104"/>
  <c r="E550" i="104"/>
  <c r="G550" i="104"/>
  <c r="E551" i="104"/>
  <c r="G551" i="104"/>
  <c r="E552" i="104"/>
  <c r="E553" i="104"/>
  <c r="E554" i="104"/>
  <c r="G554" i="104"/>
  <c r="E555" i="104"/>
  <c r="E556" i="104"/>
  <c r="E557" i="104"/>
  <c r="E558" i="104"/>
  <c r="E559" i="104"/>
  <c r="E560" i="104"/>
  <c r="E561" i="104"/>
  <c r="E562" i="104"/>
  <c r="E563" i="104"/>
  <c r="E564" i="104"/>
  <c r="E565" i="104"/>
  <c r="E566" i="104"/>
  <c r="E567" i="104"/>
  <c r="E568" i="104"/>
  <c r="E569" i="104"/>
  <c r="E570" i="104"/>
  <c r="E571" i="104"/>
  <c r="G571" i="104"/>
  <c r="E572" i="104"/>
  <c r="G572" i="104"/>
  <c r="E573" i="104"/>
  <c r="G573" i="104"/>
  <c r="E574" i="104"/>
  <c r="G574" i="104"/>
  <c r="E575" i="104"/>
  <c r="G575" i="104"/>
  <c r="B16" i="26"/>
  <c r="B18" i="26" s="1"/>
  <c r="B19" i="26" s="1"/>
  <c r="B8" i="26"/>
  <c r="B10" i="26" s="1"/>
  <c r="I8" i="26"/>
  <c r="I9" i="26" s="1"/>
  <c r="I10" i="26" s="1"/>
  <c r="D8" i="26"/>
  <c r="D9" i="26" s="1"/>
  <c r="D10" i="26" s="1"/>
  <c r="D3" i="26" s="1"/>
  <c r="I16" i="26"/>
  <c r="I17" i="26" s="1"/>
  <c r="I18" i="26" s="1"/>
  <c r="D16" i="26"/>
  <c r="D17" i="26" s="1"/>
  <c r="D18" i="26" s="1"/>
  <c r="D4" i="26" s="1"/>
  <c r="B42" i="100"/>
  <c r="B43" i="100"/>
  <c r="B44" i="100"/>
  <c r="B45" i="100"/>
  <c r="B46" i="100"/>
  <c r="B47" i="100"/>
  <c r="B48" i="100"/>
  <c r="B49" i="100"/>
  <c r="B50" i="100"/>
  <c r="B51" i="100"/>
  <c r="B52" i="100"/>
  <c r="B53" i="100"/>
  <c r="B54" i="100"/>
  <c r="B55" i="100"/>
  <c r="B56" i="100"/>
  <c r="B57" i="100"/>
  <c r="B58" i="100"/>
  <c r="B59" i="100"/>
  <c r="B60" i="100"/>
  <c r="B61" i="100"/>
  <c r="B62" i="100"/>
  <c r="B63" i="100"/>
  <c r="B64" i="100"/>
  <c r="B65" i="100"/>
  <c r="B66" i="100"/>
  <c r="B67" i="100"/>
  <c r="B68" i="100"/>
  <c r="B69" i="100"/>
  <c r="B70" i="100"/>
  <c r="B71" i="100"/>
  <c r="B72" i="100"/>
  <c r="B73" i="100"/>
  <c r="B74" i="100"/>
  <c r="B75" i="100"/>
  <c r="B76" i="100"/>
  <c r="B77" i="100"/>
  <c r="B78" i="100"/>
  <c r="B79" i="100"/>
  <c r="B80" i="100"/>
  <c r="B81" i="100"/>
  <c r="B82" i="100"/>
  <c r="B83" i="100"/>
  <c r="B84" i="100"/>
  <c r="B85" i="100"/>
  <c r="B86" i="100"/>
  <c r="B87" i="100"/>
  <c r="B88" i="100"/>
  <c r="B89" i="100"/>
  <c r="B90" i="100"/>
  <c r="B91" i="100"/>
  <c r="B92" i="100"/>
  <c r="B93" i="100"/>
  <c r="B94" i="100"/>
  <c r="B95" i="100"/>
  <c r="B96" i="100"/>
  <c r="B97" i="100"/>
  <c r="B98" i="100"/>
  <c r="B99" i="100"/>
  <c r="B100" i="100"/>
  <c r="B101" i="100"/>
  <c r="B102" i="100"/>
  <c r="B103" i="100"/>
  <c r="B104" i="100"/>
  <c r="B105" i="100"/>
  <c r="B106" i="100"/>
  <c r="B107" i="100"/>
  <c r="B108" i="100"/>
  <c r="B109" i="100"/>
  <c r="B110" i="100"/>
  <c r="B111" i="100"/>
  <c r="B112" i="100"/>
  <c r="B113" i="100"/>
  <c r="B114" i="100"/>
  <c r="B115" i="100"/>
  <c r="B116" i="100"/>
  <c r="B117" i="100"/>
  <c r="B118" i="100"/>
  <c r="B119" i="100"/>
  <c r="B120" i="100"/>
  <c r="B121" i="100"/>
  <c r="B122" i="100"/>
  <c r="B123" i="100"/>
  <c r="B124" i="100"/>
  <c r="B125" i="100"/>
  <c r="B126" i="100"/>
  <c r="B127" i="100"/>
  <c r="B128" i="100"/>
  <c r="B129" i="100"/>
  <c r="B130" i="100"/>
  <c r="B131" i="100"/>
  <c r="B132" i="100"/>
  <c r="B133" i="100"/>
  <c r="B134" i="100"/>
  <c r="B135" i="100"/>
  <c r="B136" i="100"/>
  <c r="B137" i="100"/>
  <c r="B138" i="100"/>
  <c r="B139" i="100"/>
  <c r="B140" i="100"/>
  <c r="B141" i="100"/>
  <c r="B142" i="100"/>
  <c r="B143" i="100"/>
  <c r="B144" i="100"/>
  <c r="B145" i="100"/>
  <c r="B146" i="100"/>
  <c r="B147" i="100"/>
  <c r="B148" i="100"/>
  <c r="B149" i="100"/>
  <c r="B150" i="100"/>
  <c r="B151" i="100"/>
  <c r="B152" i="100"/>
  <c r="B153" i="100"/>
  <c r="B154" i="100"/>
  <c r="B155" i="100"/>
  <c r="B156" i="100"/>
  <c r="B157" i="100"/>
  <c r="B158" i="100"/>
  <c r="B159" i="100"/>
  <c r="B160" i="100"/>
  <c r="B161" i="100"/>
  <c r="B162" i="100"/>
  <c r="B163" i="100"/>
  <c r="B164" i="100"/>
  <c r="B165" i="100"/>
  <c r="B166" i="100"/>
  <c r="B167" i="100"/>
  <c r="B168" i="100"/>
  <c r="B169" i="100"/>
  <c r="B38" i="100"/>
  <c r="B39" i="100"/>
  <c r="B40" i="100"/>
  <c r="B41" i="100"/>
  <c r="G21" i="104"/>
  <c r="G20" i="104"/>
  <c r="G22" i="104"/>
  <c r="G23" i="104"/>
  <c r="G24" i="104"/>
  <c r="D4" i="104"/>
  <c r="D5" i="104"/>
  <c r="D6" i="104"/>
  <c r="D7" i="104"/>
  <c r="G4" i="104"/>
  <c r="G5" i="104"/>
  <c r="G6" i="104"/>
  <c r="G7" i="104"/>
  <c r="D8" i="104"/>
  <c r="G8" i="104"/>
  <c r="D9" i="104"/>
  <c r="G9" i="104"/>
  <c r="D10" i="104"/>
  <c r="G10" i="104"/>
  <c r="D11" i="104"/>
  <c r="G11" i="104"/>
  <c r="D12" i="104"/>
  <c r="G12" i="104"/>
  <c r="D13" i="104"/>
  <c r="G13" i="104"/>
  <c r="D14" i="104"/>
  <c r="G14" i="104"/>
  <c r="D15" i="104"/>
  <c r="G15" i="104"/>
  <c r="D16" i="104"/>
  <c r="G16" i="104"/>
  <c r="D17" i="104"/>
  <c r="G17" i="104"/>
  <c r="D18" i="104"/>
  <c r="G18" i="104"/>
  <c r="D19" i="104"/>
  <c r="G19" i="104"/>
  <c r="D20" i="104"/>
  <c r="D21" i="104"/>
  <c r="D22" i="104"/>
  <c r="D23" i="104"/>
  <c r="D24" i="104"/>
  <c r="D27" i="104"/>
  <c r="G27" i="104"/>
  <c r="D28" i="104"/>
  <c r="G28" i="104"/>
  <c r="D29" i="104"/>
  <c r="G29" i="104"/>
  <c r="D30" i="104"/>
  <c r="G30" i="104"/>
  <c r="D31" i="104"/>
  <c r="G31" i="104"/>
  <c r="D32" i="104"/>
  <c r="G32" i="104"/>
  <c r="D33" i="104"/>
  <c r="G33" i="104"/>
  <c r="D34" i="104"/>
  <c r="G34" i="104"/>
  <c r="D35" i="104"/>
  <c r="G35" i="104"/>
  <c r="D36" i="104"/>
  <c r="G36" i="104"/>
  <c r="D37" i="104"/>
  <c r="G37" i="104"/>
  <c r="D38" i="104"/>
  <c r="G38" i="104"/>
  <c r="D39" i="104"/>
  <c r="G39" i="104"/>
  <c r="D40" i="104"/>
  <c r="G40" i="104"/>
  <c r="D41" i="104"/>
  <c r="G41" i="104"/>
  <c r="D42" i="104"/>
  <c r="G42" i="104"/>
  <c r="D43" i="104"/>
  <c r="G43" i="104"/>
  <c r="D44" i="104"/>
  <c r="G44" i="104"/>
  <c r="D45" i="104"/>
  <c r="G45" i="104"/>
  <c r="D46" i="104"/>
  <c r="G46" i="104"/>
  <c r="D47" i="104"/>
  <c r="G47" i="104"/>
  <c r="CX16" i="26"/>
  <c r="CU16" i="26"/>
  <c r="CP16" i="26"/>
  <c r="CK16" i="26"/>
  <c r="CF16" i="26"/>
  <c r="CA16" i="26"/>
  <c r="BV16" i="26"/>
  <c r="BQ16" i="26"/>
  <c r="BL16" i="26"/>
  <c r="BL17" i="26" s="1"/>
  <c r="BL18" i="26" s="1"/>
  <c r="BG16" i="26"/>
  <c r="BG17" i="26" s="1"/>
  <c r="BG18" i="26" s="1"/>
  <c r="BB16" i="26"/>
  <c r="BB17" i="26" s="1"/>
  <c r="BB18" i="26" s="1"/>
  <c r="AW16" i="26"/>
  <c r="AW17" i="26" s="1"/>
  <c r="AW18" i="26" s="1"/>
  <c r="AR16" i="26"/>
  <c r="AM16" i="26"/>
  <c r="AM17" i="26" s="1"/>
  <c r="AM18" i="26" s="1"/>
  <c r="AH16" i="26"/>
  <c r="AH17" i="26" s="1"/>
  <c r="AH18" i="26" s="1"/>
  <c r="AH4" i="26" s="1"/>
  <c r="AC16" i="26"/>
  <c r="X16" i="26"/>
  <c r="X17" i="26" s="1"/>
  <c r="X18" i="26" s="1"/>
  <c r="X4" i="26" s="1"/>
  <c r="S16" i="26"/>
  <c r="S17" i="26" s="1"/>
  <c r="S18" i="26" s="1"/>
  <c r="N16" i="26"/>
  <c r="N17" i="26" s="1"/>
  <c r="N18" i="26" s="1"/>
  <c r="N4" i="26" s="1"/>
  <c r="CX8" i="26"/>
  <c r="CU8" i="26"/>
  <c r="CP8" i="26"/>
  <c r="CK8" i="26"/>
  <c r="CF8" i="26"/>
  <c r="CA8" i="26"/>
  <c r="BV8" i="26"/>
  <c r="BQ8" i="26"/>
  <c r="BL8" i="26"/>
  <c r="BL9" i="26" s="1"/>
  <c r="BL10" i="26" s="1"/>
  <c r="BG8" i="26"/>
  <c r="BG9" i="26" s="1"/>
  <c r="BG10" i="26" s="1"/>
  <c r="BB8" i="26"/>
  <c r="BB9" i="26" s="1"/>
  <c r="BB10" i="26" s="1"/>
  <c r="AW8" i="26"/>
  <c r="AR8" i="26"/>
  <c r="AR9" i="26" s="1"/>
  <c r="AR10" i="26" s="1"/>
  <c r="AM8" i="26"/>
  <c r="AM9" i="26" s="1"/>
  <c r="AM10" i="26" s="1"/>
  <c r="AH8" i="26"/>
  <c r="AH9" i="26" s="1"/>
  <c r="AH10" i="26" s="1"/>
  <c r="AC8" i="26"/>
  <c r="X8" i="26"/>
  <c r="X9" i="26" s="1"/>
  <c r="X10" i="26" s="1"/>
  <c r="S8" i="26"/>
  <c r="S9" i="26" s="1"/>
  <c r="S10" i="26" s="1"/>
  <c r="N8" i="26"/>
  <c r="N9" i="26" s="1"/>
  <c r="N10" i="26" s="1"/>
  <c r="H572" i="104"/>
  <c r="H573" i="104"/>
  <c r="H574" i="104"/>
  <c r="H575" i="104"/>
  <c r="H571" i="104"/>
  <c r="H548" i="104"/>
  <c r="H549" i="104"/>
  <c r="H550" i="104"/>
  <c r="H551" i="104"/>
  <c r="H547" i="104"/>
  <c r="H524" i="104"/>
  <c r="H525" i="104"/>
  <c r="H526" i="104"/>
  <c r="H527" i="104"/>
  <c r="H523" i="104"/>
  <c r="H500" i="104"/>
  <c r="H501" i="104"/>
  <c r="H502" i="104"/>
  <c r="H503" i="104"/>
  <c r="H499" i="104"/>
  <c r="H476" i="104"/>
  <c r="H477" i="104"/>
  <c r="H478" i="104"/>
  <c r="H479" i="104"/>
  <c r="H475" i="104"/>
  <c r="H452" i="104"/>
  <c r="H453" i="104"/>
  <c r="H454" i="104"/>
  <c r="H455" i="104"/>
  <c r="H451" i="104"/>
  <c r="H428" i="104"/>
  <c r="H429" i="104"/>
  <c r="H430" i="104"/>
  <c r="H431" i="104"/>
  <c r="H427" i="104"/>
  <c r="H404" i="104"/>
  <c r="H405" i="104"/>
  <c r="H406" i="104"/>
  <c r="H407" i="104"/>
  <c r="H403" i="104"/>
  <c r="H380" i="104"/>
  <c r="H381" i="104"/>
  <c r="H382" i="104"/>
  <c r="H383" i="104"/>
  <c r="H379" i="104"/>
  <c r="H356" i="104"/>
  <c r="H357" i="104"/>
  <c r="H358" i="104"/>
  <c r="H359" i="104"/>
  <c r="H355" i="104"/>
  <c r="H332" i="104"/>
  <c r="H333" i="104"/>
  <c r="H334" i="104"/>
  <c r="H335" i="104"/>
  <c r="H331" i="104"/>
  <c r="H308" i="104"/>
  <c r="H309" i="104"/>
  <c r="H310" i="104"/>
  <c r="H311" i="104"/>
  <c r="H307" i="104"/>
  <c r="H284" i="104"/>
  <c r="H285" i="104"/>
  <c r="H286" i="104"/>
  <c r="H287" i="104"/>
  <c r="H283" i="104"/>
  <c r="H260" i="104"/>
  <c r="H261" i="104"/>
  <c r="H262" i="104"/>
  <c r="H263" i="104"/>
  <c r="H259" i="104"/>
  <c r="H236" i="104"/>
  <c r="H237" i="104"/>
  <c r="H238" i="104"/>
  <c r="H239" i="104"/>
  <c r="H235" i="104"/>
  <c r="H212" i="104"/>
  <c r="H213" i="104"/>
  <c r="H214" i="104"/>
  <c r="H215" i="104"/>
  <c r="H211" i="104"/>
  <c r="H188" i="104"/>
  <c r="H189" i="104"/>
  <c r="H190" i="104"/>
  <c r="H191" i="104"/>
  <c r="H187" i="104"/>
  <c r="H164" i="104"/>
  <c r="H165" i="104"/>
  <c r="H166" i="104"/>
  <c r="H167" i="104"/>
  <c r="H163" i="104"/>
  <c r="H140" i="104"/>
  <c r="H141" i="104"/>
  <c r="H142" i="104"/>
  <c r="H143" i="104"/>
  <c r="H139" i="104"/>
  <c r="H116" i="104"/>
  <c r="H117" i="104"/>
  <c r="H118" i="104"/>
  <c r="H119" i="104"/>
  <c r="H115" i="104"/>
  <c r="H92" i="104"/>
  <c r="H93" i="104"/>
  <c r="H94" i="104"/>
  <c r="H95" i="104"/>
  <c r="H91" i="104"/>
  <c r="H68" i="104"/>
  <c r="H69" i="104"/>
  <c r="H70" i="104"/>
  <c r="H71" i="104"/>
  <c r="H67" i="104"/>
  <c r="K173" i="103"/>
  <c r="K184" i="103"/>
  <c r="L173" i="103"/>
  <c r="L184" i="103"/>
  <c r="K174" i="103"/>
  <c r="K185" i="103"/>
  <c r="L174" i="103"/>
  <c r="L185" i="103"/>
  <c r="K165" i="103"/>
  <c r="K176" i="103"/>
  <c r="L165" i="103"/>
  <c r="L176" i="103"/>
  <c r="K166" i="103"/>
  <c r="K177" i="103"/>
  <c r="L166" i="103"/>
  <c r="L177" i="103"/>
  <c r="K167" i="103"/>
  <c r="K178" i="103"/>
  <c r="L167" i="103"/>
  <c r="L178" i="103"/>
  <c r="K168" i="103"/>
  <c r="K179" i="103"/>
  <c r="L168" i="103"/>
  <c r="L179" i="103"/>
  <c r="K169" i="103"/>
  <c r="K180" i="103"/>
  <c r="L169" i="103"/>
  <c r="L180" i="103"/>
  <c r="K170" i="103"/>
  <c r="K181" i="103"/>
  <c r="L170" i="103"/>
  <c r="L181" i="103"/>
  <c r="K171" i="103"/>
  <c r="K182" i="103"/>
  <c r="L171" i="103"/>
  <c r="L182" i="103"/>
  <c r="K172" i="103"/>
  <c r="K183" i="103"/>
  <c r="L172" i="103"/>
  <c r="L183" i="103"/>
  <c r="L164" i="103"/>
  <c r="L175" i="103"/>
  <c r="K164" i="103"/>
  <c r="K175" i="103"/>
  <c r="L143" i="103"/>
  <c r="L154" i="103"/>
  <c r="L144" i="103"/>
  <c r="L155" i="103"/>
  <c r="L145" i="103"/>
  <c r="L156" i="103"/>
  <c r="L146" i="103"/>
  <c r="L157" i="103"/>
  <c r="L147" i="103"/>
  <c r="L158" i="103"/>
  <c r="L148" i="103"/>
  <c r="L159" i="103"/>
  <c r="L149" i="103"/>
  <c r="L160" i="103"/>
  <c r="L150" i="103"/>
  <c r="L161" i="103"/>
  <c r="L151" i="103"/>
  <c r="L162" i="103"/>
  <c r="L152" i="103"/>
  <c r="L163" i="103"/>
  <c r="K143" i="103"/>
  <c r="K154" i="103"/>
  <c r="K144" i="103"/>
  <c r="K155" i="103"/>
  <c r="K145" i="103"/>
  <c r="K156" i="103"/>
  <c r="K146" i="103"/>
  <c r="K157" i="103"/>
  <c r="K147" i="103"/>
  <c r="K158" i="103"/>
  <c r="K148" i="103"/>
  <c r="K159" i="103"/>
  <c r="K149" i="103"/>
  <c r="K160" i="103"/>
  <c r="K150" i="103"/>
  <c r="K161" i="103"/>
  <c r="K151" i="103"/>
  <c r="K162" i="103"/>
  <c r="K152" i="103"/>
  <c r="K163" i="103"/>
  <c r="L142" i="103"/>
  <c r="L153" i="103"/>
  <c r="K142" i="103"/>
  <c r="K153" i="103"/>
  <c r="AR17" i="26"/>
  <c r="AR18" i="26" s="1"/>
  <c r="BQ17" i="26"/>
  <c r="BQ18" i="26" s="1"/>
  <c r="AW9" i="26"/>
  <c r="AW10" i="26" s="1"/>
  <c r="L120" i="103"/>
  <c r="K120" i="103"/>
  <c r="K119" i="103"/>
  <c r="L119" i="103"/>
  <c r="L118" i="103"/>
  <c r="K118" i="103"/>
  <c r="K117" i="103"/>
  <c r="L117" i="103"/>
  <c r="L116" i="103"/>
  <c r="K116" i="103"/>
  <c r="K115" i="103"/>
  <c r="L115" i="103"/>
  <c r="L114" i="103"/>
  <c r="K114" i="103"/>
  <c r="L110" i="103"/>
  <c r="K110" i="103"/>
  <c r="K109" i="103"/>
  <c r="L109" i="103"/>
  <c r="L108" i="103"/>
  <c r="K108" i="103"/>
  <c r="K107" i="103"/>
  <c r="L107" i="103"/>
  <c r="L106" i="103"/>
  <c r="K106" i="103"/>
  <c r="K105" i="103"/>
  <c r="L105" i="103"/>
  <c r="L104" i="103"/>
  <c r="K104" i="103"/>
  <c r="L100" i="103"/>
  <c r="K100" i="103"/>
  <c r="K99" i="103"/>
  <c r="L99" i="103"/>
  <c r="L98" i="103"/>
  <c r="K98" i="103"/>
  <c r="K97" i="103"/>
  <c r="L97" i="103"/>
  <c r="L96" i="103"/>
  <c r="K96" i="103"/>
  <c r="K95" i="103"/>
  <c r="L95" i="103"/>
  <c r="L94" i="103"/>
  <c r="K94" i="103"/>
  <c r="L90" i="103"/>
  <c r="K90" i="103"/>
  <c r="K89" i="103"/>
  <c r="L89" i="103"/>
  <c r="L88" i="103"/>
  <c r="K88" i="103"/>
  <c r="K87" i="103"/>
  <c r="L87" i="103"/>
  <c r="L86" i="103"/>
  <c r="K86" i="103"/>
  <c r="K85" i="103"/>
  <c r="L85" i="103"/>
  <c r="L84" i="103"/>
  <c r="K84" i="103"/>
  <c r="K80" i="103"/>
  <c r="L80" i="103"/>
  <c r="L79" i="103"/>
  <c r="K79" i="103"/>
  <c r="K78" i="103"/>
  <c r="L78" i="103"/>
  <c r="L77" i="103"/>
  <c r="K77" i="103"/>
  <c r="K76" i="103"/>
  <c r="L76" i="103"/>
  <c r="L75" i="103"/>
  <c r="K75" i="103"/>
  <c r="L74" i="103"/>
  <c r="K74" i="103"/>
  <c r="K70" i="103"/>
  <c r="L70" i="103"/>
  <c r="L69" i="103"/>
  <c r="K69" i="103"/>
  <c r="K68" i="103"/>
  <c r="L68" i="103"/>
  <c r="L67" i="103"/>
  <c r="K67" i="103"/>
  <c r="K66" i="103"/>
  <c r="L66" i="103"/>
  <c r="L65" i="103"/>
  <c r="K65" i="103"/>
  <c r="L64" i="103"/>
  <c r="K64" i="103"/>
  <c r="K60" i="103"/>
  <c r="L60" i="103"/>
  <c r="L59" i="103"/>
  <c r="K59" i="103"/>
  <c r="K58" i="103"/>
  <c r="L58" i="103"/>
  <c r="L57" i="103"/>
  <c r="K57" i="103"/>
  <c r="K56" i="103"/>
  <c r="L56" i="103"/>
  <c r="L55" i="103"/>
  <c r="K55" i="103"/>
  <c r="L54" i="103"/>
  <c r="K54" i="103"/>
  <c r="K50" i="103"/>
  <c r="L50" i="103"/>
  <c r="L49" i="103"/>
  <c r="K49" i="103"/>
  <c r="K48" i="103"/>
  <c r="L48" i="103"/>
  <c r="L47" i="103"/>
  <c r="K47" i="103"/>
  <c r="K46" i="103"/>
  <c r="K45" i="103"/>
  <c r="L46" i="103"/>
  <c r="L45" i="103"/>
  <c r="L44" i="103"/>
  <c r="K44" i="103"/>
  <c r="L40" i="103"/>
  <c r="K40" i="103"/>
  <c r="K39" i="103"/>
  <c r="L39" i="103"/>
  <c r="L38" i="103"/>
  <c r="K38" i="103"/>
  <c r="K37" i="103"/>
  <c r="L37" i="103"/>
  <c r="L36" i="103"/>
  <c r="K36" i="103"/>
  <c r="K35" i="103"/>
  <c r="L35" i="103"/>
  <c r="L34" i="103"/>
  <c r="K34" i="103"/>
  <c r="K30" i="103"/>
  <c r="L30" i="103"/>
  <c r="L29" i="103"/>
  <c r="K29" i="103"/>
  <c r="L28" i="103"/>
  <c r="K28" i="103"/>
  <c r="K27" i="103"/>
  <c r="L27" i="103"/>
  <c r="L26" i="103"/>
  <c r="K26" i="103"/>
  <c r="K25" i="103"/>
  <c r="L25" i="103"/>
  <c r="L24" i="103"/>
  <c r="K24" i="103"/>
  <c r="L20" i="103"/>
  <c r="K20" i="103"/>
  <c r="L19" i="103"/>
  <c r="K19" i="103"/>
  <c r="K18" i="103"/>
  <c r="L18" i="103"/>
  <c r="L17" i="103"/>
  <c r="K17" i="103"/>
  <c r="K16" i="103"/>
  <c r="L16" i="103"/>
  <c r="L15" i="103"/>
  <c r="K15" i="103"/>
  <c r="L14" i="103"/>
  <c r="K14" i="103"/>
  <c r="L10" i="103"/>
  <c r="K10" i="103"/>
  <c r="L9" i="103"/>
  <c r="K9" i="103"/>
  <c r="L8" i="103"/>
  <c r="K8" i="103"/>
  <c r="L7" i="103"/>
  <c r="K7" i="103"/>
  <c r="L6" i="103"/>
  <c r="K6" i="103"/>
  <c r="K5" i="103"/>
  <c r="K4" i="103"/>
  <c r="L5" i="103"/>
  <c r="L4" i="103"/>
  <c r="I2" i="103"/>
  <c r="I3" i="103"/>
  <c r="I4" i="103"/>
  <c r="I5" i="103"/>
  <c r="I6" i="103"/>
  <c r="I7" i="103"/>
  <c r="I8" i="103"/>
  <c r="I9" i="103"/>
  <c r="I10" i="103"/>
  <c r="I11" i="103"/>
  <c r="I12" i="103"/>
  <c r="I13" i="103"/>
  <c r="I14" i="103"/>
  <c r="I15" i="103"/>
  <c r="I16" i="103"/>
  <c r="I17" i="103"/>
  <c r="I18" i="103"/>
  <c r="I19" i="103"/>
  <c r="I20" i="103"/>
  <c r="I21" i="103"/>
  <c r="I22" i="103"/>
  <c r="I23" i="103"/>
  <c r="I24" i="103"/>
  <c r="I25" i="103"/>
  <c r="I26" i="103"/>
  <c r="I27" i="103"/>
  <c r="I28" i="103"/>
  <c r="I29" i="103"/>
  <c r="I30" i="103"/>
  <c r="I31" i="103"/>
  <c r="I32" i="103"/>
  <c r="I33" i="103"/>
  <c r="I34" i="103"/>
  <c r="I35" i="103"/>
  <c r="I36" i="103"/>
  <c r="I37" i="103"/>
  <c r="I38" i="103"/>
  <c r="I39" i="103"/>
  <c r="I40" i="103"/>
  <c r="I41" i="103"/>
  <c r="I42" i="103"/>
  <c r="I43" i="103"/>
  <c r="I44" i="103"/>
  <c r="I45" i="103"/>
  <c r="I46" i="103"/>
  <c r="I47" i="103"/>
  <c r="I48" i="103"/>
  <c r="I49" i="103"/>
  <c r="I50" i="103"/>
  <c r="I51" i="103"/>
  <c r="I52" i="103"/>
  <c r="I53" i="103"/>
  <c r="I54" i="103"/>
  <c r="I55" i="103"/>
  <c r="I56" i="103"/>
  <c r="I57" i="103"/>
  <c r="I58" i="103"/>
  <c r="I59" i="103"/>
  <c r="I60" i="103"/>
  <c r="I61" i="103"/>
  <c r="I62" i="103"/>
  <c r="I63" i="103"/>
  <c r="I64" i="103"/>
  <c r="I65" i="103"/>
  <c r="I66" i="103"/>
  <c r="I67" i="103"/>
  <c r="I68" i="103"/>
  <c r="I69" i="103"/>
  <c r="I70" i="103"/>
  <c r="I71" i="103"/>
  <c r="I72" i="103"/>
  <c r="I73" i="103"/>
  <c r="I74" i="103"/>
  <c r="I75" i="103"/>
  <c r="I76" i="103"/>
  <c r="I77" i="103"/>
  <c r="I78" i="103"/>
  <c r="I79" i="103"/>
  <c r="I80" i="103"/>
  <c r="I81" i="103"/>
  <c r="I82" i="103"/>
  <c r="I83" i="103"/>
  <c r="I84" i="103"/>
  <c r="I85" i="103"/>
  <c r="I86" i="103"/>
  <c r="I87" i="103"/>
  <c r="I88" i="103"/>
  <c r="I89" i="103"/>
  <c r="I90" i="103"/>
  <c r="I91" i="103"/>
  <c r="I92" i="103"/>
  <c r="I93" i="103"/>
  <c r="I94" i="103"/>
  <c r="I95" i="103"/>
  <c r="I96" i="103"/>
  <c r="I97" i="103"/>
  <c r="I98" i="103"/>
  <c r="I99" i="103"/>
  <c r="I100" i="103"/>
  <c r="I101" i="103"/>
  <c r="I102" i="103"/>
  <c r="I103" i="103"/>
  <c r="I104" i="103"/>
  <c r="I105" i="103"/>
  <c r="I106" i="103"/>
  <c r="I107" i="103"/>
  <c r="I108" i="103"/>
  <c r="I109" i="103"/>
  <c r="I110" i="103"/>
  <c r="I111" i="103"/>
  <c r="I112" i="103"/>
  <c r="I113" i="103"/>
  <c r="I114" i="103"/>
  <c r="I115" i="103"/>
  <c r="I116" i="103"/>
  <c r="I117" i="103"/>
  <c r="I118" i="103"/>
  <c r="I119" i="103"/>
  <c r="I120" i="103"/>
  <c r="I121" i="103"/>
  <c r="I122" i="103"/>
  <c r="K122" i="103"/>
  <c r="L122" i="103"/>
  <c r="I123" i="103"/>
  <c r="K123" i="103"/>
  <c r="L123" i="103"/>
  <c r="I124" i="103"/>
  <c r="K124" i="103"/>
  <c r="L124" i="103"/>
  <c r="I125" i="103"/>
  <c r="K125" i="103"/>
  <c r="L125" i="103"/>
  <c r="I126" i="103"/>
  <c r="K126" i="103"/>
  <c r="L126" i="103"/>
  <c r="I127" i="103"/>
  <c r="K127" i="103"/>
  <c r="L127" i="103"/>
  <c r="I128" i="103"/>
  <c r="L128" i="103"/>
  <c r="I129" i="103"/>
  <c r="L129" i="103"/>
  <c r="I130" i="103"/>
  <c r="L130" i="103"/>
  <c r="I131" i="103"/>
  <c r="L131" i="103"/>
  <c r="I132" i="103"/>
  <c r="K132" i="103"/>
  <c r="L132" i="103"/>
  <c r="I133" i="103"/>
  <c r="K133" i="103"/>
  <c r="L133" i="103"/>
  <c r="I134" i="103"/>
  <c r="K134" i="103"/>
  <c r="L134" i="103"/>
  <c r="I135" i="103"/>
  <c r="K135" i="103"/>
  <c r="L135" i="103"/>
  <c r="I136" i="103"/>
  <c r="K136" i="103"/>
  <c r="L136" i="103"/>
  <c r="I137" i="103"/>
  <c r="K137" i="103"/>
  <c r="L137" i="103"/>
  <c r="I138" i="103"/>
  <c r="L138" i="103"/>
  <c r="I139" i="103"/>
  <c r="L139" i="103"/>
  <c r="I140" i="103"/>
  <c r="L140" i="103"/>
  <c r="I141" i="103"/>
  <c r="L141" i="103"/>
  <c r="I142" i="103"/>
  <c r="I143" i="103"/>
  <c r="I164" i="103"/>
  <c r="I165" i="103"/>
  <c r="I144" i="103"/>
  <c r="I166" i="103"/>
  <c r="I145" i="103"/>
  <c r="I167" i="103"/>
  <c r="I146" i="103"/>
  <c r="I168" i="103"/>
  <c r="I147" i="103"/>
  <c r="I169" i="103"/>
  <c r="I148" i="103"/>
  <c r="I170" i="103"/>
  <c r="I149" i="103"/>
  <c r="I171" i="103"/>
  <c r="I150" i="103"/>
  <c r="I172" i="103"/>
  <c r="I151" i="103"/>
  <c r="I173" i="103"/>
  <c r="I152" i="103"/>
  <c r="I174" i="103"/>
  <c r="I153" i="103"/>
  <c r="I175" i="103"/>
  <c r="I154" i="103"/>
  <c r="I176" i="103"/>
  <c r="I155" i="103"/>
  <c r="I177" i="103"/>
  <c r="I156" i="103"/>
  <c r="I178" i="103"/>
  <c r="I157" i="103"/>
  <c r="I179" i="103"/>
  <c r="I158" i="103"/>
  <c r="I180" i="103"/>
  <c r="I159" i="103"/>
  <c r="I181" i="103"/>
  <c r="I160" i="103"/>
  <c r="I182" i="103"/>
  <c r="I161" i="103"/>
  <c r="I183" i="103"/>
  <c r="I162" i="103"/>
  <c r="I184" i="103"/>
  <c r="I163" i="103"/>
  <c r="I185" i="103"/>
  <c r="H22" i="102"/>
  <c r="H23" i="102"/>
  <c r="H24" i="102"/>
  <c r="H25" i="102"/>
  <c r="H26" i="102"/>
  <c r="H27" i="102"/>
  <c r="H28" i="102"/>
  <c r="H29" i="102"/>
  <c r="H30" i="102"/>
  <c r="H31" i="102"/>
  <c r="G22" i="102"/>
  <c r="G23" i="102"/>
  <c r="G24" i="102"/>
  <c r="G25" i="102"/>
  <c r="G26" i="102"/>
  <c r="G27" i="102"/>
  <c r="H13" i="102"/>
  <c r="H14" i="102"/>
  <c r="H15" i="102"/>
  <c r="H16" i="102"/>
  <c r="H17" i="102"/>
  <c r="H18" i="102"/>
  <c r="H19" i="102"/>
  <c r="H20" i="102"/>
  <c r="H21" i="102"/>
  <c r="G13" i="102"/>
  <c r="G14" i="102"/>
  <c r="G15" i="102"/>
  <c r="G16" i="102"/>
  <c r="G17" i="102"/>
  <c r="H12" i="102"/>
  <c r="G12" i="102"/>
  <c r="H3" i="102"/>
  <c r="H4" i="102"/>
  <c r="H5" i="102"/>
  <c r="H6" i="102"/>
  <c r="H7" i="102"/>
  <c r="H8" i="102"/>
  <c r="H9" i="102"/>
  <c r="H10" i="102"/>
  <c r="H11" i="102"/>
  <c r="G3" i="102"/>
  <c r="G4" i="102"/>
  <c r="G5" i="102"/>
  <c r="G6" i="102"/>
  <c r="G7" i="102"/>
  <c r="G8" i="102"/>
  <c r="G9" i="102"/>
  <c r="G10" i="102"/>
  <c r="G11" i="102"/>
  <c r="G2" i="102"/>
  <c r="H2" i="102"/>
  <c r="F3" i="58"/>
  <c r="F4" i="58"/>
  <c r="F5" i="58"/>
  <c r="F6" i="58"/>
  <c r="F7" i="58"/>
  <c r="F8" i="58"/>
  <c r="F9" i="58"/>
  <c r="F10" i="58"/>
  <c r="F11" i="58"/>
  <c r="F12" i="58"/>
  <c r="F13" i="58"/>
  <c r="F2" i="58"/>
  <c r="C3" i="101"/>
  <c r="C4" i="101"/>
  <c r="C5" i="101"/>
  <c r="C6" i="101"/>
  <c r="C7" i="101"/>
  <c r="C8" i="101"/>
  <c r="C9" i="101"/>
  <c r="C10" i="101"/>
  <c r="C11" i="101"/>
  <c r="C12" i="101"/>
  <c r="C13" i="101"/>
  <c r="C2" i="101"/>
  <c r="B4" i="101"/>
  <c r="B5" i="101"/>
  <c r="B6" i="101"/>
  <c r="B7" i="101"/>
  <c r="B8" i="101"/>
  <c r="B9" i="101"/>
  <c r="B10" i="101"/>
  <c r="B11" i="101"/>
  <c r="B12" i="101"/>
  <c r="B13" i="101"/>
  <c r="B3" i="101"/>
  <c r="B2" i="101"/>
  <c r="E3" i="58"/>
  <c r="E4" i="58"/>
  <c r="E5" i="58"/>
  <c r="E6" i="58"/>
  <c r="E7" i="58"/>
  <c r="E8" i="58"/>
  <c r="E9" i="58"/>
  <c r="E10" i="58"/>
  <c r="E11" i="58"/>
  <c r="E12" i="58"/>
  <c r="E13" i="58"/>
  <c r="E2" i="58"/>
  <c r="AZ3" i="61"/>
  <c r="AZ4" i="61"/>
  <c r="AZ5" i="61"/>
  <c r="AZ6" i="61"/>
  <c r="AZ7" i="61"/>
  <c r="AZ8" i="61"/>
  <c r="AZ9" i="61"/>
  <c r="AZ10" i="61"/>
  <c r="AZ11" i="61"/>
  <c r="AZ12" i="61"/>
  <c r="AZ13" i="61"/>
  <c r="AZ2" i="61"/>
  <c r="AY2" i="61"/>
  <c r="AY3" i="61"/>
  <c r="AY4" i="61"/>
  <c r="AY5" i="61"/>
  <c r="BA6" i="61"/>
  <c r="BA3" i="61"/>
  <c r="BA4" i="61"/>
  <c r="BA12" i="61"/>
  <c r="BA13" i="61"/>
  <c r="BA2" i="61"/>
  <c r="BA5" i="61"/>
  <c r="AY6" i="61"/>
  <c r="AY7" i="61"/>
  <c r="BA9" i="61"/>
  <c r="BA7" i="61"/>
  <c r="AY8" i="61"/>
  <c r="BA8" i="61"/>
  <c r="AY9" i="61"/>
  <c r="AY10" i="61"/>
  <c r="BA10" i="61"/>
  <c r="AY11" i="61"/>
  <c r="BA11" i="61"/>
  <c r="AY12" i="61"/>
  <c r="AY13" i="61"/>
  <c r="C3" i="58"/>
  <c r="C4" i="58"/>
  <c r="C5" i="58"/>
  <c r="C6" i="58"/>
  <c r="C7" i="58"/>
  <c r="C8" i="58"/>
  <c r="C9" i="58"/>
  <c r="C10" i="58"/>
  <c r="C11" i="58"/>
  <c r="C12" i="58"/>
  <c r="C13" i="58"/>
  <c r="C2" i="58"/>
  <c r="AD3" i="51"/>
  <c r="AD4" i="51"/>
  <c r="AD5" i="51"/>
  <c r="AD6" i="51"/>
  <c r="AD7" i="51"/>
  <c r="AD8" i="51"/>
  <c r="AD9" i="51"/>
  <c r="AD10" i="51"/>
  <c r="AD11" i="51"/>
  <c r="AD12" i="51"/>
  <c r="AD13" i="51"/>
  <c r="AD2" i="51"/>
  <c r="B3" i="58"/>
  <c r="B4" i="58"/>
  <c r="B5" i="58"/>
  <c r="B6" i="58"/>
  <c r="B7" i="58"/>
  <c r="B8" i="58"/>
  <c r="B9" i="58"/>
  <c r="B10" i="58"/>
  <c r="B11" i="58"/>
  <c r="B12" i="58"/>
  <c r="B13" i="58"/>
  <c r="B2" i="58"/>
  <c r="AC3" i="51"/>
  <c r="AC4" i="51"/>
  <c r="AC5" i="51"/>
  <c r="AC6" i="51"/>
  <c r="AC7" i="51"/>
  <c r="AC8" i="51"/>
  <c r="AC9" i="51"/>
  <c r="AC10" i="51"/>
  <c r="AC11" i="51"/>
  <c r="AC12" i="51"/>
  <c r="AC13" i="51"/>
  <c r="AC2" i="51"/>
  <c r="AS3" i="52"/>
  <c r="AS4" i="52"/>
  <c r="AS5" i="52"/>
  <c r="AS6" i="52"/>
  <c r="AS7" i="52"/>
  <c r="AS8" i="52"/>
  <c r="AS9" i="52"/>
  <c r="AS10" i="52"/>
  <c r="AS11" i="52"/>
  <c r="AS12" i="52"/>
  <c r="AS13" i="52"/>
  <c r="AS2" i="52"/>
  <c r="AR3" i="52"/>
  <c r="AR4" i="52"/>
  <c r="AR5" i="52"/>
  <c r="AR6" i="52"/>
  <c r="AR7" i="52"/>
  <c r="AR8" i="52"/>
  <c r="AR9" i="52"/>
  <c r="AR10" i="52"/>
  <c r="AR11" i="52"/>
  <c r="AR12" i="52"/>
  <c r="AR13" i="52"/>
  <c r="AR2" i="52"/>
  <c r="D3" i="58"/>
  <c r="D4" i="58"/>
  <c r="D5" i="58"/>
  <c r="D6" i="58"/>
  <c r="D7" i="58"/>
  <c r="D8" i="58"/>
  <c r="D9" i="58"/>
  <c r="D10" i="58"/>
  <c r="D11" i="58"/>
  <c r="D12" i="58"/>
  <c r="D13" i="58"/>
  <c r="D2" i="58"/>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P2" i="53"/>
  <c r="P3" i="53" s="1"/>
  <c r="P4" i="53" s="1"/>
  <c r="S13" i="96"/>
  <c r="R13" i="96"/>
  <c r="Q13" i="96"/>
  <c r="P13" i="96"/>
  <c r="O13" i="96"/>
  <c r="N13" i="96"/>
  <c r="M13" i="96"/>
  <c r="L13" i="96"/>
  <c r="K13" i="96"/>
  <c r="J13" i="96"/>
  <c r="I13" i="96"/>
  <c r="H13" i="96"/>
  <c r="G13" i="96"/>
  <c r="F13" i="96"/>
  <c r="S23" i="86"/>
  <c r="R23" i="86"/>
  <c r="Q23" i="86"/>
  <c r="P23" i="86"/>
  <c r="O23" i="86"/>
  <c r="N23" i="86"/>
  <c r="M23" i="86"/>
  <c r="L23" i="86"/>
  <c r="K23" i="86"/>
  <c r="J23" i="86"/>
  <c r="I23" i="86"/>
  <c r="H23" i="86"/>
  <c r="G23" i="86"/>
  <c r="F23" i="86"/>
  <c r="S17" i="87"/>
  <c r="R17" i="87"/>
  <c r="Q17" i="87"/>
  <c r="P17" i="87"/>
  <c r="O17" i="87"/>
  <c r="N17" i="87"/>
  <c r="M17" i="87"/>
  <c r="L17" i="87"/>
  <c r="K17" i="87"/>
  <c r="J17" i="87"/>
  <c r="I17" i="87"/>
  <c r="H17" i="87"/>
  <c r="G17" i="87"/>
  <c r="F17" i="87"/>
  <c r="B17" i="56"/>
  <c r="J116" i="96"/>
  <c r="J115" i="96"/>
  <c r="G181" i="87"/>
  <c r="H181" i="87"/>
  <c r="I181" i="87"/>
  <c r="J181" i="87"/>
  <c r="L181" i="87"/>
  <c r="M181" i="87"/>
  <c r="N181" i="87"/>
  <c r="O181" i="87"/>
  <c r="P181" i="87"/>
  <c r="Q181" i="87"/>
  <c r="R181" i="87"/>
  <c r="S181" i="87"/>
  <c r="G182" i="87"/>
  <c r="H182" i="87"/>
  <c r="I182" i="87"/>
  <c r="J182" i="87"/>
  <c r="K182" i="87"/>
  <c r="L182" i="87"/>
  <c r="M182" i="87"/>
  <c r="N182" i="87"/>
  <c r="O182" i="87"/>
  <c r="P182" i="87"/>
  <c r="Q182" i="87"/>
  <c r="R182" i="87"/>
  <c r="S182" i="87"/>
  <c r="G183" i="87"/>
  <c r="H183" i="87"/>
  <c r="I183" i="87"/>
  <c r="J183" i="87"/>
  <c r="K183" i="87"/>
  <c r="L183" i="87"/>
  <c r="M183" i="87"/>
  <c r="N183" i="87"/>
  <c r="O183" i="87"/>
  <c r="P183" i="87"/>
  <c r="Q183" i="87"/>
  <c r="R183" i="87"/>
  <c r="S183" i="87"/>
  <c r="G184" i="87"/>
  <c r="H184" i="87"/>
  <c r="I184" i="87"/>
  <c r="J184" i="87"/>
  <c r="L184" i="87"/>
  <c r="M184" i="87"/>
  <c r="N184" i="87"/>
  <c r="O184" i="87"/>
  <c r="P184" i="87"/>
  <c r="Q184" i="87"/>
  <c r="R184" i="87"/>
  <c r="S184" i="87"/>
  <c r="AE63" i="47"/>
  <c r="AE65" i="47"/>
  <c r="AD55" i="47"/>
  <c r="G170" i="91"/>
  <c r="F170" i="91"/>
  <c r="U190" i="90"/>
  <c r="W190" i="90"/>
  <c r="V190" i="90"/>
  <c r="T190" i="90"/>
  <c r="S190" i="90"/>
  <c r="P190" i="90"/>
  <c r="O190" i="90"/>
  <c r="N190" i="90"/>
  <c r="M190" i="90"/>
  <c r="L190" i="90"/>
  <c r="K190" i="90"/>
  <c r="T173" i="91"/>
  <c r="T174" i="91"/>
  <c r="T175" i="91"/>
  <c r="T176" i="91"/>
  <c r="O173" i="91"/>
  <c r="O174" i="91"/>
  <c r="O175" i="91"/>
  <c r="O176" i="91"/>
  <c r="I173" i="91"/>
  <c r="I174" i="91"/>
  <c r="I175" i="91"/>
  <c r="E173" i="91"/>
  <c r="E174" i="91"/>
  <c r="O134" i="97"/>
  <c r="O135" i="97"/>
  <c r="L134" i="97"/>
  <c r="L135" i="97"/>
  <c r="H134" i="97"/>
  <c r="H135" i="97"/>
  <c r="E134" i="97"/>
  <c r="E135" i="97"/>
  <c r="Y193" i="90"/>
  <c r="Y194" i="90"/>
  <c r="Y195" i="90"/>
  <c r="Y196" i="90"/>
  <c r="Y197" i="90"/>
  <c r="Y198" i="90"/>
  <c r="R198" i="90"/>
  <c r="R197" i="90"/>
  <c r="R196" i="90"/>
  <c r="R195" i="90"/>
  <c r="R194" i="90"/>
  <c r="R193" i="90"/>
  <c r="J196" i="90"/>
  <c r="J195" i="90"/>
  <c r="J194" i="90"/>
  <c r="J193" i="90"/>
  <c r="E193" i="90"/>
  <c r="E194" i="90"/>
  <c r="S136" i="96"/>
  <c r="R136" i="96"/>
  <c r="Q136" i="96"/>
  <c r="P136" i="96"/>
  <c r="O136" i="96"/>
  <c r="N136" i="96"/>
  <c r="M136" i="96"/>
  <c r="L136" i="96"/>
  <c r="J136" i="96"/>
  <c r="I136" i="96"/>
  <c r="H136" i="96"/>
  <c r="G136" i="96"/>
  <c r="S135" i="96"/>
  <c r="R135" i="96"/>
  <c r="Q135" i="96"/>
  <c r="P135" i="96"/>
  <c r="O135" i="96"/>
  <c r="N135" i="96"/>
  <c r="M135" i="96"/>
  <c r="L135" i="96"/>
  <c r="K135" i="96"/>
  <c r="J135" i="96"/>
  <c r="I135" i="96"/>
  <c r="H135" i="96"/>
  <c r="G135" i="96"/>
  <c r="S180" i="87"/>
  <c r="R180" i="87"/>
  <c r="Q180" i="87"/>
  <c r="P180" i="87"/>
  <c r="O180" i="87"/>
  <c r="N180" i="87"/>
  <c r="M180" i="87"/>
  <c r="L180" i="87"/>
  <c r="J180" i="87"/>
  <c r="I180" i="87"/>
  <c r="H180" i="87"/>
  <c r="G180" i="87"/>
  <c r="S179" i="87"/>
  <c r="R179" i="87"/>
  <c r="Q179" i="87"/>
  <c r="P179" i="87"/>
  <c r="O179" i="87"/>
  <c r="N179" i="87"/>
  <c r="M179" i="87"/>
  <c r="L179" i="87"/>
  <c r="J179" i="87"/>
  <c r="I179" i="87"/>
  <c r="H179" i="87"/>
  <c r="G179" i="87"/>
  <c r="S200" i="86"/>
  <c r="R200" i="86"/>
  <c r="Q200" i="86"/>
  <c r="P200" i="86"/>
  <c r="O200" i="86"/>
  <c r="N200" i="86"/>
  <c r="M200" i="86"/>
  <c r="L200" i="86"/>
  <c r="J200" i="86"/>
  <c r="I200" i="86"/>
  <c r="H200" i="86"/>
  <c r="G200" i="86"/>
  <c r="S199" i="86"/>
  <c r="R199" i="86"/>
  <c r="Q199" i="86"/>
  <c r="P199" i="86"/>
  <c r="O199" i="86"/>
  <c r="N199" i="86"/>
  <c r="M199" i="86"/>
  <c r="L199" i="86"/>
  <c r="J199" i="86"/>
  <c r="I199" i="86"/>
  <c r="H199" i="86"/>
  <c r="G199" i="86"/>
  <c r="S198" i="86"/>
  <c r="R198" i="86"/>
  <c r="Q198" i="86"/>
  <c r="P198" i="86"/>
  <c r="O198" i="86"/>
  <c r="N198" i="86"/>
  <c r="M198" i="86"/>
  <c r="L198" i="86"/>
  <c r="K198" i="86"/>
  <c r="J198" i="86"/>
  <c r="I198" i="86"/>
  <c r="H198" i="86"/>
  <c r="G198" i="86"/>
  <c r="S197" i="86"/>
  <c r="R197" i="86"/>
  <c r="Q197" i="86"/>
  <c r="P197" i="86"/>
  <c r="O197" i="86"/>
  <c r="N197" i="86"/>
  <c r="M197" i="86"/>
  <c r="L197" i="86"/>
  <c r="J197" i="86"/>
  <c r="I197" i="86"/>
  <c r="H197" i="86"/>
  <c r="G197" i="86"/>
  <c r="S196" i="86"/>
  <c r="R196" i="86"/>
  <c r="Q196" i="86"/>
  <c r="P196" i="86"/>
  <c r="O196" i="86"/>
  <c r="N196" i="86"/>
  <c r="M196" i="86"/>
  <c r="L196" i="86"/>
  <c r="K196" i="86"/>
  <c r="J196" i="86"/>
  <c r="I196" i="86"/>
  <c r="H196" i="86"/>
  <c r="G196" i="86"/>
  <c r="S195" i="86"/>
  <c r="R195" i="86"/>
  <c r="Q195" i="86"/>
  <c r="P195" i="86"/>
  <c r="O195" i="86"/>
  <c r="N195" i="86"/>
  <c r="M195" i="86"/>
  <c r="L195" i="86"/>
  <c r="J195" i="86"/>
  <c r="I195" i="86"/>
  <c r="H195" i="86"/>
  <c r="G195" i="86"/>
  <c r="AF65" i="47"/>
  <c r="AF63" i="47"/>
  <c r="AD53" i="47"/>
  <c r="AF61" i="47"/>
  <c r="AE61" i="47"/>
  <c r="AD54" i="47"/>
  <c r="AA44" i="47"/>
  <c r="AA58" i="47"/>
  <c r="AA48" i="47"/>
  <c r="AA59" i="47"/>
  <c r="AA49" i="47"/>
  <c r="AA60" i="47"/>
  <c r="AA61" i="47"/>
  <c r="AC58" i="47"/>
  <c r="Y44" i="47"/>
  <c r="Y58" i="47"/>
  <c r="Y48" i="47"/>
  <c r="Y59" i="47"/>
  <c r="Y49" i="47"/>
  <c r="Y60" i="47"/>
  <c r="Y61" i="47"/>
  <c r="AA50" i="47"/>
  <c r="AF46" i="47"/>
  <c r="AE53" i="47"/>
  <c r="Y47" i="47"/>
  <c r="AA47" i="47"/>
  <c r="AA71" i="47"/>
  <c r="AA46" i="47"/>
  <c r="AA70" i="47"/>
  <c r="AA72" i="47"/>
  <c r="Z47" i="47"/>
  <c r="Z71" i="47"/>
  <c r="Z46" i="47"/>
  <c r="Z70" i="47"/>
  <c r="Z72" i="47"/>
  <c r="Y71" i="47"/>
  <c r="Y46" i="47"/>
  <c r="Y70" i="47"/>
  <c r="Y72" i="47"/>
  <c r="Y50" i="47"/>
  <c r="Y64" i="47"/>
  <c r="Y45" i="47"/>
  <c r="Y65" i="47"/>
  <c r="Y52" i="47"/>
  <c r="Y66" i="47"/>
  <c r="Y67" i="47"/>
  <c r="AA64" i="47"/>
  <c r="AA45" i="47"/>
  <c r="AA65" i="47"/>
  <c r="AA52" i="47"/>
  <c r="AA66" i="47"/>
  <c r="AA67" i="47"/>
  <c r="Z50" i="47"/>
  <c r="Z64" i="47"/>
  <c r="Z45" i="47"/>
  <c r="Z65" i="47"/>
  <c r="Z52" i="47"/>
  <c r="Z66" i="47"/>
  <c r="Z67" i="47"/>
  <c r="X65" i="47"/>
  <c r="X71" i="47"/>
  <c r="AD46" i="47"/>
  <c r="Z44" i="47"/>
  <c r="Z58" i="47"/>
  <c r="Z48" i="47"/>
  <c r="Z59" i="47"/>
  <c r="Z49" i="47"/>
  <c r="Z60" i="47"/>
  <c r="Z61" i="47"/>
  <c r="O133" i="97"/>
  <c r="L133" i="97"/>
  <c r="H133" i="97"/>
  <c r="E133" i="97"/>
  <c r="O132" i="97"/>
  <c r="L132" i="97"/>
  <c r="H132" i="97"/>
  <c r="E132" i="97"/>
  <c r="M172" i="91"/>
  <c r="T172" i="91"/>
  <c r="O172" i="91"/>
  <c r="I172" i="91"/>
  <c r="E172" i="91"/>
  <c r="M171" i="91"/>
  <c r="R171" i="91"/>
  <c r="T171" i="91"/>
  <c r="O171" i="91"/>
  <c r="I171" i="91"/>
  <c r="E171" i="91"/>
  <c r="Y192" i="90"/>
  <c r="Y191" i="90"/>
  <c r="R191" i="90"/>
  <c r="R192" i="90"/>
  <c r="J192" i="90"/>
  <c r="J191" i="90"/>
  <c r="E192" i="90"/>
  <c r="E191" i="90"/>
  <c r="S134" i="96"/>
  <c r="R134" i="96"/>
  <c r="Q134" i="96"/>
  <c r="P134" i="96"/>
  <c r="O134" i="96"/>
  <c r="N134" i="96"/>
  <c r="M134" i="96"/>
  <c r="K134" i="96"/>
  <c r="J134" i="96"/>
  <c r="I134" i="96"/>
  <c r="H134" i="96"/>
  <c r="G134" i="96"/>
  <c r="F134" i="96"/>
  <c r="S133" i="96"/>
  <c r="R133" i="96"/>
  <c r="P133" i="96"/>
  <c r="O133" i="96"/>
  <c r="N133" i="96"/>
  <c r="M133" i="96"/>
  <c r="L133" i="96"/>
  <c r="K133" i="96"/>
  <c r="J133" i="96"/>
  <c r="I133" i="96"/>
  <c r="H133" i="96"/>
  <c r="G133" i="96"/>
  <c r="F133" i="96"/>
  <c r="S178" i="87"/>
  <c r="R178" i="87"/>
  <c r="Q178" i="87"/>
  <c r="P178" i="87"/>
  <c r="O178" i="87"/>
  <c r="N178" i="87"/>
  <c r="M178" i="87"/>
  <c r="K178" i="87"/>
  <c r="J178" i="87"/>
  <c r="I178" i="87"/>
  <c r="H178" i="87"/>
  <c r="G178" i="87"/>
  <c r="F178" i="87"/>
  <c r="S177" i="87"/>
  <c r="R177" i="87"/>
  <c r="Q177" i="87"/>
  <c r="P177" i="87"/>
  <c r="O177" i="87"/>
  <c r="N177" i="87"/>
  <c r="M177" i="87"/>
  <c r="L177" i="87"/>
  <c r="K177" i="87"/>
  <c r="J177" i="87"/>
  <c r="I177" i="87"/>
  <c r="H177" i="87"/>
  <c r="G177" i="87"/>
  <c r="F177" i="87"/>
  <c r="S194" i="86"/>
  <c r="R194" i="86"/>
  <c r="P194" i="86"/>
  <c r="O194" i="86"/>
  <c r="N194" i="86"/>
  <c r="M194" i="86"/>
  <c r="K194" i="86"/>
  <c r="J194" i="86"/>
  <c r="I194" i="86"/>
  <c r="H194" i="86"/>
  <c r="G194" i="86"/>
  <c r="F194" i="86"/>
  <c r="S193" i="86"/>
  <c r="R193" i="86"/>
  <c r="P193" i="86"/>
  <c r="O193" i="86"/>
  <c r="N193" i="86"/>
  <c r="M193" i="86"/>
  <c r="L193" i="86"/>
  <c r="K193" i="86"/>
  <c r="J193" i="86"/>
  <c r="I193" i="86"/>
  <c r="H193" i="86"/>
  <c r="G193" i="86"/>
  <c r="F193" i="86"/>
  <c r="K192" i="86"/>
  <c r="M91" i="91"/>
  <c r="R91" i="91"/>
  <c r="T91" i="91"/>
  <c r="O91" i="91"/>
  <c r="I91" i="91"/>
  <c r="M41" i="91"/>
  <c r="R41" i="91"/>
  <c r="T41" i="91"/>
  <c r="O41" i="91"/>
  <c r="I41" i="91"/>
  <c r="M25" i="91"/>
  <c r="R25" i="91"/>
  <c r="T25" i="91"/>
  <c r="O25" i="91"/>
  <c r="I25" i="91"/>
  <c r="M24" i="91"/>
  <c r="R24" i="91"/>
  <c r="T24" i="91"/>
  <c r="O24" i="91"/>
  <c r="I24" i="91"/>
  <c r="M22" i="91"/>
  <c r="R22" i="91"/>
  <c r="T22" i="91"/>
  <c r="O22" i="91"/>
  <c r="I22" i="91"/>
  <c r="M19" i="91"/>
  <c r="R19" i="91"/>
  <c r="T19" i="91"/>
  <c r="O19" i="91"/>
  <c r="I19" i="91"/>
  <c r="M18" i="91"/>
  <c r="R18" i="91"/>
  <c r="T18" i="91"/>
  <c r="O18" i="91"/>
  <c r="I18" i="91"/>
  <c r="M16" i="91"/>
  <c r="R16" i="91"/>
  <c r="T16" i="91"/>
  <c r="O16" i="91"/>
  <c r="I16" i="91"/>
  <c r="M15" i="91"/>
  <c r="R15" i="91"/>
  <c r="T15" i="91"/>
  <c r="O15" i="91"/>
  <c r="I15" i="91"/>
  <c r="M14" i="91"/>
  <c r="R14" i="91"/>
  <c r="T14" i="91"/>
  <c r="O14" i="91"/>
  <c r="I14" i="91"/>
  <c r="M6" i="91"/>
  <c r="R6" i="91"/>
  <c r="T6" i="91"/>
  <c r="O6" i="91"/>
  <c r="I6" i="91"/>
  <c r="M127" i="91"/>
  <c r="R127" i="91"/>
  <c r="T127" i="91"/>
  <c r="O127" i="91"/>
  <c r="I127" i="91"/>
  <c r="M126" i="91"/>
  <c r="R126" i="91"/>
  <c r="T126" i="91"/>
  <c r="O126" i="91"/>
  <c r="I126" i="91"/>
  <c r="M125" i="91"/>
  <c r="R125" i="91"/>
  <c r="T125" i="91"/>
  <c r="O125" i="91"/>
  <c r="I125" i="91"/>
  <c r="M124" i="91"/>
  <c r="R124" i="91"/>
  <c r="T124" i="91"/>
  <c r="O124" i="91"/>
  <c r="I124" i="91"/>
  <c r="M123" i="91"/>
  <c r="R123" i="91"/>
  <c r="T123" i="91"/>
  <c r="O123" i="91"/>
  <c r="I123" i="91"/>
  <c r="M122" i="91"/>
  <c r="R122" i="91"/>
  <c r="T122" i="91"/>
  <c r="O122" i="91"/>
  <c r="I122" i="91"/>
  <c r="M111" i="91"/>
  <c r="R111" i="91"/>
  <c r="T111" i="91"/>
  <c r="O111" i="91"/>
  <c r="I111" i="91"/>
  <c r="M110" i="91"/>
  <c r="R110" i="91"/>
  <c r="T110" i="91"/>
  <c r="O110" i="91"/>
  <c r="I110" i="91"/>
  <c r="M97" i="91"/>
  <c r="R97" i="91"/>
  <c r="T97" i="91"/>
  <c r="O97" i="91"/>
  <c r="I97" i="91"/>
  <c r="M96" i="91"/>
  <c r="R96" i="91"/>
  <c r="T96" i="91"/>
  <c r="O96" i="91"/>
  <c r="I96" i="91"/>
  <c r="M89" i="91"/>
  <c r="R89" i="91"/>
  <c r="T89" i="91"/>
  <c r="O89" i="91"/>
  <c r="I89" i="91"/>
  <c r="M88" i="91"/>
  <c r="R88" i="91"/>
  <c r="T88" i="91"/>
  <c r="O88" i="91"/>
  <c r="I88" i="91"/>
  <c r="I77" i="91"/>
  <c r="M77" i="91"/>
  <c r="O77" i="91"/>
  <c r="R77" i="91"/>
  <c r="T77" i="91"/>
  <c r="M76" i="91"/>
  <c r="R76" i="91"/>
  <c r="T76" i="91"/>
  <c r="O76" i="91"/>
  <c r="I76" i="91"/>
  <c r="M59" i="91"/>
  <c r="R59" i="91"/>
  <c r="T59" i="91"/>
  <c r="O59" i="91"/>
  <c r="I59" i="91"/>
  <c r="M68" i="91"/>
  <c r="R68" i="91"/>
  <c r="T68" i="91"/>
  <c r="O68" i="91"/>
  <c r="I68" i="91"/>
  <c r="M67" i="91"/>
  <c r="R67" i="91"/>
  <c r="T67" i="91"/>
  <c r="O67" i="91"/>
  <c r="I67" i="91"/>
  <c r="M66" i="91"/>
  <c r="R66" i="91"/>
  <c r="T66" i="91"/>
  <c r="O66" i="91"/>
  <c r="I66" i="91"/>
  <c r="M65" i="91"/>
  <c r="R65" i="91"/>
  <c r="T65" i="91"/>
  <c r="O65" i="91"/>
  <c r="I65" i="91"/>
  <c r="M60" i="91"/>
  <c r="R60" i="91"/>
  <c r="T60" i="91"/>
  <c r="O60" i="91"/>
  <c r="I60" i="91"/>
  <c r="M56" i="91"/>
  <c r="R56" i="91"/>
  <c r="T56" i="91"/>
  <c r="O56" i="91"/>
  <c r="I56" i="91"/>
  <c r="M55" i="91"/>
  <c r="R55" i="91"/>
  <c r="T55" i="91"/>
  <c r="O55" i="91"/>
  <c r="I55" i="91"/>
  <c r="M54" i="91"/>
  <c r="R54" i="91"/>
  <c r="T54" i="91"/>
  <c r="O54" i="91"/>
  <c r="I54" i="91"/>
  <c r="M53" i="91"/>
  <c r="R53" i="91"/>
  <c r="T53" i="91"/>
  <c r="O53" i="91"/>
  <c r="I53" i="91"/>
  <c r="M52" i="91"/>
  <c r="R52" i="91"/>
  <c r="T52" i="91"/>
  <c r="O52" i="91"/>
  <c r="I52" i="91"/>
  <c r="M49" i="91"/>
  <c r="R49" i="91"/>
  <c r="T49" i="91"/>
  <c r="O49" i="91"/>
  <c r="I49" i="91"/>
  <c r="M48" i="91"/>
  <c r="R48" i="91"/>
  <c r="T48" i="91"/>
  <c r="O48" i="91"/>
  <c r="I48" i="91"/>
  <c r="M44" i="91"/>
  <c r="R44" i="91"/>
  <c r="T44" i="91"/>
  <c r="O44" i="91"/>
  <c r="I44" i="91"/>
  <c r="M21" i="91"/>
  <c r="M147" i="91"/>
  <c r="R147" i="91"/>
  <c r="T147" i="91"/>
  <c r="O147" i="91"/>
  <c r="M146" i="91"/>
  <c r="R146" i="91"/>
  <c r="T146" i="91"/>
  <c r="O146" i="91"/>
  <c r="M141" i="91"/>
  <c r="R141" i="91"/>
  <c r="T141" i="91"/>
  <c r="O141" i="91"/>
  <c r="I141" i="91"/>
  <c r="M142" i="91"/>
  <c r="R142" i="91"/>
  <c r="T142" i="91"/>
  <c r="O142" i="91"/>
  <c r="I142" i="91"/>
  <c r="M166" i="91"/>
  <c r="R166" i="91"/>
  <c r="T166" i="91"/>
  <c r="O166" i="91"/>
  <c r="I166" i="91"/>
  <c r="E166" i="91"/>
  <c r="E160" i="91"/>
  <c r="I160" i="91"/>
  <c r="O160" i="91"/>
  <c r="R160" i="91"/>
  <c r="T160" i="91"/>
  <c r="M157" i="91"/>
  <c r="R157" i="91"/>
  <c r="T157" i="91"/>
  <c r="O157" i="91"/>
  <c r="I157" i="91"/>
  <c r="E157" i="91"/>
  <c r="M149" i="91"/>
  <c r="R149" i="91"/>
  <c r="T149" i="91"/>
  <c r="O149" i="91"/>
  <c r="I149" i="91"/>
  <c r="E149" i="91"/>
  <c r="E148" i="91"/>
  <c r="I148" i="91"/>
  <c r="M148" i="91"/>
  <c r="O148" i="91"/>
  <c r="R148" i="91"/>
  <c r="T148" i="91"/>
  <c r="E147" i="91"/>
  <c r="I147" i="91"/>
  <c r="M144" i="91"/>
  <c r="R144" i="91"/>
  <c r="T144" i="91"/>
  <c r="O144" i="91"/>
  <c r="I144" i="91"/>
  <c r="E144" i="91"/>
  <c r="M138" i="91"/>
  <c r="R138" i="91"/>
  <c r="T138" i="91"/>
  <c r="O138" i="91"/>
  <c r="I138" i="91"/>
  <c r="E138" i="91"/>
  <c r="M137" i="91"/>
  <c r="R137" i="91"/>
  <c r="T137" i="91"/>
  <c r="O137" i="91"/>
  <c r="I137" i="91"/>
  <c r="E137" i="91"/>
  <c r="M136" i="91"/>
  <c r="R136" i="91"/>
  <c r="T136" i="91"/>
  <c r="O136" i="91"/>
  <c r="I136" i="91"/>
  <c r="E136" i="91"/>
  <c r="M135" i="91"/>
  <c r="R135" i="91"/>
  <c r="T135" i="91"/>
  <c r="O135" i="91"/>
  <c r="I135" i="91"/>
  <c r="E135" i="91"/>
  <c r="M134" i="91"/>
  <c r="R134" i="91"/>
  <c r="T134" i="91"/>
  <c r="O134" i="91"/>
  <c r="I134" i="91"/>
  <c r="E134" i="91"/>
  <c r="M133" i="91"/>
  <c r="R133" i="91"/>
  <c r="T133" i="91"/>
  <c r="O133" i="91"/>
  <c r="I133" i="91"/>
  <c r="E133" i="91"/>
  <c r="M109" i="91"/>
  <c r="R109" i="91"/>
  <c r="T109" i="91"/>
  <c r="O109" i="91"/>
  <c r="I109" i="91"/>
  <c r="E109" i="91"/>
  <c r="M108" i="91"/>
  <c r="R108" i="91"/>
  <c r="T108" i="91"/>
  <c r="O108" i="91"/>
  <c r="I108" i="91"/>
  <c r="E108" i="91"/>
  <c r="M107" i="91"/>
  <c r="R107" i="91"/>
  <c r="T107" i="91"/>
  <c r="O107" i="91"/>
  <c r="I107" i="91"/>
  <c r="E107" i="91"/>
  <c r="M106" i="91"/>
  <c r="R106" i="91"/>
  <c r="T106" i="91"/>
  <c r="O106" i="91"/>
  <c r="I106" i="91"/>
  <c r="E106" i="91"/>
  <c r="M105" i="91"/>
  <c r="R105" i="91"/>
  <c r="T105" i="91"/>
  <c r="O105" i="91"/>
  <c r="I105" i="91"/>
  <c r="E105" i="91"/>
  <c r="M103" i="91"/>
  <c r="R103" i="91"/>
  <c r="T103" i="91"/>
  <c r="O103" i="91"/>
  <c r="I103" i="91"/>
  <c r="E103" i="91"/>
  <c r="E99" i="91"/>
  <c r="I99" i="91"/>
  <c r="M99" i="91"/>
  <c r="O99" i="91"/>
  <c r="R99" i="91"/>
  <c r="T99" i="91"/>
  <c r="E100" i="91"/>
  <c r="I100" i="91"/>
  <c r="M100" i="91"/>
  <c r="O100" i="91"/>
  <c r="R100" i="91"/>
  <c r="T100" i="91"/>
  <c r="M98" i="91"/>
  <c r="R98" i="91"/>
  <c r="T98" i="91"/>
  <c r="O98" i="91"/>
  <c r="I98" i="91"/>
  <c r="E98" i="91"/>
  <c r="M95" i="91"/>
  <c r="R95" i="91"/>
  <c r="T95" i="91"/>
  <c r="O95" i="91"/>
  <c r="I95" i="91"/>
  <c r="E95" i="91"/>
  <c r="M94" i="91"/>
  <c r="R94" i="91"/>
  <c r="T94" i="91"/>
  <c r="O94" i="91"/>
  <c r="I94" i="91"/>
  <c r="E94" i="91"/>
  <c r="M93" i="91"/>
  <c r="R93" i="91"/>
  <c r="T93" i="91"/>
  <c r="O93" i="91"/>
  <c r="I93" i="91"/>
  <c r="E93" i="91"/>
  <c r="M87" i="91"/>
  <c r="R87" i="91"/>
  <c r="T87" i="91"/>
  <c r="O87" i="91"/>
  <c r="I87" i="91"/>
  <c r="E87" i="91"/>
  <c r="M86" i="91"/>
  <c r="R86" i="91"/>
  <c r="T86" i="91"/>
  <c r="O86" i="91"/>
  <c r="I86" i="91"/>
  <c r="E86" i="91"/>
  <c r="M85" i="91"/>
  <c r="R85" i="91"/>
  <c r="T85" i="91"/>
  <c r="O85" i="91"/>
  <c r="I85" i="91"/>
  <c r="E85" i="91"/>
  <c r="M84" i="91"/>
  <c r="R84" i="91"/>
  <c r="T84" i="91"/>
  <c r="O84" i="91"/>
  <c r="I84" i="91"/>
  <c r="E84" i="91"/>
  <c r="M83" i="91"/>
  <c r="R83" i="91"/>
  <c r="T83" i="91"/>
  <c r="O83" i="91"/>
  <c r="I83" i="91"/>
  <c r="E83" i="91"/>
  <c r="M82" i="91"/>
  <c r="R82" i="91"/>
  <c r="T82" i="91"/>
  <c r="O82" i="91"/>
  <c r="I82" i="91"/>
  <c r="E82" i="91"/>
  <c r="M81" i="91"/>
  <c r="R81" i="91"/>
  <c r="T81" i="91"/>
  <c r="O81" i="91"/>
  <c r="I81" i="91"/>
  <c r="E81" i="91"/>
  <c r="M80" i="91"/>
  <c r="R80" i="91"/>
  <c r="T80" i="91"/>
  <c r="O80" i="91"/>
  <c r="I80" i="91"/>
  <c r="E80" i="91"/>
  <c r="M78" i="91"/>
  <c r="R78" i="91"/>
  <c r="T78" i="91"/>
  <c r="O78" i="91"/>
  <c r="I78" i="91"/>
  <c r="E78" i="91"/>
  <c r="M75" i="91"/>
  <c r="R75" i="91"/>
  <c r="T75" i="91"/>
  <c r="O75" i="91"/>
  <c r="I75" i="91"/>
  <c r="E75" i="91"/>
  <c r="M74" i="91"/>
  <c r="R74" i="91"/>
  <c r="T74" i="91"/>
  <c r="O74" i="91"/>
  <c r="I74" i="91"/>
  <c r="E74" i="91"/>
  <c r="M73" i="91"/>
  <c r="R73" i="91"/>
  <c r="T73" i="91"/>
  <c r="O73" i="91"/>
  <c r="I73" i="91"/>
  <c r="E73" i="91"/>
  <c r="M71" i="91"/>
  <c r="R71" i="91"/>
  <c r="T71" i="91"/>
  <c r="O71" i="91"/>
  <c r="I71" i="91"/>
  <c r="E71" i="91"/>
  <c r="M70" i="91"/>
  <c r="R70" i="91"/>
  <c r="T70" i="91"/>
  <c r="O70" i="91"/>
  <c r="I70" i="91"/>
  <c r="E70" i="91"/>
  <c r="M69" i="91"/>
  <c r="R69" i="91"/>
  <c r="T69" i="91"/>
  <c r="O69" i="91"/>
  <c r="I69" i="91"/>
  <c r="E69" i="91"/>
  <c r="M64" i="91"/>
  <c r="R64" i="91"/>
  <c r="T64" i="91"/>
  <c r="O64" i="91"/>
  <c r="I64" i="91"/>
  <c r="E64" i="91"/>
  <c r="M63" i="91"/>
  <c r="R63" i="91"/>
  <c r="T63" i="91"/>
  <c r="O63" i="91"/>
  <c r="I63" i="91"/>
  <c r="E63" i="91"/>
  <c r="M62" i="91"/>
  <c r="R62" i="91"/>
  <c r="T62" i="91"/>
  <c r="O62" i="91"/>
  <c r="I62" i="91"/>
  <c r="E62" i="91"/>
  <c r="M61" i="91"/>
  <c r="R61" i="91"/>
  <c r="T61" i="91"/>
  <c r="O61" i="91"/>
  <c r="I61" i="91"/>
  <c r="E61" i="91"/>
  <c r="M58" i="91"/>
  <c r="R58" i="91"/>
  <c r="T58" i="91"/>
  <c r="O58" i="91"/>
  <c r="I58" i="91"/>
  <c r="E58" i="91"/>
  <c r="M57" i="91"/>
  <c r="R57" i="91"/>
  <c r="T57" i="91"/>
  <c r="O57" i="91"/>
  <c r="I57" i="91"/>
  <c r="E57" i="91"/>
  <c r="M51" i="91"/>
  <c r="R51" i="91"/>
  <c r="T51" i="91"/>
  <c r="O51" i="91"/>
  <c r="I51" i="91"/>
  <c r="E51" i="91"/>
  <c r="M50" i="91"/>
  <c r="R50" i="91"/>
  <c r="T50" i="91"/>
  <c r="O50" i="91"/>
  <c r="I50" i="91"/>
  <c r="E50" i="91"/>
  <c r="M47" i="91"/>
  <c r="R47" i="91"/>
  <c r="T47" i="91"/>
  <c r="O47" i="91"/>
  <c r="I47" i="91"/>
  <c r="E47" i="91"/>
  <c r="M46" i="91"/>
  <c r="R46" i="91"/>
  <c r="T46" i="91"/>
  <c r="O46" i="91"/>
  <c r="I46" i="91"/>
  <c r="E46" i="91"/>
  <c r="M45" i="91"/>
  <c r="R45" i="91"/>
  <c r="T45" i="91"/>
  <c r="O45" i="91"/>
  <c r="I45" i="91"/>
  <c r="E45" i="91"/>
  <c r="M43" i="91"/>
  <c r="R43" i="91"/>
  <c r="T43" i="91"/>
  <c r="O43" i="91"/>
  <c r="I43" i="91"/>
  <c r="E43" i="91"/>
  <c r="E41" i="91"/>
  <c r="M35" i="91"/>
  <c r="R35" i="91"/>
  <c r="T35" i="91"/>
  <c r="O35" i="91"/>
  <c r="I35" i="91"/>
  <c r="E35" i="91"/>
  <c r="M33" i="91"/>
  <c r="R33" i="91"/>
  <c r="T33" i="91"/>
  <c r="O33" i="91"/>
  <c r="I33" i="91"/>
  <c r="E33" i="91"/>
  <c r="M34" i="91"/>
  <c r="R34" i="91"/>
  <c r="T34" i="91"/>
  <c r="O34" i="91"/>
  <c r="I34" i="91"/>
  <c r="E34" i="91"/>
  <c r="M32" i="91"/>
  <c r="R32" i="91"/>
  <c r="T32" i="91"/>
  <c r="O32" i="91"/>
  <c r="I32" i="91"/>
  <c r="E32" i="91"/>
  <c r="M31" i="91"/>
  <c r="R31" i="91"/>
  <c r="T31" i="91"/>
  <c r="O31" i="91"/>
  <c r="I31" i="91"/>
  <c r="E31" i="91"/>
  <c r="M30" i="91"/>
  <c r="R30" i="91"/>
  <c r="T30" i="91"/>
  <c r="O30" i="91"/>
  <c r="I30" i="91"/>
  <c r="E30" i="91"/>
  <c r="M29" i="91"/>
  <c r="R29" i="91"/>
  <c r="T29" i="91"/>
  <c r="O29" i="91"/>
  <c r="I29" i="91"/>
  <c r="E29" i="91"/>
  <c r="M28" i="91"/>
  <c r="R28" i="91"/>
  <c r="T28" i="91"/>
  <c r="O28" i="91"/>
  <c r="I28" i="91"/>
  <c r="E28" i="91"/>
  <c r="M27" i="91"/>
  <c r="R27" i="91"/>
  <c r="T27" i="91"/>
  <c r="O27" i="91"/>
  <c r="I27" i="91"/>
  <c r="E27" i="91"/>
  <c r="M26" i="91"/>
  <c r="R26" i="91"/>
  <c r="T26" i="91"/>
  <c r="O26" i="91"/>
  <c r="I26" i="91"/>
  <c r="E26" i="91"/>
  <c r="E25" i="91"/>
  <c r="E24" i="91"/>
  <c r="M23" i="91"/>
  <c r="R23" i="91"/>
  <c r="T23" i="91"/>
  <c r="O23" i="91"/>
  <c r="I23" i="91"/>
  <c r="E23" i="91"/>
  <c r="M20" i="91"/>
  <c r="R20" i="91"/>
  <c r="T20" i="91"/>
  <c r="O20" i="91"/>
  <c r="I20" i="91"/>
  <c r="E20" i="91"/>
  <c r="M17" i="91"/>
  <c r="R17" i="91"/>
  <c r="T17" i="91"/>
  <c r="O17" i="91"/>
  <c r="I17" i="91"/>
  <c r="E17" i="91"/>
  <c r="M4" i="91"/>
  <c r="R4" i="91"/>
  <c r="T4" i="91"/>
  <c r="O4" i="91"/>
  <c r="I4" i="91"/>
  <c r="E4" i="91"/>
  <c r="M3" i="91"/>
  <c r="R3" i="91"/>
  <c r="T3" i="91"/>
  <c r="O3" i="91"/>
  <c r="I3" i="91"/>
  <c r="E3" i="91"/>
  <c r="M5" i="91"/>
  <c r="R5" i="91"/>
  <c r="M7" i="91"/>
  <c r="R7" i="91"/>
  <c r="M8" i="91"/>
  <c r="R8" i="91"/>
  <c r="M9" i="91"/>
  <c r="R9" i="91"/>
  <c r="M10" i="91"/>
  <c r="R10" i="91"/>
  <c r="M11" i="91"/>
  <c r="R11" i="91"/>
  <c r="M12" i="91"/>
  <c r="R12" i="91"/>
  <c r="M13" i="91"/>
  <c r="R13" i="91"/>
  <c r="R21" i="91"/>
  <c r="M36" i="91"/>
  <c r="R36" i="91"/>
  <c r="M37" i="91"/>
  <c r="R37" i="91"/>
  <c r="M38" i="91"/>
  <c r="R38" i="91"/>
  <c r="M39" i="91"/>
  <c r="R39" i="91"/>
  <c r="M40" i="91"/>
  <c r="R40" i="91"/>
  <c r="M42" i="91"/>
  <c r="R42" i="91"/>
  <c r="M72" i="91"/>
  <c r="R72" i="91"/>
  <c r="M79" i="91"/>
  <c r="R79" i="91"/>
  <c r="M90" i="91"/>
  <c r="R90" i="91"/>
  <c r="M92" i="91"/>
  <c r="R92" i="91"/>
  <c r="M101" i="91"/>
  <c r="R101" i="91"/>
  <c r="M102" i="91"/>
  <c r="R102" i="91"/>
  <c r="M104" i="91"/>
  <c r="R104" i="91"/>
  <c r="M139" i="91"/>
  <c r="R139" i="91"/>
  <c r="M140" i="91"/>
  <c r="R140" i="91"/>
  <c r="M143" i="91"/>
  <c r="R143" i="91"/>
  <c r="M145" i="91"/>
  <c r="R145" i="91"/>
  <c r="M150" i="91"/>
  <c r="R150" i="91"/>
  <c r="M151" i="91"/>
  <c r="R151" i="91"/>
  <c r="M153" i="91"/>
  <c r="R153" i="91"/>
  <c r="R154" i="91"/>
  <c r="R155" i="91"/>
  <c r="R156" i="91"/>
  <c r="M158" i="91"/>
  <c r="R158" i="91"/>
  <c r="M159" i="91"/>
  <c r="R159" i="91"/>
  <c r="R161" i="91"/>
  <c r="M162" i="91"/>
  <c r="R162" i="91"/>
  <c r="M163" i="91"/>
  <c r="R163" i="91"/>
  <c r="R164" i="91"/>
  <c r="M165" i="91"/>
  <c r="R165" i="91"/>
  <c r="R167" i="91"/>
  <c r="M168" i="91"/>
  <c r="R168" i="91"/>
  <c r="M169" i="91"/>
  <c r="R169" i="91"/>
  <c r="M2" i="91"/>
  <c r="R2" i="91"/>
  <c r="Y163" i="90"/>
  <c r="R163" i="90"/>
  <c r="J163" i="90"/>
  <c r="E163" i="90"/>
  <c r="Y164" i="90"/>
  <c r="R164" i="90"/>
  <c r="J164" i="90"/>
  <c r="E164" i="90"/>
  <c r="Y162" i="90"/>
  <c r="R162" i="90"/>
  <c r="J162" i="90"/>
  <c r="E162" i="90"/>
  <c r="Y161" i="90"/>
  <c r="R161" i="90"/>
  <c r="J161" i="90"/>
  <c r="E161" i="90"/>
  <c r="Y159" i="90"/>
  <c r="R159" i="90"/>
  <c r="J159" i="90"/>
  <c r="E159" i="90"/>
  <c r="Y158" i="90"/>
  <c r="R158" i="90"/>
  <c r="J158" i="90"/>
  <c r="E158" i="90"/>
  <c r="Y155" i="90"/>
  <c r="R155" i="90"/>
  <c r="J155" i="90"/>
  <c r="E155" i="90"/>
  <c r="Y152" i="90"/>
  <c r="R152" i="90"/>
  <c r="J152" i="90"/>
  <c r="E152" i="90"/>
  <c r="Y150" i="90"/>
  <c r="R150" i="90"/>
  <c r="J150" i="90"/>
  <c r="E150" i="90"/>
  <c r="Y149" i="90"/>
  <c r="R149" i="90"/>
  <c r="J149" i="90"/>
  <c r="E149" i="90"/>
  <c r="Y141" i="90"/>
  <c r="R141" i="90"/>
  <c r="J141" i="90"/>
  <c r="E141" i="90"/>
  <c r="Y140" i="90"/>
  <c r="R140" i="90"/>
  <c r="J140" i="90"/>
  <c r="E140" i="90"/>
  <c r="Y139" i="90"/>
  <c r="R139" i="90"/>
  <c r="J139" i="90"/>
  <c r="E139" i="90"/>
  <c r="Y138" i="90"/>
  <c r="R138" i="90"/>
  <c r="J138" i="90"/>
  <c r="E138" i="90"/>
  <c r="Y160" i="90"/>
  <c r="R160" i="90"/>
  <c r="J160" i="90"/>
  <c r="E160" i="90"/>
  <c r="Y154" i="90"/>
  <c r="R154" i="90"/>
  <c r="J154" i="90"/>
  <c r="E154" i="90"/>
  <c r="Y153" i="90"/>
  <c r="R153" i="90"/>
  <c r="J153" i="90"/>
  <c r="E153" i="90"/>
  <c r="Y151" i="90"/>
  <c r="R151" i="90"/>
  <c r="J151" i="90"/>
  <c r="E151" i="90"/>
  <c r="Y148" i="90"/>
  <c r="R148" i="90"/>
  <c r="J148" i="90"/>
  <c r="E148" i="90"/>
  <c r="Y147" i="90"/>
  <c r="R147" i="90"/>
  <c r="J147" i="90"/>
  <c r="E147" i="90"/>
  <c r="Y121" i="90"/>
  <c r="R121" i="90"/>
  <c r="J121" i="90"/>
  <c r="E121" i="90"/>
  <c r="Y117" i="90"/>
  <c r="R117" i="90"/>
  <c r="J117" i="90"/>
  <c r="E117" i="90"/>
  <c r="Y116" i="90"/>
  <c r="R116" i="90"/>
  <c r="J116" i="90"/>
  <c r="E116" i="90"/>
  <c r="Y108" i="90"/>
  <c r="R108" i="90"/>
  <c r="J108" i="90"/>
  <c r="E108" i="90"/>
  <c r="W157" i="90"/>
  <c r="Y157" i="90"/>
  <c r="R157" i="90"/>
  <c r="J157" i="90"/>
  <c r="E157" i="90"/>
  <c r="Y112" i="90"/>
  <c r="R112" i="90"/>
  <c r="J112" i="90"/>
  <c r="E112" i="90"/>
  <c r="Y113" i="90"/>
  <c r="R113" i="90"/>
  <c r="J113" i="90"/>
  <c r="E113" i="90"/>
  <c r="Y120" i="90"/>
  <c r="R120" i="90"/>
  <c r="J120" i="90"/>
  <c r="E120" i="90"/>
  <c r="Y119" i="90"/>
  <c r="R119" i="90"/>
  <c r="J119" i="90"/>
  <c r="E119" i="90"/>
  <c r="Y81" i="90"/>
  <c r="R81" i="90"/>
  <c r="J81" i="90"/>
  <c r="E81" i="90"/>
  <c r="Y80" i="90"/>
  <c r="R80" i="90"/>
  <c r="J80" i="90"/>
  <c r="E80" i="90"/>
  <c r="Y72" i="90"/>
  <c r="R72" i="90"/>
  <c r="J72" i="90"/>
  <c r="E72" i="90"/>
  <c r="Y70" i="90"/>
  <c r="R70" i="90"/>
  <c r="J70" i="90"/>
  <c r="E70" i="90"/>
  <c r="Y68" i="90"/>
  <c r="R68" i="90"/>
  <c r="J68" i="90"/>
  <c r="E68" i="90"/>
  <c r="Y93" i="90"/>
  <c r="R93" i="90"/>
  <c r="J93" i="90"/>
  <c r="E93" i="90"/>
  <c r="Y94" i="90"/>
  <c r="R94" i="90"/>
  <c r="J94" i="90"/>
  <c r="E94" i="90"/>
  <c r="Y84" i="90"/>
  <c r="R84" i="90"/>
  <c r="J84" i="90"/>
  <c r="E84" i="90"/>
  <c r="Y83" i="90"/>
  <c r="R83" i="90"/>
  <c r="J83" i="90"/>
  <c r="E83" i="90"/>
  <c r="Y82" i="90"/>
  <c r="R82" i="90"/>
  <c r="J82" i="90"/>
  <c r="E82" i="90"/>
  <c r="Y79" i="90"/>
  <c r="R79" i="90"/>
  <c r="J79" i="90"/>
  <c r="E79" i="90"/>
  <c r="Y78" i="90"/>
  <c r="R78" i="90"/>
  <c r="J78" i="90"/>
  <c r="E78" i="90"/>
  <c r="Y66" i="90"/>
  <c r="R66" i="90"/>
  <c r="J66" i="90"/>
  <c r="E66" i="90"/>
  <c r="Y60" i="90"/>
  <c r="R60" i="90"/>
  <c r="J60" i="90"/>
  <c r="E60" i="90"/>
  <c r="Y59" i="90"/>
  <c r="R59" i="90"/>
  <c r="J59" i="90"/>
  <c r="E59" i="90"/>
  <c r="Y53" i="90"/>
  <c r="R53" i="90"/>
  <c r="J53" i="90"/>
  <c r="E53" i="90"/>
  <c r="Y42" i="90"/>
  <c r="R42" i="90"/>
  <c r="J42" i="90"/>
  <c r="E42" i="90"/>
  <c r="Y41" i="90"/>
  <c r="R41" i="90"/>
  <c r="J41" i="90"/>
  <c r="E41" i="90"/>
  <c r="Y33" i="90"/>
  <c r="R33" i="90"/>
  <c r="J33" i="90"/>
  <c r="E33" i="90"/>
  <c r="Y32" i="90"/>
  <c r="R32" i="90"/>
  <c r="J32" i="90"/>
  <c r="E32" i="90"/>
  <c r="R165" i="90"/>
  <c r="J165" i="90"/>
  <c r="E165" i="90"/>
  <c r="E45" i="90"/>
  <c r="E44" i="90"/>
  <c r="W71" i="90"/>
  <c r="W73" i="90"/>
  <c r="W74" i="90"/>
  <c r="W105" i="90"/>
  <c r="W114" i="90"/>
  <c r="W156" i="90"/>
  <c r="W167" i="90"/>
  <c r="W168" i="90"/>
  <c r="W169" i="90"/>
  <c r="W170" i="90"/>
  <c r="W172" i="90"/>
  <c r="W176" i="90"/>
  <c r="W177" i="90"/>
  <c r="W178" i="90"/>
  <c r="W181" i="90"/>
  <c r="W182" i="90"/>
  <c r="W184" i="90"/>
  <c r="W187" i="90"/>
  <c r="B3" i="90"/>
  <c r="B4" i="90"/>
  <c r="B5" i="90"/>
  <c r="B6" i="90"/>
  <c r="B7" i="90"/>
  <c r="B8" i="90"/>
  <c r="B9" i="90"/>
  <c r="B10" i="90"/>
  <c r="B11" i="90"/>
  <c r="B12" i="90"/>
  <c r="B13" i="90"/>
  <c r="B14" i="90"/>
  <c r="B15" i="90"/>
  <c r="B16" i="90"/>
  <c r="B17" i="90"/>
  <c r="B18" i="90"/>
  <c r="B19" i="90"/>
  <c r="B20" i="90"/>
  <c r="B21" i="90"/>
  <c r="B22" i="90"/>
  <c r="B23" i="90"/>
  <c r="B24" i="90"/>
  <c r="B25" i="90"/>
  <c r="B26" i="90"/>
  <c r="B27" i="90"/>
  <c r="B28" i="90"/>
  <c r="B29" i="90"/>
  <c r="B30" i="90"/>
  <c r="B31" i="90"/>
  <c r="B32" i="90"/>
  <c r="B33" i="90"/>
  <c r="B34" i="90"/>
  <c r="B35" i="90"/>
  <c r="B36" i="90"/>
  <c r="B37" i="90"/>
  <c r="B38" i="90"/>
  <c r="B39" i="90"/>
  <c r="B40" i="90"/>
  <c r="B41" i="90"/>
  <c r="B42" i="90"/>
  <c r="B43" i="90"/>
  <c r="B44" i="90"/>
  <c r="B45" i="90"/>
  <c r="B46" i="90"/>
  <c r="B47" i="90"/>
  <c r="B48" i="90"/>
  <c r="B49" i="90"/>
  <c r="B50" i="90"/>
  <c r="B51" i="90"/>
  <c r="B52" i="90"/>
  <c r="B53" i="90"/>
  <c r="B54" i="90"/>
  <c r="B55" i="90"/>
  <c r="B56" i="90"/>
  <c r="B57" i="90"/>
  <c r="B58" i="90"/>
  <c r="B59" i="90"/>
  <c r="B60" i="90"/>
  <c r="B61" i="90"/>
  <c r="B62" i="90"/>
  <c r="B63" i="90"/>
  <c r="B64" i="90"/>
  <c r="B65" i="90"/>
  <c r="B66" i="90"/>
  <c r="B67" i="90"/>
  <c r="B68" i="90"/>
  <c r="B69" i="90"/>
  <c r="B70" i="90"/>
  <c r="B71" i="90"/>
  <c r="B72" i="90"/>
  <c r="B73" i="90"/>
  <c r="B74" i="90"/>
  <c r="B75" i="90"/>
  <c r="B76" i="90"/>
  <c r="B77" i="90"/>
  <c r="B78" i="90"/>
  <c r="B79" i="90"/>
  <c r="B80" i="90"/>
  <c r="B81" i="90"/>
  <c r="B82" i="90"/>
  <c r="B83" i="90"/>
  <c r="B84" i="90"/>
  <c r="B85" i="90"/>
  <c r="B86" i="90"/>
  <c r="B87" i="90"/>
  <c r="B88" i="90"/>
  <c r="B89" i="90"/>
  <c r="B90" i="90"/>
  <c r="B91" i="90"/>
  <c r="B92" i="90"/>
  <c r="B93" i="90"/>
  <c r="B94" i="90"/>
  <c r="B95" i="90"/>
  <c r="B96" i="90"/>
  <c r="B97" i="90"/>
  <c r="B98" i="90"/>
  <c r="B99" i="90"/>
  <c r="B100" i="90"/>
  <c r="B101" i="90"/>
  <c r="B102" i="90"/>
  <c r="B103" i="90"/>
  <c r="B104" i="90"/>
  <c r="B105" i="90"/>
  <c r="B106" i="90"/>
  <c r="B107" i="90"/>
  <c r="B108" i="90"/>
  <c r="B109" i="90"/>
  <c r="B110" i="90"/>
  <c r="B111" i="90"/>
  <c r="B112" i="90"/>
  <c r="B113" i="90"/>
  <c r="B114" i="90"/>
  <c r="B115" i="90"/>
  <c r="B116" i="90"/>
  <c r="B117" i="90"/>
  <c r="B118" i="90"/>
  <c r="B119" i="90"/>
  <c r="B120" i="90"/>
  <c r="B121" i="90"/>
  <c r="B122" i="90"/>
  <c r="B123" i="90"/>
  <c r="B124" i="90"/>
  <c r="B125" i="90"/>
  <c r="B136" i="90"/>
  <c r="B137" i="90"/>
  <c r="B138" i="90"/>
  <c r="B139" i="90"/>
  <c r="B140" i="90"/>
  <c r="B141" i="90"/>
  <c r="B147" i="90"/>
  <c r="B148" i="90"/>
  <c r="B149" i="90"/>
  <c r="B150" i="90"/>
  <c r="B151" i="90"/>
  <c r="B152" i="90"/>
  <c r="B153" i="90"/>
  <c r="B154" i="90"/>
  <c r="B155" i="90"/>
  <c r="B156" i="90"/>
  <c r="B157" i="90"/>
  <c r="B158" i="90"/>
  <c r="B159" i="90"/>
  <c r="B160" i="90"/>
  <c r="B161" i="90"/>
  <c r="B162" i="90"/>
  <c r="B163" i="90"/>
  <c r="B164" i="90"/>
  <c r="B165" i="90"/>
  <c r="B166" i="90"/>
  <c r="B167" i="90"/>
  <c r="B168" i="90"/>
  <c r="B169" i="90"/>
  <c r="B170" i="90"/>
  <c r="B171" i="90"/>
  <c r="B172" i="90"/>
  <c r="B173" i="90"/>
  <c r="B174" i="90"/>
  <c r="B175" i="90"/>
  <c r="B176" i="90"/>
  <c r="B177" i="90"/>
  <c r="B178" i="90"/>
  <c r="B179" i="90"/>
  <c r="B180" i="90"/>
  <c r="B181" i="90"/>
  <c r="B182" i="90"/>
  <c r="B183" i="90"/>
  <c r="B184" i="90"/>
  <c r="B185" i="90"/>
  <c r="B186" i="90"/>
  <c r="B187" i="90"/>
  <c r="B188" i="90"/>
  <c r="B189" i="90"/>
  <c r="B190" i="90"/>
  <c r="B2" i="90"/>
  <c r="B3" i="91"/>
  <c r="B4" i="91"/>
  <c r="B5" i="91"/>
  <c r="B6" i="91"/>
  <c r="B7" i="91"/>
  <c r="B8" i="91"/>
  <c r="B9" i="91"/>
  <c r="B10" i="91"/>
  <c r="B11" i="91"/>
  <c r="B12" i="91"/>
  <c r="B13" i="91"/>
  <c r="B14" i="91"/>
  <c r="B15" i="91"/>
  <c r="B16" i="91"/>
  <c r="B17" i="91"/>
  <c r="B18" i="91"/>
  <c r="B19" i="91"/>
  <c r="B20" i="91"/>
  <c r="B21" i="91"/>
  <c r="B22" i="91"/>
  <c r="B23" i="91"/>
  <c r="B24" i="91"/>
  <c r="B25" i="91"/>
  <c r="B26" i="91"/>
  <c r="B27" i="91"/>
  <c r="B28" i="91"/>
  <c r="B29" i="91"/>
  <c r="B30" i="91"/>
  <c r="B31" i="91"/>
  <c r="B32" i="91"/>
  <c r="B33" i="91"/>
  <c r="B34" i="91"/>
  <c r="B35" i="91"/>
  <c r="B36" i="91"/>
  <c r="B37" i="91"/>
  <c r="B38" i="91"/>
  <c r="B39" i="91"/>
  <c r="B40" i="91"/>
  <c r="B41" i="91"/>
  <c r="B42" i="91"/>
  <c r="B43" i="91"/>
  <c r="B44" i="91"/>
  <c r="B45" i="91"/>
  <c r="B46" i="91"/>
  <c r="B47" i="91"/>
  <c r="B48" i="91"/>
  <c r="B49" i="91"/>
  <c r="B50" i="91"/>
  <c r="B51" i="91"/>
  <c r="B52" i="91"/>
  <c r="B53" i="91"/>
  <c r="B54" i="91"/>
  <c r="B55" i="91"/>
  <c r="B56" i="91"/>
  <c r="B57" i="91"/>
  <c r="B58" i="91"/>
  <c r="B59" i="91"/>
  <c r="B60" i="91"/>
  <c r="B61" i="91"/>
  <c r="B62" i="91"/>
  <c r="B63" i="91"/>
  <c r="B64" i="91"/>
  <c r="B65" i="91"/>
  <c r="B66" i="91"/>
  <c r="B67" i="91"/>
  <c r="B68" i="91"/>
  <c r="B69" i="91"/>
  <c r="B70" i="91"/>
  <c r="B71" i="91"/>
  <c r="B72" i="91"/>
  <c r="B73" i="91"/>
  <c r="B74" i="91"/>
  <c r="B75" i="91"/>
  <c r="B76" i="91"/>
  <c r="B77" i="91"/>
  <c r="B78" i="91"/>
  <c r="B79" i="91"/>
  <c r="B80" i="91"/>
  <c r="B81" i="91"/>
  <c r="B82" i="91"/>
  <c r="B83" i="91"/>
  <c r="B84" i="91"/>
  <c r="B85" i="91"/>
  <c r="B86" i="91"/>
  <c r="B87" i="91"/>
  <c r="B88" i="91"/>
  <c r="B89" i="91"/>
  <c r="B90" i="91"/>
  <c r="B91" i="91"/>
  <c r="B92" i="91"/>
  <c r="B93" i="91"/>
  <c r="B94" i="91"/>
  <c r="B95" i="91"/>
  <c r="B96" i="91"/>
  <c r="B97" i="91"/>
  <c r="B98" i="91"/>
  <c r="B99" i="91"/>
  <c r="B100" i="91"/>
  <c r="B101" i="91"/>
  <c r="B102" i="91"/>
  <c r="B103" i="91"/>
  <c r="B104" i="91"/>
  <c r="B105" i="91"/>
  <c r="B106" i="91"/>
  <c r="B107" i="91"/>
  <c r="B108" i="91"/>
  <c r="B109" i="91"/>
  <c r="B110" i="91"/>
  <c r="B111" i="91"/>
  <c r="B122" i="91"/>
  <c r="B123" i="91"/>
  <c r="B124" i="91"/>
  <c r="B125" i="91"/>
  <c r="B126" i="91"/>
  <c r="B127" i="91"/>
  <c r="B133" i="91"/>
  <c r="B134" i="91"/>
  <c r="B135" i="91"/>
  <c r="B136" i="91"/>
  <c r="B137" i="91"/>
  <c r="B138" i="91"/>
  <c r="B139" i="91"/>
  <c r="B140" i="91"/>
  <c r="B141" i="91"/>
  <c r="B142" i="91"/>
  <c r="B143" i="91"/>
  <c r="B144" i="91"/>
  <c r="B145" i="91"/>
  <c r="B146" i="91"/>
  <c r="B147" i="91"/>
  <c r="B148" i="91"/>
  <c r="B149" i="91"/>
  <c r="B150" i="91"/>
  <c r="B151" i="91"/>
  <c r="B152" i="91"/>
  <c r="B153" i="91"/>
  <c r="B154" i="91"/>
  <c r="B155" i="91"/>
  <c r="B156" i="91"/>
  <c r="B157" i="91"/>
  <c r="B158" i="91"/>
  <c r="B159" i="91"/>
  <c r="B160" i="91"/>
  <c r="B161" i="91"/>
  <c r="B162" i="91"/>
  <c r="B163" i="91"/>
  <c r="B164" i="91"/>
  <c r="B165" i="91"/>
  <c r="B166" i="91"/>
  <c r="B167" i="91"/>
  <c r="B168" i="91"/>
  <c r="B169" i="91"/>
  <c r="B170" i="91"/>
  <c r="B2" i="91"/>
  <c r="F3" i="96"/>
  <c r="B3" i="97"/>
  <c r="F4" i="96"/>
  <c r="B4" i="97"/>
  <c r="F5" i="96"/>
  <c r="B5" i="97"/>
  <c r="F6" i="96"/>
  <c r="B6" i="97"/>
  <c r="F7" i="96"/>
  <c r="B7" i="97"/>
  <c r="F8" i="96"/>
  <c r="B8" i="97"/>
  <c r="F9" i="96"/>
  <c r="B9" i="97"/>
  <c r="F10" i="96"/>
  <c r="B10" i="97"/>
  <c r="F11" i="96"/>
  <c r="B11" i="97"/>
  <c r="F12" i="96"/>
  <c r="B12" i="97"/>
  <c r="F14" i="96"/>
  <c r="B13" i="97"/>
  <c r="F15" i="96"/>
  <c r="B14" i="97"/>
  <c r="F16" i="96"/>
  <c r="B15" i="97"/>
  <c r="F17" i="96"/>
  <c r="B16" i="97"/>
  <c r="F18" i="96"/>
  <c r="B17" i="97"/>
  <c r="F19" i="96"/>
  <c r="B18" i="97"/>
  <c r="F20" i="96"/>
  <c r="B19" i="97"/>
  <c r="F21" i="96"/>
  <c r="B20" i="97"/>
  <c r="F22" i="96"/>
  <c r="B21" i="97"/>
  <c r="F23" i="96"/>
  <c r="B22" i="97"/>
  <c r="F24" i="96"/>
  <c r="B23" i="97"/>
  <c r="F25" i="96"/>
  <c r="B24" i="97"/>
  <c r="F26" i="96"/>
  <c r="B25" i="97"/>
  <c r="F27" i="96"/>
  <c r="B26" i="97"/>
  <c r="F28" i="96"/>
  <c r="B27" i="97"/>
  <c r="F29" i="96"/>
  <c r="B28" i="97"/>
  <c r="F30" i="96"/>
  <c r="B29" i="97"/>
  <c r="F31" i="96"/>
  <c r="B30" i="97"/>
  <c r="F32" i="96"/>
  <c r="B31" i="97"/>
  <c r="F33" i="96"/>
  <c r="B32" i="97"/>
  <c r="F34" i="96"/>
  <c r="B33" i="97"/>
  <c r="F35" i="96"/>
  <c r="B34" i="97"/>
  <c r="F36" i="96"/>
  <c r="B35" i="97"/>
  <c r="F37" i="96"/>
  <c r="B36" i="97"/>
  <c r="F38" i="96"/>
  <c r="B37" i="97"/>
  <c r="F39" i="96"/>
  <c r="B38" i="97"/>
  <c r="F40" i="96"/>
  <c r="B39" i="97"/>
  <c r="F41" i="96"/>
  <c r="B40" i="97"/>
  <c r="F42" i="96"/>
  <c r="B41" i="97"/>
  <c r="F43" i="96"/>
  <c r="B42" i="97"/>
  <c r="F44" i="96"/>
  <c r="B43" i="97"/>
  <c r="F45" i="96"/>
  <c r="B44" i="97"/>
  <c r="F46" i="96"/>
  <c r="B45" i="97"/>
  <c r="F47" i="96"/>
  <c r="B46" i="97"/>
  <c r="F48" i="96"/>
  <c r="B47" i="97"/>
  <c r="F49" i="96"/>
  <c r="B48" i="97"/>
  <c r="F50" i="96"/>
  <c r="B49" i="97"/>
  <c r="F51" i="96"/>
  <c r="B50" i="97"/>
  <c r="F52" i="96"/>
  <c r="B51" i="97"/>
  <c r="F53" i="96"/>
  <c r="B52" i="97"/>
  <c r="F54" i="96"/>
  <c r="B53" i="97"/>
  <c r="F55" i="96"/>
  <c r="B54" i="97"/>
  <c r="F56" i="96"/>
  <c r="B55" i="97"/>
  <c r="F57" i="96"/>
  <c r="B56" i="97"/>
  <c r="F58" i="96"/>
  <c r="B57" i="97"/>
  <c r="F59" i="96"/>
  <c r="B58" i="97"/>
  <c r="F60" i="96"/>
  <c r="B59" i="97"/>
  <c r="F61" i="96"/>
  <c r="B60" i="97"/>
  <c r="F62" i="96"/>
  <c r="B61" i="97"/>
  <c r="F63" i="96"/>
  <c r="B62" i="97"/>
  <c r="F64" i="96"/>
  <c r="B63" i="97"/>
  <c r="F65" i="96"/>
  <c r="B64" i="97"/>
  <c r="F66" i="96"/>
  <c r="B65" i="97"/>
  <c r="F67" i="96"/>
  <c r="B66" i="97"/>
  <c r="F68" i="96"/>
  <c r="B67" i="97"/>
  <c r="F69" i="96"/>
  <c r="B68" i="97"/>
  <c r="F70" i="96"/>
  <c r="B69" i="97"/>
  <c r="F71" i="96"/>
  <c r="B70" i="97"/>
  <c r="F72" i="96"/>
  <c r="B71" i="97"/>
  <c r="F73" i="96"/>
  <c r="B72" i="97"/>
  <c r="F74" i="96"/>
  <c r="B73" i="97"/>
  <c r="F75" i="96"/>
  <c r="B74" i="97"/>
  <c r="F76" i="96"/>
  <c r="B75" i="97"/>
  <c r="F77" i="96"/>
  <c r="B76" i="97"/>
  <c r="F78" i="96"/>
  <c r="B77" i="97"/>
  <c r="F89" i="96"/>
  <c r="B88" i="97"/>
  <c r="F90" i="96"/>
  <c r="B89" i="97"/>
  <c r="F91" i="96"/>
  <c r="B90" i="97"/>
  <c r="F92" i="96"/>
  <c r="B91" i="97"/>
  <c r="F93" i="96"/>
  <c r="B92" i="97"/>
  <c r="F94" i="96"/>
  <c r="B93" i="97"/>
  <c r="F95" i="96"/>
  <c r="B94" i="97"/>
  <c r="F96" i="96"/>
  <c r="B95" i="97"/>
  <c r="F97" i="96"/>
  <c r="B96" i="97"/>
  <c r="F98" i="96"/>
  <c r="B97" i="97"/>
  <c r="F99" i="96"/>
  <c r="B98" i="97"/>
  <c r="F100" i="96"/>
  <c r="B99" i="97"/>
  <c r="F101" i="96"/>
  <c r="B100" i="97"/>
  <c r="F102" i="96"/>
  <c r="B101" i="97"/>
  <c r="F103" i="96"/>
  <c r="B102" i="97"/>
  <c r="F104" i="96"/>
  <c r="B103" i="97"/>
  <c r="F105" i="96"/>
  <c r="B104" i="97"/>
  <c r="F106" i="96"/>
  <c r="B105" i="97"/>
  <c r="F107" i="96"/>
  <c r="B106" i="97"/>
  <c r="F108" i="96"/>
  <c r="B107" i="97"/>
  <c r="F109" i="96"/>
  <c r="B108" i="97"/>
  <c r="F110" i="96"/>
  <c r="B109" i="97"/>
  <c r="F111" i="96"/>
  <c r="B110" i="97"/>
  <c r="F112" i="96"/>
  <c r="B111" i="97"/>
  <c r="F113" i="96"/>
  <c r="B112" i="97"/>
  <c r="F114" i="96"/>
  <c r="B113" i="97"/>
  <c r="F115" i="96"/>
  <c r="B114" i="97"/>
  <c r="F116" i="96"/>
  <c r="B115" i="97"/>
  <c r="F117" i="96"/>
  <c r="B116" i="97"/>
  <c r="F118" i="96"/>
  <c r="B117" i="97"/>
  <c r="F119" i="96"/>
  <c r="B118" i="97"/>
  <c r="F120" i="96"/>
  <c r="B119" i="97"/>
  <c r="F121" i="96"/>
  <c r="B120" i="97"/>
  <c r="F122" i="96"/>
  <c r="B121" i="97"/>
  <c r="F123" i="96"/>
  <c r="B122" i="97"/>
  <c r="F124" i="96"/>
  <c r="B123" i="97"/>
  <c r="F125" i="96"/>
  <c r="B124" i="97"/>
  <c r="F126" i="96"/>
  <c r="B125" i="97"/>
  <c r="F127" i="96"/>
  <c r="B126" i="97"/>
  <c r="F128" i="96"/>
  <c r="B127" i="97"/>
  <c r="F129" i="96"/>
  <c r="B128" i="97"/>
  <c r="F130" i="96"/>
  <c r="B129" i="97"/>
  <c r="F131" i="96"/>
  <c r="B130" i="97"/>
  <c r="F132" i="96"/>
  <c r="B131" i="97"/>
  <c r="F2" i="96"/>
  <c r="B2" i="97"/>
  <c r="O116" i="97"/>
  <c r="L116" i="97"/>
  <c r="H116" i="97"/>
  <c r="E116" i="97"/>
  <c r="O115" i="97"/>
  <c r="L115" i="97"/>
  <c r="H115" i="97"/>
  <c r="E115" i="97"/>
  <c r="O114" i="97"/>
  <c r="L114" i="97"/>
  <c r="H114" i="97"/>
  <c r="E114" i="97"/>
  <c r="O113" i="97"/>
  <c r="L113" i="97"/>
  <c r="H113" i="97"/>
  <c r="E113" i="97"/>
  <c r="O112" i="97"/>
  <c r="L112" i="97"/>
  <c r="H112" i="97"/>
  <c r="E112" i="97"/>
  <c r="O111" i="97"/>
  <c r="L111" i="97"/>
  <c r="H111" i="97"/>
  <c r="E111" i="97"/>
  <c r="O110" i="97"/>
  <c r="L110" i="97"/>
  <c r="H110" i="97"/>
  <c r="E110" i="97"/>
  <c r="O109" i="97"/>
  <c r="L109" i="97"/>
  <c r="H109" i="97"/>
  <c r="E109" i="97"/>
  <c r="O108" i="97"/>
  <c r="L108" i="97"/>
  <c r="H108" i="97"/>
  <c r="E108" i="97"/>
  <c r="O107" i="97"/>
  <c r="L107" i="97"/>
  <c r="H107" i="97"/>
  <c r="E107" i="97"/>
  <c r="O106" i="97"/>
  <c r="L106" i="97"/>
  <c r="H106" i="97"/>
  <c r="E106" i="97"/>
  <c r="O105" i="97"/>
  <c r="L105" i="97"/>
  <c r="H105" i="97"/>
  <c r="E105" i="97"/>
  <c r="O104" i="97"/>
  <c r="L104" i="97"/>
  <c r="H104" i="97"/>
  <c r="E104" i="97"/>
  <c r="O103" i="97"/>
  <c r="L103" i="97"/>
  <c r="H103" i="97"/>
  <c r="E103" i="97"/>
  <c r="O102" i="97"/>
  <c r="L102" i="97"/>
  <c r="H102" i="97"/>
  <c r="E102" i="97"/>
  <c r="O101" i="97"/>
  <c r="L101" i="97"/>
  <c r="H101" i="97"/>
  <c r="E101" i="97"/>
  <c r="O100" i="97"/>
  <c r="L100" i="97"/>
  <c r="H100" i="97"/>
  <c r="E100" i="97"/>
  <c r="O99" i="97"/>
  <c r="L99" i="97"/>
  <c r="H99" i="97"/>
  <c r="E99" i="97"/>
  <c r="O98" i="97"/>
  <c r="L98" i="97"/>
  <c r="H98" i="97"/>
  <c r="E98" i="97"/>
  <c r="O97" i="97"/>
  <c r="L97" i="97"/>
  <c r="H97" i="97"/>
  <c r="E97" i="97"/>
  <c r="O96" i="97"/>
  <c r="L96" i="97"/>
  <c r="H96" i="97"/>
  <c r="E96" i="97"/>
  <c r="O95" i="97"/>
  <c r="L95" i="97"/>
  <c r="H95" i="97"/>
  <c r="E95" i="97"/>
  <c r="O94" i="97"/>
  <c r="L94" i="97"/>
  <c r="H94" i="97"/>
  <c r="E94" i="97"/>
  <c r="O93" i="97"/>
  <c r="L93" i="97"/>
  <c r="H93" i="97"/>
  <c r="E93" i="97"/>
  <c r="O92" i="97"/>
  <c r="L92" i="97"/>
  <c r="H92" i="97"/>
  <c r="E92" i="97"/>
  <c r="O91" i="97"/>
  <c r="L91" i="97"/>
  <c r="H91" i="97"/>
  <c r="E91" i="97"/>
  <c r="O90" i="97"/>
  <c r="L90" i="97"/>
  <c r="H90" i="97"/>
  <c r="E90" i="97"/>
  <c r="O89" i="97"/>
  <c r="L89" i="97"/>
  <c r="H89" i="97"/>
  <c r="E89" i="97"/>
  <c r="O88" i="97"/>
  <c r="L88" i="97"/>
  <c r="H88" i="97"/>
  <c r="E88" i="97"/>
  <c r="O77" i="97"/>
  <c r="L77" i="97"/>
  <c r="H77" i="97"/>
  <c r="E77" i="97"/>
  <c r="O76" i="97"/>
  <c r="L76" i="97"/>
  <c r="H76" i="97"/>
  <c r="E76" i="97"/>
  <c r="O75" i="97"/>
  <c r="L75" i="97"/>
  <c r="H75" i="97"/>
  <c r="E75" i="97"/>
  <c r="O74" i="97"/>
  <c r="L74" i="97"/>
  <c r="H74" i="97"/>
  <c r="E74" i="97"/>
  <c r="O73" i="97"/>
  <c r="L73" i="97"/>
  <c r="H73" i="97"/>
  <c r="E73" i="97"/>
  <c r="O72" i="97"/>
  <c r="L72" i="97"/>
  <c r="H72" i="97"/>
  <c r="E72" i="97"/>
  <c r="O71" i="97"/>
  <c r="L71" i="97"/>
  <c r="H71" i="97"/>
  <c r="E71" i="97"/>
  <c r="O70" i="97"/>
  <c r="L70" i="97"/>
  <c r="H70" i="97"/>
  <c r="E70" i="97"/>
  <c r="O69" i="97"/>
  <c r="L69" i="97"/>
  <c r="H69" i="97"/>
  <c r="E69" i="97"/>
  <c r="O68" i="97"/>
  <c r="L68" i="97"/>
  <c r="H68" i="97"/>
  <c r="E68" i="97"/>
  <c r="O67" i="97"/>
  <c r="L67" i="97"/>
  <c r="H67" i="97"/>
  <c r="E67" i="97"/>
  <c r="O66" i="97"/>
  <c r="L66" i="97"/>
  <c r="H66" i="97"/>
  <c r="E66" i="97"/>
  <c r="O65" i="97"/>
  <c r="L65" i="97"/>
  <c r="H65" i="97"/>
  <c r="E65" i="97"/>
  <c r="O64" i="97"/>
  <c r="L64" i="97"/>
  <c r="H64" i="97"/>
  <c r="E64" i="97"/>
  <c r="O63" i="97"/>
  <c r="L63" i="97"/>
  <c r="H63" i="97"/>
  <c r="E63" i="97"/>
  <c r="O62" i="97"/>
  <c r="L62" i="97"/>
  <c r="H62" i="97"/>
  <c r="E62" i="97"/>
  <c r="O61" i="97"/>
  <c r="L61" i="97"/>
  <c r="H61" i="97"/>
  <c r="E61" i="97"/>
  <c r="O60" i="97"/>
  <c r="L60" i="97"/>
  <c r="H60" i="97"/>
  <c r="E60" i="97"/>
  <c r="O59" i="97"/>
  <c r="L59" i="97"/>
  <c r="H59" i="97"/>
  <c r="E59" i="97"/>
  <c r="O58" i="97"/>
  <c r="L58" i="97"/>
  <c r="H58" i="97"/>
  <c r="E58" i="97"/>
  <c r="O57" i="97"/>
  <c r="L57" i="97"/>
  <c r="H57" i="97"/>
  <c r="E57" i="97"/>
  <c r="O56" i="97"/>
  <c r="L56" i="97"/>
  <c r="H56" i="97"/>
  <c r="E56" i="97"/>
  <c r="O55" i="97"/>
  <c r="L55" i="97"/>
  <c r="H55" i="97"/>
  <c r="E55" i="97"/>
  <c r="O54" i="97"/>
  <c r="L54" i="97"/>
  <c r="H54" i="97"/>
  <c r="E54" i="97"/>
  <c r="O53" i="97"/>
  <c r="L53" i="97"/>
  <c r="H53" i="97"/>
  <c r="E53" i="97"/>
  <c r="O52" i="97"/>
  <c r="L52" i="97"/>
  <c r="H52" i="97"/>
  <c r="E52" i="97"/>
  <c r="O51" i="97"/>
  <c r="L51" i="97"/>
  <c r="H51" i="97"/>
  <c r="E51" i="97"/>
  <c r="O50" i="97"/>
  <c r="L50" i="97"/>
  <c r="H50" i="97"/>
  <c r="E50" i="97"/>
  <c r="O49" i="97"/>
  <c r="L49" i="97"/>
  <c r="H49" i="97"/>
  <c r="E49" i="97"/>
  <c r="O48" i="97"/>
  <c r="L48" i="97"/>
  <c r="H48" i="97"/>
  <c r="E48" i="97"/>
  <c r="O47" i="97"/>
  <c r="L47" i="97"/>
  <c r="H47" i="97"/>
  <c r="E47" i="97"/>
  <c r="O46" i="97"/>
  <c r="L46" i="97"/>
  <c r="H46" i="97"/>
  <c r="E46" i="97"/>
  <c r="O45" i="97"/>
  <c r="L45" i="97"/>
  <c r="H45" i="97"/>
  <c r="E45" i="97"/>
  <c r="O44" i="97"/>
  <c r="L44" i="97"/>
  <c r="H44" i="97"/>
  <c r="E44" i="97"/>
  <c r="O43" i="97"/>
  <c r="L43" i="97"/>
  <c r="H43" i="97"/>
  <c r="E43" i="97"/>
  <c r="O42" i="97"/>
  <c r="L42" i="97"/>
  <c r="H42" i="97"/>
  <c r="E42" i="97"/>
  <c r="O41" i="97"/>
  <c r="L41" i="97"/>
  <c r="H41" i="97"/>
  <c r="E41" i="97"/>
  <c r="O40" i="97"/>
  <c r="L40" i="97"/>
  <c r="H40" i="97"/>
  <c r="E40" i="97"/>
  <c r="O39" i="97"/>
  <c r="L39" i="97"/>
  <c r="H39" i="97"/>
  <c r="E39" i="97"/>
  <c r="O38" i="97"/>
  <c r="L38" i="97"/>
  <c r="H38" i="97"/>
  <c r="E38" i="97"/>
  <c r="O37" i="97"/>
  <c r="L37" i="97"/>
  <c r="H37" i="97"/>
  <c r="E37" i="97"/>
  <c r="O36" i="97"/>
  <c r="L36" i="97"/>
  <c r="H36" i="97"/>
  <c r="E36" i="97"/>
  <c r="O35" i="97"/>
  <c r="L35" i="97"/>
  <c r="H35" i="97"/>
  <c r="E35" i="97"/>
  <c r="O34" i="97"/>
  <c r="L34" i="97"/>
  <c r="H34" i="97"/>
  <c r="E34" i="97"/>
  <c r="O33" i="97"/>
  <c r="L33" i="97"/>
  <c r="H33" i="97"/>
  <c r="E33" i="97"/>
  <c r="O32" i="97"/>
  <c r="L32" i="97"/>
  <c r="H32" i="97"/>
  <c r="E32" i="97"/>
  <c r="O31" i="97"/>
  <c r="L31" i="97"/>
  <c r="H31" i="97"/>
  <c r="E31" i="97"/>
  <c r="O30" i="97"/>
  <c r="L30" i="97"/>
  <c r="H30" i="97"/>
  <c r="E30" i="97"/>
  <c r="O29" i="97"/>
  <c r="L29" i="97"/>
  <c r="H29" i="97"/>
  <c r="E29" i="97"/>
  <c r="O28" i="97"/>
  <c r="L28" i="97"/>
  <c r="H28" i="97"/>
  <c r="E28" i="97"/>
  <c r="O27" i="97"/>
  <c r="L27" i="97"/>
  <c r="H27" i="97"/>
  <c r="E27" i="97"/>
  <c r="O26" i="97"/>
  <c r="L26" i="97"/>
  <c r="H26" i="97"/>
  <c r="E26" i="97"/>
  <c r="O25" i="97"/>
  <c r="L25" i="97"/>
  <c r="H25" i="97"/>
  <c r="E25" i="97"/>
  <c r="O24" i="97"/>
  <c r="L24" i="97"/>
  <c r="H24" i="97"/>
  <c r="E24" i="97"/>
  <c r="O23" i="97"/>
  <c r="L23" i="97"/>
  <c r="H23" i="97"/>
  <c r="E23" i="97"/>
  <c r="O22" i="97"/>
  <c r="L22" i="97"/>
  <c r="H22" i="97"/>
  <c r="E22" i="97"/>
  <c r="O21" i="97"/>
  <c r="L21" i="97"/>
  <c r="H21" i="97"/>
  <c r="E21" i="97"/>
  <c r="O20" i="97"/>
  <c r="L20" i="97"/>
  <c r="H20" i="97"/>
  <c r="E20" i="97"/>
  <c r="O19" i="97"/>
  <c r="L19" i="97"/>
  <c r="H19" i="97"/>
  <c r="E19" i="97"/>
  <c r="O18" i="97"/>
  <c r="L18" i="97"/>
  <c r="H18" i="97"/>
  <c r="E18" i="97"/>
  <c r="O17" i="97"/>
  <c r="L17" i="97"/>
  <c r="H17" i="97"/>
  <c r="E17" i="97"/>
  <c r="O16" i="97"/>
  <c r="L16" i="97"/>
  <c r="H16" i="97"/>
  <c r="E16" i="97"/>
  <c r="O15" i="97"/>
  <c r="L15" i="97"/>
  <c r="H15" i="97"/>
  <c r="E15" i="97"/>
  <c r="O14" i="97"/>
  <c r="L14" i="97"/>
  <c r="H14" i="97"/>
  <c r="E14" i="97"/>
  <c r="O13" i="97"/>
  <c r="L13" i="97"/>
  <c r="H13" i="97"/>
  <c r="E13" i="97"/>
  <c r="O12" i="97"/>
  <c r="L12" i="97"/>
  <c r="H12" i="97"/>
  <c r="E12" i="97"/>
  <c r="O11" i="97"/>
  <c r="L11" i="97"/>
  <c r="H11" i="97"/>
  <c r="E11" i="97"/>
  <c r="O10" i="97"/>
  <c r="L10" i="97"/>
  <c r="H10" i="97"/>
  <c r="E10" i="97"/>
  <c r="O9" i="97"/>
  <c r="L9" i="97"/>
  <c r="H9" i="97"/>
  <c r="E9" i="97"/>
  <c r="O8" i="97"/>
  <c r="L8" i="97"/>
  <c r="H8" i="97"/>
  <c r="E8" i="97"/>
  <c r="O7" i="97"/>
  <c r="L7" i="97"/>
  <c r="H7" i="97"/>
  <c r="E7" i="97"/>
  <c r="O6" i="97"/>
  <c r="L6" i="97"/>
  <c r="H6" i="97"/>
  <c r="E6" i="97"/>
  <c r="O5" i="97"/>
  <c r="L5" i="97"/>
  <c r="H5" i="97"/>
  <c r="E5" i="97"/>
  <c r="O4" i="97"/>
  <c r="L4" i="97"/>
  <c r="H4" i="97"/>
  <c r="E4" i="97"/>
  <c r="O3" i="97"/>
  <c r="L3" i="97"/>
  <c r="H3" i="97"/>
  <c r="E3" i="97"/>
  <c r="O2" i="97"/>
  <c r="L2" i="97"/>
  <c r="H2" i="97"/>
  <c r="E2" i="97"/>
  <c r="K123" i="96"/>
  <c r="K121" i="96"/>
  <c r="K120" i="96"/>
  <c r="K119" i="96"/>
  <c r="K118" i="96"/>
  <c r="S117" i="96"/>
  <c r="R117" i="96"/>
  <c r="Q117" i="96"/>
  <c r="P117" i="96"/>
  <c r="O117" i="96"/>
  <c r="N117" i="96"/>
  <c r="M117" i="96"/>
  <c r="L117" i="96"/>
  <c r="K117" i="96"/>
  <c r="J117" i="96"/>
  <c r="I117" i="96"/>
  <c r="H117" i="96"/>
  <c r="G117" i="96"/>
  <c r="S116" i="96"/>
  <c r="R116" i="96"/>
  <c r="Q116" i="96"/>
  <c r="P116" i="96"/>
  <c r="O116" i="96"/>
  <c r="N116" i="96"/>
  <c r="M116" i="96"/>
  <c r="L116" i="96"/>
  <c r="I116" i="96"/>
  <c r="H116" i="96"/>
  <c r="G116" i="96"/>
  <c r="S115" i="96"/>
  <c r="R115" i="96"/>
  <c r="Q115" i="96"/>
  <c r="P115" i="96"/>
  <c r="O115" i="96"/>
  <c r="N115" i="96"/>
  <c r="M115" i="96"/>
  <c r="L115" i="96"/>
  <c r="K115" i="96"/>
  <c r="I115" i="96"/>
  <c r="H115" i="96"/>
  <c r="G115" i="96"/>
  <c r="S114" i="96"/>
  <c r="R114" i="96"/>
  <c r="Q114" i="96"/>
  <c r="P114" i="96"/>
  <c r="O114" i="96"/>
  <c r="N114" i="96"/>
  <c r="M114" i="96"/>
  <c r="L114" i="96"/>
  <c r="J114" i="96"/>
  <c r="I114" i="96"/>
  <c r="H114" i="96"/>
  <c r="G114" i="96"/>
  <c r="S113" i="96"/>
  <c r="R113" i="96"/>
  <c r="Q113" i="96"/>
  <c r="P113" i="96"/>
  <c r="O113" i="96"/>
  <c r="N113" i="96"/>
  <c r="M113" i="96"/>
  <c r="L113" i="96"/>
  <c r="K113" i="96"/>
  <c r="J113" i="96"/>
  <c r="I113" i="96"/>
  <c r="H113" i="96"/>
  <c r="G113" i="96"/>
  <c r="S112" i="96"/>
  <c r="R112" i="96"/>
  <c r="Q112" i="96"/>
  <c r="P112" i="96"/>
  <c r="O112" i="96"/>
  <c r="N112" i="96"/>
  <c r="M112" i="96"/>
  <c r="L112" i="96"/>
  <c r="K112" i="96"/>
  <c r="J112" i="96"/>
  <c r="I112" i="96"/>
  <c r="H112" i="96"/>
  <c r="G112" i="96"/>
  <c r="S111" i="96"/>
  <c r="R111" i="96"/>
  <c r="Q111" i="96"/>
  <c r="P111" i="96"/>
  <c r="O111" i="96"/>
  <c r="N111" i="96"/>
  <c r="M111" i="96"/>
  <c r="L111" i="96"/>
  <c r="K111" i="96"/>
  <c r="J111" i="96"/>
  <c r="I111" i="96"/>
  <c r="H111" i="96"/>
  <c r="G111" i="96"/>
  <c r="S110" i="96"/>
  <c r="R110" i="96"/>
  <c r="Q110" i="96"/>
  <c r="P110" i="96"/>
  <c r="O110" i="96"/>
  <c r="N110" i="96"/>
  <c r="M110" i="96"/>
  <c r="L110" i="96"/>
  <c r="K110" i="96"/>
  <c r="J110" i="96"/>
  <c r="I110" i="96"/>
  <c r="H110" i="96"/>
  <c r="G110" i="96"/>
  <c r="S109" i="96"/>
  <c r="R109" i="96"/>
  <c r="Q109" i="96"/>
  <c r="P109" i="96"/>
  <c r="O109" i="96"/>
  <c r="N109" i="96"/>
  <c r="M109" i="96"/>
  <c r="L109" i="96"/>
  <c r="K109" i="96"/>
  <c r="J109" i="96"/>
  <c r="I109" i="96"/>
  <c r="H109" i="96"/>
  <c r="G109" i="96"/>
  <c r="S108" i="96"/>
  <c r="R108" i="96"/>
  <c r="Q108" i="96"/>
  <c r="P108" i="96"/>
  <c r="O108" i="96"/>
  <c r="N108" i="96"/>
  <c r="M108" i="96"/>
  <c r="L108" i="96"/>
  <c r="J108" i="96"/>
  <c r="I108" i="96"/>
  <c r="H108" i="96"/>
  <c r="G108" i="96"/>
  <c r="S107" i="96"/>
  <c r="R107" i="96"/>
  <c r="Q107" i="96"/>
  <c r="P107" i="96"/>
  <c r="O107" i="96"/>
  <c r="N107" i="96"/>
  <c r="M107" i="96"/>
  <c r="L107" i="96"/>
  <c r="K107" i="96"/>
  <c r="J107" i="96"/>
  <c r="I107" i="96"/>
  <c r="H107" i="96"/>
  <c r="G107" i="96"/>
  <c r="S106" i="96"/>
  <c r="R106" i="96"/>
  <c r="Q106" i="96"/>
  <c r="P106" i="96"/>
  <c r="O106" i="96"/>
  <c r="N106" i="96"/>
  <c r="M106" i="96"/>
  <c r="L106" i="96"/>
  <c r="K106" i="96"/>
  <c r="J106" i="96"/>
  <c r="I106" i="96"/>
  <c r="H106" i="96"/>
  <c r="G106" i="96"/>
  <c r="S105" i="96"/>
  <c r="R105" i="96"/>
  <c r="Q105" i="96"/>
  <c r="P105" i="96"/>
  <c r="O105" i="96"/>
  <c r="N105" i="96"/>
  <c r="M105" i="96"/>
  <c r="L105" i="96"/>
  <c r="K105" i="96"/>
  <c r="J105" i="96"/>
  <c r="I105" i="96"/>
  <c r="H105" i="96"/>
  <c r="G105" i="96"/>
  <c r="S104" i="96"/>
  <c r="R104" i="96"/>
  <c r="Q104" i="96"/>
  <c r="P104" i="96"/>
  <c r="O104" i="96"/>
  <c r="N104" i="96"/>
  <c r="M104" i="96"/>
  <c r="K104" i="96"/>
  <c r="J104" i="96"/>
  <c r="I104" i="96"/>
  <c r="H104" i="96"/>
  <c r="G104" i="96"/>
  <c r="S103" i="96"/>
  <c r="R103" i="96"/>
  <c r="Q103" i="96"/>
  <c r="P103" i="96"/>
  <c r="O103" i="96"/>
  <c r="N103" i="96"/>
  <c r="M103" i="96"/>
  <c r="L103" i="96"/>
  <c r="K103" i="96"/>
  <c r="J103" i="96"/>
  <c r="I103" i="96"/>
  <c r="H103" i="96"/>
  <c r="G103" i="96"/>
  <c r="S102" i="96"/>
  <c r="R102" i="96"/>
  <c r="Q102" i="96"/>
  <c r="P102" i="96"/>
  <c r="O102" i="96"/>
  <c r="N102" i="96"/>
  <c r="M102" i="96"/>
  <c r="L102" i="96"/>
  <c r="K102" i="96"/>
  <c r="J102" i="96"/>
  <c r="I102" i="96"/>
  <c r="H102" i="96"/>
  <c r="G102" i="96"/>
  <c r="S101" i="96"/>
  <c r="R101" i="96"/>
  <c r="Q101" i="96"/>
  <c r="P101" i="96"/>
  <c r="O101" i="96"/>
  <c r="N101" i="96"/>
  <c r="M101" i="96"/>
  <c r="L101" i="96"/>
  <c r="J101" i="96"/>
  <c r="I101" i="96"/>
  <c r="H101" i="96"/>
  <c r="G101" i="96"/>
  <c r="S100" i="96"/>
  <c r="R100" i="96"/>
  <c r="Q100" i="96"/>
  <c r="P100" i="96"/>
  <c r="O100" i="96"/>
  <c r="N100" i="96"/>
  <c r="M100" i="96"/>
  <c r="K100" i="96"/>
  <c r="J100" i="96"/>
  <c r="I100" i="96"/>
  <c r="H100" i="96"/>
  <c r="G100" i="96"/>
  <c r="S99" i="96"/>
  <c r="R99" i="96"/>
  <c r="Q99" i="96"/>
  <c r="P99" i="96"/>
  <c r="O99" i="96"/>
  <c r="N99" i="96"/>
  <c r="M99" i="96"/>
  <c r="L99" i="96"/>
  <c r="K99" i="96"/>
  <c r="J99" i="96"/>
  <c r="I99" i="96"/>
  <c r="H99" i="96"/>
  <c r="G99" i="96"/>
  <c r="S98" i="96"/>
  <c r="R98" i="96"/>
  <c r="Q98" i="96"/>
  <c r="P98" i="96"/>
  <c r="O98" i="96"/>
  <c r="N98" i="96"/>
  <c r="M98" i="96"/>
  <c r="L98" i="96"/>
  <c r="K98" i="96"/>
  <c r="J98" i="96"/>
  <c r="I98" i="96"/>
  <c r="H98" i="96"/>
  <c r="G98" i="96"/>
  <c r="S97" i="96"/>
  <c r="R97" i="96"/>
  <c r="Q97" i="96"/>
  <c r="P97" i="96"/>
  <c r="O97" i="96"/>
  <c r="N97" i="96"/>
  <c r="M97" i="96"/>
  <c r="L97" i="96"/>
  <c r="K97" i="96"/>
  <c r="J97" i="96"/>
  <c r="I97" i="96"/>
  <c r="H97" i="96"/>
  <c r="G97" i="96"/>
  <c r="S96" i="96"/>
  <c r="R96" i="96"/>
  <c r="Q96" i="96"/>
  <c r="P96" i="96"/>
  <c r="O96" i="96"/>
  <c r="N96" i="96"/>
  <c r="M96" i="96"/>
  <c r="L96" i="96"/>
  <c r="J96" i="96"/>
  <c r="I96" i="96"/>
  <c r="H96" i="96"/>
  <c r="G96" i="96"/>
  <c r="S95" i="96"/>
  <c r="R95" i="96"/>
  <c r="Q95" i="96"/>
  <c r="P95" i="96"/>
  <c r="O95" i="96"/>
  <c r="N95" i="96"/>
  <c r="M95" i="96"/>
  <c r="L95" i="96"/>
  <c r="K95" i="96"/>
  <c r="J95" i="96"/>
  <c r="I95" i="96"/>
  <c r="H95" i="96"/>
  <c r="G95" i="96"/>
  <c r="S94" i="96"/>
  <c r="R94" i="96"/>
  <c r="Q94" i="96"/>
  <c r="P94" i="96"/>
  <c r="O94" i="96"/>
  <c r="N94" i="96"/>
  <c r="M94" i="96"/>
  <c r="K94" i="96"/>
  <c r="J94" i="96"/>
  <c r="I94" i="96"/>
  <c r="H94" i="96"/>
  <c r="G94" i="96"/>
  <c r="S93" i="96"/>
  <c r="R93" i="96"/>
  <c r="Q93" i="96"/>
  <c r="P93" i="96"/>
  <c r="O93" i="96"/>
  <c r="N93" i="96"/>
  <c r="M93" i="96"/>
  <c r="L93" i="96"/>
  <c r="K93" i="96"/>
  <c r="J93" i="96"/>
  <c r="I93" i="96"/>
  <c r="H93" i="96"/>
  <c r="G93" i="96"/>
  <c r="S92" i="96"/>
  <c r="R92" i="96"/>
  <c r="Q92" i="96"/>
  <c r="P92" i="96"/>
  <c r="O92" i="96"/>
  <c r="N92" i="96"/>
  <c r="M92" i="96"/>
  <c r="L92" i="96"/>
  <c r="K92" i="96"/>
  <c r="J92" i="96"/>
  <c r="I92" i="96"/>
  <c r="H92" i="96"/>
  <c r="G92" i="96"/>
  <c r="S91" i="96"/>
  <c r="R91" i="96"/>
  <c r="Q91" i="96"/>
  <c r="P91" i="96"/>
  <c r="O91" i="96"/>
  <c r="N91" i="96"/>
  <c r="M91" i="96"/>
  <c r="L91" i="96"/>
  <c r="K91" i="96"/>
  <c r="J91" i="96"/>
  <c r="I91" i="96"/>
  <c r="H91" i="96"/>
  <c r="G91" i="96"/>
  <c r="S90" i="96"/>
  <c r="R90" i="96"/>
  <c r="Q90" i="96"/>
  <c r="P90" i="96"/>
  <c r="O90" i="96"/>
  <c r="N90" i="96"/>
  <c r="M90" i="96"/>
  <c r="L90" i="96"/>
  <c r="J90" i="96"/>
  <c r="I90" i="96"/>
  <c r="H90" i="96"/>
  <c r="G90" i="96"/>
  <c r="S89" i="96"/>
  <c r="R89" i="96"/>
  <c r="Q89" i="96"/>
  <c r="P89" i="96"/>
  <c r="O89" i="96"/>
  <c r="N89" i="96"/>
  <c r="M89" i="96"/>
  <c r="L89" i="96"/>
  <c r="J89" i="96"/>
  <c r="I89" i="96"/>
  <c r="H89" i="96"/>
  <c r="G89" i="96"/>
  <c r="S78" i="96"/>
  <c r="R78" i="96"/>
  <c r="Q78" i="96"/>
  <c r="P78" i="96"/>
  <c r="O78" i="96"/>
  <c r="N78" i="96"/>
  <c r="M78" i="96"/>
  <c r="L78" i="96"/>
  <c r="K78" i="96"/>
  <c r="J78" i="96"/>
  <c r="I78" i="96"/>
  <c r="H78" i="96"/>
  <c r="G78" i="96"/>
  <c r="S77" i="96"/>
  <c r="R77" i="96"/>
  <c r="Q77" i="96"/>
  <c r="P77" i="96"/>
  <c r="O77" i="96"/>
  <c r="N77" i="96"/>
  <c r="M77" i="96"/>
  <c r="L77" i="96"/>
  <c r="J77" i="96"/>
  <c r="I77" i="96"/>
  <c r="H77" i="96"/>
  <c r="G77" i="96"/>
  <c r="S76" i="96"/>
  <c r="R76" i="96"/>
  <c r="Q76" i="96"/>
  <c r="P76" i="96"/>
  <c r="O76" i="96"/>
  <c r="N76" i="96"/>
  <c r="M76" i="96"/>
  <c r="L76" i="96"/>
  <c r="K76" i="96"/>
  <c r="J76" i="96"/>
  <c r="I76" i="96"/>
  <c r="H76" i="96"/>
  <c r="G76" i="96"/>
  <c r="S75" i="96"/>
  <c r="R75" i="96"/>
  <c r="Q75" i="96"/>
  <c r="P75" i="96"/>
  <c r="O75" i="96"/>
  <c r="N75" i="96"/>
  <c r="M75" i="96"/>
  <c r="L75" i="96"/>
  <c r="K75" i="96"/>
  <c r="J75" i="96"/>
  <c r="I75" i="96"/>
  <c r="H75" i="96"/>
  <c r="G75" i="96"/>
  <c r="S74" i="96"/>
  <c r="R74" i="96"/>
  <c r="Q74" i="96"/>
  <c r="P74" i="96"/>
  <c r="O74" i="96"/>
  <c r="N74" i="96"/>
  <c r="M74" i="96"/>
  <c r="L74" i="96"/>
  <c r="J74" i="96"/>
  <c r="I74" i="96"/>
  <c r="H74" i="96"/>
  <c r="G74" i="96"/>
  <c r="S73" i="96"/>
  <c r="R73" i="96"/>
  <c r="Q73" i="96"/>
  <c r="P73" i="96"/>
  <c r="O73" i="96"/>
  <c r="N73" i="96"/>
  <c r="M73" i="96"/>
  <c r="L73" i="96"/>
  <c r="K73" i="96"/>
  <c r="J73" i="96"/>
  <c r="I73" i="96"/>
  <c r="H73" i="96"/>
  <c r="G73" i="96"/>
  <c r="S72" i="96"/>
  <c r="R72" i="96"/>
  <c r="Q72" i="96"/>
  <c r="P72" i="96"/>
  <c r="O72" i="96"/>
  <c r="N72" i="96"/>
  <c r="M72" i="96"/>
  <c r="L72" i="96"/>
  <c r="K72" i="96"/>
  <c r="J72" i="96"/>
  <c r="I72" i="96"/>
  <c r="H72" i="96"/>
  <c r="G72" i="96"/>
  <c r="S71" i="96"/>
  <c r="R71" i="96"/>
  <c r="Q71" i="96"/>
  <c r="P71" i="96"/>
  <c r="O71" i="96"/>
  <c r="N71" i="96"/>
  <c r="M71" i="96"/>
  <c r="K71" i="96"/>
  <c r="J71" i="96"/>
  <c r="I71" i="96"/>
  <c r="H71" i="96"/>
  <c r="G71" i="96"/>
  <c r="S70" i="96"/>
  <c r="R70" i="96"/>
  <c r="Q70" i="96"/>
  <c r="P70" i="96"/>
  <c r="O70" i="96"/>
  <c r="N70" i="96"/>
  <c r="M70" i="96"/>
  <c r="K70" i="96"/>
  <c r="J70" i="96"/>
  <c r="I70" i="96"/>
  <c r="H70" i="96"/>
  <c r="G70" i="96"/>
  <c r="S69" i="96"/>
  <c r="R69" i="96"/>
  <c r="Q69" i="96"/>
  <c r="P69" i="96"/>
  <c r="O69" i="96"/>
  <c r="N69" i="96"/>
  <c r="M69" i="96"/>
  <c r="L69" i="96"/>
  <c r="K69" i="96"/>
  <c r="J69" i="96"/>
  <c r="I69" i="96"/>
  <c r="H69" i="96"/>
  <c r="G69" i="96"/>
  <c r="S68" i="96"/>
  <c r="R68" i="96"/>
  <c r="Q68" i="96"/>
  <c r="P68" i="96"/>
  <c r="O68" i="96"/>
  <c r="N68" i="96"/>
  <c r="M68" i="96"/>
  <c r="L68" i="96"/>
  <c r="K68" i="96"/>
  <c r="J68" i="96"/>
  <c r="I68" i="96"/>
  <c r="H68" i="96"/>
  <c r="G68" i="96"/>
  <c r="S67" i="96"/>
  <c r="R67" i="96"/>
  <c r="Q67" i="96"/>
  <c r="P67" i="96"/>
  <c r="O67" i="96"/>
  <c r="N67" i="96"/>
  <c r="M67" i="96"/>
  <c r="L67" i="96"/>
  <c r="K67" i="96"/>
  <c r="J67" i="96"/>
  <c r="I67" i="96"/>
  <c r="H67" i="96"/>
  <c r="G67" i="96"/>
  <c r="S132" i="96"/>
  <c r="R132" i="96"/>
  <c r="K132" i="96"/>
  <c r="J132" i="96"/>
  <c r="I132" i="96"/>
  <c r="H132" i="96"/>
  <c r="G132" i="96"/>
  <c r="S131" i="96"/>
  <c r="R131" i="96"/>
  <c r="J131" i="96"/>
  <c r="I131" i="96"/>
  <c r="H131" i="96"/>
  <c r="G131" i="96"/>
  <c r="S130" i="96"/>
  <c r="R130" i="96"/>
  <c r="K130" i="96"/>
  <c r="J130" i="96"/>
  <c r="I130" i="96"/>
  <c r="H130" i="96"/>
  <c r="G130" i="96"/>
  <c r="S129" i="96"/>
  <c r="R129" i="96"/>
  <c r="K129" i="96"/>
  <c r="J129" i="96"/>
  <c r="I129" i="96"/>
  <c r="H129" i="96"/>
  <c r="G129" i="96"/>
  <c r="S128" i="96"/>
  <c r="R128" i="96"/>
  <c r="K128" i="96"/>
  <c r="J128" i="96"/>
  <c r="I128" i="96"/>
  <c r="H128" i="96"/>
  <c r="G128" i="96"/>
  <c r="S66" i="96"/>
  <c r="R66" i="96"/>
  <c r="Q66" i="96"/>
  <c r="P66" i="96"/>
  <c r="O66" i="96"/>
  <c r="N66" i="96"/>
  <c r="M66" i="96"/>
  <c r="K66" i="96"/>
  <c r="J66" i="96"/>
  <c r="I66" i="96"/>
  <c r="H66" i="96"/>
  <c r="G66" i="96"/>
  <c r="S65" i="96"/>
  <c r="R65" i="96"/>
  <c r="Q65" i="96"/>
  <c r="P65" i="96"/>
  <c r="O65" i="96"/>
  <c r="N65" i="96"/>
  <c r="M65" i="96"/>
  <c r="K65" i="96"/>
  <c r="J65" i="96"/>
  <c r="I65" i="96"/>
  <c r="H65" i="96"/>
  <c r="G65" i="96"/>
  <c r="S64" i="96"/>
  <c r="R64" i="96"/>
  <c r="Q64" i="96"/>
  <c r="P64" i="96"/>
  <c r="O64" i="96"/>
  <c r="N64" i="96"/>
  <c r="M64" i="96"/>
  <c r="K64" i="96"/>
  <c r="J64" i="96"/>
  <c r="I64" i="96"/>
  <c r="H64" i="96"/>
  <c r="G64" i="96"/>
  <c r="S63" i="96"/>
  <c r="R63" i="96"/>
  <c r="Q63" i="96"/>
  <c r="P63" i="96"/>
  <c r="O63" i="96"/>
  <c r="N63" i="96"/>
  <c r="M63" i="96"/>
  <c r="L63" i="96"/>
  <c r="K63" i="96"/>
  <c r="J63" i="96"/>
  <c r="I63" i="96"/>
  <c r="H63" i="96"/>
  <c r="G63" i="96"/>
  <c r="S62" i="96"/>
  <c r="R62" i="96"/>
  <c r="Q62" i="96"/>
  <c r="P62" i="96"/>
  <c r="O62" i="96"/>
  <c r="N62" i="96"/>
  <c r="M62" i="96"/>
  <c r="L62" i="96"/>
  <c r="K62" i="96"/>
  <c r="J62" i="96"/>
  <c r="I62" i="96"/>
  <c r="H62" i="96"/>
  <c r="G62" i="96"/>
  <c r="S61" i="96"/>
  <c r="R61" i="96"/>
  <c r="Q61" i="96"/>
  <c r="P61" i="96"/>
  <c r="O61" i="96"/>
  <c r="N61" i="96"/>
  <c r="M61" i="96"/>
  <c r="L61" i="96"/>
  <c r="K61" i="96"/>
  <c r="J61" i="96"/>
  <c r="I61" i="96"/>
  <c r="H61" i="96"/>
  <c r="G61" i="96"/>
  <c r="S60" i="96"/>
  <c r="R60" i="96"/>
  <c r="Q60" i="96"/>
  <c r="P60" i="96"/>
  <c r="O60" i="96"/>
  <c r="N60" i="96"/>
  <c r="M60" i="96"/>
  <c r="L60" i="96"/>
  <c r="K60" i="96"/>
  <c r="J60" i="96"/>
  <c r="I60" i="96"/>
  <c r="H60" i="96"/>
  <c r="G60" i="96"/>
  <c r="S59" i="96"/>
  <c r="R59" i="96"/>
  <c r="Q59" i="96"/>
  <c r="P59" i="96"/>
  <c r="O59" i="96"/>
  <c r="N59" i="96"/>
  <c r="M59" i="96"/>
  <c r="L59" i="96"/>
  <c r="K59" i="96"/>
  <c r="J59" i="96"/>
  <c r="I59" i="96"/>
  <c r="H59" i="96"/>
  <c r="G59" i="96"/>
  <c r="S58" i="96"/>
  <c r="R58" i="96"/>
  <c r="Q58" i="96"/>
  <c r="P58" i="96"/>
  <c r="O58" i="96"/>
  <c r="N58" i="96"/>
  <c r="M58" i="96"/>
  <c r="L58" i="96"/>
  <c r="K58" i="96"/>
  <c r="J58" i="96"/>
  <c r="I58" i="96"/>
  <c r="H58" i="96"/>
  <c r="G58" i="96"/>
  <c r="S57" i="96"/>
  <c r="R57" i="96"/>
  <c r="Q57" i="96"/>
  <c r="P57" i="96"/>
  <c r="O57" i="96"/>
  <c r="N57" i="96"/>
  <c r="M57" i="96"/>
  <c r="L57" i="96"/>
  <c r="K57" i="96"/>
  <c r="J57" i="96"/>
  <c r="I57" i="96"/>
  <c r="H57" i="96"/>
  <c r="G57" i="96"/>
  <c r="S56" i="96"/>
  <c r="R56" i="96"/>
  <c r="Q56" i="96"/>
  <c r="P56" i="96"/>
  <c r="O56" i="96"/>
  <c r="N56" i="96"/>
  <c r="M56" i="96"/>
  <c r="L56" i="96"/>
  <c r="K56" i="96"/>
  <c r="J56" i="96"/>
  <c r="I56" i="96"/>
  <c r="H56" i="96"/>
  <c r="G56" i="96"/>
  <c r="S55" i="96"/>
  <c r="R55" i="96"/>
  <c r="Q55" i="96"/>
  <c r="P55" i="96"/>
  <c r="O55" i="96"/>
  <c r="N55" i="96"/>
  <c r="M55" i="96"/>
  <c r="L55" i="96"/>
  <c r="K55" i="96"/>
  <c r="J55" i="96"/>
  <c r="I55" i="96"/>
  <c r="H55" i="96"/>
  <c r="G55" i="96"/>
  <c r="S54" i="96"/>
  <c r="R54" i="96"/>
  <c r="Q54" i="96"/>
  <c r="P54" i="96"/>
  <c r="O54" i="96"/>
  <c r="N54" i="96"/>
  <c r="M54" i="96"/>
  <c r="L54" i="96"/>
  <c r="K54" i="96"/>
  <c r="J54" i="96"/>
  <c r="I54" i="96"/>
  <c r="H54" i="96"/>
  <c r="G54" i="96"/>
  <c r="S53" i="96"/>
  <c r="R53" i="96"/>
  <c r="Q53" i="96"/>
  <c r="P53" i="96"/>
  <c r="O53" i="96"/>
  <c r="N53" i="96"/>
  <c r="M53" i="96"/>
  <c r="L53" i="96"/>
  <c r="K53" i="96"/>
  <c r="J53" i="96"/>
  <c r="I53" i="96"/>
  <c r="H53" i="96"/>
  <c r="G53" i="96"/>
  <c r="S52" i="96"/>
  <c r="R52" i="96"/>
  <c r="Q52" i="96"/>
  <c r="P52" i="96"/>
  <c r="O52" i="96"/>
  <c r="N52" i="96"/>
  <c r="M52" i="96"/>
  <c r="L52" i="96"/>
  <c r="K52" i="96"/>
  <c r="J52" i="96"/>
  <c r="I52" i="96"/>
  <c r="H52" i="96"/>
  <c r="G52" i="96"/>
  <c r="S51" i="96"/>
  <c r="R51" i="96"/>
  <c r="Q51" i="96"/>
  <c r="P51" i="96"/>
  <c r="O51" i="96"/>
  <c r="N51" i="96"/>
  <c r="M51" i="96"/>
  <c r="L51" i="96"/>
  <c r="K51" i="96"/>
  <c r="J51" i="96"/>
  <c r="I51" i="96"/>
  <c r="H51" i="96"/>
  <c r="G51" i="96"/>
  <c r="S50" i="96"/>
  <c r="R50" i="96"/>
  <c r="Q50" i="96"/>
  <c r="P50" i="96"/>
  <c r="O50" i="96"/>
  <c r="N50" i="96"/>
  <c r="M50" i="96"/>
  <c r="L50" i="96"/>
  <c r="K50" i="96"/>
  <c r="J50" i="96"/>
  <c r="I50" i="96"/>
  <c r="H50" i="96"/>
  <c r="G50" i="96"/>
  <c r="S49" i="96"/>
  <c r="R49" i="96"/>
  <c r="Q49" i="96"/>
  <c r="P49" i="96"/>
  <c r="O49" i="96"/>
  <c r="N49" i="96"/>
  <c r="M49" i="96"/>
  <c r="L49" i="96"/>
  <c r="K49" i="96"/>
  <c r="J49" i="96"/>
  <c r="I49" i="96"/>
  <c r="H49" i="96"/>
  <c r="G49" i="96"/>
  <c r="S124" i="96"/>
  <c r="R124" i="96"/>
  <c r="K124" i="96"/>
  <c r="J124" i="96"/>
  <c r="I124" i="96"/>
  <c r="H124" i="96"/>
  <c r="G124" i="96"/>
  <c r="S48" i="96"/>
  <c r="R48" i="96"/>
  <c r="Q48" i="96"/>
  <c r="P48" i="96"/>
  <c r="O48" i="96"/>
  <c r="N48" i="96"/>
  <c r="M48" i="96"/>
  <c r="L48" i="96"/>
  <c r="K48" i="96"/>
  <c r="J48" i="96"/>
  <c r="I48" i="96"/>
  <c r="H48" i="96"/>
  <c r="G48" i="96"/>
  <c r="S47" i="96"/>
  <c r="R47" i="96"/>
  <c r="Q47" i="96"/>
  <c r="P47" i="96"/>
  <c r="O47" i="96"/>
  <c r="N47" i="96"/>
  <c r="M47" i="96"/>
  <c r="L47" i="96"/>
  <c r="K47" i="96"/>
  <c r="J47" i="96"/>
  <c r="I47" i="96"/>
  <c r="H47" i="96"/>
  <c r="G47" i="96"/>
  <c r="S46" i="96"/>
  <c r="R46" i="96"/>
  <c r="Q46" i="96"/>
  <c r="P46" i="96"/>
  <c r="O46" i="96"/>
  <c r="N46" i="96"/>
  <c r="M46" i="96"/>
  <c r="L46" i="96"/>
  <c r="K46" i="96"/>
  <c r="J46" i="96"/>
  <c r="I46" i="96"/>
  <c r="H46" i="96"/>
  <c r="G46" i="96"/>
  <c r="S45" i="96"/>
  <c r="R45" i="96"/>
  <c r="Q45" i="96"/>
  <c r="P45" i="96"/>
  <c r="O45" i="96"/>
  <c r="N45" i="96"/>
  <c r="M45" i="96"/>
  <c r="L45" i="96"/>
  <c r="K45" i="96"/>
  <c r="J45" i="96"/>
  <c r="I45" i="96"/>
  <c r="H45" i="96"/>
  <c r="G45" i="96"/>
  <c r="S44" i="96"/>
  <c r="R44" i="96"/>
  <c r="Q44" i="96"/>
  <c r="P44" i="96"/>
  <c r="O44" i="96"/>
  <c r="N44" i="96"/>
  <c r="M44" i="96"/>
  <c r="L44" i="96"/>
  <c r="K44" i="96"/>
  <c r="J44" i="96"/>
  <c r="I44" i="96"/>
  <c r="H44" i="96"/>
  <c r="G44" i="96"/>
  <c r="S43" i="96"/>
  <c r="R43" i="96"/>
  <c r="Q43" i="96"/>
  <c r="P43" i="96"/>
  <c r="O43" i="96"/>
  <c r="N43" i="96"/>
  <c r="M43" i="96"/>
  <c r="L43" i="96"/>
  <c r="K43" i="96"/>
  <c r="J43" i="96"/>
  <c r="I43" i="96"/>
  <c r="H43" i="96"/>
  <c r="G43" i="96"/>
  <c r="S42" i="96"/>
  <c r="R42" i="96"/>
  <c r="Q42" i="96"/>
  <c r="P42" i="96"/>
  <c r="O42" i="96"/>
  <c r="N42" i="96"/>
  <c r="M42" i="96"/>
  <c r="K42" i="96"/>
  <c r="J42" i="96"/>
  <c r="I42" i="96"/>
  <c r="H42" i="96"/>
  <c r="G42" i="96"/>
  <c r="S41" i="96"/>
  <c r="R41" i="96"/>
  <c r="Q41" i="96"/>
  <c r="P41" i="96"/>
  <c r="O41" i="96"/>
  <c r="N41" i="96"/>
  <c r="M41" i="96"/>
  <c r="L41" i="96"/>
  <c r="K41" i="96"/>
  <c r="J41" i="96"/>
  <c r="I41" i="96"/>
  <c r="H41" i="96"/>
  <c r="G41" i="96"/>
  <c r="S40" i="96"/>
  <c r="R40" i="96"/>
  <c r="Q40" i="96"/>
  <c r="P40" i="96"/>
  <c r="O40" i="96"/>
  <c r="N40" i="96"/>
  <c r="M40" i="96"/>
  <c r="L40" i="96"/>
  <c r="K40" i="96"/>
  <c r="J40" i="96"/>
  <c r="I40" i="96"/>
  <c r="H40" i="96"/>
  <c r="G40" i="96"/>
  <c r="S39" i="96"/>
  <c r="R39" i="96"/>
  <c r="Q39" i="96"/>
  <c r="P39" i="96"/>
  <c r="O39" i="96"/>
  <c r="N39" i="96"/>
  <c r="M39" i="96"/>
  <c r="L39" i="96"/>
  <c r="K39" i="96"/>
  <c r="J39" i="96"/>
  <c r="I39" i="96"/>
  <c r="H39" i="96"/>
  <c r="G39" i="96"/>
  <c r="S38" i="96"/>
  <c r="R38" i="96"/>
  <c r="Q38" i="96"/>
  <c r="P38" i="96"/>
  <c r="O38" i="96"/>
  <c r="N38" i="96"/>
  <c r="M38" i="96"/>
  <c r="L38" i="96"/>
  <c r="K38" i="96"/>
  <c r="J38" i="96"/>
  <c r="I38" i="96"/>
  <c r="H38" i="96"/>
  <c r="G38" i="96"/>
  <c r="S37" i="96"/>
  <c r="R37" i="96"/>
  <c r="Q37" i="96"/>
  <c r="P37" i="96"/>
  <c r="O37" i="96"/>
  <c r="N37" i="96"/>
  <c r="M37" i="96"/>
  <c r="L37" i="96"/>
  <c r="K37" i="96"/>
  <c r="J37" i="96"/>
  <c r="I37" i="96"/>
  <c r="H37" i="96"/>
  <c r="G37" i="96"/>
  <c r="S36" i="96"/>
  <c r="R36" i="96"/>
  <c r="Q36" i="96"/>
  <c r="P36" i="96"/>
  <c r="O36" i="96"/>
  <c r="N36" i="96"/>
  <c r="M36" i="96"/>
  <c r="L36" i="96"/>
  <c r="K36" i="96"/>
  <c r="J36" i="96"/>
  <c r="I36" i="96"/>
  <c r="H36" i="96"/>
  <c r="G36" i="96"/>
  <c r="S35" i="96"/>
  <c r="R35" i="96"/>
  <c r="Q35" i="96"/>
  <c r="P35" i="96"/>
  <c r="O35" i="96"/>
  <c r="N35" i="96"/>
  <c r="M35" i="96"/>
  <c r="L35" i="96"/>
  <c r="K35" i="96"/>
  <c r="J35" i="96"/>
  <c r="I35" i="96"/>
  <c r="H35" i="96"/>
  <c r="G35" i="96"/>
  <c r="S34" i="96"/>
  <c r="R34" i="96"/>
  <c r="Q34" i="96"/>
  <c r="P34" i="96"/>
  <c r="O34" i="96"/>
  <c r="N34" i="96"/>
  <c r="M34" i="96"/>
  <c r="L34" i="96"/>
  <c r="K34" i="96"/>
  <c r="J34" i="96"/>
  <c r="I34" i="96"/>
  <c r="H34" i="96"/>
  <c r="G34" i="96"/>
  <c r="S33" i="96"/>
  <c r="R33" i="96"/>
  <c r="Q33" i="96"/>
  <c r="P33" i="96"/>
  <c r="O33" i="96"/>
  <c r="N33" i="96"/>
  <c r="M33" i="96"/>
  <c r="K33" i="96"/>
  <c r="J33" i="96"/>
  <c r="I33" i="96"/>
  <c r="H33" i="96"/>
  <c r="G33" i="96"/>
  <c r="S32" i="96"/>
  <c r="R32" i="96"/>
  <c r="Q32" i="96"/>
  <c r="P32" i="96"/>
  <c r="O32" i="96"/>
  <c r="N32" i="96"/>
  <c r="M32" i="96"/>
  <c r="L32" i="96"/>
  <c r="K32" i="96"/>
  <c r="J32" i="96"/>
  <c r="I32" i="96"/>
  <c r="H32" i="96"/>
  <c r="G32" i="96"/>
  <c r="S31" i="96"/>
  <c r="R31" i="96"/>
  <c r="Q31" i="96"/>
  <c r="P31" i="96"/>
  <c r="O31" i="96"/>
  <c r="N31" i="96"/>
  <c r="M31" i="96"/>
  <c r="K31" i="96"/>
  <c r="J31" i="96"/>
  <c r="I31" i="96"/>
  <c r="H31" i="96"/>
  <c r="G31" i="96"/>
  <c r="S30" i="96"/>
  <c r="R30" i="96"/>
  <c r="Q30" i="96"/>
  <c r="P30" i="96"/>
  <c r="O30" i="96"/>
  <c r="N30" i="96"/>
  <c r="M30" i="96"/>
  <c r="K30" i="96"/>
  <c r="J30" i="96"/>
  <c r="I30" i="96"/>
  <c r="H30" i="96"/>
  <c r="G30" i="96"/>
  <c r="S29" i="96"/>
  <c r="R29" i="96"/>
  <c r="Q29" i="96"/>
  <c r="P29" i="96"/>
  <c r="O29" i="96"/>
  <c r="N29" i="96"/>
  <c r="M29" i="96"/>
  <c r="L29" i="96"/>
  <c r="K29" i="96"/>
  <c r="J29" i="96"/>
  <c r="I29" i="96"/>
  <c r="H29" i="96"/>
  <c r="G29" i="96"/>
  <c r="S28" i="96"/>
  <c r="R28" i="96"/>
  <c r="Q28" i="96"/>
  <c r="P28" i="96"/>
  <c r="O28" i="96"/>
  <c r="N28" i="96"/>
  <c r="M28" i="96"/>
  <c r="K28" i="96"/>
  <c r="J28" i="96"/>
  <c r="I28" i="96"/>
  <c r="H28" i="96"/>
  <c r="G28" i="96"/>
  <c r="S27" i="96"/>
  <c r="R27" i="96"/>
  <c r="Q27" i="96"/>
  <c r="P27" i="96"/>
  <c r="O27" i="96"/>
  <c r="N27" i="96"/>
  <c r="M27" i="96"/>
  <c r="L27" i="96"/>
  <c r="K27" i="96"/>
  <c r="J27" i="96"/>
  <c r="I27" i="96"/>
  <c r="H27" i="96"/>
  <c r="G27" i="96"/>
  <c r="S26" i="96"/>
  <c r="R26" i="96"/>
  <c r="Q26" i="96"/>
  <c r="P26" i="96"/>
  <c r="O26" i="96"/>
  <c r="N26" i="96"/>
  <c r="M26" i="96"/>
  <c r="L26" i="96"/>
  <c r="K26" i="96"/>
  <c r="J26" i="96"/>
  <c r="I26" i="96"/>
  <c r="H26" i="96"/>
  <c r="G26" i="96"/>
  <c r="S25" i="96"/>
  <c r="R25" i="96"/>
  <c r="Q25" i="96"/>
  <c r="P25" i="96"/>
  <c r="O25" i="96"/>
  <c r="N25" i="96"/>
  <c r="M25" i="96"/>
  <c r="L25" i="96"/>
  <c r="K25" i="96"/>
  <c r="J25" i="96"/>
  <c r="I25" i="96"/>
  <c r="H25" i="96"/>
  <c r="G25" i="96"/>
  <c r="S24" i="96"/>
  <c r="R24" i="96"/>
  <c r="Q24" i="96"/>
  <c r="P24" i="96"/>
  <c r="O24" i="96"/>
  <c r="N24" i="96"/>
  <c r="M24" i="96"/>
  <c r="K24" i="96"/>
  <c r="J24" i="96"/>
  <c r="I24" i="96"/>
  <c r="H24" i="96"/>
  <c r="G24" i="96"/>
  <c r="S23" i="96"/>
  <c r="R23" i="96"/>
  <c r="Q23" i="96"/>
  <c r="P23" i="96"/>
  <c r="O23" i="96"/>
  <c r="N23" i="96"/>
  <c r="M23" i="96"/>
  <c r="L23" i="96"/>
  <c r="K23" i="96"/>
  <c r="J23" i="96"/>
  <c r="I23" i="96"/>
  <c r="H23" i="96"/>
  <c r="G23" i="96"/>
  <c r="S22" i="96"/>
  <c r="R22" i="96"/>
  <c r="Q22" i="96"/>
  <c r="P22" i="96"/>
  <c r="O22" i="96"/>
  <c r="N22" i="96"/>
  <c r="M22" i="96"/>
  <c r="L22" i="96"/>
  <c r="K22" i="96"/>
  <c r="J22" i="96"/>
  <c r="I22" i="96"/>
  <c r="H22" i="96"/>
  <c r="G22" i="96"/>
  <c r="S21" i="96"/>
  <c r="R21" i="96"/>
  <c r="Q21" i="96"/>
  <c r="P21" i="96"/>
  <c r="O21" i="96"/>
  <c r="N21" i="96"/>
  <c r="M21" i="96"/>
  <c r="L21" i="96"/>
  <c r="K21" i="96"/>
  <c r="J21" i="96"/>
  <c r="I21" i="96"/>
  <c r="H21" i="96"/>
  <c r="G21" i="96"/>
  <c r="S20" i="96"/>
  <c r="R20" i="96"/>
  <c r="Q20" i="96"/>
  <c r="P20" i="96"/>
  <c r="O20" i="96"/>
  <c r="N20" i="96"/>
  <c r="M20" i="96"/>
  <c r="L20" i="96"/>
  <c r="K20" i="96"/>
  <c r="J20" i="96"/>
  <c r="I20" i="96"/>
  <c r="H20" i="96"/>
  <c r="G20" i="96"/>
  <c r="S19" i="96"/>
  <c r="R19" i="96"/>
  <c r="Q19" i="96"/>
  <c r="P19" i="96"/>
  <c r="O19" i="96"/>
  <c r="N19" i="96"/>
  <c r="M19" i="96"/>
  <c r="L19" i="96"/>
  <c r="K19" i="96"/>
  <c r="J19" i="96"/>
  <c r="I19" i="96"/>
  <c r="H19" i="96"/>
  <c r="G19" i="96"/>
  <c r="S18" i="96"/>
  <c r="R18" i="96"/>
  <c r="Q18" i="96"/>
  <c r="P18" i="96"/>
  <c r="O18" i="96"/>
  <c r="N18" i="96"/>
  <c r="M18" i="96"/>
  <c r="L18" i="96"/>
  <c r="K18" i="96"/>
  <c r="J18" i="96"/>
  <c r="I18" i="96"/>
  <c r="H18" i="96"/>
  <c r="G18" i="96"/>
  <c r="S17" i="96"/>
  <c r="R17" i="96"/>
  <c r="Q17" i="96"/>
  <c r="P17" i="96"/>
  <c r="O17" i="96"/>
  <c r="N17" i="96"/>
  <c r="M17" i="96"/>
  <c r="L17" i="96"/>
  <c r="K17" i="96"/>
  <c r="J17" i="96"/>
  <c r="I17" i="96"/>
  <c r="H17" i="96"/>
  <c r="G17" i="96"/>
  <c r="S16" i="96"/>
  <c r="R16" i="96"/>
  <c r="Q16" i="96"/>
  <c r="P16" i="96"/>
  <c r="O16" i="96"/>
  <c r="N16" i="96"/>
  <c r="M16" i="96"/>
  <c r="K16" i="96"/>
  <c r="J16" i="96"/>
  <c r="I16" i="96"/>
  <c r="H16" i="96"/>
  <c r="G16" i="96"/>
  <c r="S15" i="96"/>
  <c r="R15" i="96"/>
  <c r="Q15" i="96"/>
  <c r="P15" i="96"/>
  <c r="O15" i="96"/>
  <c r="N15" i="96"/>
  <c r="M15" i="96"/>
  <c r="K15" i="96"/>
  <c r="J15" i="96"/>
  <c r="I15" i="96"/>
  <c r="H15" i="96"/>
  <c r="G15" i="96"/>
  <c r="S14" i="96"/>
  <c r="R14" i="96"/>
  <c r="Q14" i="96"/>
  <c r="P14" i="96"/>
  <c r="O14" i="96"/>
  <c r="N14" i="96"/>
  <c r="M14" i="96"/>
  <c r="L14" i="96"/>
  <c r="K14" i="96"/>
  <c r="J14" i="96"/>
  <c r="I14" i="96"/>
  <c r="H14" i="96"/>
  <c r="G14" i="96"/>
  <c r="S127" i="96"/>
  <c r="R127" i="96"/>
  <c r="K127" i="96"/>
  <c r="J127" i="96"/>
  <c r="I127" i="96"/>
  <c r="H127" i="96"/>
  <c r="G127" i="96"/>
  <c r="S126" i="96"/>
  <c r="R126" i="96"/>
  <c r="K126" i="96"/>
  <c r="J126" i="96"/>
  <c r="I126" i="96"/>
  <c r="H126" i="96"/>
  <c r="G126" i="96"/>
  <c r="S125" i="96"/>
  <c r="R125" i="96"/>
  <c r="K125" i="96"/>
  <c r="J125" i="96"/>
  <c r="I125" i="96"/>
  <c r="H125" i="96"/>
  <c r="G125" i="96"/>
  <c r="S12" i="96"/>
  <c r="R12" i="96"/>
  <c r="Q12" i="96"/>
  <c r="P12" i="96"/>
  <c r="O12" i="96"/>
  <c r="N12" i="96"/>
  <c r="M12" i="96"/>
  <c r="K12" i="96"/>
  <c r="J12" i="96"/>
  <c r="I12" i="96"/>
  <c r="H12" i="96"/>
  <c r="G12" i="96"/>
  <c r="S11" i="96"/>
  <c r="R11" i="96"/>
  <c r="Q11" i="96"/>
  <c r="P11" i="96"/>
  <c r="O11" i="96"/>
  <c r="N11" i="96"/>
  <c r="M11" i="96"/>
  <c r="L11" i="96"/>
  <c r="K11" i="96"/>
  <c r="J11" i="96"/>
  <c r="I11" i="96"/>
  <c r="H11" i="96"/>
  <c r="G11" i="96"/>
  <c r="S10" i="96"/>
  <c r="R10" i="96"/>
  <c r="Q10" i="96"/>
  <c r="P10" i="96"/>
  <c r="O10" i="96"/>
  <c r="N10" i="96"/>
  <c r="M10" i="96"/>
  <c r="L10" i="96"/>
  <c r="K10" i="96"/>
  <c r="J10" i="96"/>
  <c r="I10" i="96"/>
  <c r="H10" i="96"/>
  <c r="G10" i="96"/>
  <c r="S9" i="96"/>
  <c r="R9" i="96"/>
  <c r="Q9" i="96"/>
  <c r="P9" i="96"/>
  <c r="O9" i="96"/>
  <c r="N9" i="96"/>
  <c r="M9" i="96"/>
  <c r="L9" i="96"/>
  <c r="K9" i="96"/>
  <c r="J9" i="96"/>
  <c r="I9" i="96"/>
  <c r="H9" i="96"/>
  <c r="G9" i="96"/>
  <c r="S8" i="96"/>
  <c r="R8" i="96"/>
  <c r="Q8" i="96"/>
  <c r="P8" i="96"/>
  <c r="O8" i="96"/>
  <c r="N8" i="96"/>
  <c r="M8" i="96"/>
  <c r="L8" i="96"/>
  <c r="K8" i="96"/>
  <c r="J8" i="96"/>
  <c r="I8" i="96"/>
  <c r="H8" i="96"/>
  <c r="G8" i="96"/>
  <c r="S7" i="96"/>
  <c r="R7" i="96"/>
  <c r="Q7" i="96"/>
  <c r="P7" i="96"/>
  <c r="O7" i="96"/>
  <c r="N7" i="96"/>
  <c r="M7" i="96"/>
  <c r="L7" i="96"/>
  <c r="K7" i="96"/>
  <c r="J7" i="96"/>
  <c r="I7" i="96"/>
  <c r="H7" i="96"/>
  <c r="G7" i="96"/>
  <c r="S6" i="96"/>
  <c r="R6" i="96"/>
  <c r="Q6" i="96"/>
  <c r="P6" i="96"/>
  <c r="O6" i="96"/>
  <c r="N6" i="96"/>
  <c r="M6" i="96"/>
  <c r="L6" i="96"/>
  <c r="K6" i="96"/>
  <c r="J6" i="96"/>
  <c r="I6" i="96"/>
  <c r="H6" i="96"/>
  <c r="G6" i="96"/>
  <c r="S5" i="96"/>
  <c r="R5" i="96"/>
  <c r="Q5" i="96"/>
  <c r="P5" i="96"/>
  <c r="O5" i="96"/>
  <c r="N5" i="96"/>
  <c r="M5" i="96"/>
  <c r="L5" i="96"/>
  <c r="K5" i="96"/>
  <c r="J5" i="96"/>
  <c r="I5" i="96"/>
  <c r="H5" i="96"/>
  <c r="G5" i="96"/>
  <c r="S4" i="96"/>
  <c r="R4" i="96"/>
  <c r="Q4" i="96"/>
  <c r="P4" i="96"/>
  <c r="O4" i="96"/>
  <c r="N4" i="96"/>
  <c r="M4" i="96"/>
  <c r="L4" i="96"/>
  <c r="K4" i="96"/>
  <c r="J4" i="96"/>
  <c r="I4" i="96"/>
  <c r="H4" i="96"/>
  <c r="G4" i="96"/>
  <c r="S3" i="96"/>
  <c r="R3" i="96"/>
  <c r="Q3" i="96"/>
  <c r="P3" i="96"/>
  <c r="O3" i="96"/>
  <c r="N3" i="96"/>
  <c r="M3" i="96"/>
  <c r="L3" i="96"/>
  <c r="K3" i="96"/>
  <c r="J3" i="96"/>
  <c r="I3" i="96"/>
  <c r="H3" i="96"/>
  <c r="G3" i="96"/>
  <c r="S2" i="96"/>
  <c r="R2" i="96"/>
  <c r="Q2" i="96"/>
  <c r="P2" i="96"/>
  <c r="O2" i="96"/>
  <c r="N2" i="96"/>
  <c r="M2" i="96"/>
  <c r="L2" i="96"/>
  <c r="K2" i="96"/>
  <c r="J2" i="96"/>
  <c r="I2" i="96"/>
  <c r="H2" i="96"/>
  <c r="G2" i="96"/>
  <c r="F3" i="86"/>
  <c r="F4" i="86"/>
  <c r="F5" i="86"/>
  <c r="F6" i="86"/>
  <c r="F7" i="86"/>
  <c r="F8" i="86"/>
  <c r="F9" i="86"/>
  <c r="F10" i="86"/>
  <c r="F11" i="86"/>
  <c r="F12" i="86"/>
  <c r="F13" i="86"/>
  <c r="F14" i="86"/>
  <c r="F15" i="86"/>
  <c r="E16" i="86"/>
  <c r="F16" i="86"/>
  <c r="E17" i="86"/>
  <c r="F17" i="86"/>
  <c r="E18" i="86"/>
  <c r="F18" i="86"/>
  <c r="E19" i="86"/>
  <c r="F19" i="86"/>
  <c r="F20" i="86"/>
  <c r="F21" i="86"/>
  <c r="F22" i="86"/>
  <c r="E24" i="86"/>
  <c r="F24" i="86"/>
  <c r="F25" i="86"/>
  <c r="E26" i="86"/>
  <c r="F26" i="86"/>
  <c r="E27" i="86"/>
  <c r="F27" i="86"/>
  <c r="E28" i="86"/>
  <c r="F28" i="86"/>
  <c r="E29" i="86"/>
  <c r="F29" i="86"/>
  <c r="E30" i="86"/>
  <c r="F30" i="86"/>
  <c r="E31" i="86"/>
  <c r="F31" i="86"/>
  <c r="E32" i="86"/>
  <c r="F32" i="86"/>
  <c r="E33" i="86"/>
  <c r="F33" i="86"/>
  <c r="F34" i="86"/>
  <c r="F35" i="86"/>
  <c r="F36" i="86"/>
  <c r="F37" i="86"/>
  <c r="F38" i="86"/>
  <c r="F39" i="86"/>
  <c r="F40" i="86"/>
  <c r="F41" i="86"/>
  <c r="F42" i="86"/>
  <c r="F43" i="86"/>
  <c r="F44" i="86"/>
  <c r="F45" i="86"/>
  <c r="F46" i="86"/>
  <c r="E47" i="86"/>
  <c r="F47" i="86"/>
  <c r="E48" i="86"/>
  <c r="F48" i="86"/>
  <c r="E49" i="86"/>
  <c r="F49" i="86"/>
  <c r="E50" i="86"/>
  <c r="F50" i="86"/>
  <c r="E51" i="86"/>
  <c r="F51" i="86"/>
  <c r="E52" i="86"/>
  <c r="F52" i="86"/>
  <c r="E53" i="86"/>
  <c r="F53" i="86"/>
  <c r="E54" i="86"/>
  <c r="F54" i="86"/>
  <c r="E55" i="86"/>
  <c r="F55" i="86"/>
  <c r="E56" i="86"/>
  <c r="F56" i="86"/>
  <c r="E57" i="86"/>
  <c r="F57" i="86"/>
  <c r="E58" i="86"/>
  <c r="F58" i="86"/>
  <c r="E59" i="86"/>
  <c r="F59" i="86"/>
  <c r="E60" i="86"/>
  <c r="F60" i="86"/>
  <c r="E61" i="86"/>
  <c r="F61" i="86"/>
  <c r="E62" i="86"/>
  <c r="F62" i="86"/>
  <c r="E63" i="86"/>
  <c r="F63" i="86"/>
  <c r="E64" i="86"/>
  <c r="F64" i="86"/>
  <c r="E65" i="86"/>
  <c r="F65" i="86"/>
  <c r="E66" i="86"/>
  <c r="F66" i="86"/>
  <c r="E67" i="86"/>
  <c r="F67" i="86"/>
  <c r="E68" i="86"/>
  <c r="F68" i="86"/>
  <c r="E69" i="86"/>
  <c r="F69" i="86"/>
  <c r="E70" i="86"/>
  <c r="F70" i="86"/>
  <c r="E71" i="86"/>
  <c r="F71" i="86"/>
  <c r="E72" i="86"/>
  <c r="F72" i="86"/>
  <c r="E73" i="86"/>
  <c r="F73" i="86"/>
  <c r="E74" i="86"/>
  <c r="F74" i="86"/>
  <c r="E75" i="86"/>
  <c r="F75" i="86"/>
  <c r="F76" i="86"/>
  <c r="F77" i="86"/>
  <c r="F78" i="86"/>
  <c r="E79" i="86"/>
  <c r="F79" i="86"/>
  <c r="E80" i="86"/>
  <c r="F80" i="86"/>
  <c r="E81" i="86"/>
  <c r="F81" i="86"/>
  <c r="E82" i="86"/>
  <c r="F82" i="86"/>
  <c r="E83" i="86"/>
  <c r="F83" i="86"/>
  <c r="E84" i="86"/>
  <c r="F84" i="86"/>
  <c r="E85" i="86"/>
  <c r="F85" i="86"/>
  <c r="E86" i="86"/>
  <c r="F86" i="86"/>
  <c r="E87" i="86"/>
  <c r="F87" i="86"/>
  <c r="E88" i="86"/>
  <c r="F88" i="86"/>
  <c r="E89" i="86"/>
  <c r="F89" i="86"/>
  <c r="E90" i="86"/>
  <c r="F90" i="86"/>
  <c r="E91" i="86"/>
  <c r="F91" i="86"/>
  <c r="E92" i="86"/>
  <c r="F92" i="86"/>
  <c r="E93" i="86"/>
  <c r="F93" i="86"/>
  <c r="E94" i="86"/>
  <c r="F94" i="86"/>
  <c r="E95" i="86"/>
  <c r="F95" i="86"/>
  <c r="F96" i="86"/>
  <c r="F97" i="86"/>
  <c r="E98" i="86"/>
  <c r="F98" i="86"/>
  <c r="E99" i="86"/>
  <c r="F99" i="86"/>
  <c r="E100" i="86"/>
  <c r="F100" i="86"/>
  <c r="E101" i="86"/>
  <c r="F101" i="86"/>
  <c r="E102" i="86"/>
  <c r="F102" i="86"/>
  <c r="E103" i="86"/>
  <c r="F103" i="86"/>
  <c r="E104" i="86"/>
  <c r="F104" i="86"/>
  <c r="E105" i="86"/>
  <c r="F105" i="86"/>
  <c r="E106" i="86"/>
  <c r="F106" i="86"/>
  <c r="F107" i="86"/>
  <c r="F108" i="86"/>
  <c r="F109" i="86"/>
  <c r="F110" i="86"/>
  <c r="F111" i="86"/>
  <c r="E112" i="86"/>
  <c r="F112" i="86"/>
  <c r="E113" i="86"/>
  <c r="F113" i="86"/>
  <c r="E114" i="86"/>
  <c r="F114" i="86"/>
  <c r="F115" i="86"/>
  <c r="F116" i="86"/>
  <c r="E117" i="86"/>
  <c r="F117" i="86"/>
  <c r="E118" i="86"/>
  <c r="F118" i="86"/>
  <c r="F119" i="86"/>
  <c r="F120" i="86"/>
  <c r="F121" i="86"/>
  <c r="E122" i="86"/>
  <c r="F122" i="86"/>
  <c r="E123" i="86"/>
  <c r="F123" i="86"/>
  <c r="E124" i="86"/>
  <c r="F124" i="86"/>
  <c r="E125" i="86"/>
  <c r="F125" i="86"/>
  <c r="F126" i="86"/>
  <c r="F137" i="86"/>
  <c r="E138" i="86"/>
  <c r="F138" i="86"/>
  <c r="E139" i="86"/>
  <c r="F139" i="86"/>
  <c r="E140" i="86"/>
  <c r="F140" i="86"/>
  <c r="E141" i="86"/>
  <c r="F141" i="86"/>
  <c r="F142" i="86"/>
  <c r="E148" i="86"/>
  <c r="F148" i="86"/>
  <c r="E149" i="86"/>
  <c r="F149" i="86"/>
  <c r="E150" i="86"/>
  <c r="F150" i="86"/>
  <c r="E151" i="86"/>
  <c r="F151" i="86"/>
  <c r="F152" i="86"/>
  <c r="F153" i="86"/>
  <c r="E154" i="86"/>
  <c r="F154" i="86"/>
  <c r="E155" i="86"/>
  <c r="F155" i="86"/>
  <c r="E156" i="86"/>
  <c r="F156" i="86"/>
  <c r="E157" i="86"/>
  <c r="F157" i="86"/>
  <c r="E158" i="86"/>
  <c r="F158" i="86"/>
  <c r="E159" i="86"/>
  <c r="F159" i="86"/>
  <c r="D160" i="86"/>
  <c r="E160" i="86"/>
  <c r="F160" i="86"/>
  <c r="D161" i="86"/>
  <c r="E161" i="86"/>
  <c r="F161" i="86"/>
  <c r="D162" i="86"/>
  <c r="E162" i="86"/>
  <c r="F162" i="86"/>
  <c r="D163" i="86"/>
  <c r="E163" i="86"/>
  <c r="F163" i="86"/>
  <c r="D164" i="86"/>
  <c r="E164" i="86"/>
  <c r="F164" i="86"/>
  <c r="F165" i="86"/>
  <c r="F166" i="86"/>
  <c r="E167" i="86"/>
  <c r="F167" i="86"/>
  <c r="F168" i="86"/>
  <c r="D169" i="86"/>
  <c r="E169" i="86"/>
  <c r="F169" i="86"/>
  <c r="D170" i="86"/>
  <c r="E170" i="86"/>
  <c r="F170" i="86"/>
  <c r="D171" i="86"/>
  <c r="E171" i="86"/>
  <c r="F171" i="86"/>
  <c r="D172" i="86"/>
  <c r="E172" i="86"/>
  <c r="F172" i="86"/>
  <c r="D173" i="86"/>
  <c r="E173" i="86"/>
  <c r="F173" i="86"/>
  <c r="D174" i="86"/>
  <c r="E174" i="86"/>
  <c r="F174" i="86"/>
  <c r="D175" i="86"/>
  <c r="E175" i="86"/>
  <c r="F175" i="86"/>
  <c r="D176" i="86"/>
  <c r="E176" i="86"/>
  <c r="F176" i="86"/>
  <c r="D177" i="86"/>
  <c r="E177" i="86"/>
  <c r="F177" i="86"/>
  <c r="D178" i="86"/>
  <c r="E178" i="86"/>
  <c r="F178" i="86"/>
  <c r="D179" i="86"/>
  <c r="E179" i="86"/>
  <c r="F179" i="86"/>
  <c r="D180" i="86"/>
  <c r="E180" i="86"/>
  <c r="F180" i="86"/>
  <c r="D181" i="86"/>
  <c r="E181" i="86"/>
  <c r="F181" i="86"/>
  <c r="D182" i="86"/>
  <c r="E182" i="86"/>
  <c r="F182" i="86"/>
  <c r="D183" i="86"/>
  <c r="E183" i="86"/>
  <c r="F183" i="86"/>
  <c r="D184" i="86"/>
  <c r="E184" i="86"/>
  <c r="F184" i="86"/>
  <c r="D185" i="86"/>
  <c r="E185" i="86"/>
  <c r="F185" i="86"/>
  <c r="D186" i="86"/>
  <c r="E186" i="86"/>
  <c r="F186" i="86"/>
  <c r="D187" i="86"/>
  <c r="E187" i="86"/>
  <c r="F187" i="86"/>
  <c r="D188" i="86"/>
  <c r="E188" i="86"/>
  <c r="F188" i="86"/>
  <c r="F189" i="86"/>
  <c r="F190" i="86"/>
  <c r="F191" i="86"/>
  <c r="F192" i="86"/>
  <c r="F2" i="86"/>
  <c r="F176" i="87"/>
  <c r="F175" i="87"/>
  <c r="F174" i="87"/>
  <c r="F173" i="87"/>
  <c r="F172" i="87"/>
  <c r="F171" i="87"/>
  <c r="F170" i="87"/>
  <c r="F169" i="87"/>
  <c r="D150" i="87"/>
  <c r="D151" i="87"/>
  <c r="D152" i="87"/>
  <c r="D153" i="87"/>
  <c r="D154" i="87"/>
  <c r="D155" i="87"/>
  <c r="D156" i="87"/>
  <c r="D157" i="87"/>
  <c r="D158" i="87"/>
  <c r="D159" i="87"/>
  <c r="D160" i="87"/>
  <c r="D161" i="87"/>
  <c r="D162" i="87"/>
  <c r="D163" i="87"/>
  <c r="D164" i="87"/>
  <c r="D165" i="87"/>
  <c r="D166" i="87"/>
  <c r="D167" i="87"/>
  <c r="D168" i="87"/>
  <c r="E168" i="87"/>
  <c r="F168" i="87"/>
  <c r="E167" i="87"/>
  <c r="F167" i="87"/>
  <c r="E166" i="87"/>
  <c r="F166" i="87"/>
  <c r="E165" i="87"/>
  <c r="F165" i="87"/>
  <c r="E164" i="87"/>
  <c r="F164" i="87"/>
  <c r="E163" i="87"/>
  <c r="F163" i="87"/>
  <c r="E162" i="87"/>
  <c r="F162" i="87"/>
  <c r="E161" i="87"/>
  <c r="F161" i="87"/>
  <c r="E160" i="87"/>
  <c r="F160" i="87"/>
  <c r="E159" i="87"/>
  <c r="F159" i="87"/>
  <c r="E158" i="87"/>
  <c r="F158" i="87"/>
  <c r="E157" i="87"/>
  <c r="F157" i="87"/>
  <c r="E156" i="87"/>
  <c r="F156" i="87"/>
  <c r="E155" i="87"/>
  <c r="F155" i="87"/>
  <c r="E154" i="87"/>
  <c r="F154" i="87"/>
  <c r="E153" i="87"/>
  <c r="F153" i="87"/>
  <c r="E152" i="87"/>
  <c r="F152" i="87"/>
  <c r="E151" i="87"/>
  <c r="F151" i="87"/>
  <c r="E150" i="87"/>
  <c r="F150" i="87"/>
  <c r="F149" i="87"/>
  <c r="F148" i="87"/>
  <c r="E147" i="87"/>
  <c r="F147" i="87"/>
  <c r="E146" i="87"/>
  <c r="F146" i="87"/>
  <c r="E145" i="87"/>
  <c r="F145" i="87"/>
  <c r="E144" i="87"/>
  <c r="F144" i="87"/>
  <c r="E143" i="87"/>
  <c r="F143" i="87"/>
  <c r="E142" i="87"/>
  <c r="F142" i="87"/>
  <c r="E141" i="87"/>
  <c r="F141" i="87"/>
  <c r="E140" i="87"/>
  <c r="F140" i="87"/>
  <c r="E139" i="87"/>
  <c r="F139" i="87"/>
  <c r="E138" i="87"/>
  <c r="F138" i="87"/>
  <c r="F137" i="87"/>
  <c r="F136" i="87"/>
  <c r="E135" i="87"/>
  <c r="F135" i="87"/>
  <c r="E134" i="87"/>
  <c r="F134" i="87"/>
  <c r="F128" i="87"/>
  <c r="E127" i="87"/>
  <c r="F127" i="87"/>
  <c r="E126" i="87"/>
  <c r="F126" i="87"/>
  <c r="E125" i="87"/>
  <c r="F125" i="87"/>
  <c r="E124" i="87"/>
  <c r="F124" i="87"/>
  <c r="E123" i="87"/>
  <c r="F123" i="87"/>
  <c r="F112" i="87"/>
  <c r="E111" i="87"/>
  <c r="F111" i="87"/>
  <c r="E110" i="87"/>
  <c r="F110" i="87"/>
  <c r="E109" i="87"/>
  <c r="F109" i="87"/>
  <c r="F108" i="87"/>
  <c r="F107" i="87"/>
  <c r="F106" i="87"/>
  <c r="E105" i="87"/>
  <c r="F105" i="87"/>
  <c r="E104" i="87"/>
  <c r="F104" i="87"/>
  <c r="F103" i="87"/>
  <c r="F102" i="87"/>
  <c r="E101" i="87"/>
  <c r="F101" i="87"/>
  <c r="E100" i="87"/>
  <c r="F100" i="87"/>
  <c r="E99" i="87"/>
  <c r="F99" i="87"/>
  <c r="F98" i="87"/>
  <c r="F97" i="87"/>
  <c r="F96" i="87"/>
  <c r="F95" i="87"/>
  <c r="F94" i="87"/>
  <c r="E93" i="87"/>
  <c r="F93" i="87"/>
  <c r="E92" i="87"/>
  <c r="F92" i="87"/>
  <c r="E91" i="87"/>
  <c r="F91" i="87"/>
  <c r="E90" i="87"/>
  <c r="F90" i="87"/>
  <c r="E89" i="87"/>
  <c r="F89" i="87"/>
  <c r="E88" i="87"/>
  <c r="F88" i="87"/>
  <c r="E87" i="87"/>
  <c r="F87" i="87"/>
  <c r="E86" i="87"/>
  <c r="F86" i="87"/>
  <c r="E85" i="87"/>
  <c r="F85" i="87"/>
  <c r="E84" i="87"/>
  <c r="F84" i="87"/>
  <c r="E83" i="87"/>
  <c r="F83" i="87"/>
  <c r="E82" i="87"/>
  <c r="F82" i="87"/>
  <c r="E81" i="87"/>
  <c r="F81" i="87"/>
  <c r="E80" i="87"/>
  <c r="F80" i="87"/>
  <c r="E79" i="87"/>
  <c r="F79" i="87"/>
  <c r="E78" i="87"/>
  <c r="F78" i="87"/>
  <c r="E77" i="87"/>
  <c r="F77" i="87"/>
  <c r="E76" i="87"/>
  <c r="F76" i="87"/>
  <c r="E75" i="87"/>
  <c r="F75" i="87"/>
  <c r="E74" i="87"/>
  <c r="F74" i="87"/>
  <c r="E73" i="87"/>
  <c r="F73" i="87"/>
  <c r="E72" i="87"/>
  <c r="F72" i="87"/>
  <c r="E71" i="87"/>
  <c r="F71" i="87"/>
  <c r="E70" i="87"/>
  <c r="F70" i="87"/>
  <c r="F69" i="87"/>
  <c r="F68" i="87"/>
  <c r="F67" i="87"/>
  <c r="E66" i="87"/>
  <c r="F66" i="87"/>
  <c r="E65" i="87"/>
  <c r="F65" i="87"/>
  <c r="E64" i="87"/>
  <c r="F64" i="87"/>
  <c r="E63" i="87"/>
  <c r="F63" i="87"/>
  <c r="E62" i="87"/>
  <c r="F62" i="87"/>
  <c r="E61" i="87"/>
  <c r="F61" i="87"/>
  <c r="E60" i="87"/>
  <c r="F60" i="87"/>
  <c r="E59" i="87"/>
  <c r="F59" i="87"/>
  <c r="E58" i="87"/>
  <c r="F58" i="87"/>
  <c r="E57" i="87"/>
  <c r="F57" i="87"/>
  <c r="E56" i="87"/>
  <c r="F56" i="87"/>
  <c r="E55" i="87"/>
  <c r="F55" i="87"/>
  <c r="E54" i="87"/>
  <c r="F54" i="87"/>
  <c r="E53" i="87"/>
  <c r="F53" i="87"/>
  <c r="E52" i="87"/>
  <c r="F52" i="87"/>
  <c r="E51" i="87"/>
  <c r="F51" i="87"/>
  <c r="E50" i="87"/>
  <c r="F50" i="87"/>
  <c r="E49" i="87"/>
  <c r="F49" i="87"/>
  <c r="E48" i="87"/>
  <c r="F48" i="87"/>
  <c r="E47" i="87"/>
  <c r="F47" i="87"/>
  <c r="E46" i="87"/>
  <c r="F46" i="87"/>
  <c r="E45" i="87"/>
  <c r="F45" i="87"/>
  <c r="E44" i="87"/>
  <c r="F44" i="87"/>
  <c r="E43" i="87"/>
  <c r="F43" i="87"/>
  <c r="E42" i="87"/>
  <c r="F42" i="87"/>
  <c r="E41" i="87"/>
  <c r="F41" i="87"/>
  <c r="E40" i="87"/>
  <c r="F40" i="87"/>
  <c r="F39" i="87"/>
  <c r="F38" i="87"/>
  <c r="F37" i="87"/>
  <c r="F36" i="87"/>
  <c r="F35" i="87"/>
  <c r="F34" i="87"/>
  <c r="F33" i="87"/>
  <c r="F32" i="87"/>
  <c r="F31" i="87"/>
  <c r="F30" i="87"/>
  <c r="F29" i="87"/>
  <c r="F28" i="87"/>
  <c r="F27" i="87"/>
  <c r="E26" i="87"/>
  <c r="F26" i="87"/>
  <c r="E25" i="87"/>
  <c r="F25" i="87"/>
  <c r="E24" i="87"/>
  <c r="F24" i="87"/>
  <c r="E23" i="87"/>
  <c r="F23" i="87"/>
  <c r="E22" i="87"/>
  <c r="F22" i="87"/>
  <c r="E21" i="87"/>
  <c r="F21" i="87"/>
  <c r="E20" i="87"/>
  <c r="F20" i="87"/>
  <c r="E19" i="87"/>
  <c r="F19" i="87"/>
  <c r="F18" i="87"/>
  <c r="F16" i="87"/>
  <c r="F15" i="87"/>
  <c r="F14" i="87"/>
  <c r="E13" i="87"/>
  <c r="F13" i="87"/>
  <c r="E12" i="87"/>
  <c r="F12" i="87"/>
  <c r="E11" i="87"/>
  <c r="F11" i="87"/>
  <c r="E10" i="87"/>
  <c r="F10" i="87"/>
  <c r="F9" i="87"/>
  <c r="F8" i="87"/>
  <c r="F7" i="87"/>
  <c r="F6" i="87"/>
  <c r="F5" i="87"/>
  <c r="F4" i="87"/>
  <c r="F3" i="87"/>
  <c r="F2" i="87"/>
  <c r="K176" i="87"/>
  <c r="K175" i="87"/>
  <c r="K174" i="87"/>
  <c r="K173" i="87"/>
  <c r="K172" i="87"/>
  <c r="E22" i="91"/>
  <c r="O21" i="91"/>
  <c r="I21" i="91"/>
  <c r="E21" i="91"/>
  <c r="E19" i="91"/>
  <c r="E18" i="91"/>
  <c r="E16" i="91"/>
  <c r="T170" i="91"/>
  <c r="O170" i="91"/>
  <c r="I170" i="91"/>
  <c r="E170" i="91"/>
  <c r="T169" i="91"/>
  <c r="O169" i="91"/>
  <c r="I169" i="91"/>
  <c r="E169" i="91"/>
  <c r="T168" i="91"/>
  <c r="O168" i="91"/>
  <c r="I168" i="91"/>
  <c r="E168" i="91"/>
  <c r="T167" i="91"/>
  <c r="O167" i="91"/>
  <c r="I167" i="91"/>
  <c r="E167" i="91"/>
  <c r="T165" i="91"/>
  <c r="O165" i="91"/>
  <c r="I165" i="91"/>
  <c r="E165" i="91"/>
  <c r="T164" i="91"/>
  <c r="O164" i="91"/>
  <c r="I164" i="91"/>
  <c r="E164" i="91"/>
  <c r="T163" i="91"/>
  <c r="O163" i="91"/>
  <c r="I163" i="91"/>
  <c r="E163" i="91"/>
  <c r="T162" i="91"/>
  <c r="O162" i="91"/>
  <c r="I162" i="91"/>
  <c r="E162" i="91"/>
  <c r="T161" i="91"/>
  <c r="O161" i="91"/>
  <c r="I161" i="91"/>
  <c r="E161" i="91"/>
  <c r="T159" i="91"/>
  <c r="O159" i="91"/>
  <c r="I159" i="91"/>
  <c r="E159" i="91"/>
  <c r="T158" i="91"/>
  <c r="O158" i="91"/>
  <c r="I158" i="91"/>
  <c r="E158" i="91"/>
  <c r="T156" i="91"/>
  <c r="O156" i="91"/>
  <c r="I156" i="91"/>
  <c r="E156" i="91"/>
  <c r="T155" i="91"/>
  <c r="O155" i="91"/>
  <c r="I155" i="91"/>
  <c r="E155" i="91"/>
  <c r="T154" i="91"/>
  <c r="O154" i="91"/>
  <c r="I154" i="91"/>
  <c r="E154" i="91"/>
  <c r="T153" i="91"/>
  <c r="O153" i="91"/>
  <c r="I153" i="91"/>
  <c r="E153" i="91"/>
  <c r="T152" i="91"/>
  <c r="O152" i="91"/>
  <c r="I152" i="91"/>
  <c r="E152" i="91"/>
  <c r="T151" i="91"/>
  <c r="O151" i="91"/>
  <c r="I151" i="91"/>
  <c r="E151" i="91"/>
  <c r="T150" i="91"/>
  <c r="O150" i="91"/>
  <c r="I150" i="91"/>
  <c r="E150" i="91"/>
  <c r="I146" i="91"/>
  <c r="E146" i="91"/>
  <c r="T145" i="91"/>
  <c r="O145" i="91"/>
  <c r="I145" i="91"/>
  <c r="E145" i="91"/>
  <c r="T143" i="91"/>
  <c r="O143" i="91"/>
  <c r="I143" i="91"/>
  <c r="E143" i="91"/>
  <c r="E142" i="91"/>
  <c r="E141" i="91"/>
  <c r="T140" i="91"/>
  <c r="O140" i="91"/>
  <c r="I140" i="91"/>
  <c r="E140" i="91"/>
  <c r="T139" i="91"/>
  <c r="O139" i="91"/>
  <c r="I139" i="91"/>
  <c r="E139" i="91"/>
  <c r="E127" i="91"/>
  <c r="E126" i="91"/>
  <c r="E125" i="91"/>
  <c r="E124" i="91"/>
  <c r="E123" i="91"/>
  <c r="E122" i="91"/>
  <c r="E111" i="91"/>
  <c r="E110" i="91"/>
  <c r="T104" i="91"/>
  <c r="O104" i="91"/>
  <c r="I104" i="91"/>
  <c r="E104" i="91"/>
  <c r="T102" i="91"/>
  <c r="O102" i="91"/>
  <c r="I102" i="91"/>
  <c r="E102" i="91"/>
  <c r="T101" i="91"/>
  <c r="O101" i="91"/>
  <c r="I101" i="91"/>
  <c r="E101" i="91"/>
  <c r="E97" i="91"/>
  <c r="E96" i="91"/>
  <c r="T92" i="91"/>
  <c r="O92" i="91"/>
  <c r="I92" i="91"/>
  <c r="E92" i="91"/>
  <c r="E91" i="91"/>
  <c r="T90" i="91"/>
  <c r="O90" i="91"/>
  <c r="I90" i="91"/>
  <c r="E90" i="91"/>
  <c r="E89" i="91"/>
  <c r="E88" i="91"/>
  <c r="T79" i="91"/>
  <c r="O79" i="91"/>
  <c r="I79" i="91"/>
  <c r="E79" i="91"/>
  <c r="E77" i="91"/>
  <c r="E76" i="91"/>
  <c r="T72" i="91"/>
  <c r="O72" i="91"/>
  <c r="I72" i="91"/>
  <c r="E72" i="91"/>
  <c r="E68" i="91"/>
  <c r="E67" i="91"/>
  <c r="E66" i="91"/>
  <c r="E65" i="91"/>
  <c r="E60" i="91"/>
  <c r="E59" i="91"/>
  <c r="E56" i="91"/>
  <c r="E55" i="91"/>
  <c r="E54" i="91"/>
  <c r="E53" i="91"/>
  <c r="E52" i="91"/>
  <c r="E49" i="91"/>
  <c r="E48" i="91"/>
  <c r="E44" i="91"/>
  <c r="T42" i="91"/>
  <c r="O42" i="91"/>
  <c r="I42" i="91"/>
  <c r="E42" i="91"/>
  <c r="T40" i="91"/>
  <c r="O40" i="91"/>
  <c r="I40" i="91"/>
  <c r="E40" i="91"/>
  <c r="T39" i="91"/>
  <c r="O39" i="91"/>
  <c r="I39" i="91"/>
  <c r="E39" i="91"/>
  <c r="T38" i="91"/>
  <c r="O38" i="91"/>
  <c r="I38" i="91"/>
  <c r="E38" i="91"/>
  <c r="T37" i="91"/>
  <c r="O37" i="91"/>
  <c r="I37" i="91"/>
  <c r="E37" i="91"/>
  <c r="T36" i="91"/>
  <c r="O36" i="91"/>
  <c r="I36" i="91"/>
  <c r="E36" i="91"/>
  <c r="T21" i="91"/>
  <c r="E15" i="91"/>
  <c r="E14" i="91"/>
  <c r="T13" i="91"/>
  <c r="O13" i="91"/>
  <c r="I13" i="91"/>
  <c r="E13" i="91"/>
  <c r="T12" i="91"/>
  <c r="O12" i="91"/>
  <c r="I12" i="91"/>
  <c r="E12" i="91"/>
  <c r="T11" i="91"/>
  <c r="O11" i="91"/>
  <c r="I11" i="91"/>
  <c r="E11" i="91"/>
  <c r="T10" i="91"/>
  <c r="O10" i="91"/>
  <c r="I10" i="91"/>
  <c r="E10" i="91"/>
  <c r="T9" i="91"/>
  <c r="O9" i="91"/>
  <c r="I9" i="91"/>
  <c r="E9" i="91"/>
  <c r="T8" i="91"/>
  <c r="O8" i="91"/>
  <c r="I8" i="91"/>
  <c r="E8" i="91"/>
  <c r="T7" i="91"/>
  <c r="O7" i="91"/>
  <c r="I7" i="91"/>
  <c r="E7" i="91"/>
  <c r="E6" i="91"/>
  <c r="T5" i="91"/>
  <c r="O5" i="91"/>
  <c r="I5" i="91"/>
  <c r="E5" i="91"/>
  <c r="T2" i="91"/>
  <c r="O2" i="91"/>
  <c r="I2" i="91"/>
  <c r="E2" i="91"/>
  <c r="Y3" i="90"/>
  <c r="Y4" i="90"/>
  <c r="Y5" i="90"/>
  <c r="Y6" i="90"/>
  <c r="Y7" i="90"/>
  <c r="Y8" i="90"/>
  <c r="Y9" i="90"/>
  <c r="Y10" i="90"/>
  <c r="Y11" i="90"/>
  <c r="Y12" i="90"/>
  <c r="Y13" i="90"/>
  <c r="Y14" i="90"/>
  <c r="Y15" i="90"/>
  <c r="Y16" i="90"/>
  <c r="Y17" i="90"/>
  <c r="Y18" i="90"/>
  <c r="Y19" i="90"/>
  <c r="Y20" i="90"/>
  <c r="Y21" i="90"/>
  <c r="Y22" i="90"/>
  <c r="Y23" i="90"/>
  <c r="Y24" i="90"/>
  <c r="Y25" i="90"/>
  <c r="Y26" i="90"/>
  <c r="Y27" i="90"/>
  <c r="Y28" i="90"/>
  <c r="Y29" i="90"/>
  <c r="Y30" i="90"/>
  <c r="Y31" i="90"/>
  <c r="Y34" i="90"/>
  <c r="Y35" i="90"/>
  <c r="Y36" i="90"/>
  <c r="Y37" i="90"/>
  <c r="Y38" i="90"/>
  <c r="Y39" i="90"/>
  <c r="Y40" i="90"/>
  <c r="Y43" i="90"/>
  <c r="Y44" i="90"/>
  <c r="Y45" i="90"/>
  <c r="Y46" i="90"/>
  <c r="Y47" i="90"/>
  <c r="Y48" i="90"/>
  <c r="Y49" i="90"/>
  <c r="Y50" i="90"/>
  <c r="Y51" i="90"/>
  <c r="Y52" i="90"/>
  <c r="Y54" i="90"/>
  <c r="Y55" i="90"/>
  <c r="Y56" i="90"/>
  <c r="Y57" i="90"/>
  <c r="Y58" i="90"/>
  <c r="Y61" i="90"/>
  <c r="Y62" i="90"/>
  <c r="Y63" i="90"/>
  <c r="Y64" i="90"/>
  <c r="Y65" i="90"/>
  <c r="Y67" i="90"/>
  <c r="Y69" i="90"/>
  <c r="Y71" i="90"/>
  <c r="Y73" i="90"/>
  <c r="Y74" i="90"/>
  <c r="Y75" i="90"/>
  <c r="Y76" i="90"/>
  <c r="Y77" i="90"/>
  <c r="Y85" i="90"/>
  <c r="Y86" i="90"/>
  <c r="Y87" i="90"/>
  <c r="Y88" i="90"/>
  <c r="Y89" i="90"/>
  <c r="Y90" i="90"/>
  <c r="Y91" i="90"/>
  <c r="Y92" i="90"/>
  <c r="Y95" i="90"/>
  <c r="Y96" i="90"/>
  <c r="Y97" i="90"/>
  <c r="Y98" i="90"/>
  <c r="Y99" i="90"/>
  <c r="Y100" i="90"/>
  <c r="Y101" i="90"/>
  <c r="Y102" i="90"/>
  <c r="Y103" i="90"/>
  <c r="Y104" i="90"/>
  <c r="Y105" i="90"/>
  <c r="Y106" i="90"/>
  <c r="Y107" i="90"/>
  <c r="Y109" i="90"/>
  <c r="Y110" i="90"/>
  <c r="Y111" i="90"/>
  <c r="Y114" i="90"/>
  <c r="Y115" i="90"/>
  <c r="Y118" i="90"/>
  <c r="Y122" i="90"/>
  <c r="Y123" i="90"/>
  <c r="Y124" i="90"/>
  <c r="Y125" i="90"/>
  <c r="Y136" i="90"/>
  <c r="Y137" i="90"/>
  <c r="Y156" i="90"/>
  <c r="Y165" i="90"/>
  <c r="Y166" i="90"/>
  <c r="Y167" i="90"/>
  <c r="Y168" i="90"/>
  <c r="Y169" i="90"/>
  <c r="Y170" i="90"/>
  <c r="Y171" i="90"/>
  <c r="Y172" i="90"/>
  <c r="Y173" i="90"/>
  <c r="Y174" i="90"/>
  <c r="Y175" i="90"/>
  <c r="Y176" i="90"/>
  <c r="Y177" i="90"/>
  <c r="Y178" i="90"/>
  <c r="Y179" i="90"/>
  <c r="Y180" i="90"/>
  <c r="Y181" i="90"/>
  <c r="Y182" i="90"/>
  <c r="Y183" i="90"/>
  <c r="Y184" i="90"/>
  <c r="Y185" i="90"/>
  <c r="Y186" i="90"/>
  <c r="Y187" i="90"/>
  <c r="Y188" i="90"/>
  <c r="Y189" i="90"/>
  <c r="Y190" i="90"/>
  <c r="Y2" i="90"/>
  <c r="R3" i="90"/>
  <c r="R4" i="90"/>
  <c r="R5" i="90"/>
  <c r="R6" i="90"/>
  <c r="R7" i="90"/>
  <c r="R8" i="90"/>
  <c r="R9" i="90"/>
  <c r="R10" i="90"/>
  <c r="R11" i="90"/>
  <c r="R12" i="90"/>
  <c r="R13" i="90"/>
  <c r="R14" i="90"/>
  <c r="R15" i="90"/>
  <c r="R16" i="90"/>
  <c r="R17" i="90"/>
  <c r="R18" i="90"/>
  <c r="R19" i="90"/>
  <c r="R20" i="90"/>
  <c r="R21" i="90"/>
  <c r="R22" i="90"/>
  <c r="R23" i="90"/>
  <c r="R24" i="90"/>
  <c r="R25" i="90"/>
  <c r="R26" i="90"/>
  <c r="R27" i="90"/>
  <c r="R28" i="90"/>
  <c r="R29" i="90"/>
  <c r="R30" i="90"/>
  <c r="R31" i="90"/>
  <c r="R34" i="90"/>
  <c r="R35" i="90"/>
  <c r="R36" i="90"/>
  <c r="R37" i="90"/>
  <c r="R38" i="90"/>
  <c r="R39" i="90"/>
  <c r="R40" i="90"/>
  <c r="R43" i="90"/>
  <c r="R44" i="90"/>
  <c r="R45" i="90"/>
  <c r="R46" i="90"/>
  <c r="R47" i="90"/>
  <c r="R48" i="90"/>
  <c r="R49" i="90"/>
  <c r="R50" i="90"/>
  <c r="R51" i="90"/>
  <c r="R52" i="90"/>
  <c r="R54" i="90"/>
  <c r="R55" i="90"/>
  <c r="R56" i="90"/>
  <c r="R57" i="90"/>
  <c r="R58" i="90"/>
  <c r="R61" i="90"/>
  <c r="R62" i="90"/>
  <c r="R63" i="90"/>
  <c r="R64" i="90"/>
  <c r="R65" i="90"/>
  <c r="R67" i="90"/>
  <c r="R69" i="90"/>
  <c r="R71" i="90"/>
  <c r="R73" i="90"/>
  <c r="R74" i="90"/>
  <c r="R75" i="90"/>
  <c r="R76" i="90"/>
  <c r="R77" i="90"/>
  <c r="R85" i="90"/>
  <c r="R86" i="90"/>
  <c r="R87" i="90"/>
  <c r="R88" i="90"/>
  <c r="R89" i="90"/>
  <c r="R90" i="90"/>
  <c r="R91" i="90"/>
  <c r="R92" i="90"/>
  <c r="R95" i="90"/>
  <c r="R96" i="90"/>
  <c r="R97" i="90"/>
  <c r="R98" i="90"/>
  <c r="R99" i="90"/>
  <c r="R100" i="90"/>
  <c r="R101" i="90"/>
  <c r="R102" i="90"/>
  <c r="R103" i="90"/>
  <c r="R104" i="90"/>
  <c r="R105" i="90"/>
  <c r="R106" i="90"/>
  <c r="R107" i="90"/>
  <c r="R109" i="90"/>
  <c r="R110" i="90"/>
  <c r="R111" i="90"/>
  <c r="R114" i="90"/>
  <c r="R115" i="90"/>
  <c r="R118" i="90"/>
  <c r="R122" i="90"/>
  <c r="R123" i="90"/>
  <c r="R124" i="90"/>
  <c r="R125" i="90"/>
  <c r="R136" i="90"/>
  <c r="R137" i="90"/>
  <c r="R156" i="90"/>
  <c r="R166" i="90"/>
  <c r="R167" i="90"/>
  <c r="R168" i="90"/>
  <c r="R169" i="90"/>
  <c r="R170" i="90"/>
  <c r="R171" i="90"/>
  <c r="R172" i="90"/>
  <c r="R173" i="90"/>
  <c r="R174" i="90"/>
  <c r="R175" i="90"/>
  <c r="R176" i="90"/>
  <c r="R177" i="90"/>
  <c r="R178" i="90"/>
  <c r="R179" i="90"/>
  <c r="R180" i="90"/>
  <c r="R181" i="90"/>
  <c r="R182" i="90"/>
  <c r="R183" i="90"/>
  <c r="R184" i="90"/>
  <c r="R185" i="90"/>
  <c r="R186" i="90"/>
  <c r="R187" i="90"/>
  <c r="R188" i="90"/>
  <c r="R189" i="90"/>
  <c r="R190" i="90"/>
  <c r="R2" i="90"/>
  <c r="J3" i="90"/>
  <c r="J4" i="90"/>
  <c r="J5" i="90"/>
  <c r="J6" i="90"/>
  <c r="J7" i="90"/>
  <c r="J8" i="90"/>
  <c r="J9" i="90"/>
  <c r="J10" i="90"/>
  <c r="J11" i="90"/>
  <c r="J12" i="90"/>
  <c r="J13" i="90"/>
  <c r="J14" i="90"/>
  <c r="J15" i="90"/>
  <c r="J16" i="90"/>
  <c r="J17" i="90"/>
  <c r="J18" i="90"/>
  <c r="J19" i="90"/>
  <c r="J20" i="90"/>
  <c r="J21" i="90"/>
  <c r="J22" i="90"/>
  <c r="J23" i="90"/>
  <c r="J24" i="90"/>
  <c r="J25" i="90"/>
  <c r="J26" i="90"/>
  <c r="J27" i="90"/>
  <c r="J28" i="90"/>
  <c r="J29" i="90"/>
  <c r="J30" i="90"/>
  <c r="J31" i="90"/>
  <c r="J34" i="90"/>
  <c r="J35" i="90"/>
  <c r="J36" i="90"/>
  <c r="J37" i="90"/>
  <c r="J38" i="90"/>
  <c r="J39" i="90"/>
  <c r="J40" i="90"/>
  <c r="J43" i="90"/>
  <c r="J44" i="90"/>
  <c r="J45" i="90"/>
  <c r="J46" i="90"/>
  <c r="J47" i="90"/>
  <c r="J48" i="90"/>
  <c r="J49" i="90"/>
  <c r="J50" i="90"/>
  <c r="J51" i="90"/>
  <c r="J52" i="90"/>
  <c r="J54" i="90"/>
  <c r="J55" i="90"/>
  <c r="J56" i="90"/>
  <c r="J57" i="90"/>
  <c r="J58" i="90"/>
  <c r="J61" i="90"/>
  <c r="J62" i="90"/>
  <c r="J63" i="90"/>
  <c r="J64" i="90"/>
  <c r="J65" i="90"/>
  <c r="J67" i="90"/>
  <c r="J69" i="90"/>
  <c r="J71" i="90"/>
  <c r="J73" i="90"/>
  <c r="J74" i="90"/>
  <c r="J75" i="90"/>
  <c r="J76" i="90"/>
  <c r="J77" i="90"/>
  <c r="J85" i="90"/>
  <c r="J86" i="90"/>
  <c r="J87" i="90"/>
  <c r="J88" i="90"/>
  <c r="J89" i="90"/>
  <c r="J90" i="90"/>
  <c r="J91" i="90"/>
  <c r="J92" i="90"/>
  <c r="J95" i="90"/>
  <c r="J96" i="90"/>
  <c r="J97" i="90"/>
  <c r="J98" i="90"/>
  <c r="J99" i="90"/>
  <c r="J100" i="90"/>
  <c r="J101" i="90"/>
  <c r="J102" i="90"/>
  <c r="J103" i="90"/>
  <c r="J104" i="90"/>
  <c r="J105" i="90"/>
  <c r="J106" i="90"/>
  <c r="J107" i="90"/>
  <c r="J109" i="90"/>
  <c r="J110" i="90"/>
  <c r="J111" i="90"/>
  <c r="J114" i="90"/>
  <c r="J115" i="90"/>
  <c r="J118" i="90"/>
  <c r="J122" i="90"/>
  <c r="J123" i="90"/>
  <c r="J124" i="90"/>
  <c r="J125" i="90"/>
  <c r="J136" i="90"/>
  <c r="J137" i="90"/>
  <c r="J156" i="90"/>
  <c r="J166" i="90"/>
  <c r="J167" i="90"/>
  <c r="J168" i="90"/>
  <c r="J169" i="90"/>
  <c r="J170" i="90"/>
  <c r="J171" i="90"/>
  <c r="J172" i="90"/>
  <c r="J173" i="90"/>
  <c r="J174" i="90"/>
  <c r="J175" i="90"/>
  <c r="J176" i="90"/>
  <c r="J177" i="90"/>
  <c r="J178" i="90"/>
  <c r="J179" i="90"/>
  <c r="J180" i="90"/>
  <c r="J181" i="90"/>
  <c r="J182" i="90"/>
  <c r="J183" i="90"/>
  <c r="J184" i="90"/>
  <c r="J185" i="90"/>
  <c r="J186" i="90"/>
  <c r="J187" i="90"/>
  <c r="J188" i="90"/>
  <c r="J189" i="90"/>
  <c r="J190" i="90"/>
  <c r="J2" i="90"/>
  <c r="E3" i="90"/>
  <c r="E4" i="90"/>
  <c r="E5" i="90"/>
  <c r="E6" i="90"/>
  <c r="E7" i="90"/>
  <c r="E8" i="90"/>
  <c r="E9" i="90"/>
  <c r="E10" i="90"/>
  <c r="E11" i="90"/>
  <c r="E12" i="90"/>
  <c r="E13" i="90"/>
  <c r="E14" i="90"/>
  <c r="E15" i="90"/>
  <c r="E16" i="90"/>
  <c r="E17" i="90"/>
  <c r="E18" i="90"/>
  <c r="E19" i="90"/>
  <c r="E20" i="90"/>
  <c r="E21" i="90"/>
  <c r="E22" i="90"/>
  <c r="E23" i="90"/>
  <c r="E24" i="90"/>
  <c r="E25" i="90"/>
  <c r="E26" i="90"/>
  <c r="E27" i="90"/>
  <c r="E28" i="90"/>
  <c r="E29" i="90"/>
  <c r="E30" i="90"/>
  <c r="E31" i="90"/>
  <c r="E34" i="90"/>
  <c r="E35" i="90"/>
  <c r="E36" i="90"/>
  <c r="E37" i="90"/>
  <c r="E38" i="90"/>
  <c r="E39" i="90"/>
  <c r="E40" i="90"/>
  <c r="E43" i="90"/>
  <c r="E46" i="90"/>
  <c r="E47" i="90"/>
  <c r="E48" i="90"/>
  <c r="E49" i="90"/>
  <c r="E50" i="90"/>
  <c r="E51" i="90"/>
  <c r="E52" i="90"/>
  <c r="E54" i="90"/>
  <c r="E55" i="90"/>
  <c r="E56" i="90"/>
  <c r="E57" i="90"/>
  <c r="E58" i="90"/>
  <c r="E61" i="90"/>
  <c r="E62" i="90"/>
  <c r="E63" i="90"/>
  <c r="E64" i="90"/>
  <c r="E65" i="90"/>
  <c r="E67" i="90"/>
  <c r="E69" i="90"/>
  <c r="E71" i="90"/>
  <c r="E73" i="90"/>
  <c r="E74" i="90"/>
  <c r="E75" i="90"/>
  <c r="E76" i="90"/>
  <c r="E77" i="90"/>
  <c r="E85" i="90"/>
  <c r="E86" i="90"/>
  <c r="E87" i="90"/>
  <c r="E88" i="90"/>
  <c r="E89" i="90"/>
  <c r="E90" i="90"/>
  <c r="E91" i="90"/>
  <c r="E92" i="90"/>
  <c r="E95" i="90"/>
  <c r="E96" i="90"/>
  <c r="E97" i="90"/>
  <c r="E98" i="90"/>
  <c r="E99" i="90"/>
  <c r="E100" i="90"/>
  <c r="E101" i="90"/>
  <c r="E102" i="90"/>
  <c r="E103" i="90"/>
  <c r="E104" i="90"/>
  <c r="E105" i="90"/>
  <c r="E106" i="90"/>
  <c r="E107" i="90"/>
  <c r="E109" i="90"/>
  <c r="E110" i="90"/>
  <c r="E111" i="90"/>
  <c r="E114" i="90"/>
  <c r="E115" i="90"/>
  <c r="E118" i="90"/>
  <c r="E122" i="90"/>
  <c r="E123" i="90"/>
  <c r="E124" i="90"/>
  <c r="E125" i="90"/>
  <c r="E136" i="90"/>
  <c r="E137" i="90"/>
  <c r="E156" i="90"/>
  <c r="E166" i="90"/>
  <c r="E167" i="90"/>
  <c r="E168" i="90"/>
  <c r="E169" i="90"/>
  <c r="E170" i="90"/>
  <c r="E171" i="90"/>
  <c r="E172" i="90"/>
  <c r="E173" i="90"/>
  <c r="E174" i="90"/>
  <c r="E175" i="90"/>
  <c r="E176" i="90"/>
  <c r="E177" i="90"/>
  <c r="E178" i="90"/>
  <c r="E179" i="90"/>
  <c r="E180" i="90"/>
  <c r="E181" i="90"/>
  <c r="E182" i="90"/>
  <c r="E183" i="90"/>
  <c r="E184" i="90"/>
  <c r="E185" i="90"/>
  <c r="E186" i="90"/>
  <c r="E187" i="90"/>
  <c r="E188" i="90"/>
  <c r="E189" i="90"/>
  <c r="E190" i="90"/>
  <c r="E2" i="90"/>
  <c r="K3" i="86"/>
  <c r="L3" i="86"/>
  <c r="M3" i="86"/>
  <c r="N3" i="86"/>
  <c r="O3" i="86"/>
  <c r="P3" i="86"/>
  <c r="Q3" i="86"/>
  <c r="R3" i="86"/>
  <c r="S3" i="86"/>
  <c r="K4" i="86"/>
  <c r="L4" i="86"/>
  <c r="M4" i="86"/>
  <c r="N4" i="86"/>
  <c r="O4" i="86"/>
  <c r="P4" i="86"/>
  <c r="Q4" i="86"/>
  <c r="R4" i="86"/>
  <c r="S4" i="86"/>
  <c r="K5" i="86"/>
  <c r="L5" i="86"/>
  <c r="M5" i="86"/>
  <c r="N5" i="86"/>
  <c r="O5" i="86"/>
  <c r="P5" i="86"/>
  <c r="Q5" i="86"/>
  <c r="R5" i="86"/>
  <c r="S5" i="86"/>
  <c r="K6" i="86"/>
  <c r="M6" i="86"/>
  <c r="N6" i="86"/>
  <c r="O6" i="86"/>
  <c r="P6" i="86"/>
  <c r="Q6" i="86"/>
  <c r="R6" i="86"/>
  <c r="S6" i="86"/>
  <c r="K7" i="86"/>
  <c r="L7" i="86"/>
  <c r="M7" i="86"/>
  <c r="N7" i="86"/>
  <c r="O7" i="86"/>
  <c r="P7" i="86"/>
  <c r="Q7" i="86"/>
  <c r="R7" i="86"/>
  <c r="S7" i="86"/>
  <c r="K8" i="86"/>
  <c r="L8" i="86"/>
  <c r="M8" i="86"/>
  <c r="N8" i="86"/>
  <c r="O8" i="86"/>
  <c r="P8" i="86"/>
  <c r="Q8" i="86"/>
  <c r="R8" i="86"/>
  <c r="S8" i="86"/>
  <c r="K9" i="86"/>
  <c r="M9" i="86"/>
  <c r="N9" i="86"/>
  <c r="O9" i="86"/>
  <c r="P9" i="86"/>
  <c r="Q9" i="86"/>
  <c r="R9" i="86"/>
  <c r="S9" i="86"/>
  <c r="K10" i="86"/>
  <c r="M10" i="86"/>
  <c r="N10" i="86"/>
  <c r="O10" i="86"/>
  <c r="P10" i="86"/>
  <c r="Q10" i="86"/>
  <c r="R10" i="86"/>
  <c r="S10" i="86"/>
  <c r="K11" i="86"/>
  <c r="M11" i="86"/>
  <c r="N11" i="86"/>
  <c r="O11" i="86"/>
  <c r="P11" i="86"/>
  <c r="Q11" i="86"/>
  <c r="R11" i="86"/>
  <c r="S11" i="86"/>
  <c r="K12" i="86"/>
  <c r="M12" i="86"/>
  <c r="N12" i="86"/>
  <c r="O12" i="86"/>
  <c r="P12" i="86"/>
  <c r="Q12" i="86"/>
  <c r="R12" i="86"/>
  <c r="S12" i="86"/>
  <c r="K13" i="86"/>
  <c r="L13" i="86"/>
  <c r="M13" i="86"/>
  <c r="N13" i="86"/>
  <c r="O13" i="86"/>
  <c r="P13" i="86"/>
  <c r="Q13" i="86"/>
  <c r="R13" i="86"/>
  <c r="S13" i="86"/>
  <c r="K14" i="86"/>
  <c r="L14" i="86"/>
  <c r="M14" i="86"/>
  <c r="N14" i="86"/>
  <c r="O14" i="86"/>
  <c r="P14" i="86"/>
  <c r="Q14" i="86"/>
  <c r="R14" i="86"/>
  <c r="S14" i="86"/>
  <c r="K15" i="86"/>
  <c r="L15" i="86"/>
  <c r="M15" i="86"/>
  <c r="N15" i="86"/>
  <c r="O15" i="86"/>
  <c r="P15" i="86"/>
  <c r="Q15" i="86"/>
  <c r="R15" i="86"/>
  <c r="S15" i="86"/>
  <c r="K16" i="86"/>
  <c r="L16" i="86"/>
  <c r="M16" i="86"/>
  <c r="N16" i="86"/>
  <c r="O16" i="86"/>
  <c r="P16" i="86"/>
  <c r="Q16" i="86"/>
  <c r="R16" i="86"/>
  <c r="S16" i="86"/>
  <c r="K17" i="86"/>
  <c r="L17" i="86"/>
  <c r="M17" i="86"/>
  <c r="N17" i="86"/>
  <c r="O17" i="86"/>
  <c r="P17" i="86"/>
  <c r="Q17" i="86"/>
  <c r="R17" i="86"/>
  <c r="S17" i="86"/>
  <c r="K18" i="86"/>
  <c r="L18" i="86"/>
  <c r="M18" i="86"/>
  <c r="N18" i="86"/>
  <c r="O18" i="86"/>
  <c r="P18" i="86"/>
  <c r="Q18" i="86"/>
  <c r="R18" i="86"/>
  <c r="S18" i="86"/>
  <c r="K19" i="86"/>
  <c r="L19" i="86"/>
  <c r="M19" i="86"/>
  <c r="N19" i="86"/>
  <c r="O19" i="86"/>
  <c r="P19" i="86"/>
  <c r="Q19" i="86"/>
  <c r="R19" i="86"/>
  <c r="S19" i="86"/>
  <c r="K20" i="86"/>
  <c r="L20" i="86"/>
  <c r="M20" i="86"/>
  <c r="N20" i="86"/>
  <c r="O20" i="86"/>
  <c r="P20" i="86"/>
  <c r="Q20" i="86"/>
  <c r="R20" i="86"/>
  <c r="S20" i="86"/>
  <c r="K21" i="86"/>
  <c r="L21" i="86"/>
  <c r="M21" i="86"/>
  <c r="N21" i="86"/>
  <c r="O21" i="86"/>
  <c r="P21" i="86"/>
  <c r="Q21" i="86"/>
  <c r="R21" i="86"/>
  <c r="S21" i="86"/>
  <c r="K22" i="86"/>
  <c r="M22" i="86"/>
  <c r="N22" i="86"/>
  <c r="O22" i="86"/>
  <c r="P22" i="86"/>
  <c r="Q22" i="86"/>
  <c r="R22" i="86"/>
  <c r="S22" i="86"/>
  <c r="K24" i="86"/>
  <c r="L24" i="86"/>
  <c r="M24" i="86"/>
  <c r="N24" i="86"/>
  <c r="O24" i="86"/>
  <c r="P24" i="86"/>
  <c r="Q24" i="86"/>
  <c r="R24" i="86"/>
  <c r="S24" i="86"/>
  <c r="K25" i="86"/>
  <c r="L25" i="86"/>
  <c r="M25" i="86"/>
  <c r="N25" i="86"/>
  <c r="O25" i="86"/>
  <c r="P25" i="86"/>
  <c r="Q25" i="86"/>
  <c r="R25" i="86"/>
  <c r="S25" i="86"/>
  <c r="K26" i="86"/>
  <c r="M26" i="86"/>
  <c r="N26" i="86"/>
  <c r="O26" i="86"/>
  <c r="P26" i="86"/>
  <c r="Q26" i="86"/>
  <c r="R26" i="86"/>
  <c r="S26" i="86"/>
  <c r="K27" i="86"/>
  <c r="M27" i="86"/>
  <c r="N27" i="86"/>
  <c r="O27" i="86"/>
  <c r="P27" i="86"/>
  <c r="Q27" i="86"/>
  <c r="R27" i="86"/>
  <c r="S27" i="86"/>
  <c r="K28" i="86"/>
  <c r="L28" i="86"/>
  <c r="M28" i="86"/>
  <c r="N28" i="86"/>
  <c r="O28" i="86"/>
  <c r="P28" i="86"/>
  <c r="Q28" i="86"/>
  <c r="R28" i="86"/>
  <c r="S28" i="86"/>
  <c r="K29" i="86"/>
  <c r="M29" i="86"/>
  <c r="N29" i="86"/>
  <c r="O29" i="86"/>
  <c r="P29" i="86"/>
  <c r="Q29" i="86"/>
  <c r="R29" i="86"/>
  <c r="S29" i="86"/>
  <c r="K30" i="86"/>
  <c r="L30" i="86"/>
  <c r="M30" i="86"/>
  <c r="N30" i="86"/>
  <c r="O30" i="86"/>
  <c r="P30" i="86"/>
  <c r="Q30" i="86"/>
  <c r="R30" i="86"/>
  <c r="S30" i="86"/>
  <c r="K31" i="86"/>
  <c r="M31" i="86"/>
  <c r="N31" i="86"/>
  <c r="O31" i="86"/>
  <c r="P31" i="86"/>
  <c r="Q31" i="86"/>
  <c r="R31" i="86"/>
  <c r="S31" i="86"/>
  <c r="K32" i="86"/>
  <c r="M32" i="86"/>
  <c r="N32" i="86"/>
  <c r="O32" i="86"/>
  <c r="P32" i="86"/>
  <c r="Q32" i="86"/>
  <c r="R32" i="86"/>
  <c r="S32" i="86"/>
  <c r="K33" i="86"/>
  <c r="L33" i="86"/>
  <c r="M33" i="86"/>
  <c r="N33" i="86"/>
  <c r="O33" i="86"/>
  <c r="P33" i="86"/>
  <c r="Q33" i="86"/>
  <c r="R33" i="86"/>
  <c r="S33" i="86"/>
  <c r="K34" i="86"/>
  <c r="L34" i="86"/>
  <c r="M34" i="86"/>
  <c r="N34" i="86"/>
  <c r="O34" i="86"/>
  <c r="P34" i="86"/>
  <c r="Q34" i="86"/>
  <c r="R34" i="86"/>
  <c r="S34" i="86"/>
  <c r="K35" i="86"/>
  <c r="M35" i="86"/>
  <c r="N35" i="86"/>
  <c r="O35" i="86"/>
  <c r="P35" i="86"/>
  <c r="Q35" i="86"/>
  <c r="R35" i="86"/>
  <c r="S35" i="86"/>
  <c r="K36" i="86"/>
  <c r="L36" i="86"/>
  <c r="M36" i="86"/>
  <c r="N36" i="86"/>
  <c r="O36" i="86"/>
  <c r="P36" i="86"/>
  <c r="Q36" i="86"/>
  <c r="R36" i="86"/>
  <c r="S36" i="86"/>
  <c r="K37" i="86"/>
  <c r="L37" i="86"/>
  <c r="M37" i="86"/>
  <c r="N37" i="86"/>
  <c r="O37" i="86"/>
  <c r="P37" i="86"/>
  <c r="Q37" i="86"/>
  <c r="R37" i="86"/>
  <c r="S37" i="86"/>
  <c r="K38" i="86"/>
  <c r="L38" i="86"/>
  <c r="M38" i="86"/>
  <c r="N38" i="86"/>
  <c r="O38" i="86"/>
  <c r="P38" i="86"/>
  <c r="Q38" i="86"/>
  <c r="R38" i="86"/>
  <c r="S38" i="86"/>
  <c r="K39" i="86"/>
  <c r="L39" i="86"/>
  <c r="M39" i="86"/>
  <c r="N39" i="86"/>
  <c r="O39" i="86"/>
  <c r="P39" i="86"/>
  <c r="Q39" i="86"/>
  <c r="R39" i="86"/>
  <c r="S39" i="86"/>
  <c r="K40" i="86"/>
  <c r="M40" i="86"/>
  <c r="N40" i="86"/>
  <c r="O40" i="86"/>
  <c r="P40" i="86"/>
  <c r="Q40" i="86"/>
  <c r="R40" i="86"/>
  <c r="S40" i="86"/>
  <c r="K41" i="86"/>
  <c r="L41" i="86"/>
  <c r="M41" i="86"/>
  <c r="N41" i="86"/>
  <c r="O41" i="86"/>
  <c r="P41" i="86"/>
  <c r="Q41" i="86"/>
  <c r="R41" i="86"/>
  <c r="S41" i="86"/>
  <c r="K42" i="86"/>
  <c r="L42" i="86"/>
  <c r="M42" i="86"/>
  <c r="N42" i="86"/>
  <c r="O42" i="86"/>
  <c r="P42" i="86"/>
  <c r="Q42" i="86"/>
  <c r="R42" i="86"/>
  <c r="S42" i="86"/>
  <c r="K43" i="86"/>
  <c r="L43" i="86"/>
  <c r="M43" i="86"/>
  <c r="N43" i="86"/>
  <c r="O43" i="86"/>
  <c r="P43" i="86"/>
  <c r="Q43" i="86"/>
  <c r="R43" i="86"/>
  <c r="S43" i="86"/>
  <c r="K44" i="86"/>
  <c r="M44" i="86"/>
  <c r="N44" i="86"/>
  <c r="O44" i="86"/>
  <c r="P44" i="86"/>
  <c r="Q44" i="86"/>
  <c r="R44" i="86"/>
  <c r="S44" i="86"/>
  <c r="K45" i="86"/>
  <c r="L45" i="86"/>
  <c r="M45" i="86"/>
  <c r="N45" i="86"/>
  <c r="O45" i="86"/>
  <c r="P45" i="86"/>
  <c r="Q45" i="86"/>
  <c r="R45" i="86"/>
  <c r="S45" i="86"/>
  <c r="K46" i="86"/>
  <c r="M46" i="86"/>
  <c r="N46" i="86"/>
  <c r="O46" i="86"/>
  <c r="P46" i="86"/>
  <c r="Q46" i="86"/>
  <c r="R46" i="86"/>
  <c r="S46" i="86"/>
  <c r="K47" i="86"/>
  <c r="M47" i="86"/>
  <c r="N47" i="86"/>
  <c r="O47" i="86"/>
  <c r="P47" i="86"/>
  <c r="Q47" i="86"/>
  <c r="R47" i="86"/>
  <c r="S47" i="86"/>
  <c r="K48" i="86"/>
  <c r="M48" i="86"/>
  <c r="N48" i="86"/>
  <c r="O48" i="86"/>
  <c r="P48" i="86"/>
  <c r="Q48" i="86"/>
  <c r="R48" i="86"/>
  <c r="S48" i="86"/>
  <c r="K49" i="86"/>
  <c r="M49" i="86"/>
  <c r="N49" i="86"/>
  <c r="O49" i="86"/>
  <c r="P49" i="86"/>
  <c r="Q49" i="86"/>
  <c r="R49" i="86"/>
  <c r="S49" i="86"/>
  <c r="K50" i="86"/>
  <c r="L50" i="86"/>
  <c r="M50" i="86"/>
  <c r="N50" i="86"/>
  <c r="O50" i="86"/>
  <c r="P50" i="86"/>
  <c r="Q50" i="86"/>
  <c r="R50" i="86"/>
  <c r="S50" i="86"/>
  <c r="K51" i="86"/>
  <c r="M51" i="86"/>
  <c r="N51" i="86"/>
  <c r="O51" i="86"/>
  <c r="P51" i="86"/>
  <c r="Q51" i="86"/>
  <c r="R51" i="86"/>
  <c r="S51" i="86"/>
  <c r="K52" i="86"/>
  <c r="M52" i="86"/>
  <c r="N52" i="86"/>
  <c r="O52" i="86"/>
  <c r="P52" i="86"/>
  <c r="Q52" i="86"/>
  <c r="R52" i="86"/>
  <c r="S52" i="86"/>
  <c r="K53" i="86"/>
  <c r="L53" i="86"/>
  <c r="M53" i="86"/>
  <c r="N53" i="86"/>
  <c r="O53" i="86"/>
  <c r="P53" i="86"/>
  <c r="Q53" i="86"/>
  <c r="R53" i="86"/>
  <c r="S53" i="86"/>
  <c r="K54" i="86"/>
  <c r="M54" i="86"/>
  <c r="N54" i="86"/>
  <c r="O54" i="86"/>
  <c r="P54" i="86"/>
  <c r="Q54" i="86"/>
  <c r="R54" i="86"/>
  <c r="S54" i="86"/>
  <c r="K55" i="86"/>
  <c r="L55" i="86"/>
  <c r="M55" i="86"/>
  <c r="N55" i="86"/>
  <c r="O55" i="86"/>
  <c r="P55" i="86"/>
  <c r="Q55" i="86"/>
  <c r="R55" i="86"/>
  <c r="S55" i="86"/>
  <c r="K56" i="86"/>
  <c r="L56" i="86"/>
  <c r="M56" i="86"/>
  <c r="N56" i="86"/>
  <c r="O56" i="86"/>
  <c r="P56" i="86"/>
  <c r="Q56" i="86"/>
  <c r="R56" i="86"/>
  <c r="S56" i="86"/>
  <c r="K57" i="86"/>
  <c r="L57" i="86"/>
  <c r="M57" i="86"/>
  <c r="N57" i="86"/>
  <c r="O57" i="86"/>
  <c r="P57" i="86"/>
  <c r="Q57" i="86"/>
  <c r="R57" i="86"/>
  <c r="S57" i="86"/>
  <c r="K58" i="86"/>
  <c r="L58" i="86"/>
  <c r="M58" i="86"/>
  <c r="N58" i="86"/>
  <c r="O58" i="86"/>
  <c r="P58" i="86"/>
  <c r="Q58" i="86"/>
  <c r="R58" i="86"/>
  <c r="S58" i="86"/>
  <c r="K59" i="86"/>
  <c r="L59" i="86"/>
  <c r="M59" i="86"/>
  <c r="N59" i="86"/>
  <c r="O59" i="86"/>
  <c r="P59" i="86"/>
  <c r="Q59" i="86"/>
  <c r="R59" i="86"/>
  <c r="S59" i="86"/>
  <c r="K60" i="86"/>
  <c r="L60" i="86"/>
  <c r="M60" i="86"/>
  <c r="N60" i="86"/>
  <c r="O60" i="86"/>
  <c r="P60" i="86"/>
  <c r="Q60" i="86"/>
  <c r="R60" i="86"/>
  <c r="S60" i="86"/>
  <c r="K61" i="86"/>
  <c r="L61" i="86"/>
  <c r="M61" i="86"/>
  <c r="N61" i="86"/>
  <c r="O61" i="86"/>
  <c r="P61" i="86"/>
  <c r="Q61" i="86"/>
  <c r="R61" i="86"/>
  <c r="S61" i="86"/>
  <c r="K62" i="86"/>
  <c r="M62" i="86"/>
  <c r="N62" i="86"/>
  <c r="O62" i="86"/>
  <c r="P62" i="86"/>
  <c r="Q62" i="86"/>
  <c r="R62" i="86"/>
  <c r="S62" i="86"/>
  <c r="K63" i="86"/>
  <c r="M63" i="86"/>
  <c r="N63" i="86"/>
  <c r="O63" i="86"/>
  <c r="P63" i="86"/>
  <c r="Q63" i="86"/>
  <c r="R63" i="86"/>
  <c r="S63" i="86"/>
  <c r="K64" i="86"/>
  <c r="M64" i="86"/>
  <c r="N64" i="86"/>
  <c r="O64" i="86"/>
  <c r="P64" i="86"/>
  <c r="Q64" i="86"/>
  <c r="R64" i="86"/>
  <c r="S64" i="86"/>
  <c r="K65" i="86"/>
  <c r="M65" i="86"/>
  <c r="N65" i="86"/>
  <c r="O65" i="86"/>
  <c r="P65" i="86"/>
  <c r="Q65" i="86"/>
  <c r="R65" i="86"/>
  <c r="S65" i="86"/>
  <c r="K66" i="86"/>
  <c r="M66" i="86"/>
  <c r="N66" i="86"/>
  <c r="O66" i="86"/>
  <c r="P66" i="86"/>
  <c r="Q66" i="86"/>
  <c r="R66" i="86"/>
  <c r="S66" i="86"/>
  <c r="K67" i="86"/>
  <c r="L67" i="86"/>
  <c r="M67" i="86"/>
  <c r="N67" i="86"/>
  <c r="O67" i="86"/>
  <c r="P67" i="86"/>
  <c r="Q67" i="86"/>
  <c r="R67" i="86"/>
  <c r="S67" i="86"/>
  <c r="K68" i="86"/>
  <c r="L68" i="86"/>
  <c r="M68" i="86"/>
  <c r="N68" i="86"/>
  <c r="O68" i="86"/>
  <c r="P68" i="86"/>
  <c r="Q68" i="86"/>
  <c r="R68" i="86"/>
  <c r="S68" i="86"/>
  <c r="K69" i="86"/>
  <c r="L69" i="86"/>
  <c r="M69" i="86"/>
  <c r="N69" i="86"/>
  <c r="O69" i="86"/>
  <c r="P69" i="86"/>
  <c r="Q69" i="86"/>
  <c r="R69" i="86"/>
  <c r="S69" i="86"/>
  <c r="K70" i="86"/>
  <c r="L70" i="86"/>
  <c r="M70" i="86"/>
  <c r="N70" i="86"/>
  <c r="O70" i="86"/>
  <c r="P70" i="86"/>
  <c r="Q70" i="86"/>
  <c r="R70" i="86"/>
  <c r="S70" i="86"/>
  <c r="K71" i="86"/>
  <c r="L71" i="86"/>
  <c r="M71" i="86"/>
  <c r="N71" i="86"/>
  <c r="O71" i="86"/>
  <c r="P71" i="86"/>
  <c r="Q71" i="86"/>
  <c r="R71" i="86"/>
  <c r="S71" i="86"/>
  <c r="K72" i="86"/>
  <c r="L72" i="86"/>
  <c r="M72" i="86"/>
  <c r="N72" i="86"/>
  <c r="O72" i="86"/>
  <c r="P72" i="86"/>
  <c r="Q72" i="86"/>
  <c r="R72" i="86"/>
  <c r="S72" i="86"/>
  <c r="K73" i="86"/>
  <c r="L73" i="86"/>
  <c r="M73" i="86"/>
  <c r="N73" i="86"/>
  <c r="O73" i="86"/>
  <c r="P73" i="86"/>
  <c r="Q73" i="86"/>
  <c r="R73" i="86"/>
  <c r="S73" i="86"/>
  <c r="K74" i="86"/>
  <c r="L74" i="86"/>
  <c r="M74" i="86"/>
  <c r="N74" i="86"/>
  <c r="O74" i="86"/>
  <c r="P74" i="86"/>
  <c r="Q74" i="86"/>
  <c r="R74" i="86"/>
  <c r="S74" i="86"/>
  <c r="K75" i="86"/>
  <c r="M75" i="86"/>
  <c r="N75" i="86"/>
  <c r="O75" i="86"/>
  <c r="P75" i="86"/>
  <c r="Q75" i="86"/>
  <c r="R75" i="86"/>
  <c r="S75" i="86"/>
  <c r="K76" i="86"/>
  <c r="M76" i="86"/>
  <c r="N76" i="86"/>
  <c r="O76" i="86"/>
  <c r="P76" i="86"/>
  <c r="Q76" i="86"/>
  <c r="R76" i="86"/>
  <c r="S76" i="86"/>
  <c r="K77" i="86"/>
  <c r="M77" i="86"/>
  <c r="N77" i="86"/>
  <c r="O77" i="86"/>
  <c r="P77" i="86"/>
  <c r="Q77" i="86"/>
  <c r="R77" i="86"/>
  <c r="S77" i="86"/>
  <c r="K78" i="86"/>
  <c r="M78" i="86"/>
  <c r="N78" i="86"/>
  <c r="O78" i="86"/>
  <c r="P78" i="86"/>
  <c r="Q78" i="86"/>
  <c r="R78" i="86"/>
  <c r="S78" i="86"/>
  <c r="K79" i="86"/>
  <c r="L79" i="86"/>
  <c r="M79" i="86"/>
  <c r="N79" i="86"/>
  <c r="O79" i="86"/>
  <c r="P79" i="86"/>
  <c r="Q79" i="86"/>
  <c r="R79" i="86"/>
  <c r="S79" i="86"/>
  <c r="K80" i="86"/>
  <c r="L80" i="86"/>
  <c r="M80" i="86"/>
  <c r="N80" i="86"/>
  <c r="O80" i="86"/>
  <c r="P80" i="86"/>
  <c r="Q80" i="86"/>
  <c r="R80" i="86"/>
  <c r="S80" i="86"/>
  <c r="K81" i="86"/>
  <c r="L81" i="86"/>
  <c r="M81" i="86"/>
  <c r="N81" i="86"/>
  <c r="O81" i="86"/>
  <c r="P81" i="86"/>
  <c r="Q81" i="86"/>
  <c r="R81" i="86"/>
  <c r="S81" i="86"/>
  <c r="K82" i="86"/>
  <c r="L82" i="86"/>
  <c r="M82" i="86"/>
  <c r="N82" i="86"/>
  <c r="O82" i="86"/>
  <c r="P82" i="86"/>
  <c r="Q82" i="86"/>
  <c r="R82" i="86"/>
  <c r="S82" i="86"/>
  <c r="K83" i="86"/>
  <c r="L83" i="86"/>
  <c r="M83" i="86"/>
  <c r="N83" i="86"/>
  <c r="O83" i="86"/>
  <c r="P83" i="86"/>
  <c r="Q83" i="86"/>
  <c r="R83" i="86"/>
  <c r="S83" i="86"/>
  <c r="K84" i="86"/>
  <c r="L84" i="86"/>
  <c r="M84" i="86"/>
  <c r="N84" i="86"/>
  <c r="O84" i="86"/>
  <c r="P84" i="86"/>
  <c r="Q84" i="86"/>
  <c r="R84" i="86"/>
  <c r="S84" i="86"/>
  <c r="K85" i="86"/>
  <c r="L85" i="86"/>
  <c r="M85" i="86"/>
  <c r="N85" i="86"/>
  <c r="O85" i="86"/>
  <c r="P85" i="86"/>
  <c r="Q85" i="86"/>
  <c r="R85" i="86"/>
  <c r="S85" i="86"/>
  <c r="K86" i="86"/>
  <c r="L86" i="86"/>
  <c r="M86" i="86"/>
  <c r="N86" i="86"/>
  <c r="O86" i="86"/>
  <c r="P86" i="86"/>
  <c r="Q86" i="86"/>
  <c r="R86" i="86"/>
  <c r="S86" i="86"/>
  <c r="K87" i="86"/>
  <c r="L87" i="86"/>
  <c r="M87" i="86"/>
  <c r="N87" i="86"/>
  <c r="O87" i="86"/>
  <c r="P87" i="86"/>
  <c r="Q87" i="86"/>
  <c r="R87" i="86"/>
  <c r="S87" i="86"/>
  <c r="K88" i="86"/>
  <c r="L88" i="86"/>
  <c r="M88" i="86"/>
  <c r="N88" i="86"/>
  <c r="O88" i="86"/>
  <c r="P88" i="86"/>
  <c r="Q88" i="86"/>
  <c r="R88" i="86"/>
  <c r="S88" i="86"/>
  <c r="K89" i="86"/>
  <c r="L89" i="86"/>
  <c r="M89" i="86"/>
  <c r="N89" i="86"/>
  <c r="O89" i="86"/>
  <c r="P89" i="86"/>
  <c r="Q89" i="86"/>
  <c r="R89" i="86"/>
  <c r="S89" i="86"/>
  <c r="K90" i="86"/>
  <c r="L90" i="86"/>
  <c r="M90" i="86"/>
  <c r="N90" i="86"/>
  <c r="O90" i="86"/>
  <c r="P90" i="86"/>
  <c r="Q90" i="86"/>
  <c r="R90" i="86"/>
  <c r="S90" i="86"/>
  <c r="K91" i="86"/>
  <c r="L91" i="86"/>
  <c r="M91" i="86"/>
  <c r="N91" i="86"/>
  <c r="O91" i="86"/>
  <c r="P91" i="86"/>
  <c r="Q91" i="86"/>
  <c r="R91" i="86"/>
  <c r="S91" i="86"/>
  <c r="K92" i="86"/>
  <c r="L92" i="86"/>
  <c r="M92" i="86"/>
  <c r="N92" i="86"/>
  <c r="O92" i="86"/>
  <c r="P92" i="86"/>
  <c r="Q92" i="86"/>
  <c r="R92" i="86"/>
  <c r="S92" i="86"/>
  <c r="K93" i="86"/>
  <c r="L93" i="86"/>
  <c r="M93" i="86"/>
  <c r="N93" i="86"/>
  <c r="O93" i="86"/>
  <c r="P93" i="86"/>
  <c r="Q93" i="86"/>
  <c r="R93" i="86"/>
  <c r="S93" i="86"/>
  <c r="K94" i="86"/>
  <c r="L94" i="86"/>
  <c r="M94" i="86"/>
  <c r="N94" i="86"/>
  <c r="O94" i="86"/>
  <c r="P94" i="86"/>
  <c r="Q94" i="86"/>
  <c r="R94" i="86"/>
  <c r="S94" i="86"/>
  <c r="K95" i="86"/>
  <c r="L95" i="86"/>
  <c r="M95" i="86"/>
  <c r="N95" i="86"/>
  <c r="O95" i="86"/>
  <c r="P95" i="86"/>
  <c r="Q95" i="86"/>
  <c r="R95" i="86"/>
  <c r="S95" i="86"/>
  <c r="K96" i="86"/>
  <c r="M96" i="86"/>
  <c r="N96" i="86"/>
  <c r="O96" i="86"/>
  <c r="P96" i="86"/>
  <c r="Q96" i="86"/>
  <c r="R96" i="86"/>
  <c r="S96" i="86"/>
  <c r="K97" i="86"/>
  <c r="M97" i="86"/>
  <c r="N97" i="86"/>
  <c r="O97" i="86"/>
  <c r="P97" i="86"/>
  <c r="Q97" i="86"/>
  <c r="R97" i="86"/>
  <c r="S97" i="86"/>
  <c r="K98" i="86"/>
  <c r="L98" i="86"/>
  <c r="M98" i="86"/>
  <c r="N98" i="86"/>
  <c r="O98" i="86"/>
  <c r="P98" i="86"/>
  <c r="Q98" i="86"/>
  <c r="R98" i="86"/>
  <c r="S98" i="86"/>
  <c r="K99" i="86"/>
  <c r="M99" i="86"/>
  <c r="N99" i="86"/>
  <c r="O99" i="86"/>
  <c r="P99" i="86"/>
  <c r="Q99" i="86"/>
  <c r="R99" i="86"/>
  <c r="S99" i="86"/>
  <c r="K100" i="86"/>
  <c r="M100" i="86"/>
  <c r="N100" i="86"/>
  <c r="O100" i="86"/>
  <c r="P100" i="86"/>
  <c r="Q100" i="86"/>
  <c r="R100" i="86"/>
  <c r="S100" i="86"/>
  <c r="K101" i="86"/>
  <c r="L101" i="86"/>
  <c r="M101" i="86"/>
  <c r="N101" i="86"/>
  <c r="O101" i="86"/>
  <c r="P101" i="86"/>
  <c r="Q101" i="86"/>
  <c r="R101" i="86"/>
  <c r="S101" i="86"/>
  <c r="K102" i="86"/>
  <c r="L102" i="86"/>
  <c r="M102" i="86"/>
  <c r="N102" i="86"/>
  <c r="O102" i="86"/>
  <c r="P102" i="86"/>
  <c r="Q102" i="86"/>
  <c r="R102" i="86"/>
  <c r="S102" i="86"/>
  <c r="K103" i="86"/>
  <c r="M103" i="86"/>
  <c r="N103" i="86"/>
  <c r="O103" i="86"/>
  <c r="P103" i="86"/>
  <c r="Q103" i="86"/>
  <c r="R103" i="86"/>
  <c r="S103" i="86"/>
  <c r="K104" i="86"/>
  <c r="L104" i="86"/>
  <c r="M104" i="86"/>
  <c r="N104" i="86"/>
  <c r="O104" i="86"/>
  <c r="P104" i="86"/>
  <c r="Q104" i="86"/>
  <c r="R104" i="86"/>
  <c r="S104" i="86"/>
  <c r="K105" i="86"/>
  <c r="M105" i="86"/>
  <c r="N105" i="86"/>
  <c r="O105" i="86"/>
  <c r="P105" i="86"/>
  <c r="Q105" i="86"/>
  <c r="R105" i="86"/>
  <c r="S105" i="86"/>
  <c r="K106" i="86"/>
  <c r="M106" i="86"/>
  <c r="N106" i="86"/>
  <c r="O106" i="86"/>
  <c r="P106" i="86"/>
  <c r="Q106" i="86"/>
  <c r="R106" i="86"/>
  <c r="S106" i="86"/>
  <c r="K107" i="86"/>
  <c r="M107" i="86"/>
  <c r="N107" i="86"/>
  <c r="O107" i="86"/>
  <c r="P107" i="86"/>
  <c r="Q107" i="86"/>
  <c r="R107" i="86"/>
  <c r="S107" i="86"/>
  <c r="K108" i="86"/>
  <c r="M108" i="86"/>
  <c r="N108" i="86"/>
  <c r="O108" i="86"/>
  <c r="P108" i="86"/>
  <c r="Q108" i="86"/>
  <c r="R108" i="86"/>
  <c r="S108" i="86"/>
  <c r="K109" i="86"/>
  <c r="M109" i="86"/>
  <c r="N109" i="86"/>
  <c r="O109" i="86"/>
  <c r="P109" i="86"/>
  <c r="Q109" i="86"/>
  <c r="R109" i="86"/>
  <c r="S109" i="86"/>
  <c r="K110" i="86"/>
  <c r="M110" i="86"/>
  <c r="N110" i="86"/>
  <c r="O110" i="86"/>
  <c r="P110" i="86"/>
  <c r="Q110" i="86"/>
  <c r="R110" i="86"/>
  <c r="S110" i="86"/>
  <c r="K111" i="86"/>
  <c r="M111" i="86"/>
  <c r="N111" i="86"/>
  <c r="O111" i="86"/>
  <c r="P111" i="86"/>
  <c r="Q111" i="86"/>
  <c r="R111" i="86"/>
  <c r="S111" i="86"/>
  <c r="K112" i="86"/>
  <c r="L112" i="86"/>
  <c r="M112" i="86"/>
  <c r="N112" i="86"/>
  <c r="O112" i="86"/>
  <c r="P112" i="86"/>
  <c r="Q112" i="86"/>
  <c r="R112" i="86"/>
  <c r="S112" i="86"/>
  <c r="K113" i="86"/>
  <c r="L113" i="86"/>
  <c r="M113" i="86"/>
  <c r="N113" i="86"/>
  <c r="O113" i="86"/>
  <c r="P113" i="86"/>
  <c r="Q113" i="86"/>
  <c r="R113" i="86"/>
  <c r="S113" i="86"/>
  <c r="K114" i="86"/>
  <c r="L114" i="86"/>
  <c r="M114" i="86"/>
  <c r="N114" i="86"/>
  <c r="O114" i="86"/>
  <c r="P114" i="86"/>
  <c r="Q114" i="86"/>
  <c r="R114" i="86"/>
  <c r="S114" i="86"/>
  <c r="K115" i="86"/>
  <c r="M115" i="86"/>
  <c r="N115" i="86"/>
  <c r="O115" i="86"/>
  <c r="P115" i="86"/>
  <c r="Q115" i="86"/>
  <c r="R115" i="86"/>
  <c r="S115" i="86"/>
  <c r="K116" i="86"/>
  <c r="M116" i="86"/>
  <c r="N116" i="86"/>
  <c r="O116" i="86"/>
  <c r="P116" i="86"/>
  <c r="Q116" i="86"/>
  <c r="R116" i="86"/>
  <c r="S116" i="86"/>
  <c r="K117" i="86"/>
  <c r="M117" i="86"/>
  <c r="N117" i="86"/>
  <c r="O117" i="86"/>
  <c r="P117" i="86"/>
  <c r="Q117" i="86"/>
  <c r="R117" i="86"/>
  <c r="S117" i="86"/>
  <c r="K118" i="86"/>
  <c r="L118" i="86"/>
  <c r="M118" i="86"/>
  <c r="N118" i="86"/>
  <c r="O118" i="86"/>
  <c r="P118" i="86"/>
  <c r="Q118" i="86"/>
  <c r="R118" i="86"/>
  <c r="S118" i="86"/>
  <c r="K119" i="86"/>
  <c r="L119" i="86"/>
  <c r="M119" i="86"/>
  <c r="N119" i="86"/>
  <c r="O119" i="86"/>
  <c r="P119" i="86"/>
  <c r="Q119" i="86"/>
  <c r="R119" i="86"/>
  <c r="S119" i="86"/>
  <c r="K120" i="86"/>
  <c r="L120" i="86"/>
  <c r="M120" i="86"/>
  <c r="N120" i="86"/>
  <c r="O120" i="86"/>
  <c r="P120" i="86"/>
  <c r="Q120" i="86"/>
  <c r="R120" i="86"/>
  <c r="S120" i="86"/>
  <c r="K121" i="86"/>
  <c r="L121" i="86"/>
  <c r="M121" i="86"/>
  <c r="N121" i="86"/>
  <c r="O121" i="86"/>
  <c r="P121" i="86"/>
  <c r="Q121" i="86"/>
  <c r="R121" i="86"/>
  <c r="S121" i="86"/>
  <c r="K122" i="86"/>
  <c r="L122" i="86"/>
  <c r="M122" i="86"/>
  <c r="N122" i="86"/>
  <c r="O122" i="86"/>
  <c r="P122" i="86"/>
  <c r="Q122" i="86"/>
  <c r="R122" i="86"/>
  <c r="S122" i="86"/>
  <c r="K123" i="86"/>
  <c r="L123" i="86"/>
  <c r="M123" i="86"/>
  <c r="N123" i="86"/>
  <c r="O123" i="86"/>
  <c r="P123" i="86"/>
  <c r="Q123" i="86"/>
  <c r="R123" i="86"/>
  <c r="S123" i="86"/>
  <c r="K124" i="86"/>
  <c r="L124" i="86"/>
  <c r="M124" i="86"/>
  <c r="N124" i="86"/>
  <c r="O124" i="86"/>
  <c r="P124" i="86"/>
  <c r="Q124" i="86"/>
  <c r="R124" i="86"/>
  <c r="S124" i="86"/>
  <c r="K125" i="86"/>
  <c r="L125" i="86"/>
  <c r="M125" i="86"/>
  <c r="N125" i="86"/>
  <c r="O125" i="86"/>
  <c r="P125" i="86"/>
  <c r="Q125" i="86"/>
  <c r="R125" i="86"/>
  <c r="S125" i="86"/>
  <c r="K126" i="86"/>
  <c r="L126" i="86"/>
  <c r="M126" i="86"/>
  <c r="N126" i="86"/>
  <c r="O126" i="86"/>
  <c r="P126" i="86"/>
  <c r="Q126" i="86"/>
  <c r="R126" i="86"/>
  <c r="S126" i="86"/>
  <c r="K137" i="86"/>
  <c r="L137" i="86"/>
  <c r="M137" i="86"/>
  <c r="N137" i="86"/>
  <c r="O137" i="86"/>
  <c r="P137" i="86"/>
  <c r="Q137" i="86"/>
  <c r="R137" i="86"/>
  <c r="S137" i="86"/>
  <c r="K138" i="86"/>
  <c r="L138" i="86"/>
  <c r="M138" i="86"/>
  <c r="N138" i="86"/>
  <c r="O138" i="86"/>
  <c r="P138" i="86"/>
  <c r="Q138" i="86"/>
  <c r="R138" i="86"/>
  <c r="S138" i="86"/>
  <c r="K139" i="86"/>
  <c r="L139" i="86"/>
  <c r="M139" i="86"/>
  <c r="N139" i="86"/>
  <c r="O139" i="86"/>
  <c r="P139" i="86"/>
  <c r="Q139" i="86"/>
  <c r="R139" i="86"/>
  <c r="S139" i="86"/>
  <c r="K140" i="86"/>
  <c r="L140" i="86"/>
  <c r="M140" i="86"/>
  <c r="N140" i="86"/>
  <c r="O140" i="86"/>
  <c r="P140" i="86"/>
  <c r="Q140" i="86"/>
  <c r="R140" i="86"/>
  <c r="S140" i="86"/>
  <c r="K141" i="86"/>
  <c r="L141" i="86"/>
  <c r="M141" i="86"/>
  <c r="N141" i="86"/>
  <c r="O141" i="86"/>
  <c r="P141" i="86"/>
  <c r="Q141" i="86"/>
  <c r="R141" i="86"/>
  <c r="S141" i="86"/>
  <c r="K142" i="86"/>
  <c r="L142" i="86"/>
  <c r="M142" i="86"/>
  <c r="N142" i="86"/>
  <c r="O142" i="86"/>
  <c r="P142" i="86"/>
  <c r="Q142" i="86"/>
  <c r="R142" i="86"/>
  <c r="S142" i="86"/>
  <c r="K148" i="86"/>
  <c r="L148" i="86"/>
  <c r="M148" i="86"/>
  <c r="N148" i="86"/>
  <c r="O148" i="86"/>
  <c r="P148" i="86"/>
  <c r="Q148" i="86"/>
  <c r="R148" i="86"/>
  <c r="S148" i="86"/>
  <c r="K149" i="86"/>
  <c r="L149" i="86"/>
  <c r="M149" i="86"/>
  <c r="N149" i="86"/>
  <c r="O149" i="86"/>
  <c r="P149" i="86"/>
  <c r="Q149" i="86"/>
  <c r="R149" i="86"/>
  <c r="S149" i="86"/>
  <c r="K150" i="86"/>
  <c r="M150" i="86"/>
  <c r="N150" i="86"/>
  <c r="O150" i="86"/>
  <c r="P150" i="86"/>
  <c r="Q150" i="86"/>
  <c r="R150" i="86"/>
  <c r="S150" i="86"/>
  <c r="K151" i="86"/>
  <c r="L151" i="86"/>
  <c r="M151" i="86"/>
  <c r="N151" i="86"/>
  <c r="O151" i="86"/>
  <c r="P151" i="86"/>
  <c r="Q151" i="86"/>
  <c r="R151" i="86"/>
  <c r="S151" i="86"/>
  <c r="K152" i="86"/>
  <c r="L152" i="86"/>
  <c r="M152" i="86"/>
  <c r="N152" i="86"/>
  <c r="O152" i="86"/>
  <c r="P152" i="86"/>
  <c r="Q152" i="86"/>
  <c r="R152" i="86"/>
  <c r="S152" i="86"/>
  <c r="K153" i="86"/>
  <c r="M153" i="86"/>
  <c r="N153" i="86"/>
  <c r="O153" i="86"/>
  <c r="P153" i="86"/>
  <c r="Q153" i="86"/>
  <c r="R153" i="86"/>
  <c r="S153" i="86"/>
  <c r="K154" i="86"/>
  <c r="L154" i="86"/>
  <c r="M154" i="86"/>
  <c r="N154" i="86"/>
  <c r="O154" i="86"/>
  <c r="P154" i="86"/>
  <c r="Q154" i="86"/>
  <c r="R154" i="86"/>
  <c r="S154" i="86"/>
  <c r="K155" i="86"/>
  <c r="L155" i="86"/>
  <c r="M155" i="86"/>
  <c r="N155" i="86"/>
  <c r="O155" i="86"/>
  <c r="P155" i="86"/>
  <c r="Q155" i="86"/>
  <c r="R155" i="86"/>
  <c r="S155" i="86"/>
  <c r="K156" i="86"/>
  <c r="L156" i="86"/>
  <c r="M156" i="86"/>
  <c r="N156" i="86"/>
  <c r="O156" i="86"/>
  <c r="P156" i="86"/>
  <c r="Q156" i="86"/>
  <c r="R156" i="86"/>
  <c r="S156" i="86"/>
  <c r="K157" i="86"/>
  <c r="L157" i="86"/>
  <c r="M157" i="86"/>
  <c r="N157" i="86"/>
  <c r="O157" i="86"/>
  <c r="P157" i="86"/>
  <c r="Q157" i="86"/>
  <c r="R157" i="86"/>
  <c r="S157" i="86"/>
  <c r="K158" i="86"/>
  <c r="L158" i="86"/>
  <c r="M158" i="86"/>
  <c r="N158" i="86"/>
  <c r="O158" i="86"/>
  <c r="P158" i="86"/>
  <c r="Q158" i="86"/>
  <c r="R158" i="86"/>
  <c r="S158" i="86"/>
  <c r="K159" i="86"/>
  <c r="L159" i="86"/>
  <c r="M159" i="86"/>
  <c r="N159" i="86"/>
  <c r="O159" i="86"/>
  <c r="P159" i="86"/>
  <c r="Q159" i="86"/>
  <c r="R159" i="86"/>
  <c r="S159" i="86"/>
  <c r="K160" i="86"/>
  <c r="L160" i="86"/>
  <c r="M160" i="86"/>
  <c r="N160" i="86"/>
  <c r="O160" i="86"/>
  <c r="P160" i="86"/>
  <c r="Q160" i="86"/>
  <c r="R160" i="86"/>
  <c r="S160" i="86"/>
  <c r="K161" i="86"/>
  <c r="L161" i="86"/>
  <c r="M161" i="86"/>
  <c r="N161" i="86"/>
  <c r="O161" i="86"/>
  <c r="P161" i="86"/>
  <c r="Q161" i="86"/>
  <c r="R161" i="86"/>
  <c r="S161" i="86"/>
  <c r="K162" i="86"/>
  <c r="L162" i="86"/>
  <c r="M162" i="86"/>
  <c r="N162" i="86"/>
  <c r="O162" i="86"/>
  <c r="P162" i="86"/>
  <c r="Q162" i="86"/>
  <c r="R162" i="86"/>
  <c r="S162" i="86"/>
  <c r="K163" i="86"/>
  <c r="L163" i="86"/>
  <c r="M163" i="86"/>
  <c r="N163" i="86"/>
  <c r="O163" i="86"/>
  <c r="P163" i="86"/>
  <c r="Q163" i="86"/>
  <c r="R163" i="86"/>
  <c r="S163" i="86"/>
  <c r="K164" i="86"/>
  <c r="L164" i="86"/>
  <c r="M164" i="86"/>
  <c r="N164" i="86"/>
  <c r="O164" i="86"/>
  <c r="P164" i="86"/>
  <c r="Q164" i="86"/>
  <c r="R164" i="86"/>
  <c r="S164" i="86"/>
  <c r="K165" i="86"/>
  <c r="L165" i="86"/>
  <c r="M165" i="86"/>
  <c r="N165" i="86"/>
  <c r="O165" i="86"/>
  <c r="P165" i="86"/>
  <c r="Q165" i="86"/>
  <c r="R165" i="86"/>
  <c r="S165" i="86"/>
  <c r="K166" i="86"/>
  <c r="M166" i="86"/>
  <c r="N166" i="86"/>
  <c r="O166" i="86"/>
  <c r="P166" i="86"/>
  <c r="Q166" i="86"/>
  <c r="R166" i="86"/>
  <c r="S166" i="86"/>
  <c r="K167" i="86"/>
  <c r="L167" i="86"/>
  <c r="M167" i="86"/>
  <c r="N167" i="86"/>
  <c r="O167" i="86"/>
  <c r="P167" i="86"/>
  <c r="Q167" i="86"/>
  <c r="R167" i="86"/>
  <c r="S167" i="86"/>
  <c r="K168" i="86"/>
  <c r="L168" i="86"/>
  <c r="M168" i="86"/>
  <c r="N168" i="86"/>
  <c r="O168" i="86"/>
  <c r="P168" i="86"/>
  <c r="Q168" i="86"/>
  <c r="R168" i="86"/>
  <c r="S168" i="86"/>
  <c r="K169" i="86"/>
  <c r="M169" i="86"/>
  <c r="N169" i="86"/>
  <c r="O169" i="86"/>
  <c r="P169" i="86"/>
  <c r="Q169" i="86"/>
  <c r="R169" i="86"/>
  <c r="S169" i="86"/>
  <c r="L170" i="86"/>
  <c r="M170" i="86"/>
  <c r="N170" i="86"/>
  <c r="O170" i="86"/>
  <c r="P170" i="86"/>
  <c r="Q170" i="86"/>
  <c r="R170" i="86"/>
  <c r="S170" i="86"/>
  <c r="K171" i="86"/>
  <c r="L171" i="86"/>
  <c r="M171" i="86"/>
  <c r="N171" i="86"/>
  <c r="O171" i="86"/>
  <c r="P171" i="86"/>
  <c r="Q171" i="86"/>
  <c r="R171" i="86"/>
  <c r="S171" i="86"/>
  <c r="K172" i="86"/>
  <c r="L172" i="86"/>
  <c r="M172" i="86"/>
  <c r="N172" i="86"/>
  <c r="O172" i="86"/>
  <c r="P172" i="86"/>
  <c r="Q172" i="86"/>
  <c r="R172" i="86"/>
  <c r="S172" i="86"/>
  <c r="K173" i="86"/>
  <c r="L173" i="86"/>
  <c r="M173" i="86"/>
  <c r="N173" i="86"/>
  <c r="O173" i="86"/>
  <c r="P173" i="86"/>
  <c r="Q173" i="86"/>
  <c r="R173" i="86"/>
  <c r="S173" i="86"/>
  <c r="K174" i="86"/>
  <c r="L174" i="86"/>
  <c r="M174" i="86"/>
  <c r="N174" i="86"/>
  <c r="O174" i="86"/>
  <c r="P174" i="86"/>
  <c r="Q174" i="86"/>
  <c r="R174" i="86"/>
  <c r="S174" i="86"/>
  <c r="K175" i="86"/>
  <c r="L175" i="86"/>
  <c r="M175" i="86"/>
  <c r="N175" i="86"/>
  <c r="O175" i="86"/>
  <c r="P175" i="86"/>
  <c r="Q175" i="86"/>
  <c r="R175" i="86"/>
  <c r="S175" i="86"/>
  <c r="K176" i="86"/>
  <c r="L176" i="86"/>
  <c r="M176" i="86"/>
  <c r="N176" i="86"/>
  <c r="O176" i="86"/>
  <c r="P176" i="86"/>
  <c r="Q176" i="86"/>
  <c r="R176" i="86"/>
  <c r="S176" i="86"/>
  <c r="K177" i="86"/>
  <c r="L177" i="86"/>
  <c r="M177" i="86"/>
  <c r="N177" i="86"/>
  <c r="O177" i="86"/>
  <c r="P177" i="86"/>
  <c r="Q177" i="86"/>
  <c r="R177" i="86"/>
  <c r="S177" i="86"/>
  <c r="K178" i="86"/>
  <c r="L178" i="86"/>
  <c r="M178" i="86"/>
  <c r="N178" i="86"/>
  <c r="O178" i="86"/>
  <c r="P178" i="86"/>
  <c r="Q178" i="86"/>
  <c r="R178" i="86"/>
  <c r="S178" i="86"/>
  <c r="K179" i="86"/>
  <c r="L179" i="86"/>
  <c r="M179" i="86"/>
  <c r="N179" i="86"/>
  <c r="O179" i="86"/>
  <c r="P179" i="86"/>
  <c r="Q179" i="86"/>
  <c r="R179" i="86"/>
  <c r="S179" i="86"/>
  <c r="K180" i="86"/>
  <c r="L180" i="86"/>
  <c r="M180" i="86"/>
  <c r="N180" i="86"/>
  <c r="O180" i="86"/>
  <c r="P180" i="86"/>
  <c r="Q180" i="86"/>
  <c r="R180" i="86"/>
  <c r="S180" i="86"/>
  <c r="K181" i="86"/>
  <c r="L181" i="86"/>
  <c r="M181" i="86"/>
  <c r="N181" i="86"/>
  <c r="O181" i="86"/>
  <c r="P181" i="86"/>
  <c r="Q181" i="86"/>
  <c r="R181" i="86"/>
  <c r="S181" i="86"/>
  <c r="K182" i="86"/>
  <c r="L182" i="86"/>
  <c r="M182" i="86"/>
  <c r="N182" i="86"/>
  <c r="O182" i="86"/>
  <c r="P182" i="86"/>
  <c r="Q182" i="86"/>
  <c r="R182" i="86"/>
  <c r="S182" i="86"/>
  <c r="K183" i="86"/>
  <c r="L183" i="86"/>
  <c r="M183" i="86"/>
  <c r="N183" i="86"/>
  <c r="O183" i="86"/>
  <c r="P183" i="86"/>
  <c r="Q183" i="86"/>
  <c r="R183" i="86"/>
  <c r="S183" i="86"/>
  <c r="K184" i="86"/>
  <c r="L184" i="86"/>
  <c r="M184" i="86"/>
  <c r="N184" i="86"/>
  <c r="O184" i="86"/>
  <c r="P184" i="86"/>
  <c r="Q184" i="86"/>
  <c r="R184" i="86"/>
  <c r="S184" i="86"/>
  <c r="K185" i="86"/>
  <c r="L185" i="86"/>
  <c r="M185" i="86"/>
  <c r="N185" i="86"/>
  <c r="O185" i="86"/>
  <c r="P185" i="86"/>
  <c r="Q185" i="86"/>
  <c r="R185" i="86"/>
  <c r="S185" i="86"/>
  <c r="K186" i="86"/>
  <c r="L186" i="86"/>
  <c r="M186" i="86"/>
  <c r="N186" i="86"/>
  <c r="O186" i="86"/>
  <c r="P186" i="86"/>
  <c r="Q186" i="86"/>
  <c r="R186" i="86"/>
  <c r="S186" i="86"/>
  <c r="K187" i="86"/>
  <c r="L187" i="86"/>
  <c r="M187" i="86"/>
  <c r="N187" i="86"/>
  <c r="O187" i="86"/>
  <c r="P187" i="86"/>
  <c r="Q187" i="86"/>
  <c r="R187" i="86"/>
  <c r="S187" i="86"/>
  <c r="K188" i="86"/>
  <c r="L188" i="86"/>
  <c r="M188" i="86"/>
  <c r="N188" i="86"/>
  <c r="O188" i="86"/>
  <c r="P188" i="86"/>
  <c r="Q188" i="86"/>
  <c r="R188" i="86"/>
  <c r="S188" i="86"/>
  <c r="K189" i="86"/>
  <c r="L189" i="86"/>
  <c r="M189" i="86"/>
  <c r="N189" i="86"/>
  <c r="O189" i="86"/>
  <c r="P189" i="86"/>
  <c r="Q189" i="86"/>
  <c r="R189" i="86"/>
  <c r="S189" i="86"/>
  <c r="K190" i="86"/>
  <c r="L190" i="86"/>
  <c r="M190" i="86"/>
  <c r="N190" i="86"/>
  <c r="O190" i="86"/>
  <c r="P190" i="86"/>
  <c r="Q190" i="86"/>
  <c r="R190" i="86"/>
  <c r="S190" i="86"/>
  <c r="K191" i="86"/>
  <c r="L191" i="86"/>
  <c r="M191" i="86"/>
  <c r="N191" i="86"/>
  <c r="O191" i="86"/>
  <c r="P191" i="86"/>
  <c r="Q191" i="86"/>
  <c r="R191" i="86"/>
  <c r="S191" i="86"/>
  <c r="S2" i="86"/>
  <c r="R2" i="86"/>
  <c r="Q2" i="86"/>
  <c r="P2" i="86"/>
  <c r="O2" i="86"/>
  <c r="N2" i="86"/>
  <c r="M2" i="86"/>
  <c r="L2" i="86"/>
  <c r="K2" i="86"/>
  <c r="S3" i="87"/>
  <c r="S4" i="87"/>
  <c r="S5" i="87"/>
  <c r="S6" i="87"/>
  <c r="S7" i="87"/>
  <c r="S8" i="87"/>
  <c r="S9" i="87"/>
  <c r="S10" i="87"/>
  <c r="S11" i="87"/>
  <c r="S12" i="87"/>
  <c r="S13" i="87"/>
  <c r="S14" i="87"/>
  <c r="S15" i="87"/>
  <c r="S16" i="87"/>
  <c r="S18" i="87"/>
  <c r="S19" i="87"/>
  <c r="S20" i="87"/>
  <c r="S21" i="87"/>
  <c r="S22" i="87"/>
  <c r="S23" i="87"/>
  <c r="S24" i="87"/>
  <c r="S25" i="87"/>
  <c r="S26" i="87"/>
  <c r="S27" i="87"/>
  <c r="S28" i="87"/>
  <c r="S29" i="87"/>
  <c r="S30" i="87"/>
  <c r="S31" i="87"/>
  <c r="S32" i="87"/>
  <c r="S33" i="87"/>
  <c r="S34" i="87"/>
  <c r="S35" i="87"/>
  <c r="S36" i="87"/>
  <c r="S37" i="87"/>
  <c r="S38" i="87"/>
  <c r="S39" i="87"/>
  <c r="S40" i="87"/>
  <c r="S41" i="87"/>
  <c r="S42" i="87"/>
  <c r="S43" i="87"/>
  <c r="S44" i="87"/>
  <c r="S45" i="87"/>
  <c r="S46" i="87"/>
  <c r="S47" i="87"/>
  <c r="S48" i="87"/>
  <c r="S49" i="87"/>
  <c r="S50" i="87"/>
  <c r="S51" i="87"/>
  <c r="S52" i="87"/>
  <c r="S53" i="87"/>
  <c r="S54" i="87"/>
  <c r="S55" i="87"/>
  <c r="S56" i="87"/>
  <c r="S57" i="87"/>
  <c r="S58" i="87"/>
  <c r="S59" i="87"/>
  <c r="S60" i="87"/>
  <c r="S61" i="87"/>
  <c r="S62" i="87"/>
  <c r="S63" i="87"/>
  <c r="S64" i="87"/>
  <c r="S65" i="87"/>
  <c r="S66" i="87"/>
  <c r="S67" i="87"/>
  <c r="S68" i="87"/>
  <c r="S69" i="87"/>
  <c r="S70" i="87"/>
  <c r="S71" i="87"/>
  <c r="S72" i="87"/>
  <c r="S73" i="87"/>
  <c r="S74" i="87"/>
  <c r="S75" i="87"/>
  <c r="S76" i="87"/>
  <c r="S77" i="87"/>
  <c r="S78" i="87"/>
  <c r="S79" i="87"/>
  <c r="S80" i="87"/>
  <c r="S81" i="87"/>
  <c r="S82" i="87"/>
  <c r="S83" i="87"/>
  <c r="S84" i="87"/>
  <c r="S85" i="87"/>
  <c r="S86" i="87"/>
  <c r="S87" i="87"/>
  <c r="S88" i="87"/>
  <c r="S89" i="87"/>
  <c r="S90" i="87"/>
  <c r="S91" i="87"/>
  <c r="S92" i="87"/>
  <c r="S93" i="87"/>
  <c r="S94" i="87"/>
  <c r="S95" i="87"/>
  <c r="S96" i="87"/>
  <c r="S97" i="87"/>
  <c r="S98" i="87"/>
  <c r="S99" i="87"/>
  <c r="S100" i="87"/>
  <c r="S101" i="87"/>
  <c r="S102" i="87"/>
  <c r="S103" i="87"/>
  <c r="S104" i="87"/>
  <c r="S105" i="87"/>
  <c r="S106" i="87"/>
  <c r="S107" i="87"/>
  <c r="S108" i="87"/>
  <c r="S109" i="87"/>
  <c r="S110" i="87"/>
  <c r="S111" i="87"/>
  <c r="S112" i="87"/>
  <c r="S123" i="87"/>
  <c r="S124" i="87"/>
  <c r="S125" i="87"/>
  <c r="S126" i="87"/>
  <c r="S127" i="87"/>
  <c r="S128" i="87"/>
  <c r="S134" i="87"/>
  <c r="S135" i="87"/>
  <c r="S136" i="87"/>
  <c r="S137" i="87"/>
  <c r="S138" i="87"/>
  <c r="S139" i="87"/>
  <c r="S140" i="87"/>
  <c r="S141" i="87"/>
  <c r="S142" i="87"/>
  <c r="S143" i="87"/>
  <c r="S144" i="87"/>
  <c r="S145" i="87"/>
  <c r="S146" i="87"/>
  <c r="S147" i="87"/>
  <c r="S148" i="87"/>
  <c r="S149" i="87"/>
  <c r="S150" i="87"/>
  <c r="S151" i="87"/>
  <c r="S152" i="87"/>
  <c r="S153" i="87"/>
  <c r="S154" i="87"/>
  <c r="S155" i="87"/>
  <c r="S156" i="87"/>
  <c r="S157" i="87"/>
  <c r="S158" i="87"/>
  <c r="S159" i="87"/>
  <c r="S160" i="87"/>
  <c r="S161" i="87"/>
  <c r="S162" i="87"/>
  <c r="S163" i="87"/>
  <c r="S164" i="87"/>
  <c r="S165" i="87"/>
  <c r="S166" i="87"/>
  <c r="S167" i="87"/>
  <c r="S168" i="87"/>
  <c r="S169" i="87"/>
  <c r="S170" i="87"/>
  <c r="S171" i="87"/>
  <c r="S2" i="87"/>
  <c r="R3" i="87"/>
  <c r="R4" i="87"/>
  <c r="R5" i="87"/>
  <c r="R6" i="87"/>
  <c r="R7" i="87"/>
  <c r="R8" i="87"/>
  <c r="R9" i="87"/>
  <c r="R10" i="87"/>
  <c r="R11" i="87"/>
  <c r="R12" i="87"/>
  <c r="R13" i="87"/>
  <c r="R14" i="87"/>
  <c r="R15" i="87"/>
  <c r="R16" i="87"/>
  <c r="R18" i="87"/>
  <c r="R19" i="87"/>
  <c r="R20" i="87"/>
  <c r="R21" i="87"/>
  <c r="R22" i="87"/>
  <c r="R23" i="87"/>
  <c r="R24" i="87"/>
  <c r="R25" i="87"/>
  <c r="R26" i="87"/>
  <c r="R27" i="87"/>
  <c r="R28" i="87"/>
  <c r="R29" i="87"/>
  <c r="R30" i="87"/>
  <c r="R31" i="87"/>
  <c r="R32" i="87"/>
  <c r="R33" i="87"/>
  <c r="R34" i="87"/>
  <c r="R35" i="87"/>
  <c r="R36" i="87"/>
  <c r="R37" i="87"/>
  <c r="R38" i="87"/>
  <c r="R39" i="87"/>
  <c r="R40" i="87"/>
  <c r="R41" i="87"/>
  <c r="R42" i="87"/>
  <c r="R43" i="87"/>
  <c r="R44" i="87"/>
  <c r="R45" i="87"/>
  <c r="R46" i="87"/>
  <c r="R47" i="87"/>
  <c r="R48" i="87"/>
  <c r="R49" i="87"/>
  <c r="R50" i="87"/>
  <c r="R51" i="87"/>
  <c r="R52" i="87"/>
  <c r="R53" i="87"/>
  <c r="R54" i="87"/>
  <c r="R55" i="87"/>
  <c r="R56" i="87"/>
  <c r="R57" i="87"/>
  <c r="R58" i="87"/>
  <c r="R59" i="87"/>
  <c r="R60" i="87"/>
  <c r="R61" i="87"/>
  <c r="R62" i="87"/>
  <c r="R63" i="87"/>
  <c r="R64" i="87"/>
  <c r="R65" i="87"/>
  <c r="R66" i="87"/>
  <c r="R67" i="87"/>
  <c r="R68" i="87"/>
  <c r="R69" i="87"/>
  <c r="R70" i="87"/>
  <c r="R71" i="87"/>
  <c r="R72" i="87"/>
  <c r="R73" i="87"/>
  <c r="R74" i="87"/>
  <c r="R75" i="87"/>
  <c r="R76" i="87"/>
  <c r="R77" i="87"/>
  <c r="R78" i="87"/>
  <c r="R79" i="87"/>
  <c r="R80" i="87"/>
  <c r="R81" i="87"/>
  <c r="R82" i="87"/>
  <c r="R83" i="87"/>
  <c r="R84" i="87"/>
  <c r="R85" i="87"/>
  <c r="R86" i="87"/>
  <c r="R87" i="87"/>
  <c r="R88" i="87"/>
  <c r="R89" i="87"/>
  <c r="R90" i="87"/>
  <c r="R91" i="87"/>
  <c r="R92" i="87"/>
  <c r="R93" i="87"/>
  <c r="R94" i="87"/>
  <c r="R95" i="87"/>
  <c r="R96" i="87"/>
  <c r="R97" i="87"/>
  <c r="R98" i="87"/>
  <c r="R99" i="87"/>
  <c r="R100" i="87"/>
  <c r="R101" i="87"/>
  <c r="R102" i="87"/>
  <c r="R103" i="87"/>
  <c r="R104" i="87"/>
  <c r="R105" i="87"/>
  <c r="R106" i="87"/>
  <c r="R107" i="87"/>
  <c r="R108" i="87"/>
  <c r="R109" i="87"/>
  <c r="R110" i="87"/>
  <c r="R111" i="87"/>
  <c r="R112" i="87"/>
  <c r="R123" i="87"/>
  <c r="R124" i="87"/>
  <c r="R125" i="87"/>
  <c r="R126" i="87"/>
  <c r="R127" i="87"/>
  <c r="R128" i="87"/>
  <c r="R134" i="87"/>
  <c r="R135" i="87"/>
  <c r="R136" i="87"/>
  <c r="R137" i="87"/>
  <c r="R138" i="87"/>
  <c r="R139" i="87"/>
  <c r="R140" i="87"/>
  <c r="R141" i="87"/>
  <c r="R142" i="87"/>
  <c r="R143" i="87"/>
  <c r="R144" i="87"/>
  <c r="R145" i="87"/>
  <c r="R146" i="87"/>
  <c r="R147" i="87"/>
  <c r="R148" i="87"/>
  <c r="R149" i="87"/>
  <c r="R150" i="87"/>
  <c r="R151" i="87"/>
  <c r="R152" i="87"/>
  <c r="R153" i="87"/>
  <c r="R154" i="87"/>
  <c r="R155" i="87"/>
  <c r="R156" i="87"/>
  <c r="R157" i="87"/>
  <c r="R158" i="87"/>
  <c r="R159" i="87"/>
  <c r="R160" i="87"/>
  <c r="R161" i="87"/>
  <c r="R162" i="87"/>
  <c r="R163" i="87"/>
  <c r="R164" i="87"/>
  <c r="R165" i="87"/>
  <c r="R166" i="87"/>
  <c r="R167" i="87"/>
  <c r="R168" i="87"/>
  <c r="R169" i="87"/>
  <c r="R170" i="87"/>
  <c r="R171" i="87"/>
  <c r="R2" i="87"/>
  <c r="Q3" i="87"/>
  <c r="Q4" i="87"/>
  <c r="Q5" i="87"/>
  <c r="Q6" i="87"/>
  <c r="Q7" i="87"/>
  <c r="Q8" i="87"/>
  <c r="Q9" i="87"/>
  <c r="Q10" i="87"/>
  <c r="Q11" i="87"/>
  <c r="Q12" i="87"/>
  <c r="Q13" i="87"/>
  <c r="Q14" i="87"/>
  <c r="Q15" i="87"/>
  <c r="Q16" i="87"/>
  <c r="Q18" i="87"/>
  <c r="Q19" i="87"/>
  <c r="Q20" i="87"/>
  <c r="Q21" i="87"/>
  <c r="Q22" i="87"/>
  <c r="Q23" i="87"/>
  <c r="Q24" i="87"/>
  <c r="Q25" i="87"/>
  <c r="Q26" i="87"/>
  <c r="Q27" i="87"/>
  <c r="Q28" i="87"/>
  <c r="Q29" i="87"/>
  <c r="Q30" i="87"/>
  <c r="Q31" i="87"/>
  <c r="Q32" i="87"/>
  <c r="Q33" i="87"/>
  <c r="Q34" i="87"/>
  <c r="Q35" i="87"/>
  <c r="Q36" i="87"/>
  <c r="Q37" i="87"/>
  <c r="Q38" i="87"/>
  <c r="Q39" i="87"/>
  <c r="Q40" i="87"/>
  <c r="Q41" i="87"/>
  <c r="Q42" i="87"/>
  <c r="Q43" i="87"/>
  <c r="Q44" i="87"/>
  <c r="Q45" i="87"/>
  <c r="Q46" i="87"/>
  <c r="Q47" i="87"/>
  <c r="Q48" i="87"/>
  <c r="Q49" i="87"/>
  <c r="Q50" i="87"/>
  <c r="Q51" i="87"/>
  <c r="Q52" i="87"/>
  <c r="Q53" i="87"/>
  <c r="Q54" i="87"/>
  <c r="Q55" i="87"/>
  <c r="Q56" i="87"/>
  <c r="Q57" i="87"/>
  <c r="Q58" i="87"/>
  <c r="Q59" i="87"/>
  <c r="Q60" i="87"/>
  <c r="Q61" i="87"/>
  <c r="Q62" i="87"/>
  <c r="Q63" i="87"/>
  <c r="Q64" i="87"/>
  <c r="Q65" i="87"/>
  <c r="Q66" i="87"/>
  <c r="Q67" i="87"/>
  <c r="Q68" i="87"/>
  <c r="Q69" i="87"/>
  <c r="Q70" i="87"/>
  <c r="Q71" i="87"/>
  <c r="Q72" i="87"/>
  <c r="Q73" i="87"/>
  <c r="Q74" i="87"/>
  <c r="Q75" i="87"/>
  <c r="Q76" i="87"/>
  <c r="Q77" i="87"/>
  <c r="Q78" i="87"/>
  <c r="Q79" i="87"/>
  <c r="Q80" i="87"/>
  <c r="Q81" i="87"/>
  <c r="Q82" i="87"/>
  <c r="Q83" i="87"/>
  <c r="Q84" i="87"/>
  <c r="Q85" i="87"/>
  <c r="Q86" i="87"/>
  <c r="Q87" i="87"/>
  <c r="Q88" i="87"/>
  <c r="Q89" i="87"/>
  <c r="Q90" i="87"/>
  <c r="Q91" i="87"/>
  <c r="Q92" i="87"/>
  <c r="Q93" i="87"/>
  <c r="Q94" i="87"/>
  <c r="Q95" i="87"/>
  <c r="Q96" i="87"/>
  <c r="Q97" i="87"/>
  <c r="Q98" i="87"/>
  <c r="Q99" i="87"/>
  <c r="Q100" i="87"/>
  <c r="Q101" i="87"/>
  <c r="Q102" i="87"/>
  <c r="Q103" i="87"/>
  <c r="Q104" i="87"/>
  <c r="Q105" i="87"/>
  <c r="Q106" i="87"/>
  <c r="Q107" i="87"/>
  <c r="Q108" i="87"/>
  <c r="Q109" i="87"/>
  <c r="Q110" i="87"/>
  <c r="Q111" i="87"/>
  <c r="Q112" i="87"/>
  <c r="Q123" i="87"/>
  <c r="Q124" i="87"/>
  <c r="Q125" i="87"/>
  <c r="Q126" i="87"/>
  <c r="Q127" i="87"/>
  <c r="Q128" i="87"/>
  <c r="Q134" i="87"/>
  <c r="Q135" i="87"/>
  <c r="Q136" i="87"/>
  <c r="Q137" i="87"/>
  <c r="Q138" i="87"/>
  <c r="Q139" i="87"/>
  <c r="Q140" i="87"/>
  <c r="Q141" i="87"/>
  <c r="Q142" i="87"/>
  <c r="Q143" i="87"/>
  <c r="Q144" i="87"/>
  <c r="Q145" i="87"/>
  <c r="Q146" i="87"/>
  <c r="Q147" i="87"/>
  <c r="Q148" i="87"/>
  <c r="Q149" i="87"/>
  <c r="Q150" i="87"/>
  <c r="Q151" i="87"/>
  <c r="Q152" i="87"/>
  <c r="Q153" i="87"/>
  <c r="Q154" i="87"/>
  <c r="Q155" i="87"/>
  <c r="Q156" i="87"/>
  <c r="Q157" i="87"/>
  <c r="Q158" i="87"/>
  <c r="Q159" i="87"/>
  <c r="Q160" i="87"/>
  <c r="Q161" i="87"/>
  <c r="Q162" i="87"/>
  <c r="Q163" i="87"/>
  <c r="Q164" i="87"/>
  <c r="Q165" i="87"/>
  <c r="Q166" i="87"/>
  <c r="Q167" i="87"/>
  <c r="Q168" i="87"/>
  <c r="Q169" i="87"/>
  <c r="Q170" i="87"/>
  <c r="Q171" i="87"/>
  <c r="Q2" i="87"/>
  <c r="P3" i="87"/>
  <c r="P4" i="87"/>
  <c r="P5" i="87"/>
  <c r="P6" i="87"/>
  <c r="P7" i="87"/>
  <c r="P8" i="87"/>
  <c r="P9" i="87"/>
  <c r="P10" i="87"/>
  <c r="P11" i="87"/>
  <c r="P12" i="87"/>
  <c r="P13" i="87"/>
  <c r="P14" i="87"/>
  <c r="P15" i="87"/>
  <c r="P16" i="87"/>
  <c r="P18" i="87"/>
  <c r="P19" i="87"/>
  <c r="P20" i="87"/>
  <c r="P21" i="87"/>
  <c r="P22" i="87"/>
  <c r="P23" i="87"/>
  <c r="P24" i="87"/>
  <c r="P25" i="87"/>
  <c r="P26" i="87"/>
  <c r="P27" i="87"/>
  <c r="P28" i="87"/>
  <c r="P29" i="87"/>
  <c r="P30" i="87"/>
  <c r="P31" i="87"/>
  <c r="P32" i="87"/>
  <c r="P33" i="87"/>
  <c r="P34" i="87"/>
  <c r="P35" i="87"/>
  <c r="P36" i="87"/>
  <c r="P37" i="87"/>
  <c r="P38" i="87"/>
  <c r="P39" i="87"/>
  <c r="P40" i="87"/>
  <c r="P41" i="87"/>
  <c r="P42" i="87"/>
  <c r="P43" i="87"/>
  <c r="P44" i="87"/>
  <c r="P45" i="87"/>
  <c r="P46" i="87"/>
  <c r="P47" i="87"/>
  <c r="P48" i="87"/>
  <c r="P49" i="87"/>
  <c r="P50" i="87"/>
  <c r="P51" i="87"/>
  <c r="P52" i="87"/>
  <c r="P53" i="87"/>
  <c r="P54" i="87"/>
  <c r="P55" i="87"/>
  <c r="P56" i="87"/>
  <c r="P57" i="87"/>
  <c r="P58" i="87"/>
  <c r="P59" i="87"/>
  <c r="P60" i="87"/>
  <c r="P61" i="87"/>
  <c r="P62" i="87"/>
  <c r="P63" i="87"/>
  <c r="P64" i="87"/>
  <c r="P65" i="87"/>
  <c r="P66" i="87"/>
  <c r="P67" i="87"/>
  <c r="P68" i="87"/>
  <c r="P69" i="87"/>
  <c r="P70" i="87"/>
  <c r="P71" i="87"/>
  <c r="P72" i="87"/>
  <c r="P73" i="87"/>
  <c r="P74" i="87"/>
  <c r="P75" i="87"/>
  <c r="P76" i="87"/>
  <c r="P77" i="87"/>
  <c r="P78" i="87"/>
  <c r="P79" i="87"/>
  <c r="P80" i="87"/>
  <c r="P81" i="87"/>
  <c r="P82" i="87"/>
  <c r="P83" i="87"/>
  <c r="P84" i="87"/>
  <c r="P85" i="87"/>
  <c r="P86" i="87"/>
  <c r="P87" i="87"/>
  <c r="P88" i="87"/>
  <c r="P89" i="87"/>
  <c r="P90" i="87"/>
  <c r="P91" i="87"/>
  <c r="P92" i="87"/>
  <c r="P93" i="87"/>
  <c r="P94" i="87"/>
  <c r="P95" i="87"/>
  <c r="P96" i="87"/>
  <c r="P97" i="87"/>
  <c r="P98" i="87"/>
  <c r="P99" i="87"/>
  <c r="P100" i="87"/>
  <c r="P101" i="87"/>
  <c r="P102" i="87"/>
  <c r="P103" i="87"/>
  <c r="P104" i="87"/>
  <c r="P105" i="87"/>
  <c r="P106" i="87"/>
  <c r="P107" i="87"/>
  <c r="P108" i="87"/>
  <c r="P109" i="87"/>
  <c r="P110" i="87"/>
  <c r="P111" i="87"/>
  <c r="P112" i="87"/>
  <c r="P123" i="87"/>
  <c r="P124" i="87"/>
  <c r="P125" i="87"/>
  <c r="P126" i="87"/>
  <c r="P127" i="87"/>
  <c r="P128" i="87"/>
  <c r="P134" i="87"/>
  <c r="P135" i="87"/>
  <c r="P136" i="87"/>
  <c r="P137" i="87"/>
  <c r="P138" i="87"/>
  <c r="P139" i="87"/>
  <c r="P140" i="87"/>
  <c r="P141" i="87"/>
  <c r="P142" i="87"/>
  <c r="P143" i="87"/>
  <c r="P144" i="87"/>
  <c r="P145" i="87"/>
  <c r="P146" i="87"/>
  <c r="P147" i="87"/>
  <c r="P148" i="87"/>
  <c r="P149" i="87"/>
  <c r="P150" i="87"/>
  <c r="P151" i="87"/>
  <c r="P152" i="87"/>
  <c r="P153" i="87"/>
  <c r="P154" i="87"/>
  <c r="P155" i="87"/>
  <c r="P156" i="87"/>
  <c r="P157" i="87"/>
  <c r="P158" i="87"/>
  <c r="P159" i="87"/>
  <c r="P160" i="87"/>
  <c r="P161" i="87"/>
  <c r="P162" i="87"/>
  <c r="P163" i="87"/>
  <c r="P164" i="87"/>
  <c r="P165" i="87"/>
  <c r="P166" i="87"/>
  <c r="P167" i="87"/>
  <c r="P168" i="87"/>
  <c r="P169" i="87"/>
  <c r="P170" i="87"/>
  <c r="P171" i="87"/>
  <c r="P2" i="87"/>
  <c r="O3" i="87"/>
  <c r="O4" i="87"/>
  <c r="O5" i="87"/>
  <c r="O6" i="87"/>
  <c r="O7" i="87"/>
  <c r="O8" i="87"/>
  <c r="O9" i="87"/>
  <c r="O10" i="87"/>
  <c r="O11" i="87"/>
  <c r="O12" i="87"/>
  <c r="O13" i="87"/>
  <c r="O14" i="87"/>
  <c r="O15" i="87"/>
  <c r="O16" i="87"/>
  <c r="O18" i="87"/>
  <c r="O19" i="87"/>
  <c r="O20" i="87"/>
  <c r="O21" i="87"/>
  <c r="O22" i="87"/>
  <c r="O23" i="87"/>
  <c r="O24" i="87"/>
  <c r="O25" i="87"/>
  <c r="O26" i="87"/>
  <c r="O27" i="87"/>
  <c r="O28" i="87"/>
  <c r="O29" i="87"/>
  <c r="O30" i="87"/>
  <c r="O31" i="87"/>
  <c r="O32" i="87"/>
  <c r="O33" i="87"/>
  <c r="O34" i="87"/>
  <c r="O35" i="87"/>
  <c r="O36" i="87"/>
  <c r="O37" i="87"/>
  <c r="O38" i="87"/>
  <c r="O39" i="87"/>
  <c r="O40" i="87"/>
  <c r="O41" i="87"/>
  <c r="O42" i="87"/>
  <c r="O43" i="87"/>
  <c r="O44" i="87"/>
  <c r="O45" i="87"/>
  <c r="O46" i="87"/>
  <c r="O47" i="87"/>
  <c r="O48" i="87"/>
  <c r="O49" i="87"/>
  <c r="O50" i="87"/>
  <c r="O51" i="87"/>
  <c r="O52" i="87"/>
  <c r="O53" i="87"/>
  <c r="O54" i="87"/>
  <c r="O55" i="87"/>
  <c r="O56" i="87"/>
  <c r="O57" i="87"/>
  <c r="O58" i="87"/>
  <c r="O59" i="87"/>
  <c r="O60" i="87"/>
  <c r="O61" i="87"/>
  <c r="O62" i="87"/>
  <c r="O63" i="87"/>
  <c r="O64" i="87"/>
  <c r="O65" i="87"/>
  <c r="O66" i="87"/>
  <c r="O67" i="87"/>
  <c r="O68" i="87"/>
  <c r="O69" i="87"/>
  <c r="O70" i="87"/>
  <c r="O71" i="87"/>
  <c r="O72" i="87"/>
  <c r="O73" i="87"/>
  <c r="O74" i="87"/>
  <c r="O75" i="87"/>
  <c r="O76" i="87"/>
  <c r="O77" i="87"/>
  <c r="O78" i="87"/>
  <c r="O79" i="87"/>
  <c r="O80" i="87"/>
  <c r="O81" i="87"/>
  <c r="O82" i="87"/>
  <c r="O83" i="87"/>
  <c r="O84" i="87"/>
  <c r="O85" i="87"/>
  <c r="O86" i="87"/>
  <c r="O87" i="87"/>
  <c r="O88" i="87"/>
  <c r="O89" i="87"/>
  <c r="O90" i="87"/>
  <c r="O91" i="87"/>
  <c r="O92" i="87"/>
  <c r="O93" i="87"/>
  <c r="O94" i="87"/>
  <c r="O95" i="87"/>
  <c r="O96" i="87"/>
  <c r="O97" i="87"/>
  <c r="O98" i="87"/>
  <c r="O99" i="87"/>
  <c r="O100" i="87"/>
  <c r="O101" i="87"/>
  <c r="O102" i="87"/>
  <c r="O103" i="87"/>
  <c r="O104" i="87"/>
  <c r="O105" i="87"/>
  <c r="O106" i="87"/>
  <c r="O107" i="87"/>
  <c r="O108" i="87"/>
  <c r="O109" i="87"/>
  <c r="O110" i="87"/>
  <c r="O111" i="87"/>
  <c r="O112" i="87"/>
  <c r="O123" i="87"/>
  <c r="O124" i="87"/>
  <c r="O125" i="87"/>
  <c r="O126" i="87"/>
  <c r="O127" i="87"/>
  <c r="O128" i="87"/>
  <c r="O134" i="87"/>
  <c r="O135" i="87"/>
  <c r="O136" i="87"/>
  <c r="O137" i="87"/>
  <c r="O138" i="87"/>
  <c r="O139" i="87"/>
  <c r="O140" i="87"/>
  <c r="O141" i="87"/>
  <c r="O142" i="87"/>
  <c r="O143" i="87"/>
  <c r="O144" i="87"/>
  <c r="O145" i="87"/>
  <c r="O146" i="87"/>
  <c r="O147" i="87"/>
  <c r="O148" i="87"/>
  <c r="O149" i="87"/>
  <c r="O150" i="87"/>
  <c r="O151" i="87"/>
  <c r="O152" i="87"/>
  <c r="O153" i="87"/>
  <c r="O154" i="87"/>
  <c r="O155" i="87"/>
  <c r="O156" i="87"/>
  <c r="O157" i="87"/>
  <c r="O158" i="87"/>
  <c r="O159" i="87"/>
  <c r="O160" i="87"/>
  <c r="O161" i="87"/>
  <c r="O162" i="87"/>
  <c r="O163" i="87"/>
  <c r="O164" i="87"/>
  <c r="O165" i="87"/>
  <c r="O166" i="87"/>
  <c r="O167" i="87"/>
  <c r="O168" i="87"/>
  <c r="O169" i="87"/>
  <c r="O170" i="87"/>
  <c r="O171" i="87"/>
  <c r="O2" i="87"/>
  <c r="N3" i="87"/>
  <c r="N4" i="87"/>
  <c r="N5" i="87"/>
  <c r="N6" i="87"/>
  <c r="N7" i="87"/>
  <c r="N8" i="87"/>
  <c r="N9" i="87"/>
  <c r="N10" i="87"/>
  <c r="N11" i="87"/>
  <c r="N12" i="87"/>
  <c r="N13" i="87"/>
  <c r="N14" i="87"/>
  <c r="N15" i="87"/>
  <c r="N16" i="87"/>
  <c r="N18" i="87"/>
  <c r="N19" i="87"/>
  <c r="N20" i="87"/>
  <c r="N21" i="87"/>
  <c r="N22" i="87"/>
  <c r="N23" i="87"/>
  <c r="N24" i="87"/>
  <c r="N25" i="87"/>
  <c r="N26" i="87"/>
  <c r="N27" i="87"/>
  <c r="N28" i="87"/>
  <c r="N29" i="87"/>
  <c r="N30" i="87"/>
  <c r="N31" i="87"/>
  <c r="N32" i="87"/>
  <c r="N33" i="87"/>
  <c r="N34" i="87"/>
  <c r="N35" i="87"/>
  <c r="N36" i="87"/>
  <c r="N37" i="87"/>
  <c r="N38" i="87"/>
  <c r="N39" i="87"/>
  <c r="N40" i="87"/>
  <c r="N41" i="87"/>
  <c r="N42" i="87"/>
  <c r="N43" i="87"/>
  <c r="N44" i="87"/>
  <c r="N45" i="87"/>
  <c r="N46" i="87"/>
  <c r="N47" i="87"/>
  <c r="N48" i="87"/>
  <c r="N49" i="87"/>
  <c r="N50" i="87"/>
  <c r="N51" i="87"/>
  <c r="N52" i="87"/>
  <c r="N53" i="87"/>
  <c r="N54" i="87"/>
  <c r="N55" i="87"/>
  <c r="N56" i="87"/>
  <c r="N57" i="87"/>
  <c r="N58" i="87"/>
  <c r="N59" i="87"/>
  <c r="N60" i="87"/>
  <c r="N61" i="87"/>
  <c r="N62" i="87"/>
  <c r="N63" i="87"/>
  <c r="N64" i="87"/>
  <c r="N65" i="87"/>
  <c r="N66" i="87"/>
  <c r="N67" i="87"/>
  <c r="N68" i="87"/>
  <c r="N69" i="87"/>
  <c r="N70" i="87"/>
  <c r="N71" i="87"/>
  <c r="N72" i="87"/>
  <c r="N73" i="87"/>
  <c r="N74" i="87"/>
  <c r="N75" i="87"/>
  <c r="N76" i="87"/>
  <c r="N77" i="87"/>
  <c r="N78" i="87"/>
  <c r="N79" i="87"/>
  <c r="N80" i="87"/>
  <c r="N81" i="87"/>
  <c r="N82" i="87"/>
  <c r="N83" i="87"/>
  <c r="N84" i="87"/>
  <c r="N85" i="87"/>
  <c r="N86" i="87"/>
  <c r="N87" i="87"/>
  <c r="N88" i="87"/>
  <c r="N89" i="87"/>
  <c r="N90" i="87"/>
  <c r="N91" i="87"/>
  <c r="N92" i="87"/>
  <c r="N93" i="87"/>
  <c r="N94" i="87"/>
  <c r="N95" i="87"/>
  <c r="N96" i="87"/>
  <c r="N97" i="87"/>
  <c r="N98" i="87"/>
  <c r="N99" i="87"/>
  <c r="N100" i="87"/>
  <c r="N101" i="87"/>
  <c r="N102" i="87"/>
  <c r="N103" i="87"/>
  <c r="N104" i="87"/>
  <c r="N105" i="87"/>
  <c r="N106" i="87"/>
  <c r="N107" i="87"/>
  <c r="N108" i="87"/>
  <c r="N109" i="87"/>
  <c r="N110" i="87"/>
  <c r="N111" i="87"/>
  <c r="N112" i="87"/>
  <c r="N123" i="87"/>
  <c r="N124" i="87"/>
  <c r="N125" i="87"/>
  <c r="N126" i="87"/>
  <c r="N127" i="87"/>
  <c r="N128" i="87"/>
  <c r="N134" i="87"/>
  <c r="N135" i="87"/>
  <c r="N136" i="87"/>
  <c r="N137" i="87"/>
  <c r="N138" i="87"/>
  <c r="N139" i="87"/>
  <c r="N140" i="87"/>
  <c r="N141" i="87"/>
  <c r="N142" i="87"/>
  <c r="N143" i="87"/>
  <c r="N144" i="87"/>
  <c r="N145" i="87"/>
  <c r="N146" i="87"/>
  <c r="N147" i="87"/>
  <c r="N148" i="87"/>
  <c r="N149" i="87"/>
  <c r="N150" i="87"/>
  <c r="N151" i="87"/>
  <c r="N152" i="87"/>
  <c r="N153" i="87"/>
  <c r="N154" i="87"/>
  <c r="N155" i="87"/>
  <c r="N156" i="87"/>
  <c r="N157" i="87"/>
  <c r="N158" i="87"/>
  <c r="N159" i="87"/>
  <c r="N160" i="87"/>
  <c r="N161" i="87"/>
  <c r="N162" i="87"/>
  <c r="N163" i="87"/>
  <c r="N164" i="87"/>
  <c r="N165" i="87"/>
  <c r="N166" i="87"/>
  <c r="N167" i="87"/>
  <c r="N168" i="87"/>
  <c r="N169" i="87"/>
  <c r="N170" i="87"/>
  <c r="N171" i="87"/>
  <c r="N2" i="87"/>
  <c r="M3" i="87"/>
  <c r="M4" i="87"/>
  <c r="M5" i="87"/>
  <c r="M6" i="87"/>
  <c r="M7" i="87"/>
  <c r="M8" i="87"/>
  <c r="M9" i="87"/>
  <c r="M10" i="87"/>
  <c r="M11" i="87"/>
  <c r="M12" i="87"/>
  <c r="M13" i="87"/>
  <c r="M14" i="87"/>
  <c r="M15" i="87"/>
  <c r="M16" i="87"/>
  <c r="M18" i="87"/>
  <c r="M19" i="87"/>
  <c r="M20" i="87"/>
  <c r="M21" i="87"/>
  <c r="M22" i="87"/>
  <c r="M23" i="87"/>
  <c r="M24" i="87"/>
  <c r="M25" i="87"/>
  <c r="M26" i="87"/>
  <c r="M27" i="87"/>
  <c r="M28" i="87"/>
  <c r="M29" i="87"/>
  <c r="M30" i="87"/>
  <c r="M31" i="87"/>
  <c r="M32" i="87"/>
  <c r="M33" i="87"/>
  <c r="M34" i="87"/>
  <c r="M35" i="87"/>
  <c r="M36" i="87"/>
  <c r="M37" i="87"/>
  <c r="M38" i="87"/>
  <c r="M39" i="87"/>
  <c r="M40" i="87"/>
  <c r="M41" i="87"/>
  <c r="M42" i="87"/>
  <c r="M43" i="87"/>
  <c r="M44" i="87"/>
  <c r="M45" i="87"/>
  <c r="M46" i="87"/>
  <c r="M47" i="87"/>
  <c r="M48" i="87"/>
  <c r="M49" i="87"/>
  <c r="M50" i="87"/>
  <c r="M51" i="87"/>
  <c r="M52" i="87"/>
  <c r="M53" i="87"/>
  <c r="M54" i="87"/>
  <c r="M55" i="87"/>
  <c r="M56" i="87"/>
  <c r="M57" i="87"/>
  <c r="M58" i="87"/>
  <c r="M59" i="87"/>
  <c r="M60" i="87"/>
  <c r="M61" i="87"/>
  <c r="M62" i="87"/>
  <c r="M63" i="87"/>
  <c r="M64" i="87"/>
  <c r="M65" i="87"/>
  <c r="M66" i="87"/>
  <c r="M67" i="87"/>
  <c r="M68" i="87"/>
  <c r="M69" i="87"/>
  <c r="M70" i="87"/>
  <c r="M71" i="87"/>
  <c r="M72" i="87"/>
  <c r="M73" i="87"/>
  <c r="M74" i="87"/>
  <c r="M75" i="87"/>
  <c r="M76" i="87"/>
  <c r="M77" i="87"/>
  <c r="M78" i="87"/>
  <c r="M79" i="87"/>
  <c r="M80" i="87"/>
  <c r="M81" i="87"/>
  <c r="M82" i="87"/>
  <c r="M83" i="87"/>
  <c r="M84" i="87"/>
  <c r="M85" i="87"/>
  <c r="M86" i="87"/>
  <c r="M87" i="87"/>
  <c r="M88" i="87"/>
  <c r="M89" i="87"/>
  <c r="M90" i="87"/>
  <c r="M91" i="87"/>
  <c r="M92" i="87"/>
  <c r="M93" i="87"/>
  <c r="M94" i="87"/>
  <c r="M95" i="87"/>
  <c r="M96" i="87"/>
  <c r="M97" i="87"/>
  <c r="M98" i="87"/>
  <c r="M99" i="87"/>
  <c r="M100" i="87"/>
  <c r="M101" i="87"/>
  <c r="M102" i="87"/>
  <c r="M103" i="87"/>
  <c r="M104" i="87"/>
  <c r="M105" i="87"/>
  <c r="M106" i="87"/>
  <c r="M107" i="87"/>
  <c r="M108" i="87"/>
  <c r="M109" i="87"/>
  <c r="M110" i="87"/>
  <c r="M111" i="87"/>
  <c r="M112" i="87"/>
  <c r="M123" i="87"/>
  <c r="M124" i="87"/>
  <c r="M125" i="87"/>
  <c r="M126" i="87"/>
  <c r="M127" i="87"/>
  <c r="M128" i="87"/>
  <c r="M134" i="87"/>
  <c r="M135" i="87"/>
  <c r="M136" i="87"/>
  <c r="M137" i="87"/>
  <c r="M138" i="87"/>
  <c r="M139" i="87"/>
  <c r="M140" i="87"/>
  <c r="M141" i="87"/>
  <c r="M142" i="87"/>
  <c r="M143" i="87"/>
  <c r="M144" i="87"/>
  <c r="M145" i="87"/>
  <c r="M146" i="87"/>
  <c r="M147" i="87"/>
  <c r="M148" i="87"/>
  <c r="M149" i="87"/>
  <c r="M150" i="87"/>
  <c r="M151" i="87"/>
  <c r="M152" i="87"/>
  <c r="M153" i="87"/>
  <c r="M154" i="87"/>
  <c r="M155" i="87"/>
  <c r="M156" i="87"/>
  <c r="M157" i="87"/>
  <c r="M158" i="87"/>
  <c r="M159" i="87"/>
  <c r="M160" i="87"/>
  <c r="M161" i="87"/>
  <c r="M162" i="87"/>
  <c r="M163" i="87"/>
  <c r="M164" i="87"/>
  <c r="M165" i="87"/>
  <c r="M166" i="87"/>
  <c r="M167" i="87"/>
  <c r="M168" i="87"/>
  <c r="M169" i="87"/>
  <c r="M170" i="87"/>
  <c r="M171" i="87"/>
  <c r="M2" i="87"/>
  <c r="L3" i="87"/>
  <c r="L4" i="87"/>
  <c r="L7" i="87"/>
  <c r="L8" i="87"/>
  <c r="L9" i="87"/>
  <c r="L10" i="87"/>
  <c r="L11" i="87"/>
  <c r="L12" i="87"/>
  <c r="L13" i="87"/>
  <c r="L14" i="87"/>
  <c r="L15" i="87"/>
  <c r="L18" i="87"/>
  <c r="L21" i="87"/>
  <c r="L23" i="87"/>
  <c r="L26" i="87"/>
  <c r="L27" i="87"/>
  <c r="L28" i="87"/>
  <c r="L29" i="87"/>
  <c r="L30" i="87"/>
  <c r="L31" i="87"/>
  <c r="L32" i="87"/>
  <c r="L34" i="87"/>
  <c r="L35" i="87"/>
  <c r="L36" i="87"/>
  <c r="L38" i="87"/>
  <c r="L42" i="87"/>
  <c r="L44" i="87"/>
  <c r="L46" i="87"/>
  <c r="L47" i="87"/>
  <c r="L48" i="87"/>
  <c r="L49" i="87"/>
  <c r="L50" i="87"/>
  <c r="L51" i="87"/>
  <c r="L52" i="87"/>
  <c r="L58" i="87"/>
  <c r="L59" i="87"/>
  <c r="L60" i="87"/>
  <c r="L61" i="87"/>
  <c r="L62" i="87"/>
  <c r="L63" i="87"/>
  <c r="L64" i="87"/>
  <c r="L65" i="87"/>
  <c r="L70" i="87"/>
  <c r="L71" i="87"/>
  <c r="L72" i="87"/>
  <c r="L73" i="87"/>
  <c r="L74" i="87"/>
  <c r="L75" i="87"/>
  <c r="L76" i="87"/>
  <c r="L77" i="87"/>
  <c r="L78" i="87"/>
  <c r="L79" i="87"/>
  <c r="L80" i="87"/>
  <c r="L81" i="87"/>
  <c r="L82" i="87"/>
  <c r="L83" i="87"/>
  <c r="L84" i="87"/>
  <c r="L85" i="87"/>
  <c r="L86" i="87"/>
  <c r="L87" i="87"/>
  <c r="L90" i="87"/>
  <c r="L91" i="87"/>
  <c r="L99" i="87"/>
  <c r="L100" i="87"/>
  <c r="L101" i="87"/>
  <c r="L105" i="87"/>
  <c r="L106" i="87"/>
  <c r="L107" i="87"/>
  <c r="L108" i="87"/>
  <c r="L109" i="87"/>
  <c r="L110" i="87"/>
  <c r="L111" i="87"/>
  <c r="L112" i="87"/>
  <c r="L123" i="87"/>
  <c r="L124" i="87"/>
  <c r="L125" i="87"/>
  <c r="L126" i="87"/>
  <c r="L127" i="87"/>
  <c r="L128" i="87"/>
  <c r="L134" i="87"/>
  <c r="L135" i="87"/>
  <c r="L136" i="87"/>
  <c r="L138" i="87"/>
  <c r="L139" i="87"/>
  <c r="L140" i="87"/>
  <c r="L141" i="87"/>
  <c r="L142" i="87"/>
  <c r="L143" i="87"/>
  <c r="L144" i="87"/>
  <c r="L145" i="87"/>
  <c r="L146" i="87"/>
  <c r="L147" i="87"/>
  <c r="L148" i="87"/>
  <c r="L149" i="87"/>
  <c r="L151" i="87"/>
  <c r="L152" i="87"/>
  <c r="L153" i="87"/>
  <c r="L154" i="87"/>
  <c r="L155" i="87"/>
  <c r="L156" i="87"/>
  <c r="L157" i="87"/>
  <c r="L158" i="87"/>
  <c r="L159" i="87"/>
  <c r="L160" i="87"/>
  <c r="L161" i="87"/>
  <c r="L162" i="87"/>
  <c r="L163" i="87"/>
  <c r="L164" i="87"/>
  <c r="L165" i="87"/>
  <c r="L166" i="87"/>
  <c r="L167" i="87"/>
  <c r="L168" i="87"/>
  <c r="L169" i="87"/>
  <c r="L170" i="87"/>
  <c r="L171" i="87"/>
  <c r="L2" i="87"/>
  <c r="K3" i="87"/>
  <c r="K4" i="87"/>
  <c r="K5" i="87"/>
  <c r="K6" i="87"/>
  <c r="K7" i="87"/>
  <c r="K8" i="87"/>
  <c r="K9" i="87"/>
  <c r="K10" i="87"/>
  <c r="K11" i="87"/>
  <c r="K12" i="87"/>
  <c r="K13" i="87"/>
  <c r="K14" i="87"/>
  <c r="K15" i="87"/>
  <c r="K16" i="87"/>
  <c r="K18" i="87"/>
  <c r="K19" i="87"/>
  <c r="K20" i="87"/>
  <c r="K21" i="87"/>
  <c r="K22" i="87"/>
  <c r="K23" i="87"/>
  <c r="K24" i="87"/>
  <c r="K25" i="87"/>
  <c r="K26" i="87"/>
  <c r="K27" i="87"/>
  <c r="K28" i="87"/>
  <c r="K29" i="87"/>
  <c r="K30" i="87"/>
  <c r="K31" i="87"/>
  <c r="K32" i="87"/>
  <c r="K33" i="87"/>
  <c r="K34" i="87"/>
  <c r="K35" i="87"/>
  <c r="K36" i="87"/>
  <c r="K37" i="87"/>
  <c r="K38" i="87"/>
  <c r="K39" i="87"/>
  <c r="K40" i="87"/>
  <c r="K41" i="87"/>
  <c r="K42" i="87"/>
  <c r="K43" i="87"/>
  <c r="K44" i="87"/>
  <c r="K45" i="87"/>
  <c r="K46" i="87"/>
  <c r="K47" i="87"/>
  <c r="K48" i="87"/>
  <c r="K49" i="87"/>
  <c r="K50" i="87"/>
  <c r="K51" i="87"/>
  <c r="K52" i="87"/>
  <c r="K53" i="87"/>
  <c r="K54" i="87"/>
  <c r="K55" i="87"/>
  <c r="K56" i="87"/>
  <c r="K57" i="87"/>
  <c r="K58" i="87"/>
  <c r="K59" i="87"/>
  <c r="K60" i="87"/>
  <c r="K61" i="87"/>
  <c r="K62" i="87"/>
  <c r="K63" i="87"/>
  <c r="K64" i="87"/>
  <c r="K65" i="87"/>
  <c r="K66" i="87"/>
  <c r="K67" i="87"/>
  <c r="K68" i="87"/>
  <c r="K69" i="87"/>
  <c r="K70" i="87"/>
  <c r="K71" i="87"/>
  <c r="K72" i="87"/>
  <c r="K73" i="87"/>
  <c r="K74" i="87"/>
  <c r="K75" i="87"/>
  <c r="K76" i="87"/>
  <c r="K77" i="87"/>
  <c r="K78" i="87"/>
  <c r="K79" i="87"/>
  <c r="K80" i="87"/>
  <c r="K81" i="87"/>
  <c r="K82" i="87"/>
  <c r="K83" i="87"/>
  <c r="K84" i="87"/>
  <c r="K85" i="87"/>
  <c r="K86" i="87"/>
  <c r="K87" i="87"/>
  <c r="K88" i="87"/>
  <c r="K89" i="87"/>
  <c r="K90" i="87"/>
  <c r="K91" i="87"/>
  <c r="K92" i="87"/>
  <c r="K93" i="87"/>
  <c r="K94" i="87"/>
  <c r="K95" i="87"/>
  <c r="K96" i="87"/>
  <c r="K97" i="87"/>
  <c r="K98" i="87"/>
  <c r="K99" i="87"/>
  <c r="K100" i="87"/>
  <c r="K101" i="87"/>
  <c r="K102" i="87"/>
  <c r="K103" i="87"/>
  <c r="K104" i="87"/>
  <c r="K105" i="87"/>
  <c r="K106" i="87"/>
  <c r="K107" i="87"/>
  <c r="K108" i="87"/>
  <c r="K109" i="87"/>
  <c r="K110" i="87"/>
  <c r="K111" i="87"/>
  <c r="K112" i="87"/>
  <c r="K123" i="87"/>
  <c r="K124" i="87"/>
  <c r="K125" i="87"/>
  <c r="K126" i="87"/>
  <c r="K127" i="87"/>
  <c r="K128" i="87"/>
  <c r="K134" i="87"/>
  <c r="K135" i="87"/>
  <c r="K136" i="87"/>
  <c r="K137" i="87"/>
  <c r="K138" i="87"/>
  <c r="K139" i="87"/>
  <c r="K140" i="87"/>
  <c r="K141" i="87"/>
  <c r="K142" i="87"/>
  <c r="K143" i="87"/>
  <c r="K144" i="87"/>
  <c r="K145" i="87"/>
  <c r="K146" i="87"/>
  <c r="K147" i="87"/>
  <c r="K148" i="87"/>
  <c r="K149" i="87"/>
  <c r="K150" i="87"/>
  <c r="K151" i="87"/>
  <c r="K152" i="87"/>
  <c r="K153" i="87"/>
  <c r="K154" i="87"/>
  <c r="K155" i="87"/>
  <c r="K156" i="87"/>
  <c r="K157" i="87"/>
  <c r="K158" i="87"/>
  <c r="K159" i="87"/>
  <c r="K160" i="87"/>
  <c r="K161" i="87"/>
  <c r="K162" i="87"/>
  <c r="K163" i="87"/>
  <c r="K164" i="87"/>
  <c r="K165" i="87"/>
  <c r="K166" i="87"/>
  <c r="K167" i="87"/>
  <c r="K168" i="87"/>
  <c r="K169" i="87"/>
  <c r="K170" i="87"/>
  <c r="K171" i="87"/>
  <c r="K2" i="87"/>
  <c r="G3" i="86"/>
  <c r="H3" i="86"/>
  <c r="I3" i="86"/>
  <c r="J3" i="86"/>
  <c r="G4" i="86"/>
  <c r="H4" i="86"/>
  <c r="I4" i="86"/>
  <c r="J4" i="86"/>
  <c r="G5" i="86"/>
  <c r="H5" i="86"/>
  <c r="I5" i="86"/>
  <c r="J5" i="86"/>
  <c r="G6" i="86"/>
  <c r="H6" i="86"/>
  <c r="I6" i="86"/>
  <c r="J6" i="86"/>
  <c r="G7" i="86"/>
  <c r="H7" i="86"/>
  <c r="I7" i="86"/>
  <c r="J7" i="86"/>
  <c r="G8" i="86"/>
  <c r="H8" i="86"/>
  <c r="I8" i="86"/>
  <c r="J8" i="86"/>
  <c r="G9" i="86"/>
  <c r="H9" i="86"/>
  <c r="I9" i="86"/>
  <c r="J9" i="86"/>
  <c r="G10" i="86"/>
  <c r="H10" i="86"/>
  <c r="I10" i="86"/>
  <c r="J10" i="86"/>
  <c r="G11" i="86"/>
  <c r="H11" i="86"/>
  <c r="I11" i="86"/>
  <c r="J11" i="86"/>
  <c r="G12" i="86"/>
  <c r="H12" i="86"/>
  <c r="I12" i="86"/>
  <c r="J12" i="86"/>
  <c r="G13" i="86"/>
  <c r="H13" i="86"/>
  <c r="I13" i="86"/>
  <c r="J13" i="86"/>
  <c r="G14" i="86"/>
  <c r="H14" i="86"/>
  <c r="I14" i="86"/>
  <c r="J14" i="86"/>
  <c r="G15" i="86"/>
  <c r="H15" i="86"/>
  <c r="I15" i="86"/>
  <c r="J15" i="86"/>
  <c r="G16" i="86"/>
  <c r="H16" i="86"/>
  <c r="I16" i="86"/>
  <c r="J16" i="86"/>
  <c r="G17" i="86"/>
  <c r="H17" i="86"/>
  <c r="I17" i="86"/>
  <c r="J17" i="86"/>
  <c r="G18" i="86"/>
  <c r="H18" i="86"/>
  <c r="I18" i="86"/>
  <c r="J18" i="86"/>
  <c r="G19" i="86"/>
  <c r="H19" i="86"/>
  <c r="I19" i="86"/>
  <c r="J19" i="86"/>
  <c r="G20" i="86"/>
  <c r="H20" i="86"/>
  <c r="I20" i="86"/>
  <c r="J20" i="86"/>
  <c r="G21" i="86"/>
  <c r="H21" i="86"/>
  <c r="I21" i="86"/>
  <c r="J21" i="86"/>
  <c r="G22" i="86"/>
  <c r="H22" i="86"/>
  <c r="I22" i="86"/>
  <c r="J22" i="86"/>
  <c r="G24" i="86"/>
  <c r="H24" i="86"/>
  <c r="I24" i="86"/>
  <c r="J24" i="86"/>
  <c r="G25" i="86"/>
  <c r="H25" i="86"/>
  <c r="I25" i="86"/>
  <c r="J25" i="86"/>
  <c r="G26" i="86"/>
  <c r="H26" i="86"/>
  <c r="I26" i="86"/>
  <c r="J26" i="86"/>
  <c r="G27" i="86"/>
  <c r="H27" i="86"/>
  <c r="I27" i="86"/>
  <c r="J27" i="86"/>
  <c r="G28" i="86"/>
  <c r="H28" i="86"/>
  <c r="I28" i="86"/>
  <c r="J28" i="86"/>
  <c r="G29" i="86"/>
  <c r="H29" i="86"/>
  <c r="I29" i="86"/>
  <c r="J29" i="86"/>
  <c r="G30" i="86"/>
  <c r="H30" i="86"/>
  <c r="I30" i="86"/>
  <c r="J30" i="86"/>
  <c r="G31" i="86"/>
  <c r="H31" i="86"/>
  <c r="I31" i="86"/>
  <c r="J31" i="86"/>
  <c r="G32" i="86"/>
  <c r="H32" i="86"/>
  <c r="I32" i="86"/>
  <c r="J32" i="86"/>
  <c r="G33" i="86"/>
  <c r="H33" i="86"/>
  <c r="I33" i="86"/>
  <c r="J33" i="86"/>
  <c r="G34" i="86"/>
  <c r="H34" i="86"/>
  <c r="I34" i="86"/>
  <c r="J34" i="86"/>
  <c r="G35" i="86"/>
  <c r="H35" i="86"/>
  <c r="I35" i="86"/>
  <c r="J35" i="86"/>
  <c r="G36" i="86"/>
  <c r="H36" i="86"/>
  <c r="I36" i="86"/>
  <c r="J36" i="86"/>
  <c r="G37" i="86"/>
  <c r="H37" i="86"/>
  <c r="I37" i="86"/>
  <c r="J37" i="86"/>
  <c r="G38" i="86"/>
  <c r="H38" i="86"/>
  <c r="I38" i="86"/>
  <c r="J38" i="86"/>
  <c r="G39" i="86"/>
  <c r="H39" i="86"/>
  <c r="I39" i="86"/>
  <c r="J39" i="86"/>
  <c r="G40" i="86"/>
  <c r="H40" i="86"/>
  <c r="I40" i="86"/>
  <c r="J40" i="86"/>
  <c r="G41" i="86"/>
  <c r="H41" i="86"/>
  <c r="I41" i="86"/>
  <c r="J41" i="86"/>
  <c r="G42" i="86"/>
  <c r="H42" i="86"/>
  <c r="I42" i="86"/>
  <c r="J42" i="86"/>
  <c r="G43" i="86"/>
  <c r="H43" i="86"/>
  <c r="I43" i="86"/>
  <c r="J43" i="86"/>
  <c r="G44" i="86"/>
  <c r="H44" i="86"/>
  <c r="I44" i="86"/>
  <c r="J44" i="86"/>
  <c r="G45" i="86"/>
  <c r="H45" i="86"/>
  <c r="I45" i="86"/>
  <c r="J45" i="86"/>
  <c r="G46" i="86"/>
  <c r="H46" i="86"/>
  <c r="I46" i="86"/>
  <c r="J46" i="86"/>
  <c r="G47" i="86"/>
  <c r="H47" i="86"/>
  <c r="I47" i="86"/>
  <c r="J47" i="86"/>
  <c r="G48" i="86"/>
  <c r="H48" i="86"/>
  <c r="I48" i="86"/>
  <c r="J48" i="86"/>
  <c r="G49" i="86"/>
  <c r="H49" i="86"/>
  <c r="I49" i="86"/>
  <c r="J49" i="86"/>
  <c r="G50" i="86"/>
  <c r="H50" i="86"/>
  <c r="I50" i="86"/>
  <c r="J50" i="86"/>
  <c r="G51" i="86"/>
  <c r="H51" i="86"/>
  <c r="I51" i="86"/>
  <c r="J51" i="86"/>
  <c r="G52" i="86"/>
  <c r="H52" i="86"/>
  <c r="I52" i="86"/>
  <c r="J52" i="86"/>
  <c r="G53" i="86"/>
  <c r="H53" i="86"/>
  <c r="I53" i="86"/>
  <c r="J53" i="86"/>
  <c r="G54" i="86"/>
  <c r="H54" i="86"/>
  <c r="I54" i="86"/>
  <c r="J54" i="86"/>
  <c r="G55" i="86"/>
  <c r="H55" i="86"/>
  <c r="I55" i="86"/>
  <c r="J55" i="86"/>
  <c r="G56" i="86"/>
  <c r="H56" i="86"/>
  <c r="I56" i="86"/>
  <c r="J56" i="86"/>
  <c r="G57" i="86"/>
  <c r="H57" i="86"/>
  <c r="I57" i="86"/>
  <c r="J57" i="86"/>
  <c r="G58" i="86"/>
  <c r="H58" i="86"/>
  <c r="I58" i="86"/>
  <c r="J58" i="86"/>
  <c r="G59" i="86"/>
  <c r="H59" i="86"/>
  <c r="I59" i="86"/>
  <c r="J59" i="86"/>
  <c r="G60" i="86"/>
  <c r="H60" i="86"/>
  <c r="I60" i="86"/>
  <c r="J60" i="86"/>
  <c r="G61" i="86"/>
  <c r="H61" i="86"/>
  <c r="I61" i="86"/>
  <c r="J61" i="86"/>
  <c r="G62" i="86"/>
  <c r="H62" i="86"/>
  <c r="I62" i="86"/>
  <c r="J62" i="86"/>
  <c r="G63" i="86"/>
  <c r="H63" i="86"/>
  <c r="I63" i="86"/>
  <c r="J63" i="86"/>
  <c r="G64" i="86"/>
  <c r="H64" i="86"/>
  <c r="I64" i="86"/>
  <c r="J64" i="86"/>
  <c r="G65" i="86"/>
  <c r="H65" i="86"/>
  <c r="I65" i="86"/>
  <c r="J65" i="86"/>
  <c r="G66" i="86"/>
  <c r="H66" i="86"/>
  <c r="I66" i="86"/>
  <c r="J66" i="86"/>
  <c r="G67" i="86"/>
  <c r="H67" i="86"/>
  <c r="I67" i="86"/>
  <c r="J67" i="86"/>
  <c r="G68" i="86"/>
  <c r="H68" i="86"/>
  <c r="I68" i="86"/>
  <c r="J68" i="86"/>
  <c r="G69" i="86"/>
  <c r="H69" i="86"/>
  <c r="I69" i="86"/>
  <c r="J69" i="86"/>
  <c r="G70" i="86"/>
  <c r="H70" i="86"/>
  <c r="I70" i="86"/>
  <c r="J70" i="86"/>
  <c r="G71" i="86"/>
  <c r="H71" i="86"/>
  <c r="I71" i="86"/>
  <c r="J71" i="86"/>
  <c r="G72" i="86"/>
  <c r="H72" i="86"/>
  <c r="I72" i="86"/>
  <c r="J72" i="86"/>
  <c r="G73" i="86"/>
  <c r="H73" i="86"/>
  <c r="I73" i="86"/>
  <c r="J73" i="86"/>
  <c r="G74" i="86"/>
  <c r="H74" i="86"/>
  <c r="I74" i="86"/>
  <c r="J74" i="86"/>
  <c r="G75" i="86"/>
  <c r="H75" i="86"/>
  <c r="I75" i="86"/>
  <c r="J75" i="86"/>
  <c r="G76" i="86"/>
  <c r="H76" i="86"/>
  <c r="I76" i="86"/>
  <c r="J76" i="86"/>
  <c r="G77" i="86"/>
  <c r="H77" i="86"/>
  <c r="I77" i="86"/>
  <c r="J77" i="86"/>
  <c r="G78" i="86"/>
  <c r="H78" i="86"/>
  <c r="I78" i="86"/>
  <c r="J78" i="86"/>
  <c r="G79" i="86"/>
  <c r="H79" i="86"/>
  <c r="I79" i="86"/>
  <c r="J79" i="86"/>
  <c r="G80" i="86"/>
  <c r="H80" i="86"/>
  <c r="I80" i="86"/>
  <c r="J80" i="86"/>
  <c r="G81" i="86"/>
  <c r="H81" i="86"/>
  <c r="I81" i="86"/>
  <c r="J81" i="86"/>
  <c r="G82" i="86"/>
  <c r="H82" i="86"/>
  <c r="I82" i="86"/>
  <c r="J82" i="86"/>
  <c r="G83" i="86"/>
  <c r="H83" i="86"/>
  <c r="I83" i="86"/>
  <c r="J83" i="86"/>
  <c r="G84" i="86"/>
  <c r="H84" i="86"/>
  <c r="I84" i="86"/>
  <c r="J84" i="86"/>
  <c r="G85" i="86"/>
  <c r="H85" i="86"/>
  <c r="I85" i="86"/>
  <c r="J85" i="86"/>
  <c r="G86" i="86"/>
  <c r="H86" i="86"/>
  <c r="I86" i="86"/>
  <c r="J86" i="86"/>
  <c r="G87" i="86"/>
  <c r="H87" i="86"/>
  <c r="I87" i="86"/>
  <c r="J87" i="86"/>
  <c r="G88" i="86"/>
  <c r="H88" i="86"/>
  <c r="I88" i="86"/>
  <c r="J88" i="86"/>
  <c r="G89" i="86"/>
  <c r="H89" i="86"/>
  <c r="I89" i="86"/>
  <c r="J89" i="86"/>
  <c r="G90" i="86"/>
  <c r="H90" i="86"/>
  <c r="I90" i="86"/>
  <c r="J90" i="86"/>
  <c r="G91" i="86"/>
  <c r="H91" i="86"/>
  <c r="I91" i="86"/>
  <c r="J91" i="86"/>
  <c r="G92" i="86"/>
  <c r="H92" i="86"/>
  <c r="I92" i="86"/>
  <c r="J92" i="86"/>
  <c r="G93" i="86"/>
  <c r="H93" i="86"/>
  <c r="I93" i="86"/>
  <c r="J93" i="86"/>
  <c r="G94" i="86"/>
  <c r="H94" i="86"/>
  <c r="I94" i="86"/>
  <c r="J94" i="86"/>
  <c r="G95" i="86"/>
  <c r="H95" i="86"/>
  <c r="I95" i="86"/>
  <c r="J95" i="86"/>
  <c r="G96" i="86"/>
  <c r="H96" i="86"/>
  <c r="I96" i="86"/>
  <c r="J96" i="86"/>
  <c r="G97" i="86"/>
  <c r="H97" i="86"/>
  <c r="I97" i="86"/>
  <c r="J97" i="86"/>
  <c r="G98" i="86"/>
  <c r="H98" i="86"/>
  <c r="I98" i="86"/>
  <c r="J98" i="86"/>
  <c r="G99" i="86"/>
  <c r="H99" i="86"/>
  <c r="I99" i="86"/>
  <c r="J99" i="86"/>
  <c r="G100" i="86"/>
  <c r="H100" i="86"/>
  <c r="I100" i="86"/>
  <c r="J100" i="86"/>
  <c r="G101" i="86"/>
  <c r="H101" i="86"/>
  <c r="I101" i="86"/>
  <c r="J101" i="86"/>
  <c r="G102" i="86"/>
  <c r="H102" i="86"/>
  <c r="I102" i="86"/>
  <c r="J102" i="86"/>
  <c r="G103" i="86"/>
  <c r="H103" i="86"/>
  <c r="I103" i="86"/>
  <c r="J103" i="86"/>
  <c r="G104" i="86"/>
  <c r="H104" i="86"/>
  <c r="I104" i="86"/>
  <c r="J104" i="86"/>
  <c r="G105" i="86"/>
  <c r="H105" i="86"/>
  <c r="I105" i="86"/>
  <c r="J105" i="86"/>
  <c r="G106" i="86"/>
  <c r="H106" i="86"/>
  <c r="I106" i="86"/>
  <c r="J106" i="86"/>
  <c r="G107" i="86"/>
  <c r="H107" i="86"/>
  <c r="I107" i="86"/>
  <c r="J107" i="86"/>
  <c r="G108" i="86"/>
  <c r="H108" i="86"/>
  <c r="I108" i="86"/>
  <c r="J108" i="86"/>
  <c r="G109" i="86"/>
  <c r="H109" i="86"/>
  <c r="I109" i="86"/>
  <c r="J109" i="86"/>
  <c r="G110" i="86"/>
  <c r="H110" i="86"/>
  <c r="I110" i="86"/>
  <c r="J110" i="86"/>
  <c r="G111" i="86"/>
  <c r="H111" i="86"/>
  <c r="I111" i="86"/>
  <c r="J111" i="86"/>
  <c r="G112" i="86"/>
  <c r="H112" i="86"/>
  <c r="I112" i="86"/>
  <c r="J112" i="86"/>
  <c r="G113" i="86"/>
  <c r="H113" i="86"/>
  <c r="I113" i="86"/>
  <c r="J113" i="86"/>
  <c r="G114" i="86"/>
  <c r="H114" i="86"/>
  <c r="I114" i="86"/>
  <c r="J114" i="86"/>
  <c r="G115" i="86"/>
  <c r="H115" i="86"/>
  <c r="I115" i="86"/>
  <c r="J115" i="86"/>
  <c r="G116" i="86"/>
  <c r="H116" i="86"/>
  <c r="I116" i="86"/>
  <c r="J116" i="86"/>
  <c r="G117" i="86"/>
  <c r="H117" i="86"/>
  <c r="I117" i="86"/>
  <c r="J117" i="86"/>
  <c r="G118" i="86"/>
  <c r="H118" i="86"/>
  <c r="I118" i="86"/>
  <c r="J118" i="86"/>
  <c r="G119" i="86"/>
  <c r="H119" i="86"/>
  <c r="I119" i="86"/>
  <c r="J119" i="86"/>
  <c r="G120" i="86"/>
  <c r="H120" i="86"/>
  <c r="I120" i="86"/>
  <c r="J120" i="86"/>
  <c r="G121" i="86"/>
  <c r="H121" i="86"/>
  <c r="I121" i="86"/>
  <c r="J121" i="86"/>
  <c r="G122" i="86"/>
  <c r="H122" i="86"/>
  <c r="I122" i="86"/>
  <c r="J122" i="86"/>
  <c r="G123" i="86"/>
  <c r="H123" i="86"/>
  <c r="I123" i="86"/>
  <c r="J123" i="86"/>
  <c r="G124" i="86"/>
  <c r="H124" i="86"/>
  <c r="I124" i="86"/>
  <c r="J124" i="86"/>
  <c r="G125" i="86"/>
  <c r="H125" i="86"/>
  <c r="I125" i="86"/>
  <c r="J125" i="86"/>
  <c r="G126" i="86"/>
  <c r="H126" i="86"/>
  <c r="I126" i="86"/>
  <c r="J126" i="86"/>
  <c r="G137" i="86"/>
  <c r="H137" i="86"/>
  <c r="I137" i="86"/>
  <c r="G138" i="86"/>
  <c r="H138" i="86"/>
  <c r="I138" i="86"/>
  <c r="J138" i="86"/>
  <c r="G139" i="86"/>
  <c r="H139" i="86"/>
  <c r="I139" i="86"/>
  <c r="J139" i="86"/>
  <c r="G140" i="86"/>
  <c r="H140" i="86"/>
  <c r="I140" i="86"/>
  <c r="J140" i="86"/>
  <c r="G141" i="86"/>
  <c r="H141" i="86"/>
  <c r="I141" i="86"/>
  <c r="J141" i="86"/>
  <c r="G142" i="86"/>
  <c r="H142" i="86"/>
  <c r="I142" i="86"/>
  <c r="J142" i="86"/>
  <c r="G148" i="86"/>
  <c r="H148" i="86"/>
  <c r="I148" i="86"/>
  <c r="J148" i="86"/>
  <c r="G149" i="86"/>
  <c r="H149" i="86"/>
  <c r="I149" i="86"/>
  <c r="J149" i="86"/>
  <c r="G150" i="86"/>
  <c r="H150" i="86"/>
  <c r="I150" i="86"/>
  <c r="J150" i="86"/>
  <c r="G151" i="86"/>
  <c r="H151" i="86"/>
  <c r="I151" i="86"/>
  <c r="J151" i="86"/>
  <c r="G152" i="86"/>
  <c r="H152" i="86"/>
  <c r="I152" i="86"/>
  <c r="J152" i="86"/>
  <c r="G153" i="86"/>
  <c r="H153" i="86"/>
  <c r="I153" i="86"/>
  <c r="J153" i="86"/>
  <c r="G154" i="86"/>
  <c r="H154" i="86"/>
  <c r="I154" i="86"/>
  <c r="J154" i="86"/>
  <c r="G155" i="86"/>
  <c r="H155" i="86"/>
  <c r="I155" i="86"/>
  <c r="J155" i="86"/>
  <c r="G156" i="86"/>
  <c r="H156" i="86"/>
  <c r="I156" i="86"/>
  <c r="J156" i="86"/>
  <c r="G157" i="86"/>
  <c r="H157" i="86"/>
  <c r="I157" i="86"/>
  <c r="J157" i="86"/>
  <c r="G158" i="86"/>
  <c r="H158" i="86"/>
  <c r="I158" i="86"/>
  <c r="J158" i="86"/>
  <c r="G159" i="86"/>
  <c r="H159" i="86"/>
  <c r="I159" i="86"/>
  <c r="J159" i="86"/>
  <c r="G160" i="86"/>
  <c r="H160" i="86"/>
  <c r="I160" i="86"/>
  <c r="J160" i="86"/>
  <c r="G161" i="86"/>
  <c r="H161" i="86"/>
  <c r="I161" i="86"/>
  <c r="J161" i="86"/>
  <c r="G162" i="86"/>
  <c r="H162" i="86"/>
  <c r="I162" i="86"/>
  <c r="J162" i="86"/>
  <c r="G163" i="86"/>
  <c r="H163" i="86"/>
  <c r="I163" i="86"/>
  <c r="J163" i="86"/>
  <c r="G164" i="86"/>
  <c r="H164" i="86"/>
  <c r="I164" i="86"/>
  <c r="J164" i="86"/>
  <c r="G165" i="86"/>
  <c r="H165" i="86"/>
  <c r="I165" i="86"/>
  <c r="J165" i="86"/>
  <c r="G166" i="86"/>
  <c r="H166" i="86"/>
  <c r="I166" i="86"/>
  <c r="J166" i="86"/>
  <c r="G167" i="86"/>
  <c r="H167" i="86"/>
  <c r="I167" i="86"/>
  <c r="J167" i="86"/>
  <c r="G168" i="86"/>
  <c r="H168" i="86"/>
  <c r="I168" i="86"/>
  <c r="J168" i="86"/>
  <c r="G169" i="86"/>
  <c r="H169" i="86"/>
  <c r="I169" i="86"/>
  <c r="J169" i="86"/>
  <c r="G170" i="86"/>
  <c r="H170" i="86"/>
  <c r="I170" i="86"/>
  <c r="J170" i="86"/>
  <c r="G171" i="86"/>
  <c r="H171" i="86"/>
  <c r="I171" i="86"/>
  <c r="J171" i="86"/>
  <c r="G172" i="86"/>
  <c r="H172" i="86"/>
  <c r="I172" i="86"/>
  <c r="J172" i="86"/>
  <c r="G173" i="86"/>
  <c r="H173" i="86"/>
  <c r="I173" i="86"/>
  <c r="J173" i="86"/>
  <c r="G174" i="86"/>
  <c r="H174" i="86"/>
  <c r="I174" i="86"/>
  <c r="J174" i="86"/>
  <c r="G175" i="86"/>
  <c r="H175" i="86"/>
  <c r="I175" i="86"/>
  <c r="J175" i="86"/>
  <c r="G176" i="86"/>
  <c r="H176" i="86"/>
  <c r="I176" i="86"/>
  <c r="J176" i="86"/>
  <c r="G177" i="86"/>
  <c r="H177" i="86"/>
  <c r="I177" i="86"/>
  <c r="J177" i="86"/>
  <c r="G178" i="86"/>
  <c r="H178" i="86"/>
  <c r="I178" i="86"/>
  <c r="J178" i="86"/>
  <c r="G179" i="86"/>
  <c r="H179" i="86"/>
  <c r="I179" i="86"/>
  <c r="J179" i="86"/>
  <c r="G180" i="86"/>
  <c r="H180" i="86"/>
  <c r="I180" i="86"/>
  <c r="J180" i="86"/>
  <c r="G181" i="86"/>
  <c r="H181" i="86"/>
  <c r="I181" i="86"/>
  <c r="J181" i="86"/>
  <c r="G182" i="86"/>
  <c r="H182" i="86"/>
  <c r="I182" i="86"/>
  <c r="J182" i="86"/>
  <c r="G183" i="86"/>
  <c r="H183" i="86"/>
  <c r="I183" i="86"/>
  <c r="J183" i="86"/>
  <c r="G184" i="86"/>
  <c r="H184" i="86"/>
  <c r="I184" i="86"/>
  <c r="J184" i="86"/>
  <c r="G185" i="86"/>
  <c r="H185" i="86"/>
  <c r="I185" i="86"/>
  <c r="J185" i="86"/>
  <c r="G186" i="86"/>
  <c r="H186" i="86"/>
  <c r="I186" i="86"/>
  <c r="J186" i="86"/>
  <c r="G187" i="86"/>
  <c r="H187" i="86"/>
  <c r="I187" i="86"/>
  <c r="J187" i="86"/>
  <c r="G188" i="86"/>
  <c r="H188" i="86"/>
  <c r="I188" i="86"/>
  <c r="J188" i="86"/>
  <c r="G189" i="86"/>
  <c r="H189" i="86"/>
  <c r="I189" i="86"/>
  <c r="J189" i="86"/>
  <c r="G190" i="86"/>
  <c r="H190" i="86"/>
  <c r="I190" i="86"/>
  <c r="J190" i="86"/>
  <c r="G191" i="86"/>
  <c r="H191" i="86"/>
  <c r="I191" i="86"/>
  <c r="J191" i="86"/>
  <c r="J2" i="86"/>
  <c r="I2" i="86"/>
  <c r="H2" i="86"/>
  <c r="G2" i="86"/>
  <c r="J2" i="87"/>
  <c r="J3" i="87"/>
  <c r="J4" i="87"/>
  <c r="J5" i="87"/>
  <c r="J6" i="87"/>
  <c r="J7" i="87"/>
  <c r="J8" i="87"/>
  <c r="J9" i="87"/>
  <c r="J10" i="87"/>
  <c r="J11" i="87"/>
  <c r="J12" i="87"/>
  <c r="J13" i="87"/>
  <c r="J14" i="87"/>
  <c r="J15" i="87"/>
  <c r="J16" i="87"/>
  <c r="J18" i="87"/>
  <c r="J19" i="87"/>
  <c r="J20" i="87"/>
  <c r="J21" i="87"/>
  <c r="J22" i="87"/>
  <c r="J23" i="87"/>
  <c r="J24" i="87"/>
  <c r="J25" i="87"/>
  <c r="J26" i="87"/>
  <c r="J27" i="87"/>
  <c r="J28" i="87"/>
  <c r="J29" i="87"/>
  <c r="J30" i="87"/>
  <c r="J31" i="87"/>
  <c r="J32" i="87"/>
  <c r="J33" i="87"/>
  <c r="J34" i="87"/>
  <c r="J35" i="87"/>
  <c r="J36" i="87"/>
  <c r="J37" i="87"/>
  <c r="J38" i="87"/>
  <c r="J39" i="87"/>
  <c r="J40" i="87"/>
  <c r="J41" i="87"/>
  <c r="J42" i="87"/>
  <c r="J43" i="87"/>
  <c r="J44" i="87"/>
  <c r="J45" i="87"/>
  <c r="J46" i="87"/>
  <c r="J47" i="87"/>
  <c r="J48" i="87"/>
  <c r="J49" i="87"/>
  <c r="J50" i="87"/>
  <c r="J51" i="87"/>
  <c r="J52" i="87"/>
  <c r="J53" i="87"/>
  <c r="J54" i="87"/>
  <c r="J55" i="87"/>
  <c r="J56" i="87"/>
  <c r="J57" i="87"/>
  <c r="J58" i="87"/>
  <c r="J59" i="87"/>
  <c r="J60" i="87"/>
  <c r="J61" i="87"/>
  <c r="J62" i="87"/>
  <c r="J63" i="87"/>
  <c r="J64" i="87"/>
  <c r="J65" i="87"/>
  <c r="J66" i="87"/>
  <c r="J67" i="87"/>
  <c r="J68" i="87"/>
  <c r="J69" i="87"/>
  <c r="J70" i="87"/>
  <c r="J71" i="87"/>
  <c r="J72" i="87"/>
  <c r="J73" i="87"/>
  <c r="J74" i="87"/>
  <c r="J75" i="87"/>
  <c r="J76" i="87"/>
  <c r="J77" i="87"/>
  <c r="J78" i="87"/>
  <c r="J79" i="87"/>
  <c r="J80" i="87"/>
  <c r="J81" i="87"/>
  <c r="J82" i="87"/>
  <c r="J83" i="87"/>
  <c r="J84" i="87"/>
  <c r="J85" i="87"/>
  <c r="J86" i="87"/>
  <c r="J87" i="87"/>
  <c r="J88" i="87"/>
  <c r="J89" i="87"/>
  <c r="J90" i="87"/>
  <c r="J91" i="87"/>
  <c r="J92" i="87"/>
  <c r="J93" i="87"/>
  <c r="J94" i="87"/>
  <c r="J95" i="87"/>
  <c r="J96" i="87"/>
  <c r="J97" i="87"/>
  <c r="J98" i="87"/>
  <c r="J99" i="87"/>
  <c r="J100" i="87"/>
  <c r="J101" i="87"/>
  <c r="J102" i="87"/>
  <c r="J103" i="87"/>
  <c r="J104" i="87"/>
  <c r="J105" i="87"/>
  <c r="J106" i="87"/>
  <c r="J107" i="87"/>
  <c r="J108" i="87"/>
  <c r="J109" i="87"/>
  <c r="J110" i="87"/>
  <c r="J111" i="87"/>
  <c r="J112" i="87"/>
  <c r="J123" i="87"/>
  <c r="J124" i="87"/>
  <c r="J125" i="87"/>
  <c r="J126" i="87"/>
  <c r="J127" i="87"/>
  <c r="J128" i="87"/>
  <c r="J134" i="87"/>
  <c r="J135" i="87"/>
  <c r="J136" i="87"/>
  <c r="J137" i="87"/>
  <c r="J138" i="87"/>
  <c r="J139" i="87"/>
  <c r="J140" i="87"/>
  <c r="J141" i="87"/>
  <c r="J142" i="87"/>
  <c r="J143" i="87"/>
  <c r="J144" i="87"/>
  <c r="J145" i="87"/>
  <c r="J146" i="87"/>
  <c r="J147" i="87"/>
  <c r="J148" i="87"/>
  <c r="J149" i="87"/>
  <c r="J150" i="87"/>
  <c r="J151" i="87"/>
  <c r="J152" i="87"/>
  <c r="J153" i="87"/>
  <c r="J154" i="87"/>
  <c r="J155" i="87"/>
  <c r="J156" i="87"/>
  <c r="J157" i="87"/>
  <c r="J158" i="87"/>
  <c r="J159" i="87"/>
  <c r="J160" i="87"/>
  <c r="J161" i="87"/>
  <c r="J162" i="87"/>
  <c r="J163" i="87"/>
  <c r="J164" i="87"/>
  <c r="J165" i="87"/>
  <c r="J166" i="87"/>
  <c r="J167" i="87"/>
  <c r="J168" i="87"/>
  <c r="J169" i="87"/>
  <c r="J170" i="87"/>
  <c r="J171" i="87"/>
  <c r="I3" i="87"/>
  <c r="I4" i="87"/>
  <c r="I5" i="87"/>
  <c r="I6" i="87"/>
  <c r="I7" i="87"/>
  <c r="I8" i="87"/>
  <c r="I9" i="87"/>
  <c r="I10" i="87"/>
  <c r="I11" i="87"/>
  <c r="I12" i="87"/>
  <c r="I13" i="87"/>
  <c r="I14" i="87"/>
  <c r="I15" i="87"/>
  <c r="I16" i="87"/>
  <c r="I18" i="87"/>
  <c r="I19" i="87"/>
  <c r="I20" i="87"/>
  <c r="I21" i="87"/>
  <c r="I22" i="87"/>
  <c r="I23" i="87"/>
  <c r="I24" i="87"/>
  <c r="I25" i="87"/>
  <c r="I26" i="87"/>
  <c r="I27" i="87"/>
  <c r="I28" i="87"/>
  <c r="I29" i="87"/>
  <c r="I30" i="87"/>
  <c r="I31" i="87"/>
  <c r="I32" i="87"/>
  <c r="I33" i="87"/>
  <c r="I34" i="87"/>
  <c r="I35" i="87"/>
  <c r="I36" i="87"/>
  <c r="I37" i="87"/>
  <c r="I38" i="87"/>
  <c r="I39" i="87"/>
  <c r="I40" i="87"/>
  <c r="I41" i="87"/>
  <c r="I42" i="87"/>
  <c r="I43" i="87"/>
  <c r="I44" i="87"/>
  <c r="I45" i="87"/>
  <c r="I46" i="87"/>
  <c r="I47" i="87"/>
  <c r="I48" i="87"/>
  <c r="I49" i="87"/>
  <c r="I50" i="87"/>
  <c r="I51" i="87"/>
  <c r="I52" i="87"/>
  <c r="I53" i="87"/>
  <c r="I54" i="87"/>
  <c r="I55" i="87"/>
  <c r="I56" i="87"/>
  <c r="I57" i="87"/>
  <c r="I58" i="87"/>
  <c r="I59" i="87"/>
  <c r="I60" i="87"/>
  <c r="I61" i="87"/>
  <c r="I62" i="87"/>
  <c r="I63" i="87"/>
  <c r="I64" i="87"/>
  <c r="I65" i="87"/>
  <c r="I66" i="87"/>
  <c r="I67" i="87"/>
  <c r="I68" i="87"/>
  <c r="I69" i="87"/>
  <c r="I70" i="87"/>
  <c r="I71" i="87"/>
  <c r="I72" i="87"/>
  <c r="I73" i="87"/>
  <c r="I74" i="87"/>
  <c r="I75" i="87"/>
  <c r="I76" i="87"/>
  <c r="I77" i="87"/>
  <c r="I78" i="87"/>
  <c r="I79" i="87"/>
  <c r="I80" i="87"/>
  <c r="I81" i="87"/>
  <c r="I82" i="87"/>
  <c r="I83" i="87"/>
  <c r="I84" i="87"/>
  <c r="I85" i="87"/>
  <c r="I86" i="87"/>
  <c r="I87" i="87"/>
  <c r="I88" i="87"/>
  <c r="I89" i="87"/>
  <c r="I90" i="87"/>
  <c r="I91" i="87"/>
  <c r="I92" i="87"/>
  <c r="I93" i="87"/>
  <c r="I94" i="87"/>
  <c r="I95" i="87"/>
  <c r="I96" i="87"/>
  <c r="I97" i="87"/>
  <c r="I98" i="87"/>
  <c r="I99" i="87"/>
  <c r="I100" i="87"/>
  <c r="I101" i="87"/>
  <c r="I102" i="87"/>
  <c r="I103" i="87"/>
  <c r="I104" i="87"/>
  <c r="I105" i="87"/>
  <c r="I106" i="87"/>
  <c r="I107" i="87"/>
  <c r="I108" i="87"/>
  <c r="I109" i="87"/>
  <c r="I110" i="87"/>
  <c r="I111" i="87"/>
  <c r="I112" i="87"/>
  <c r="I123" i="87"/>
  <c r="I124" i="87"/>
  <c r="I125" i="87"/>
  <c r="I126" i="87"/>
  <c r="I127" i="87"/>
  <c r="I128" i="87"/>
  <c r="I134" i="87"/>
  <c r="I135" i="87"/>
  <c r="I136" i="87"/>
  <c r="I137" i="87"/>
  <c r="I138" i="87"/>
  <c r="I139" i="87"/>
  <c r="I140" i="87"/>
  <c r="I141" i="87"/>
  <c r="I142" i="87"/>
  <c r="I143" i="87"/>
  <c r="I144" i="87"/>
  <c r="I145" i="87"/>
  <c r="I146" i="87"/>
  <c r="I147" i="87"/>
  <c r="I148" i="87"/>
  <c r="I149" i="87"/>
  <c r="I150" i="87"/>
  <c r="I151" i="87"/>
  <c r="I152" i="87"/>
  <c r="I153" i="87"/>
  <c r="I154" i="87"/>
  <c r="I155" i="87"/>
  <c r="I156" i="87"/>
  <c r="I157" i="87"/>
  <c r="I158" i="87"/>
  <c r="I159" i="87"/>
  <c r="I160" i="87"/>
  <c r="I161" i="87"/>
  <c r="I162" i="87"/>
  <c r="I163" i="87"/>
  <c r="I164" i="87"/>
  <c r="I165" i="87"/>
  <c r="I166" i="87"/>
  <c r="I167" i="87"/>
  <c r="I168" i="87"/>
  <c r="I169" i="87"/>
  <c r="I170" i="87"/>
  <c r="I171" i="87"/>
  <c r="I2" i="87"/>
  <c r="H3" i="87"/>
  <c r="H4" i="87"/>
  <c r="H5" i="87"/>
  <c r="H6" i="87"/>
  <c r="H7" i="87"/>
  <c r="H8" i="87"/>
  <c r="H9" i="87"/>
  <c r="H10" i="87"/>
  <c r="H11" i="87"/>
  <c r="H12" i="87"/>
  <c r="H13" i="87"/>
  <c r="H14" i="87"/>
  <c r="H15" i="87"/>
  <c r="H16" i="87"/>
  <c r="H18" i="87"/>
  <c r="H19" i="87"/>
  <c r="H20" i="87"/>
  <c r="H21" i="87"/>
  <c r="H22" i="87"/>
  <c r="H23" i="87"/>
  <c r="H24" i="87"/>
  <c r="H25" i="87"/>
  <c r="H26" i="87"/>
  <c r="H27" i="87"/>
  <c r="H28" i="87"/>
  <c r="H29" i="87"/>
  <c r="H30" i="87"/>
  <c r="H31" i="87"/>
  <c r="H32" i="87"/>
  <c r="H33" i="87"/>
  <c r="H34" i="87"/>
  <c r="H35" i="87"/>
  <c r="H36" i="87"/>
  <c r="H37" i="87"/>
  <c r="H38" i="87"/>
  <c r="H39" i="87"/>
  <c r="H40" i="87"/>
  <c r="H41" i="87"/>
  <c r="H42" i="87"/>
  <c r="H43" i="87"/>
  <c r="H44" i="87"/>
  <c r="H45" i="87"/>
  <c r="H46" i="87"/>
  <c r="H47" i="87"/>
  <c r="H48" i="87"/>
  <c r="H49" i="87"/>
  <c r="H50" i="87"/>
  <c r="H51" i="87"/>
  <c r="H52" i="87"/>
  <c r="H53" i="87"/>
  <c r="H54" i="87"/>
  <c r="H55" i="87"/>
  <c r="H56" i="87"/>
  <c r="H57" i="87"/>
  <c r="H58" i="87"/>
  <c r="H59" i="87"/>
  <c r="H60" i="87"/>
  <c r="H61" i="87"/>
  <c r="H62" i="87"/>
  <c r="H63" i="87"/>
  <c r="H64" i="87"/>
  <c r="H65" i="87"/>
  <c r="H66" i="87"/>
  <c r="H67" i="87"/>
  <c r="H68" i="87"/>
  <c r="H69" i="87"/>
  <c r="H70" i="87"/>
  <c r="H71" i="87"/>
  <c r="H72" i="87"/>
  <c r="H73" i="87"/>
  <c r="H74" i="87"/>
  <c r="H75" i="87"/>
  <c r="H76" i="87"/>
  <c r="H77" i="87"/>
  <c r="H78" i="87"/>
  <c r="H79" i="87"/>
  <c r="H80" i="87"/>
  <c r="H81" i="87"/>
  <c r="H82" i="87"/>
  <c r="H83" i="87"/>
  <c r="H84" i="87"/>
  <c r="H85" i="87"/>
  <c r="H86" i="87"/>
  <c r="H87" i="87"/>
  <c r="H88" i="87"/>
  <c r="H89" i="87"/>
  <c r="H90" i="87"/>
  <c r="H91" i="87"/>
  <c r="H92" i="87"/>
  <c r="H93" i="87"/>
  <c r="H94" i="87"/>
  <c r="H95" i="87"/>
  <c r="H96" i="87"/>
  <c r="H97" i="87"/>
  <c r="H98" i="87"/>
  <c r="H99" i="87"/>
  <c r="H100" i="87"/>
  <c r="H101" i="87"/>
  <c r="H102" i="87"/>
  <c r="H103" i="87"/>
  <c r="H104" i="87"/>
  <c r="H105" i="87"/>
  <c r="H106" i="87"/>
  <c r="H107" i="87"/>
  <c r="H108" i="87"/>
  <c r="H109" i="87"/>
  <c r="H110" i="87"/>
  <c r="H111" i="87"/>
  <c r="H112" i="87"/>
  <c r="H123" i="87"/>
  <c r="H124" i="87"/>
  <c r="H125" i="87"/>
  <c r="H126" i="87"/>
  <c r="H127" i="87"/>
  <c r="H128" i="87"/>
  <c r="H134" i="87"/>
  <c r="H135" i="87"/>
  <c r="H136" i="87"/>
  <c r="H137" i="87"/>
  <c r="H138" i="87"/>
  <c r="H139" i="87"/>
  <c r="H140" i="87"/>
  <c r="H141" i="87"/>
  <c r="H142" i="87"/>
  <c r="H143" i="87"/>
  <c r="H144" i="87"/>
  <c r="H145" i="87"/>
  <c r="H146" i="87"/>
  <c r="H147" i="87"/>
  <c r="H148" i="87"/>
  <c r="H149" i="87"/>
  <c r="H150" i="87"/>
  <c r="H151" i="87"/>
  <c r="H152" i="87"/>
  <c r="H153" i="87"/>
  <c r="H154" i="87"/>
  <c r="H155" i="87"/>
  <c r="H156" i="87"/>
  <c r="H157" i="87"/>
  <c r="H158" i="87"/>
  <c r="H159" i="87"/>
  <c r="H160" i="87"/>
  <c r="H161" i="87"/>
  <c r="H162" i="87"/>
  <c r="H163" i="87"/>
  <c r="H164" i="87"/>
  <c r="H165" i="87"/>
  <c r="H166" i="87"/>
  <c r="H167" i="87"/>
  <c r="H168" i="87"/>
  <c r="H169" i="87"/>
  <c r="H170" i="87"/>
  <c r="H171" i="87"/>
  <c r="H2" i="87"/>
  <c r="G171" i="87"/>
  <c r="G170" i="87"/>
  <c r="G169" i="87"/>
  <c r="G168" i="87"/>
  <c r="G167" i="87"/>
  <c r="G166" i="87"/>
  <c r="G165" i="87"/>
  <c r="G164" i="87"/>
  <c r="G163" i="87"/>
  <c r="G162" i="87"/>
  <c r="G161" i="87"/>
  <c r="G160" i="87"/>
  <c r="G159" i="87"/>
  <c r="G158" i="87"/>
  <c r="G157" i="87"/>
  <c r="G156" i="87"/>
  <c r="G155" i="87"/>
  <c r="G154" i="87"/>
  <c r="G153" i="87"/>
  <c r="G152" i="87"/>
  <c r="G151" i="87"/>
  <c r="G150" i="87"/>
  <c r="G149" i="87"/>
  <c r="G148" i="87"/>
  <c r="G147" i="87"/>
  <c r="G146" i="87"/>
  <c r="G145" i="87"/>
  <c r="G144" i="87"/>
  <c r="G143" i="87"/>
  <c r="G142" i="87"/>
  <c r="G141" i="87"/>
  <c r="G140" i="87"/>
  <c r="G139" i="87"/>
  <c r="G138" i="87"/>
  <c r="G137" i="87"/>
  <c r="G136" i="87"/>
  <c r="G135" i="87"/>
  <c r="G134" i="87"/>
  <c r="G128" i="87"/>
  <c r="G127" i="87"/>
  <c r="G126" i="87"/>
  <c r="G125" i="87"/>
  <c r="G124" i="87"/>
  <c r="G123" i="87"/>
  <c r="G112" i="87"/>
  <c r="G111" i="87"/>
  <c r="G110" i="87"/>
  <c r="G109" i="87"/>
  <c r="G108" i="87"/>
  <c r="G107" i="87"/>
  <c r="G106" i="87"/>
  <c r="G105" i="87"/>
  <c r="G104" i="87"/>
  <c r="G103" i="87"/>
  <c r="G102" i="87"/>
  <c r="G101" i="87"/>
  <c r="G100" i="87"/>
  <c r="G99" i="87"/>
  <c r="G98" i="87"/>
  <c r="G97" i="87"/>
  <c r="G96" i="87"/>
  <c r="G95" i="87"/>
  <c r="G94" i="87"/>
  <c r="G93" i="87"/>
  <c r="G92" i="87"/>
  <c r="G91" i="87"/>
  <c r="G90" i="87"/>
  <c r="G89" i="87"/>
  <c r="G88" i="87"/>
  <c r="G87" i="87"/>
  <c r="G86" i="87"/>
  <c r="G85" i="87"/>
  <c r="G84" i="87"/>
  <c r="G83" i="87"/>
  <c r="G82" i="87"/>
  <c r="G81" i="87"/>
  <c r="G80" i="87"/>
  <c r="G79" i="87"/>
  <c r="G78" i="87"/>
  <c r="G77" i="87"/>
  <c r="G76" i="87"/>
  <c r="G75" i="87"/>
  <c r="G74" i="87"/>
  <c r="G73" i="87"/>
  <c r="G72" i="87"/>
  <c r="G71" i="87"/>
  <c r="G70" i="87"/>
  <c r="G69" i="87"/>
  <c r="G68" i="87"/>
  <c r="G67" i="87"/>
  <c r="G66" i="87"/>
  <c r="G65" i="87"/>
  <c r="G64" i="87"/>
  <c r="G63" i="87"/>
  <c r="G62" i="87"/>
  <c r="G61" i="87"/>
  <c r="G60" i="87"/>
  <c r="G59" i="87"/>
  <c r="G58" i="87"/>
  <c r="G57" i="87"/>
  <c r="G56" i="87"/>
  <c r="G55" i="87"/>
  <c r="G54" i="87"/>
  <c r="G53" i="87"/>
  <c r="G52" i="87"/>
  <c r="G51" i="87"/>
  <c r="G50" i="87"/>
  <c r="G49" i="87"/>
  <c r="G48" i="87"/>
  <c r="G47" i="87"/>
  <c r="G46" i="87"/>
  <c r="G45" i="87"/>
  <c r="G44" i="87"/>
  <c r="G43" i="87"/>
  <c r="G42" i="87"/>
  <c r="G41" i="87"/>
  <c r="G40" i="87"/>
  <c r="G39" i="87"/>
  <c r="G38" i="87"/>
  <c r="G37" i="87"/>
  <c r="G36" i="87"/>
  <c r="G35" i="87"/>
  <c r="G34" i="87"/>
  <c r="G33" i="87"/>
  <c r="G32" i="87"/>
  <c r="G31" i="87"/>
  <c r="G30" i="87"/>
  <c r="G29" i="87"/>
  <c r="G28" i="87"/>
  <c r="G27" i="87"/>
  <c r="G26" i="87"/>
  <c r="G25" i="87"/>
  <c r="G24" i="87"/>
  <c r="G23" i="87"/>
  <c r="G22" i="87"/>
  <c r="G21" i="87"/>
  <c r="G20" i="87"/>
  <c r="G19" i="87"/>
  <c r="G18" i="87"/>
  <c r="G16" i="87"/>
  <c r="G15" i="87"/>
  <c r="G14" i="87"/>
  <c r="G13" i="87"/>
  <c r="G12" i="87"/>
  <c r="G11" i="87"/>
  <c r="G10" i="87"/>
  <c r="G9" i="87"/>
  <c r="G8" i="87"/>
  <c r="G7" i="87"/>
  <c r="G6" i="87"/>
  <c r="G5" i="87"/>
  <c r="G4" i="87"/>
  <c r="G3" i="87"/>
  <c r="G2" i="87"/>
  <c r="AD469" i="31"/>
  <c r="AD470" i="31"/>
  <c r="AD471" i="31"/>
  <c r="B453" i="31"/>
  <c r="B465" i="31"/>
  <c r="B464" i="31"/>
  <c r="AN391" i="31"/>
  <c r="AN390" i="31"/>
  <c r="AN384" i="31"/>
  <c r="N397" i="31"/>
  <c r="N398" i="31"/>
  <c r="N399" i="31"/>
  <c r="M399" i="31"/>
  <c r="L399" i="31"/>
  <c r="B317" i="31"/>
  <c r="B318" i="31"/>
  <c r="AL255" i="31"/>
  <c r="O40" i="57"/>
  <c r="P38" i="57"/>
  <c r="O36" i="57"/>
  <c r="H74" i="57"/>
  <c r="AP52" i="31"/>
  <c r="AM96" i="31"/>
  <c r="H70" i="57"/>
  <c r="H64" i="57"/>
  <c r="D189" i="83"/>
  <c r="D190" i="83"/>
  <c r="D191" i="83"/>
  <c r="D192" i="83"/>
  <c r="D193" i="83"/>
  <c r="D194" i="83"/>
  <c r="D195" i="83"/>
  <c r="D196" i="83"/>
  <c r="D197" i="83"/>
  <c r="L44" i="57"/>
  <c r="J44" i="57"/>
  <c r="H44" i="57"/>
  <c r="L50" i="57"/>
  <c r="H50" i="57"/>
  <c r="L77" i="57"/>
  <c r="H77" i="57"/>
  <c r="H56" i="31"/>
  <c r="T51" i="31"/>
  <c r="T52" i="31"/>
  <c r="H57" i="31"/>
  <c r="H58" i="31"/>
  <c r="O53" i="31"/>
  <c r="M53" i="31"/>
  <c r="N53" i="31"/>
  <c r="P53" i="31"/>
  <c r="Q53" i="31"/>
  <c r="R53" i="31"/>
  <c r="O57" i="31"/>
  <c r="Q57" i="31"/>
  <c r="H97" i="57"/>
  <c r="N57" i="31"/>
  <c r="P57" i="31"/>
  <c r="H94" i="57"/>
  <c r="R57" i="31"/>
  <c r="T72" i="31"/>
  <c r="S71" i="31"/>
  <c r="H90" i="57"/>
  <c r="H89" i="57"/>
  <c r="H86" i="57"/>
  <c r="H24" i="57"/>
  <c r="H8" i="57"/>
  <c r="H72" i="57"/>
  <c r="H71" i="57"/>
  <c r="H13" i="68"/>
  <c r="S9" i="57"/>
  <c r="C13" i="68" s="1"/>
  <c r="D13" i="68" s="1"/>
  <c r="S73" i="57"/>
  <c r="R9" i="57"/>
  <c r="B13" i="68" s="1"/>
  <c r="R73" i="57"/>
  <c r="D2" i="54"/>
  <c r="D3" i="54"/>
  <c r="D4" i="54"/>
  <c r="D5" i="54"/>
  <c r="D6" i="54"/>
  <c r="D7" i="54"/>
  <c r="D8" i="54"/>
  <c r="D9" i="54"/>
  <c r="D10" i="54"/>
  <c r="D11" i="54"/>
  <c r="D12" i="54"/>
  <c r="D13" i="54"/>
  <c r="D14" i="54"/>
  <c r="D15" i="54"/>
  <c r="D16" i="54"/>
  <c r="D17" i="54"/>
  <c r="D18" i="54"/>
  <c r="D19" i="54"/>
  <c r="D20" i="54"/>
  <c r="D21" i="54"/>
  <c r="D22" i="54"/>
  <c r="D23" i="54"/>
  <c r="D24" i="54"/>
  <c r="AC9" i="26"/>
  <c r="AC10" i="26" s="1"/>
  <c r="AC17" i="26"/>
  <c r="AC18" i="26" s="1"/>
  <c r="D25" i="54"/>
  <c r="D26" i="54"/>
  <c r="D27" i="54"/>
  <c r="D28" i="54"/>
  <c r="D29" i="54"/>
  <c r="D30" i="54"/>
  <c r="D31" i="54"/>
  <c r="D32" i="54"/>
  <c r="D33" i="54"/>
  <c r="D34" i="54"/>
  <c r="D35" i="54"/>
  <c r="D36" i="54"/>
  <c r="D37" i="54"/>
  <c r="D38" i="54"/>
  <c r="D39" i="54"/>
  <c r="D40" i="54"/>
  <c r="D41" i="54"/>
  <c r="D42" i="54"/>
  <c r="D43" i="54"/>
  <c r="D44" i="54"/>
  <c r="D45" i="54"/>
  <c r="D46" i="54"/>
  <c r="D47" i="54"/>
  <c r="D48" i="54"/>
  <c r="D49" i="54"/>
  <c r="D50" i="54"/>
  <c r="D51" i="54"/>
  <c r="D52" i="54"/>
  <c r="D53" i="54"/>
  <c r="D54" i="54"/>
  <c r="D55" i="54"/>
  <c r="D56" i="54"/>
  <c r="D57" i="54"/>
  <c r="D58" i="54"/>
  <c r="D59" i="54"/>
  <c r="D60" i="54"/>
  <c r="D61" i="54"/>
  <c r="D62" i="54"/>
  <c r="D63" i="54"/>
  <c r="D64" i="54"/>
  <c r="BQ9" i="26"/>
  <c r="BQ10" i="26" s="1"/>
  <c r="D65" i="54"/>
  <c r="D66" i="54"/>
  <c r="D67" i="54"/>
  <c r="D68" i="54"/>
  <c r="D69" i="54"/>
  <c r="BV9" i="26"/>
  <c r="BV10" i="26" s="1"/>
  <c r="BV17" i="26"/>
  <c r="BV18" i="26" s="1"/>
  <c r="D70" i="54"/>
  <c r="D71" i="54"/>
  <c r="D72" i="54"/>
  <c r="D73" i="54"/>
  <c r="D74" i="54"/>
  <c r="CA9" i="26"/>
  <c r="CA10" i="26" s="1"/>
  <c r="CA17" i="26"/>
  <c r="CA18" i="26" s="1"/>
  <c r="D75" i="54"/>
  <c r="D76" i="54"/>
  <c r="D77" i="54"/>
  <c r="D78" i="54"/>
  <c r="D79" i="54"/>
  <c r="CF9" i="26"/>
  <c r="CF10" i="26" s="1"/>
  <c r="CF17" i="26"/>
  <c r="CF18" i="26" s="1"/>
  <c r="CF4" i="26" s="1"/>
  <c r="D80" i="54"/>
  <c r="D81" i="54"/>
  <c r="D82" i="54"/>
  <c r="D83" i="54"/>
  <c r="D84" i="54"/>
  <c r="CK9" i="26"/>
  <c r="CK10" i="26" s="1"/>
  <c r="CK3" i="26" s="1"/>
  <c r="CK17" i="26"/>
  <c r="CK18" i="26" s="1"/>
  <c r="D85" i="54"/>
  <c r="D86" i="54"/>
  <c r="D87" i="54"/>
  <c r="D88" i="54"/>
  <c r="D89" i="54"/>
  <c r="CP9" i="26"/>
  <c r="CP10" i="26" s="1"/>
  <c r="CP17" i="26"/>
  <c r="CP18" i="26" s="1"/>
  <c r="D90" i="54"/>
  <c r="D91" i="54"/>
  <c r="D92" i="54"/>
  <c r="D93" i="54"/>
  <c r="D94" i="54"/>
  <c r="CU9" i="26"/>
  <c r="CU10" i="26" s="1"/>
  <c r="CU17" i="26"/>
  <c r="CU18" i="26" s="1"/>
  <c r="D95" i="54"/>
  <c r="D96" i="54"/>
  <c r="D97" i="54"/>
  <c r="D98" i="54"/>
  <c r="D99" i="54"/>
  <c r="CX9" i="26"/>
  <c r="CX10" i="26" s="1"/>
  <c r="CX17" i="26"/>
  <c r="CX18" i="26" s="1"/>
  <c r="CX19" i="26" s="1"/>
  <c r="CX20" i="26" s="1"/>
  <c r="D100" i="54"/>
  <c r="D101" i="54"/>
  <c r="D102" i="54"/>
  <c r="S2" i="57"/>
  <c r="S3" i="57"/>
  <c r="S4" i="57"/>
  <c r="S5" i="57"/>
  <c r="S6" i="57"/>
  <c r="S23" i="57" s="1"/>
  <c r="S38" i="57"/>
  <c r="S39" i="57"/>
  <c r="S68" i="57"/>
  <c r="S69" i="57" s="1"/>
  <c r="S70" i="57"/>
  <c r="R2" i="57"/>
  <c r="R3" i="57"/>
  <c r="R4" i="57"/>
  <c r="R21" i="57" s="1"/>
  <c r="R5" i="57"/>
  <c r="R22" i="57" s="1"/>
  <c r="R6" i="57"/>
  <c r="R38" i="57"/>
  <c r="R39" i="57"/>
  <c r="R68" i="57"/>
  <c r="R69" i="57" s="1"/>
  <c r="R70" i="57"/>
  <c r="P260" i="31"/>
  <c r="O256" i="31"/>
  <c r="H76" i="57"/>
  <c r="H11" i="68"/>
  <c r="S76" i="57"/>
  <c r="S82" i="57" s="1"/>
  <c r="C11" i="68" s="1"/>
  <c r="D11" i="68" s="1"/>
  <c r="S67" i="57"/>
  <c r="S78" i="57"/>
  <c r="S84" i="57" s="1"/>
  <c r="C5" i="68" s="1"/>
  <c r="D5" i="68" s="1"/>
  <c r="S60" i="57"/>
  <c r="S55" i="57"/>
  <c r="S61" i="57" s="1"/>
  <c r="R76" i="57"/>
  <c r="R82" i="57" s="1"/>
  <c r="B11" i="68" s="1"/>
  <c r="R67" i="57"/>
  <c r="R78" i="57"/>
  <c r="R84" i="57" s="1"/>
  <c r="B5" i="68" s="1"/>
  <c r="R60" i="57"/>
  <c r="R55" i="57"/>
  <c r="R61" i="57" s="1"/>
  <c r="H51" i="57"/>
  <c r="K173" i="31"/>
  <c r="K174" i="31"/>
  <c r="K179" i="31"/>
  <c r="H56" i="57"/>
  <c r="H57" i="57"/>
  <c r="H80" i="57"/>
  <c r="H10" i="68"/>
  <c r="S74" i="57"/>
  <c r="S80" i="57" s="1"/>
  <c r="C10" i="68" s="1"/>
  <c r="D10" i="68" s="1"/>
  <c r="S83" i="57"/>
  <c r="S50" i="57"/>
  <c r="S56" i="57" s="1"/>
  <c r="S51" i="57"/>
  <c r="S57" i="57" s="1"/>
  <c r="R74" i="57"/>
  <c r="R80" i="57" s="1"/>
  <c r="B10" i="68" s="1"/>
  <c r="E10" i="68" s="1"/>
  <c r="R83" i="57"/>
  <c r="R50" i="57"/>
  <c r="R56" i="57" s="1"/>
  <c r="R51" i="57"/>
  <c r="R57" i="57" s="1"/>
  <c r="B8" i="68" s="1"/>
  <c r="H98" i="57"/>
  <c r="M144" i="31"/>
  <c r="H62" i="57"/>
  <c r="H9" i="68"/>
  <c r="S62" i="57"/>
  <c r="C9" i="68" s="1"/>
  <c r="D9" i="68" s="1"/>
  <c r="S98" i="57"/>
  <c r="R62" i="57"/>
  <c r="B9" i="68" s="1"/>
  <c r="E9" i="68" s="1"/>
  <c r="R98" i="57"/>
  <c r="H8" i="68"/>
  <c r="R100" i="57"/>
  <c r="H7" i="68"/>
  <c r="S64" i="57"/>
  <c r="C7" i="68" s="1"/>
  <c r="D7" i="68" s="1"/>
  <c r="S10" i="57"/>
  <c r="S27" i="57" s="1"/>
  <c r="R64" i="57"/>
  <c r="B7" i="68" s="1"/>
  <c r="R10" i="57"/>
  <c r="H6" i="68"/>
  <c r="S8" i="57"/>
  <c r="R8" i="57"/>
  <c r="H20" i="57"/>
  <c r="H5" i="68"/>
  <c r="C217" i="31"/>
  <c r="H33" i="57"/>
  <c r="H52" i="57"/>
  <c r="H53" i="57"/>
  <c r="H58" i="57"/>
  <c r="H59" i="57"/>
  <c r="H61" i="57"/>
  <c r="H4" i="68"/>
  <c r="S17" i="57"/>
  <c r="S34" i="57" s="1"/>
  <c r="C4" i="68" s="1"/>
  <c r="D4" i="68" s="1"/>
  <c r="O63" i="57"/>
  <c r="O83" i="57"/>
  <c r="M63" i="57"/>
  <c r="M83" i="57"/>
  <c r="R17" i="57"/>
  <c r="R34" i="57" s="1"/>
  <c r="B4" i="68" s="1"/>
  <c r="S11" i="57"/>
  <c r="C3" i="68" s="1"/>
  <c r="D3" i="68" s="1"/>
  <c r="S63" i="57"/>
  <c r="R11" i="57"/>
  <c r="B3" i="68" s="1"/>
  <c r="R63" i="57"/>
  <c r="H45" i="57"/>
  <c r="H48" i="57"/>
  <c r="H46" i="57"/>
  <c r="H2" i="68"/>
  <c r="S45" i="57"/>
  <c r="C2" i="68" s="1"/>
  <c r="D2" i="68" s="1"/>
  <c r="S49" i="57"/>
  <c r="R45" i="57"/>
  <c r="B2" i="68" s="1"/>
  <c r="R49" i="57"/>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AE55" i="47"/>
  <c r="O41" i="57"/>
  <c r="AE54" i="47"/>
  <c r="P39" i="57"/>
  <c r="S37" i="57"/>
  <c r="R37" i="57"/>
  <c r="O37" i="57"/>
  <c r="S36" i="57"/>
  <c r="R36" i="57"/>
  <c r="S18" i="57"/>
  <c r="S35" i="57" s="1"/>
  <c r="R18" i="57"/>
  <c r="R35" i="57" s="1"/>
  <c r="S16" i="57"/>
  <c r="S33" i="57" s="1"/>
  <c r="R16" i="57"/>
  <c r="R33" i="57" s="1"/>
  <c r="S15" i="57"/>
  <c r="S32" i="57" s="1"/>
  <c r="R15" i="57"/>
  <c r="R32" i="57" s="1"/>
  <c r="S14" i="57"/>
  <c r="S31" i="57" s="1"/>
  <c r="R14" i="57"/>
  <c r="R31" i="57" s="1"/>
  <c r="S13" i="57"/>
  <c r="S30" i="57" s="1"/>
  <c r="R13" i="57"/>
  <c r="R30" i="57" s="1"/>
  <c r="S12" i="57"/>
  <c r="S29" i="57" s="1"/>
  <c r="R12" i="57"/>
  <c r="R29" i="57" s="1"/>
  <c r="L37" i="25"/>
  <c r="L33" i="25"/>
  <c r="BA34" i="21"/>
  <c r="BA33" i="21"/>
  <c r="C22" i="56"/>
  <c r="B22" i="56"/>
  <c r="C21" i="56"/>
  <c r="B21" i="56"/>
  <c r="C20" i="56"/>
  <c r="B20" i="56"/>
  <c r="C19" i="56"/>
  <c r="B19" i="56"/>
  <c r="C18" i="56"/>
  <c r="B18" i="56"/>
  <c r="C17" i="56"/>
  <c r="C5" i="56"/>
  <c r="B5" i="56"/>
  <c r="I10" i="56"/>
  <c r="I9" i="56"/>
  <c r="H9" i="56"/>
  <c r="H10" i="56"/>
  <c r="B9" i="56"/>
  <c r="BB286" i="9"/>
  <c r="F11"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R53" i="57"/>
  <c r="R59" i="57" s="1"/>
  <c r="R52" i="57"/>
  <c r="R58" i="57" s="1"/>
  <c r="M53" i="57"/>
  <c r="M52" i="57"/>
  <c r="M58" i="57"/>
  <c r="M59" i="57"/>
  <c r="H55" i="57"/>
  <c r="O54" i="57"/>
  <c r="H54" i="57"/>
  <c r="O49" i="57"/>
  <c r="M49" i="57"/>
  <c r="L47" i="57"/>
  <c r="L45" i="57"/>
  <c r="L48" i="57"/>
  <c r="L46" i="57"/>
  <c r="L49" i="57"/>
  <c r="H47" i="57"/>
  <c r="H49" i="57"/>
  <c r="O48" i="57"/>
  <c r="M48" i="57"/>
  <c r="O47" i="57"/>
  <c r="M47" i="57"/>
  <c r="J47" i="57"/>
  <c r="Q43" i="57"/>
  <c r="L37" i="57"/>
  <c r="O35" i="57"/>
  <c r="M35" i="57"/>
  <c r="L33" i="57"/>
  <c r="L17" i="57"/>
  <c r="L34" i="57"/>
  <c r="L18" i="57"/>
  <c r="L35" i="57"/>
  <c r="H16" i="57"/>
  <c r="H17" i="57"/>
  <c r="H34" i="57"/>
  <c r="H18" i="57"/>
  <c r="H35" i="57"/>
  <c r="F32" i="57"/>
  <c r="F16" i="57"/>
  <c r="F33" i="57"/>
  <c r="F17" i="57"/>
  <c r="F34" i="57"/>
  <c r="F18" i="57"/>
  <c r="F35" i="57"/>
  <c r="O34" i="57"/>
  <c r="M34" i="57"/>
  <c r="O33" i="57"/>
  <c r="M33" i="57"/>
  <c r="O32" i="57"/>
  <c r="M32" i="57"/>
  <c r="L32" i="57"/>
  <c r="H32" i="57"/>
  <c r="O31" i="57"/>
  <c r="M31" i="57"/>
  <c r="L31" i="57"/>
  <c r="H31" i="57"/>
  <c r="F31" i="57"/>
  <c r="O30" i="57"/>
  <c r="M30" i="57"/>
  <c r="L30" i="57"/>
  <c r="H30" i="57"/>
  <c r="F30" i="57"/>
  <c r="O29" i="57"/>
  <c r="M29" i="57"/>
  <c r="L29" i="57"/>
  <c r="H29" i="57"/>
  <c r="F29" i="57"/>
  <c r="R28" i="57"/>
  <c r="O28" i="57"/>
  <c r="M28" i="57"/>
  <c r="L28" i="57"/>
  <c r="H28" i="57"/>
  <c r="F28" i="57"/>
  <c r="R27" i="57"/>
  <c r="O27" i="57"/>
  <c r="M27" i="57"/>
  <c r="L27" i="57"/>
  <c r="H27" i="57"/>
  <c r="F27" i="57"/>
  <c r="S26" i="57"/>
  <c r="R26" i="57"/>
  <c r="O26" i="57"/>
  <c r="M26" i="57"/>
  <c r="L26" i="57"/>
  <c r="H26" i="57"/>
  <c r="F26" i="57"/>
  <c r="S25" i="57"/>
  <c r="R25" i="57"/>
  <c r="O25" i="57"/>
  <c r="M25" i="57"/>
  <c r="L25" i="57"/>
  <c r="H25" i="57"/>
  <c r="F25" i="57"/>
  <c r="O24" i="57"/>
  <c r="M24" i="57"/>
  <c r="L24" i="57"/>
  <c r="F24" i="57"/>
  <c r="R23" i="57"/>
  <c r="O23" i="57"/>
  <c r="M23" i="57"/>
  <c r="L23" i="57"/>
  <c r="H23" i="57"/>
  <c r="F23" i="57"/>
  <c r="S22" i="57"/>
  <c r="O22" i="57"/>
  <c r="M22" i="57"/>
  <c r="L22" i="57"/>
  <c r="H22" i="57"/>
  <c r="F22" i="57"/>
  <c r="S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I275" i="11"/>
  <c r="B11" i="78"/>
  <c r="J6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U21" i="52"/>
  <c r="V21" i="52"/>
  <c r="W21" i="52"/>
  <c r="X21" i="52"/>
  <c r="Y21" i="52"/>
  <c r="Z21" i="52"/>
  <c r="AA21" i="52"/>
  <c r="AB21" i="52"/>
  <c r="AC21" i="52"/>
  <c r="U5" i="52"/>
  <c r="V5" i="52"/>
  <c r="W5" i="52"/>
  <c r="X5" i="52"/>
  <c r="Y5" i="52"/>
  <c r="Z5" i="52"/>
  <c r="AA5" i="52"/>
  <c r="AN21" i="52"/>
  <c r="AL21" i="52"/>
  <c r="AO21" i="52"/>
  <c r="U22" i="52"/>
  <c r="V22" i="52"/>
  <c r="W22" i="52"/>
  <c r="X22" i="52"/>
  <c r="Y22" i="52"/>
  <c r="Z22" i="52"/>
  <c r="AA22" i="52"/>
  <c r="AB22" i="52"/>
  <c r="AC22" i="52"/>
  <c r="U6" i="52"/>
  <c r="V6" i="52"/>
  <c r="W6" i="52"/>
  <c r="X6" i="52"/>
  <c r="Y6" i="52"/>
  <c r="Z6" i="52"/>
  <c r="AA6" i="52"/>
  <c r="AN22" i="52"/>
  <c r="AL22" i="52"/>
  <c r="AO22" i="52"/>
  <c r="U23" i="52"/>
  <c r="V23" i="52"/>
  <c r="W23" i="52"/>
  <c r="X23" i="52"/>
  <c r="Y23" i="52"/>
  <c r="Z23" i="52"/>
  <c r="AA23" i="52"/>
  <c r="AB23" i="52"/>
  <c r="AC23" i="52"/>
  <c r="U7" i="52"/>
  <c r="V7" i="52"/>
  <c r="W7" i="52"/>
  <c r="X7" i="52"/>
  <c r="Y7" i="52"/>
  <c r="Z7" i="52"/>
  <c r="AA7" i="52"/>
  <c r="AN23" i="52"/>
  <c r="AL23" i="52"/>
  <c r="AO23" i="52"/>
  <c r="U24" i="52"/>
  <c r="V24" i="52"/>
  <c r="W24" i="52"/>
  <c r="X24" i="52"/>
  <c r="Y24" i="52"/>
  <c r="Z24" i="52"/>
  <c r="AA24" i="52"/>
  <c r="AB24" i="52"/>
  <c r="AC24" i="52"/>
  <c r="U8" i="52"/>
  <c r="V8" i="52"/>
  <c r="W8" i="52"/>
  <c r="X8" i="52"/>
  <c r="Y8" i="52"/>
  <c r="Z8" i="52"/>
  <c r="AA8" i="52"/>
  <c r="AN24" i="52"/>
  <c r="AL24" i="52"/>
  <c r="AO24" i="52"/>
  <c r="U25" i="52"/>
  <c r="V25" i="52"/>
  <c r="W25" i="52"/>
  <c r="X25" i="52"/>
  <c r="Y25" i="52"/>
  <c r="Z25" i="52"/>
  <c r="AA25" i="52"/>
  <c r="AB25" i="52"/>
  <c r="AC25" i="52"/>
  <c r="U9" i="52"/>
  <c r="V9" i="52"/>
  <c r="W9" i="52"/>
  <c r="X9" i="52"/>
  <c r="Y9" i="52"/>
  <c r="Z9" i="52"/>
  <c r="AA9" i="52"/>
  <c r="AN25" i="52"/>
  <c r="AL25" i="52"/>
  <c r="AO25" i="52"/>
  <c r="U26" i="52"/>
  <c r="V26" i="52"/>
  <c r="W26" i="52"/>
  <c r="X26" i="52"/>
  <c r="Y26" i="52"/>
  <c r="Z26" i="52"/>
  <c r="AA26" i="52"/>
  <c r="AB26" i="52"/>
  <c r="AC26" i="52"/>
  <c r="U10" i="52"/>
  <c r="V10" i="52"/>
  <c r="W10" i="52"/>
  <c r="X10" i="52"/>
  <c r="Y10" i="52"/>
  <c r="Z10" i="52"/>
  <c r="AA10" i="52"/>
  <c r="AN26" i="52"/>
  <c r="AL26" i="52"/>
  <c r="AO26" i="52"/>
  <c r="U27" i="52"/>
  <c r="V27" i="52"/>
  <c r="W27" i="52"/>
  <c r="X27" i="52"/>
  <c r="Y27" i="52"/>
  <c r="Z27" i="52"/>
  <c r="AA27" i="52"/>
  <c r="AB27" i="52"/>
  <c r="AC27" i="52"/>
  <c r="U11" i="52"/>
  <c r="V11" i="52"/>
  <c r="W11" i="52"/>
  <c r="X11" i="52"/>
  <c r="Y11" i="52"/>
  <c r="Z11" i="52"/>
  <c r="AA11" i="52"/>
  <c r="AN27" i="52"/>
  <c r="AL27" i="52"/>
  <c r="AO27" i="52"/>
  <c r="U28" i="52"/>
  <c r="V28" i="52"/>
  <c r="W28" i="52"/>
  <c r="X28" i="52"/>
  <c r="Y28" i="52"/>
  <c r="Z28" i="52"/>
  <c r="AA28" i="52"/>
  <c r="AB28" i="52"/>
  <c r="AC28" i="52"/>
  <c r="U12" i="52"/>
  <c r="V12" i="52"/>
  <c r="W12" i="52"/>
  <c r="X12" i="52"/>
  <c r="Y12" i="52"/>
  <c r="Z12" i="52"/>
  <c r="AA12" i="52"/>
  <c r="AN28" i="52"/>
  <c r="AL28" i="52"/>
  <c r="AO28" i="52"/>
  <c r="U29" i="52"/>
  <c r="V29" i="52"/>
  <c r="W29" i="52"/>
  <c r="X29" i="52"/>
  <c r="Y29" i="52"/>
  <c r="Z29" i="52"/>
  <c r="AA29" i="52"/>
  <c r="AB29" i="52"/>
  <c r="AC29" i="52"/>
  <c r="U13" i="52"/>
  <c r="V13" i="52"/>
  <c r="W13" i="52"/>
  <c r="X13" i="52"/>
  <c r="Y13" i="52"/>
  <c r="Z13" i="52"/>
  <c r="AA13" i="52"/>
  <c r="AN29" i="52"/>
  <c r="AL29" i="52"/>
  <c r="AO29" i="52"/>
  <c r="U30" i="52"/>
  <c r="V30" i="52"/>
  <c r="W30" i="52"/>
  <c r="X30" i="52"/>
  <c r="Y30" i="52"/>
  <c r="Z30" i="52"/>
  <c r="AA30" i="52"/>
  <c r="AB30" i="52"/>
  <c r="AC30" i="52"/>
  <c r="U14" i="52"/>
  <c r="V14" i="52"/>
  <c r="W14" i="52"/>
  <c r="X14" i="52"/>
  <c r="Y14" i="52"/>
  <c r="Z14" i="52"/>
  <c r="AA14" i="52"/>
  <c r="AN30" i="52"/>
  <c r="AL30" i="52"/>
  <c r="AO30" i="52"/>
  <c r="U31" i="52"/>
  <c r="V31" i="52"/>
  <c r="W31" i="52"/>
  <c r="X31" i="52"/>
  <c r="Y31" i="52"/>
  <c r="Z31" i="52"/>
  <c r="AA31" i="52"/>
  <c r="AB31" i="52"/>
  <c r="AC31" i="52"/>
  <c r="U15" i="52"/>
  <c r="V15" i="52"/>
  <c r="W15" i="52"/>
  <c r="X15" i="52"/>
  <c r="Y15" i="52"/>
  <c r="Z15" i="52"/>
  <c r="AA15" i="52"/>
  <c r="AN31" i="52"/>
  <c r="AL31" i="52"/>
  <c r="AO31" i="52"/>
  <c r="U32" i="52"/>
  <c r="V32" i="52"/>
  <c r="W32" i="52"/>
  <c r="X32" i="52"/>
  <c r="Y32" i="52"/>
  <c r="Z32" i="52"/>
  <c r="AA32" i="52"/>
  <c r="AB32" i="52"/>
  <c r="AC32" i="52"/>
  <c r="U16" i="52"/>
  <c r="V16" i="52"/>
  <c r="W16" i="52"/>
  <c r="X16" i="52"/>
  <c r="Y16" i="52"/>
  <c r="Z16" i="52"/>
  <c r="AA16" i="52"/>
  <c r="AN32" i="52"/>
  <c r="AL32" i="52"/>
  <c r="AO32" i="52"/>
  <c r="AO34"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G50" i="67"/>
  <c r="I50" i="67"/>
  <c r="D50" i="67"/>
  <c r="H50" i="67"/>
  <c r="E50" i="67"/>
  <c r="F50" i="67"/>
  <c r="BL274" i="37"/>
  <c r="BK274" i="37"/>
  <c r="BJ274" i="37"/>
  <c r="BI274" i="37"/>
  <c r="BH274" i="37"/>
  <c r="BI275" i="37"/>
  <c r="BG274" i="37"/>
  <c r="BF274" i="37"/>
  <c r="BE274" i="37"/>
  <c r="BD274" i="37"/>
  <c r="BC274" i="37"/>
  <c r="BI273" i="37"/>
  <c r="BE273" i="37"/>
  <c r="BL272" i="37"/>
  <c r="BL273" i="37"/>
  <c r="BK272" i="37"/>
  <c r="BJ272" i="37"/>
  <c r="BK273" i="37"/>
  <c r="BI272" i="37"/>
  <c r="BH272" i="37"/>
  <c r="BH273" i="37"/>
  <c r="BG272" i="37"/>
  <c r="BF272" i="37"/>
  <c r="BG273" i="37"/>
  <c r="BE272" i="37"/>
  <c r="BD272" i="37"/>
  <c r="BD273" i="37"/>
  <c r="BC272" i="37"/>
  <c r="BD275" i="37"/>
  <c r="BL275" i="37"/>
  <c r="BF275" i="37"/>
  <c r="BJ275" i="37"/>
  <c r="BE275" i="37"/>
  <c r="BG275" i="37"/>
  <c r="BM274" i="37"/>
  <c r="BK275"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M275" i="37"/>
  <c r="I275" i="37"/>
  <c r="BJ273" i="37"/>
  <c r="I276" i="37"/>
  <c r="I277" i="37"/>
  <c r="I278" i="37"/>
  <c r="I279" i="37"/>
  <c r="I280" i="37"/>
  <c r="I281" i="37"/>
  <c r="I282" i="37"/>
  <c r="I283" i="37"/>
  <c r="I284" i="37"/>
  <c r="I285" i="37"/>
  <c r="I286" i="37"/>
  <c r="I287" i="37"/>
  <c r="I288" i="37"/>
  <c r="I289" i="37"/>
  <c r="I290" i="37"/>
  <c r="I291" i="37"/>
  <c r="I292" i="37"/>
  <c r="I293" i="37"/>
  <c r="I294" i="37"/>
  <c r="I295" i="37"/>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AM24" i="52"/>
  <c r="AM27" i="52"/>
  <c r="AM28" i="52"/>
  <c r="AM29" i="52"/>
  <c r="AM22" i="52"/>
  <c r="AM23" i="52"/>
  <c r="AM25" i="52"/>
  <c r="AM26" i="52"/>
  <c r="AM30" i="52"/>
  <c r="AM31" i="52"/>
  <c r="AM32" i="52"/>
  <c r="AM21" i="52"/>
  <c r="C6" i="56"/>
  <c r="C7" i="56"/>
  <c r="C8" i="56"/>
  <c r="J33" i="25"/>
  <c r="L26" i="25"/>
  <c r="J54" i="25"/>
  <c r="M253" i="62"/>
  <c r="R250" i="62"/>
  <c r="M251" i="62"/>
  <c r="P184" i="62"/>
  <c r="P185" i="62"/>
  <c r="L20" i="25"/>
  <c r="G226" i="62"/>
  <c r="L18" i="25"/>
  <c r="L17" i="25"/>
  <c r="L16" i="25"/>
  <c r="D187" i="62"/>
  <c r="D188" i="62"/>
  <c r="L8" i="25"/>
  <c r="B177" i="62"/>
  <c r="L166" i="62"/>
  <c r="O137" i="62"/>
  <c r="O138" i="62"/>
  <c r="G117" i="62"/>
  <c r="I211" i="31"/>
  <c r="O117" i="62"/>
  <c r="O120" i="62"/>
  <c r="C85" i="62"/>
  <c r="C84" i="62"/>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E46" i="47"/>
  <c r="AF45" i="47"/>
  <c r="AE45" i="47"/>
  <c r="AA53" i="47"/>
  <c r="AF44" i="47"/>
  <c r="Z53" i="47"/>
  <c r="AE44" i="47"/>
  <c r="Y53" i="47"/>
  <c r="AD44" i="47"/>
  <c r="AA43" i="47"/>
  <c r="AA51" i="47"/>
  <c r="AF43" i="47"/>
  <c r="Z43" i="47"/>
  <c r="Z51" i="47"/>
  <c r="AE43" i="47"/>
  <c r="Y43" i="47"/>
  <c r="Y51" i="47"/>
  <c r="AD43" i="47"/>
  <c r="CZ16" i="26"/>
  <c r="CZ17"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S111" i="62"/>
  <c r="E102" i="62"/>
  <c r="E103" i="62"/>
  <c r="J7" i="62"/>
  <c r="L7" i="62"/>
  <c r="N143" i="31"/>
  <c r="G228" i="62"/>
  <c r="M143" i="31"/>
  <c r="M57" i="31"/>
  <c r="AM83" i="31"/>
  <c r="CY8" i="26"/>
  <c r="U23" i="51"/>
  <c r="V17" i="51"/>
  <c r="V23" i="51"/>
  <c r="U17" i="51"/>
  <c r="V20" i="51"/>
  <c r="V16" i="51"/>
  <c r="U24" i="51"/>
  <c r="W17" i="51"/>
  <c r="U20" i="51"/>
  <c r="U16" i="51"/>
  <c r="V19" i="51"/>
  <c r="V15" i="51"/>
  <c r="U19" i="51"/>
  <c r="U15" i="51"/>
  <c r="V22" i="51"/>
  <c r="V18" i="51"/>
  <c r="V14" i="51"/>
  <c r="V24" i="51"/>
  <c r="U22" i="51"/>
  <c r="U18" i="51"/>
  <c r="U14" i="51"/>
  <c r="V21" i="51"/>
  <c r="U21" i="51"/>
  <c r="O28" i="47"/>
  <c r="CY16" i="26"/>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J8" i="62"/>
  <c r="J9" i="62"/>
  <c r="W24" i="51"/>
  <c r="W21" i="51"/>
  <c r="X22" i="51"/>
  <c r="W20" i="51"/>
  <c r="X21" i="51"/>
  <c r="W15" i="51"/>
  <c r="X23" i="51"/>
  <c r="W13" i="51"/>
  <c r="W14" i="51"/>
  <c r="W19" i="51"/>
  <c r="X13" i="51"/>
  <c r="W18" i="51"/>
  <c r="X15" i="51"/>
  <c r="X16" i="51"/>
  <c r="X17" i="51"/>
  <c r="W16" i="51"/>
  <c r="X18" i="51"/>
  <c r="W22" i="51"/>
  <c r="X19" i="51"/>
  <c r="X14" i="51"/>
  <c r="X24" i="51"/>
  <c r="X20" i="51"/>
  <c r="W23" i="51"/>
  <c r="G92" i="62"/>
  <c r="B94" i="62"/>
  <c r="B98" i="62"/>
  <c r="L8" i="62"/>
  <c r="L19" i="25"/>
  <c r="J10" i="62"/>
  <c r="L9" i="62"/>
  <c r="L2" i="25"/>
  <c r="C98" i="62"/>
  <c r="D98" i="62"/>
  <c r="L10" i="62"/>
  <c r="L3" i="25"/>
  <c r="J11" i="62"/>
  <c r="E108" i="62"/>
  <c r="J12" i="62"/>
  <c r="L11" i="62"/>
  <c r="J13" i="62"/>
  <c r="L12" i="62"/>
  <c r="J14" i="62"/>
  <c r="L13" i="62"/>
  <c r="J15" i="62"/>
  <c r="L14" i="62"/>
  <c r="J16" i="62"/>
  <c r="L15" i="62"/>
  <c r="J17" i="62"/>
  <c r="L17" i="62"/>
  <c r="L6" i="25"/>
  <c r="L16" i="62"/>
  <c r="K176" i="31"/>
  <c r="E107" i="62"/>
  <c r="E109" i="62"/>
  <c r="E110" i="62"/>
  <c r="K10" i="25"/>
  <c r="J10" i="25"/>
  <c r="R86" i="57"/>
  <c r="R87" i="57"/>
  <c r="L10" i="25"/>
  <c r="S86" i="57"/>
  <c r="S87" i="57"/>
  <c r="R88" i="57"/>
  <c r="R91" i="57"/>
  <c r="S88" i="57"/>
  <c r="S91" i="57"/>
  <c r="C6" i="68"/>
  <c r="D6" i="68"/>
  <c r="B6" i="68"/>
  <c r="L178" i="87" l="1"/>
  <c r="L194" i="86"/>
  <c r="Q193" i="86"/>
  <c r="AI10" i="26"/>
  <c r="AI3" i="26" s="1"/>
  <c r="K143" i="86"/>
  <c r="D18" i="75"/>
  <c r="K195" i="86"/>
  <c r="CB10" i="26"/>
  <c r="CB3" i="26" s="1"/>
  <c r="K120" i="87"/>
  <c r="S52" i="57"/>
  <c r="S58" i="57" s="1"/>
  <c r="K181" i="87"/>
  <c r="O119" i="83"/>
  <c r="L105" i="86" s="1"/>
  <c r="O124" i="83"/>
  <c r="O49" i="83"/>
  <c r="O35" i="83"/>
  <c r="K82" i="96"/>
  <c r="O81" i="83"/>
  <c r="O53" i="83"/>
  <c r="K136" i="96"/>
  <c r="K184" i="87"/>
  <c r="O203" i="83"/>
  <c r="O132" i="83"/>
  <c r="O85" i="83"/>
  <c r="O28" i="83"/>
  <c r="C12" i="68"/>
  <c r="D12" i="68" s="1"/>
  <c r="K132" i="86"/>
  <c r="K84" i="96"/>
  <c r="O6" i="83"/>
  <c r="L6" i="86" s="1"/>
  <c r="O84" i="83"/>
  <c r="O10" i="83"/>
  <c r="O111" i="83"/>
  <c r="L97" i="86" s="1"/>
  <c r="O187" i="83"/>
  <c r="L166" i="86" s="1"/>
  <c r="O174" i="83"/>
  <c r="O170" i="83"/>
  <c r="L150" i="86" s="1"/>
  <c r="O120" i="83"/>
  <c r="O52" i="83"/>
  <c r="G3" i="68"/>
  <c r="O114" i="83"/>
  <c r="O110" i="83"/>
  <c r="L96" i="86" s="1"/>
  <c r="O83" i="83"/>
  <c r="CX3" i="26"/>
  <c r="CX11" i="26"/>
  <c r="CX12" i="26" s="1"/>
  <c r="E8" i="68"/>
  <c r="C8" i="68"/>
  <c r="D8" i="68" s="1"/>
  <c r="L11" i="86"/>
  <c r="O12" i="83"/>
  <c r="S28" i="57"/>
  <c r="S53" i="57"/>
  <c r="S59" i="57" s="1"/>
  <c r="G6" i="68"/>
  <c r="E6" i="68" s="1"/>
  <c r="K87" i="96"/>
  <c r="K115" i="87"/>
  <c r="B12" i="68"/>
  <c r="G2" i="68"/>
  <c r="G11" i="68" s="1"/>
  <c r="E11" i="68" s="1"/>
  <c r="G12" i="68"/>
  <c r="T18" i="26"/>
  <c r="T4" i="26" s="1"/>
  <c r="K129" i="86"/>
  <c r="K113" i="87"/>
  <c r="K121" i="87"/>
  <c r="O67" i="83"/>
  <c r="O9" i="83"/>
  <c r="L9" i="86" s="1"/>
  <c r="E3" i="68"/>
  <c r="O34" i="83"/>
  <c r="O30" i="83"/>
  <c r="O27" i="83"/>
  <c r="K147" i="86"/>
  <c r="C16" i="78"/>
  <c r="O69" i="83"/>
  <c r="O59" i="83"/>
  <c r="O56" i="83"/>
  <c r="O51" i="83"/>
  <c r="C15" i="78"/>
  <c r="D16" i="78" s="1"/>
  <c r="B15" i="78" s="1"/>
  <c r="C22" i="78"/>
  <c r="C21" i="78"/>
  <c r="O44" i="83"/>
  <c r="O23" i="83"/>
  <c r="CU4" i="26"/>
  <c r="CQ18" i="26"/>
  <c r="CQ4" i="26" s="1"/>
  <c r="BQ3" i="26"/>
  <c r="BM10" i="26"/>
  <c r="BM3" i="26" s="1"/>
  <c r="BB3" i="26"/>
  <c r="AX10" i="26"/>
  <c r="AX3" i="26" s="1"/>
  <c r="N3" i="26"/>
  <c r="J10" i="26"/>
  <c r="J3" i="26" s="1"/>
  <c r="AI18" i="26"/>
  <c r="AI4" i="26" s="1"/>
  <c r="AM4" i="26"/>
  <c r="CQ10" i="26"/>
  <c r="CQ3" i="26" s="1"/>
  <c r="CU3" i="26"/>
  <c r="BW18" i="26"/>
  <c r="BW4" i="26" s="1"/>
  <c r="CA4" i="26"/>
  <c r="BB4" i="26"/>
  <c r="AX18" i="26"/>
  <c r="AX4" i="26" s="1"/>
  <c r="O10" i="26"/>
  <c r="O3" i="26" s="1"/>
  <c r="S3" i="26"/>
  <c r="BC10" i="26"/>
  <c r="BC3" i="26" s="1"/>
  <c r="BG3" i="26"/>
  <c r="CA3" i="26"/>
  <c r="BW10" i="26"/>
  <c r="BW3" i="26" s="1"/>
  <c r="CC10" i="26"/>
  <c r="CC3" i="26" s="1"/>
  <c r="BV3" i="26"/>
  <c r="BR10" i="26"/>
  <c r="BR3" i="26" s="1"/>
  <c r="G7" i="68"/>
  <c r="E7" i="68" s="1"/>
  <c r="AD18" i="26"/>
  <c r="AD4" i="26" s="1"/>
  <c r="Y18" i="26"/>
  <c r="Y4" i="26" s="1"/>
  <c r="AC4" i="26"/>
  <c r="AN18" i="26"/>
  <c r="AN4" i="26" s="1"/>
  <c r="AR4" i="26"/>
  <c r="X3" i="26"/>
  <c r="T10" i="26"/>
  <c r="T3" i="26" s="1"/>
  <c r="BL3" i="26"/>
  <c r="BH10" i="26"/>
  <c r="BH3" i="26" s="1"/>
  <c r="AS18" i="26"/>
  <c r="AS4" i="26" s="1"/>
  <c r="AW4" i="26"/>
  <c r="C10" i="26"/>
  <c r="I3" i="26"/>
  <c r="E10" i="26"/>
  <c r="E3" i="26" s="1"/>
  <c r="AN10" i="26"/>
  <c r="AN3" i="26" s="1"/>
  <c r="AR3" i="26"/>
  <c r="AH3" i="26"/>
  <c r="AD10" i="26"/>
  <c r="AD3" i="26" s="1"/>
  <c r="BG4" i="26"/>
  <c r="BC18" i="26"/>
  <c r="BC4" i="26" s="1"/>
  <c r="B3" i="26"/>
  <c r="B11" i="26"/>
  <c r="BM18" i="26"/>
  <c r="BM4" i="26" s="1"/>
  <c r="BQ4" i="26"/>
  <c r="CV18" i="26"/>
  <c r="CV4" i="26" s="1"/>
  <c r="CL18" i="26"/>
  <c r="CL4" i="26" s="1"/>
  <c r="CP4" i="26"/>
  <c r="CK4" i="26"/>
  <c r="CG18" i="26"/>
  <c r="CG4" i="26" s="1"/>
  <c r="O18" i="26"/>
  <c r="O4" i="26" s="1"/>
  <c r="S4" i="26"/>
  <c r="I4" i="26"/>
  <c r="C18" i="26"/>
  <c r="E18" i="26"/>
  <c r="E4" i="26" s="1"/>
  <c r="J18" i="26"/>
  <c r="J4" i="26" s="1"/>
  <c r="CL10" i="26"/>
  <c r="CF3" i="26"/>
  <c r="BR18" i="26"/>
  <c r="BR4" i="26" s="1"/>
  <c r="Y10" i="26"/>
  <c r="Y3" i="26" s="1"/>
  <c r="AM3" i="26"/>
  <c r="BL4" i="26"/>
  <c r="BH18" i="26"/>
  <c r="BH4" i="26" s="1"/>
  <c r="O126" i="83"/>
  <c r="K145" i="86"/>
  <c r="G4" i="68"/>
  <c r="CV10" i="26"/>
  <c r="CV3" i="26" s="1"/>
  <c r="CP3" i="26"/>
  <c r="CB18" i="26"/>
  <c r="CB4" i="26" s="1"/>
  <c r="AC3" i="26"/>
  <c r="AW3" i="26"/>
  <c r="AS10" i="26"/>
  <c r="AS3" i="26" s="1"/>
  <c r="K133" i="86"/>
  <c r="K119" i="87"/>
  <c r="CG10" i="26"/>
  <c r="CG3" i="26" s="1"/>
  <c r="CX4" i="26"/>
  <c r="BV4" i="26"/>
  <c r="AJ10" i="26"/>
  <c r="AJ3" i="26" s="1"/>
  <c r="B4" i="26"/>
  <c r="CH18" i="26" l="1"/>
  <c r="CH4" i="26" s="1"/>
  <c r="BS18" i="26"/>
  <c r="BS4" i="26" s="1"/>
  <c r="O54" i="83"/>
  <c r="L49" i="86" s="1"/>
  <c r="L41" i="87"/>
  <c r="L48" i="86"/>
  <c r="D22" i="78"/>
  <c r="B21" i="78" s="1"/>
  <c r="L66" i="87"/>
  <c r="L75" i="86"/>
  <c r="L32" i="86"/>
  <c r="L16" i="96"/>
  <c r="L25" i="87"/>
  <c r="L37" i="87"/>
  <c r="L44" i="86"/>
  <c r="L28" i="96"/>
  <c r="CM18" i="26"/>
  <c r="CM4" i="26" s="1"/>
  <c r="BN10" i="26"/>
  <c r="BN3" i="26" s="1"/>
  <c r="AE18" i="26"/>
  <c r="AE4" i="26" s="1"/>
  <c r="O122" i="83"/>
  <c r="L96" i="87"/>
  <c r="L109" i="86"/>
  <c r="CR18" i="26"/>
  <c r="CR4" i="26" s="1"/>
  <c r="U18" i="26"/>
  <c r="U4" i="26" s="1"/>
  <c r="L94" i="96"/>
  <c r="L137" i="87"/>
  <c r="L153" i="86"/>
  <c r="L67" i="87"/>
  <c r="L76" i="86"/>
  <c r="L20" i="87"/>
  <c r="L27" i="86"/>
  <c r="L69" i="87"/>
  <c r="L78" i="86"/>
  <c r="O113" i="83"/>
  <c r="L100" i="86"/>
  <c r="L89" i="87"/>
  <c r="L5" i="87"/>
  <c r="L10" i="86"/>
  <c r="O133" i="83"/>
  <c r="L115" i="86"/>
  <c r="L102" i="87"/>
  <c r="O134" i="83"/>
  <c r="L70" i="96"/>
  <c r="P18" i="26"/>
  <c r="L68" i="87"/>
  <c r="L77" i="86"/>
  <c r="L169" i="86"/>
  <c r="L104" i="96"/>
  <c r="L150" i="87"/>
  <c r="F10" i="26"/>
  <c r="F3" i="26" s="1"/>
  <c r="E12" i="68"/>
  <c r="L40" i="87"/>
  <c r="L47" i="86"/>
  <c r="L31" i="96"/>
  <c r="BD18" i="26"/>
  <c r="BD4" i="26" s="1"/>
  <c r="O117" i="83"/>
  <c r="L65" i="96" s="1"/>
  <c r="L93" i="87"/>
  <c r="L66" i="96"/>
  <c r="L106" i="86"/>
  <c r="K18" i="26"/>
  <c r="K4" i="26" s="1"/>
  <c r="AE10" i="26"/>
  <c r="AE3" i="26" s="1"/>
  <c r="L46" i="86"/>
  <c r="L30" i="96"/>
  <c r="L39" i="87"/>
  <c r="L29" i="86"/>
  <c r="L22" i="87"/>
  <c r="L15" i="96"/>
  <c r="CR10" i="26"/>
  <c r="CR3" i="26" s="1"/>
  <c r="AT18" i="26"/>
  <c r="AT4" i="26" s="1"/>
  <c r="O57" i="83"/>
  <c r="L51" i="86"/>
  <c r="L24" i="87"/>
  <c r="L31" i="86"/>
  <c r="L54" i="86"/>
  <c r="L45" i="87"/>
  <c r="G5" i="68"/>
  <c r="E5" i="68" s="1"/>
  <c r="E2" i="68"/>
  <c r="L12" i="86"/>
  <c r="L6" i="87"/>
  <c r="L16" i="87"/>
  <c r="L22" i="86"/>
  <c r="L12" i="96"/>
  <c r="O70" i="83"/>
  <c r="L64" i="86"/>
  <c r="L55" i="87"/>
  <c r="L33" i="87"/>
  <c r="L24" i="96"/>
  <c r="L40" i="86"/>
  <c r="L103" i="86"/>
  <c r="O68" i="83"/>
  <c r="O71" i="83"/>
  <c r="L62" i="86"/>
  <c r="L53" i="87"/>
  <c r="CN18" i="26"/>
  <c r="CO18" i="26" s="1"/>
  <c r="CO4" i="26" s="1"/>
  <c r="BI10" i="26"/>
  <c r="BI3" i="26" s="1"/>
  <c r="AY18" i="26"/>
  <c r="CD10" i="26"/>
  <c r="CE10" i="26" s="1"/>
  <c r="CE3" i="26" s="1"/>
  <c r="L19" i="87"/>
  <c r="L26" i="86"/>
  <c r="BT18" i="26"/>
  <c r="O127" i="83"/>
  <c r="L97" i="87"/>
  <c r="L110" i="86"/>
  <c r="CM10" i="26"/>
  <c r="CL3" i="26"/>
  <c r="AY10" i="26"/>
  <c r="CC18" i="26"/>
  <c r="K138" i="103"/>
  <c r="G28" i="102" s="1"/>
  <c r="B22" i="78"/>
  <c r="B27" i="56"/>
  <c r="C4" i="26"/>
  <c r="BX10" i="26"/>
  <c r="K128" i="103"/>
  <c r="G18" i="102" s="1"/>
  <c r="B16" i="78"/>
  <c r="B23" i="56"/>
  <c r="CI18" i="26"/>
  <c r="AF18" i="26"/>
  <c r="CS18" i="26"/>
  <c r="AO18" i="26"/>
  <c r="K10" i="26"/>
  <c r="AK10" i="26"/>
  <c r="V18" i="26"/>
  <c r="AT10" i="26"/>
  <c r="U10" i="26"/>
  <c r="BS10" i="26"/>
  <c r="P10" i="26"/>
  <c r="BX18" i="26"/>
  <c r="CW10" i="26"/>
  <c r="CW3" i="26" s="1"/>
  <c r="BO10" i="26"/>
  <c r="G13" i="68"/>
  <c r="E13" i="68" s="1"/>
  <c r="E4" i="68"/>
  <c r="BI18" i="26"/>
  <c r="CN4" i="26"/>
  <c r="BE18" i="26"/>
  <c r="BD10" i="26"/>
  <c r="CH10" i="26"/>
  <c r="CF11" i="26" s="1"/>
  <c r="CF12" i="26" s="1"/>
  <c r="CW18" i="26"/>
  <c r="CW4" i="26" s="1"/>
  <c r="F18" i="26"/>
  <c r="D19" i="26" s="1"/>
  <c r="BN18" i="26"/>
  <c r="AO10" i="26"/>
  <c r="C3" i="26"/>
  <c r="Z10" i="26"/>
  <c r="Z18" i="26"/>
  <c r="AJ18" i="26"/>
  <c r="D11" i="26" l="1"/>
  <c r="D12" i="26" s="1"/>
  <c r="CD3" i="26"/>
  <c r="L92" i="87"/>
  <c r="AU18" i="26"/>
  <c r="AF10" i="26"/>
  <c r="L18" i="26"/>
  <c r="L107" i="86"/>
  <c r="O123" i="83"/>
  <c r="L94" i="87"/>
  <c r="CS10" i="26"/>
  <c r="CS3" i="26" s="1"/>
  <c r="BJ10" i="26"/>
  <c r="BK10" i="26" s="1"/>
  <c r="BK3" i="26" s="1"/>
  <c r="G10" i="26"/>
  <c r="CP19" i="26"/>
  <c r="CP20" i="26" s="1"/>
  <c r="P4" i="26"/>
  <c r="Q18" i="26"/>
  <c r="L117" i="86"/>
  <c r="L104" i="87"/>
  <c r="L88" i="87"/>
  <c r="L64" i="96"/>
  <c r="L99" i="86"/>
  <c r="L71" i="96"/>
  <c r="L116" i="86"/>
  <c r="L103" i="87"/>
  <c r="L52" i="86"/>
  <c r="L43" i="87"/>
  <c r="L33" i="96"/>
  <c r="AY4" i="26"/>
  <c r="AZ18" i="26"/>
  <c r="L42" i="96"/>
  <c r="L66" i="86"/>
  <c r="L57" i="87"/>
  <c r="L63" i="86"/>
  <c r="L54" i="87"/>
  <c r="L56" i="87"/>
  <c r="L65" i="86"/>
  <c r="D20" i="26"/>
  <c r="BE4" i="26"/>
  <c r="BF18" i="26"/>
  <c r="BF4" i="26" s="1"/>
  <c r="L4" i="26"/>
  <c r="M18" i="26"/>
  <c r="M4" i="26" s="1"/>
  <c r="AF4" i="26"/>
  <c r="AG18" i="26"/>
  <c r="AG4" i="26" s="1"/>
  <c r="AY3" i="26"/>
  <c r="AZ10" i="26"/>
  <c r="BX4" i="26"/>
  <c r="BY18" i="26"/>
  <c r="AK3" i="26"/>
  <c r="AL10" i="26"/>
  <c r="AL3" i="26" s="1"/>
  <c r="L98" i="87"/>
  <c r="L111" i="86"/>
  <c r="AO3" i="26"/>
  <c r="AP10" i="26"/>
  <c r="P3" i="26"/>
  <c r="Q10" i="26"/>
  <c r="K3" i="26"/>
  <c r="L10" i="26"/>
  <c r="AF3" i="26"/>
  <c r="AG10" i="26"/>
  <c r="AG3" i="26" s="1"/>
  <c r="BT4" i="26"/>
  <c r="BU18" i="26"/>
  <c r="BU4" i="26" s="1"/>
  <c r="BN4" i="26"/>
  <c r="BO18" i="26"/>
  <c r="BI4" i="26"/>
  <c r="BJ18" i="26"/>
  <c r="BS3" i="26"/>
  <c r="BT10" i="26"/>
  <c r="CI4" i="26"/>
  <c r="CJ18" i="26"/>
  <c r="CJ4" i="26" s="1"/>
  <c r="B24" i="78"/>
  <c r="K139" i="103"/>
  <c r="G29" i="102" s="1"/>
  <c r="B23" i="78"/>
  <c r="B28" i="56"/>
  <c r="AJ4" i="26"/>
  <c r="AK18" i="26"/>
  <c r="F4" i="26"/>
  <c r="G18" i="26"/>
  <c r="U3" i="26"/>
  <c r="V10" i="26"/>
  <c r="AO4" i="26"/>
  <c r="AP18" i="26"/>
  <c r="Z4" i="26"/>
  <c r="AA18" i="26"/>
  <c r="AU4" i="26"/>
  <c r="AV18" i="26"/>
  <c r="AV4" i="26" s="1"/>
  <c r="CS4" i="26"/>
  <c r="CT18" i="26"/>
  <c r="CT4" i="26" s="1"/>
  <c r="B17" i="78"/>
  <c r="K129" i="103"/>
  <c r="G19" i="102" s="1"/>
  <c r="B18" i="78"/>
  <c r="B24" i="56"/>
  <c r="Z3" i="26"/>
  <c r="AA10" i="26"/>
  <c r="CH3" i="26"/>
  <c r="CI10" i="26"/>
  <c r="AT3" i="26"/>
  <c r="AU10" i="26"/>
  <c r="CM3" i="26"/>
  <c r="CN10" i="26"/>
  <c r="BD3" i="26"/>
  <c r="BE10" i="26"/>
  <c r="BO3" i="26"/>
  <c r="BP10" i="26"/>
  <c r="BP3" i="26" s="1"/>
  <c r="V4" i="26"/>
  <c r="W18" i="26"/>
  <c r="W4" i="26" s="1"/>
  <c r="BX3" i="26"/>
  <c r="BY10" i="26"/>
  <c r="CC4" i="26"/>
  <c r="CD18" i="26"/>
  <c r="CT10" i="26" l="1"/>
  <c r="CT3" i="26" s="1"/>
  <c r="BJ3" i="26"/>
  <c r="L95" i="87"/>
  <c r="L108" i="86"/>
  <c r="AH19" i="26"/>
  <c r="AH20" i="26" s="1"/>
  <c r="N19" i="26"/>
  <c r="N20" i="26" s="1"/>
  <c r="Q4" i="26"/>
  <c r="R18" i="26"/>
  <c r="R4" i="26" s="1"/>
  <c r="H10" i="26"/>
  <c r="G3" i="26"/>
  <c r="BQ11" i="26"/>
  <c r="BQ12" i="26" s="1"/>
  <c r="BV19" i="26"/>
  <c r="BV20" i="26" s="1"/>
  <c r="AH11" i="26"/>
  <c r="AH12" i="26" s="1"/>
  <c r="BA18" i="26"/>
  <c r="BA4" i="26" s="1"/>
  <c r="AZ4" i="26"/>
  <c r="CD4" i="26"/>
  <c r="CE18" i="26"/>
  <c r="CE4" i="26" s="1"/>
  <c r="CN3" i="26"/>
  <c r="CO10" i="26"/>
  <c r="CO3" i="26" s="1"/>
  <c r="AW19" i="26"/>
  <c r="AW20" i="26" s="1"/>
  <c r="G4" i="26"/>
  <c r="H18" i="26"/>
  <c r="H4" i="26" s="1"/>
  <c r="BT3" i="26"/>
  <c r="BU10" i="26"/>
  <c r="BU3" i="26" s="1"/>
  <c r="AP3" i="26"/>
  <c r="AQ10" i="26"/>
  <c r="AQ3" i="26" s="1"/>
  <c r="K140" i="103"/>
  <c r="G30" i="102" s="1"/>
  <c r="B29" i="56"/>
  <c r="BY4" i="26"/>
  <c r="BZ18" i="26"/>
  <c r="BZ4" i="26" s="1"/>
  <c r="BY3" i="26"/>
  <c r="BZ10" i="26"/>
  <c r="BZ3" i="26" s="1"/>
  <c r="BE3" i="26"/>
  <c r="BF10" i="26"/>
  <c r="BF3" i="26" s="1"/>
  <c r="AU3" i="26"/>
  <c r="AV10" i="26"/>
  <c r="AV3" i="26" s="1"/>
  <c r="B26" i="56"/>
  <c r="K131" i="103"/>
  <c r="G21" i="102" s="1"/>
  <c r="K141" i="103"/>
  <c r="G31" i="102" s="1"/>
  <c r="B30" i="56"/>
  <c r="AZ3" i="26"/>
  <c r="BA10" i="26"/>
  <c r="BA3" i="26" s="1"/>
  <c r="AA4" i="26"/>
  <c r="AB18" i="26"/>
  <c r="AB4" i="26" s="1"/>
  <c r="AK4" i="26"/>
  <c r="AL18" i="26"/>
  <c r="AL4" i="26" s="1"/>
  <c r="BJ4" i="26"/>
  <c r="BK18" i="26"/>
  <c r="BK4" i="26" s="1"/>
  <c r="BG19" i="26"/>
  <c r="BG20" i="26" s="1"/>
  <c r="CI3" i="26"/>
  <c r="CJ10" i="26"/>
  <c r="CJ3" i="26" s="1"/>
  <c r="K130" i="103"/>
  <c r="G20" i="102" s="1"/>
  <c r="B25" i="56"/>
  <c r="CK19" i="26"/>
  <c r="CK20" i="26" s="1"/>
  <c r="X19" i="26"/>
  <c r="X20" i="26" s="1"/>
  <c r="AP4" i="26"/>
  <c r="AQ18" i="26"/>
  <c r="AQ4" i="26" s="1"/>
  <c r="BO4" i="26"/>
  <c r="BP18" i="26"/>
  <c r="BP4" i="26" s="1"/>
  <c r="L3" i="26"/>
  <c r="M10" i="26"/>
  <c r="M3" i="26" s="1"/>
  <c r="BL11" i="26"/>
  <c r="BL12" i="26" s="1"/>
  <c r="AA3" i="26"/>
  <c r="AB10" i="26"/>
  <c r="AB3" i="26" s="1"/>
  <c r="CU19" i="26"/>
  <c r="CU20" i="26" s="1"/>
  <c r="V3" i="26"/>
  <c r="W10" i="26"/>
  <c r="W3" i="26" s="1"/>
  <c r="CU11" i="26"/>
  <c r="CU12" i="26" s="1"/>
  <c r="Q3" i="26"/>
  <c r="R10" i="26"/>
  <c r="R3" i="26" s="1"/>
  <c r="AM11" i="26"/>
  <c r="AM12" i="26" s="1"/>
  <c r="O116" i="62" l="1"/>
  <c r="J119" i="62" s="1"/>
  <c r="J124" i="62" s="1"/>
  <c r="G126" i="62" s="1"/>
  <c r="K7" i="25" s="1"/>
  <c r="J7" i="25" s="1"/>
  <c r="R7" i="57" s="1"/>
  <c r="R24" i="57" s="1"/>
  <c r="BB19" i="26"/>
  <c r="BB20" i="26" s="1"/>
  <c r="H3" i="26"/>
  <c r="CZ3" i="26" s="1"/>
  <c r="K20" i="71" s="1"/>
  <c r="K22" i="71" s="1"/>
  <c r="I11" i="26"/>
  <c r="I12" i="26" s="1"/>
  <c r="S19" i="26"/>
  <c r="S20" i="26" s="1"/>
  <c r="BQ19" i="26"/>
  <c r="BQ20" i="26" s="1"/>
  <c r="AM19" i="26"/>
  <c r="AM20" i="26" s="1"/>
  <c r="CK11" i="26"/>
  <c r="CK12" i="26" s="1"/>
  <c r="S7" i="57"/>
  <c r="S24" i="57" s="1"/>
  <c r="CA11" i="26"/>
  <c r="CA12" i="26" s="1"/>
  <c r="AR11" i="26"/>
  <c r="AR12" i="26" s="1"/>
  <c r="X11" i="26"/>
  <c r="X12" i="26" s="1"/>
  <c r="N11" i="26"/>
  <c r="AC19" i="26"/>
  <c r="AC20" i="26" s="1"/>
  <c r="S11" i="26"/>
  <c r="S12" i="26" s="1"/>
  <c r="BL19" i="26"/>
  <c r="BL20" i="26" s="1"/>
  <c r="AW11" i="26"/>
  <c r="AW12" i="26" s="1"/>
  <c r="BB11" i="26"/>
  <c r="BB12" i="26" s="1"/>
  <c r="CA19" i="26"/>
  <c r="CA20" i="26" s="1"/>
  <c r="BV11" i="26"/>
  <c r="BV12" i="26" s="1"/>
  <c r="CP11" i="26"/>
  <c r="CP12" i="26" s="1"/>
  <c r="AC11" i="26"/>
  <c r="AC12" i="26" s="1"/>
  <c r="BG11" i="26"/>
  <c r="BG12" i="26" s="1"/>
  <c r="I19" i="26"/>
  <c r="CF19" i="26"/>
  <c r="CF20" i="26" s="1"/>
  <c r="AR19" i="26"/>
  <c r="AR20" i="26" s="1"/>
  <c r="L7" i="25" l="1"/>
  <c r="N12" i="26"/>
  <c r="CY11" i="26"/>
  <c r="CY12" i="26" s="1"/>
  <c r="I20" i="26"/>
  <c r="CY19" i="26"/>
  <c r="CY20" i="2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01" authorId="0" shapeId="0" xr:uid="{6A7DF735-E6EE-4803-904D-04A59C06E61D}">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<sst xmlns="http://schemas.openxmlformats.org/spreadsheetml/2006/main" count="68867" uniqueCount="3489">
  <si>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</si>
  <si>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</si>
  <si>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</si>
  <si>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</si>
  <si>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</si>
  <si>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</si>
  <si>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</si>
  <si>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</si>
  <si>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</si>
  <si>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</si>
  <si>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</si>
  <si>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</si>
  <si>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</si>
  <si>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</si>
  <si>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</si>
  <si>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</si>
  <si>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</si>
  <si>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</si>
  <si>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</si>
  <si>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</si>
  <si>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</si>
  <si>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</si>
  <si>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</si>
  <si>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</si>
  <si>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</si>
  <si>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</si>
  <si>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</si>
  <si>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</si>
  <si>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</si>
  <si>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</si>
  <si>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</si>
  <si>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</si>
  <si>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</si>
  <si>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</si>
  <si>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</si>
  <si>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</si>
  <si>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</si>
  <si>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</si>
  <si>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</si>
  <si>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</si>
  <si>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</si>
  <si>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</si>
  <si>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</si>
  <si>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</si>
  <si>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</si>
  <si>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</si>
  <si>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</si>
  <si>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</si>
  <si>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</si>
  <si>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</si>
  <si>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</si>
  <si>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</si>
  <si>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</si>
  <si>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</si>
  <si>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</si>
  <si>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</si>
  <si>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</si>
  <si>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</si>
  <si>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</si>
  <si>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</si>
  <si>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</si>
  <si>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</si>
  <si>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</si>
  <si>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</si>
  <si>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</si>
  <si>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</si>
  <si>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</si>
  <si>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</si>
  <si>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</si>
  <si>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</si>
  <si>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</si>
  <si>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</si>
  <si>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</si>
  <si>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</si>
  <si>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</si>
  <si>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</si>
  <si>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</si>
  <si>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</si>
  <si>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</si>
  <si>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</si>
  <si>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</si>
  <si>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</si>
  <si>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</si>
  <si>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</si>
  <si>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</si>
  <si>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</si>
  <si>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</si>
  <si>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</si>
  <si>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</si>
  <si>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</si>
  <si>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</si>
  <si>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</si>
  <si>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</si>
  <si>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</si>
  <si>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</si>
  <si>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</si>
  <si>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</si>
  <si>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</si>
  <si>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</si>
  <si>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</si>
  <si>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</si>
  <si>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</si>
  <si>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</si>
  <si>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</si>
  <si>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</si>
  <si>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</si>
  <si>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</si>
  <si>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</si>
  <si>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</si>
  <si>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</si>
  <si>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</si>
  <si>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</si>
  <si>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</si>
  <si>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</si>
  <si>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</si>
  <si>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</si>
  <si>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</si>
  <si>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</si>
  <si>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</si>
  <si>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</si>
  <si>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</si>
  <si>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</si>
  <si>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</si>
  <si>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</si>
  <si>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</si>
  <si>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</si>
  <si>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</si>
  <si>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</si>
  <si>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</si>
  <si>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</si>
  <si>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</si>
  <si>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</si>
  <si>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</si>
  <si>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</si>
  <si>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</si>
  <si>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</si>
  <si>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</si>
  <si>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</si>
  <si>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</si>
  <si>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</si>
  <si>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</si>
  <si>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</si>
  <si>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</si>
  <si>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</si>
  <si>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</si>
  <si>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</si>
  <si>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</si>
  <si>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</si>
  <si>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</si>
  <si>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</si>
  <si>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</si>
  <si>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</si>
  <si>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</si>
  <si>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</si>
  <si>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</si>
  <si>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</si>
  <si>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</si>
  <si>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</si>
  <si>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</si>
  <si>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</si>
  <si>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</si>
  <si>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</si>
  <si>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</si>
  <si>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</si>
  <si>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</si>
  <si>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</si>
  <si>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</si>
  <si>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</si>
  <si>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</si>
  <si>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</si>
  <si>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</si>
  <si>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</si>
  <si>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</si>
  <si>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</si>
  <si>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</si>
  <si>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</si>
  <si>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</si>
  <si>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</si>
  <si>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</si>
  <si>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</si>
  <si>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</si>
  <si>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</si>
  <si>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</si>
  <si>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</si>
  <si>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</si>
  <si>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</si>
  <si>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</si>
  <si>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</si>
  <si>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</si>
  <si>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</si>
  <si>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</si>
  <si>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</si>
  <si>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</si>
  <si>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</si>
  <si>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</si>
  <si>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</si>
  <si>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</si>
  <si>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</si>
  <si>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</si>
  <si>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</si>
  <si>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</si>
  <si>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</si>
  <si>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</si>
  <si>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</si>
  <si>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</si>
  <si>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</si>
  <si>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</si>
  <si>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</si>
  <si>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</si>
  <si>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</si>
  <si>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</si>
  <si>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</si>
  <si>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</si>
  <si>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</si>
  <si>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</si>
  <si>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</si>
  <si>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</si>
  <si>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</si>
  <si>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</si>
  <si>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</si>
  <si>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</si>
  <si>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</si>
  <si>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</si>
  <si>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</si>
  <si>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</si>
  <si>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</si>
  <si>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</si>
  <si>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</si>
  <si>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</si>
  <si>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</si>
  <si>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</si>
  <si>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</si>
  <si>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</si>
  <si>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</si>
  <si>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</si>
  <si>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</si>
  <si>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</si>
  <si>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</si>
  <si>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</si>
  <si>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</si>
  <si>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</si>
  <si>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</si>
  <si>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</si>
  <si>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</si>
  <si>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</si>
  <si>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</si>
  <si>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</si>
  <si>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</si>
  <si>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</si>
  <si>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</si>
  <si>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</si>
  <si>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</si>
  <si>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</si>
  <si>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</si>
  <si>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</si>
  <si>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</si>
  <si>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</si>
  <si>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</si>
  <si>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</si>
  <si>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</si>
  <si>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</si>
  <si>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</si>
  <si>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</si>
  <si>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</si>
  <si>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</si>
  <si>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</si>
  <si>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</si>
  <si>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</si>
  <si>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</si>
  <si>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</si>
  <si>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</si>
  <si>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</si>
  <si>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</si>
  <si>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</si>
  <si>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</si>
  <si>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</si>
  <si>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</si>
  <si>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</si>
  <si>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</si>
  <si>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</si>
  <si>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</si>
  <si>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</si>
  <si>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</si>
  <si>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</si>
  <si>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</si>
  <si>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</si>
  <si>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</si>
  <si>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</si>
  <si>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</si>
  <si>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</si>
  <si>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</si>
  <si>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</si>
  <si>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</si>
  <si>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</si>
  <si>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</si>
  <si>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</si>
  <si>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</si>
  <si>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</si>
  <si>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</si>
  <si>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</si>
  <si>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</si>
  <si>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</si>
  <si>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</si>
  <si>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</si>
  <si>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</si>
  <si>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</si>
  <si>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</si>
  <si>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</si>
  <si>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</si>
  <si>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</si>
  <si>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</si>
  <si>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</si>
  <si>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</si>
  <si>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</si>
  <si>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</si>
  <si>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</si>
  <si>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</si>
  <si>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</si>
  <si>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</si>
  <si>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</si>
  <si>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</si>
  <si>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</si>
  <si>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</si>
  <si>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</si>
  <si>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</si>
  <si>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</si>
  <si>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</si>
  <si>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</si>
  <si>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</si>
  <si>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</si>
  <si>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</si>
  <si>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</si>
  <si>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</si>
  <si>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</si>
  <si>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</si>
  <si>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</si>
  <si>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</si>
  <si>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</si>
  <si>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</si>
  <si>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</si>
  <si>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</si>
  <si>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</si>
  <si>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</si>
  <si>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</si>
  <si>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</si>
  <si>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</si>
  <si>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</si>
  <si>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</si>
  <si>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</si>
  <si>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</si>
  <si>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</si>
  <si>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</si>
  <si>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</si>
  <si>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</si>
  <si>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</si>
  <si>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</si>
  <si>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</si>
  <si>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</si>
  <si>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</si>
  <si>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</si>
  <si>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</si>
  <si>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</si>
  <si>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</si>
  <si>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</si>
  <si>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</si>
  <si>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</si>
  <si>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</si>
  <si>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</si>
  <si>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</si>
  <si>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</si>
  <si>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</si>
  <si>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</si>
  <si>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</si>
  <si>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</si>
  <si>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</si>
  <si>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</si>
  <si>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</si>
  <si>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</si>
  <si>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</si>
  <si>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</si>
  <si>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</si>
  <si>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</si>
  <si>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</si>
  <si>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</si>
  <si>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</si>
  <si>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</si>
  <si>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</si>
  <si>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</si>
  <si>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</si>
  <si>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</si>
  <si>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</si>
  <si>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</si>
  <si>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</si>
  <si>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</si>
  <si>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</si>
  <si>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</si>
  <si>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</si>
  <si>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</si>
  <si>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</si>
  <si>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</si>
  <si>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</si>
  <si>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</si>
  <si>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</si>
  <si>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</si>
  <si>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</si>
  <si>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</si>
  <si>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</si>
  <si>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</si>
  <si>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</si>
  <si>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</si>
  <si>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</si>
  <si>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</si>
  <si>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</si>
  <si>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</si>
  <si>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</si>
  <si>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</si>
  <si>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</si>
  <si>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</si>
  <si>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</si>
  <si>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</si>
  <si>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</si>
  <si>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</si>
  <si>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</si>
  <si>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</si>
  <si>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</si>
  <si>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</si>
  <si>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</si>
  <si>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</si>
  <si>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</si>
  <si>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</si>
  <si>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</si>
  <si>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</si>
  <si>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</si>
  <si>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</si>
  <si>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</si>
  <si>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</si>
  <si>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</si>
  <si>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</si>
  <si>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</si>
  <si>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</si>
  <si>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</si>
  <si>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</si>
  <si>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</si>
  <si>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</si>
  <si>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</si>
  <si>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</si>
  <si>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</si>
  <si>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</si>
  <si>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</si>
  <si>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</si>
  <si>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</si>
  <si>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</si>
  <si>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</si>
  <si>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</si>
  <si>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</si>
  <si>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</si>
  <si>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</si>
  <si>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</si>
  <si>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</si>
  <si>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</si>
  <si>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</si>
  <si>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</si>
  <si>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</si>
  <si>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</si>
  <si>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</si>
  <si>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</si>
  <si>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</si>
  <si>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</si>
  <si>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</si>
  <si>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</si>
  <si>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</si>
  <si>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</si>
  <si>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</si>
  <si>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</si>
  <si>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</si>
  <si>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</si>
  <si>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</si>
  <si>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</si>
  <si>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</si>
  <si>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</si>
  <si>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</si>
  <si>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</si>
  <si>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</si>
  <si>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</si>
  <si>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</si>
  <si>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</si>
  <si>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</si>
  <si>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</si>
  <si>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</si>
  <si>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</si>
  <si>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</si>
  <si>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</si>
  <si>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</si>
  <si>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</si>
  <si>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</si>
  <si>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</si>
  <si>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</si>
  <si>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</si>
  <si>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</si>
  <si>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</si>
  <si>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</si>
  <si>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</si>
  <si>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</si>
  <si>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</si>
  <si>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</si>
  <si>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</si>
  <si>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</si>
  <si>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</si>
  <si>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</si>
  <si>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</si>
  <si>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</si>
  <si>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</si>
  <si>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</si>
  <si>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</si>
  <si>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</si>
  <si>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</si>
  <si>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</si>
  <si>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</si>
  <si>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</si>
  <si>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</si>
  <si>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</si>
  <si>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</si>
  <si>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</si>
  <si>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</si>
  <si>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</si>
  <si>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</si>
  <si>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</si>
  <si>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</si>
  <si>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</si>
  <si>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</si>
  <si>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</si>
  <si>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</si>
  <si>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</si>
  <si>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</si>
  <si>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</si>
  <si>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</si>
  <si>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</si>
  <si>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</si>
  <si>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</si>
  <si>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</si>
  <si>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</si>
  <si>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</si>
  <si>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</si>
  <si>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</si>
  <si>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</si>
  <si>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</si>
  <si>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</si>
  <si>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</si>
  <si>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</si>
  <si>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</si>
  <si>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</si>
  <si>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</si>
  <si>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</si>
  <si>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</si>
  <si>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</si>
  <si>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</si>
  <si>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</si>
  <si>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</si>
  <si>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</si>
  <si>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</si>
  <si>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</si>
  <si>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</si>
  <si>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</si>
  <si>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</si>
  <si>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</si>
  <si>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</si>
  <si>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</si>
  <si>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</si>
  <si>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</si>
  <si>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</si>
  <si>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</si>
  <si>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</si>
  <si>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</si>
  <si>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</si>
  <si>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</si>
  <si>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</si>
  <si>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</si>
  <si>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</si>
  <si>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</si>
  <si>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</si>
  <si>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</si>
  <si>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</si>
  <si>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</si>
  <si>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</si>
  <si>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</si>
  <si>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</si>
  <si>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</si>
  <si>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</si>
  <si>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</si>
  <si>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</si>
  <si>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</si>
  <si>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</si>
  <si>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</si>
  <si>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</si>
  <si>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</si>
  <si>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</si>
  <si>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</si>
  <si>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</si>
  <si>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</si>
  <si>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</si>
  <si>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</si>
  <si>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</si>
  <si>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</si>
  <si>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</si>
  <si>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</si>
  <si>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</si>
  <si>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</si>
  <si>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</si>
  <si>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</si>
  <si>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</si>
  <si>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</si>
  <si>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</si>
  <si>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</si>
  <si>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</si>
  <si>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</si>
  <si>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</si>
  <si>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</si>
  <si>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</si>
  <si>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</si>
  <si>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</si>
  <si>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</si>
  <si>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</si>
  <si>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</si>
  <si>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</si>
  <si>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</si>
  <si>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</si>
  <si>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</si>
  <si>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</si>
  <si>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</si>
  <si>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</si>
  <si>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</si>
  <si>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</si>
  <si>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</si>
  <si>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</si>
  <si>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</si>
  <si>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</si>
  <si>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</si>
  <si>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</si>
  <si>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</si>
  <si>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</si>
  <si>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</si>
  <si>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</si>
  <si>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</si>
  <si>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</si>
  <si>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</si>
  <si>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</si>
  <si>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</si>
  <si>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</si>
  <si>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</si>
  <si>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</si>
  <si>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</si>
  <si>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</si>
  <si>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</si>
  <si>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</si>
  <si>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</si>
  <si>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</si>
  <si>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</si>
  <si>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</si>
  <si>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</si>
  <si>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</si>
  <si>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</si>
  <si>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</si>
  <si>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</si>
  <si>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</si>
  <si>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</si>
  <si>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</si>
  <si>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</si>
  <si>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</si>
  <si>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</si>
  <si>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</si>
  <si>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</si>
  <si>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</si>
  <si>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</si>
  <si>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</si>
  <si>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</si>
  <si>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</si>
  <si>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</si>
  <si>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</si>
  <si>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</si>
  <si>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</si>
  <si>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</si>
  <si>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</si>
  <si>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</si>
  <si>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</si>
  <si>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</si>
  <si>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</si>
  <si>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</si>
  <si>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</si>
  <si>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</si>
  <si>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</si>
  <si>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</si>
  <si>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</si>
  <si>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</si>
  <si>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</si>
  <si>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</si>
  <si>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</si>
  <si>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</si>
  <si>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</si>
  <si>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</si>
  <si>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</si>
  <si>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</si>
  <si>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</si>
  <si>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</si>
  <si>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</si>
  <si>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</si>
  <si>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</si>
  <si>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</si>
  <si>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</si>
  <si>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</si>
  <si>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</si>
  <si>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</si>
  <si>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</si>
  <si>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</si>
  <si>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</si>
  <si>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</si>
  <si>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</si>
  <si>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</si>
  <si>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</si>
  <si>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</si>
  <si>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</si>
  <si>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</si>
  <si>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</si>
  <si>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</si>
  <si>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</si>
  <si>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</si>
  <si>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</si>
  <si>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</si>
  <si>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</si>
  <si>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</si>
  <si>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</si>
  <si>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</si>
  <si>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</si>
  <si>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</si>
  <si>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</si>
  <si>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</si>
  <si>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</si>
  <si>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</si>
  <si>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</si>
  <si>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</si>
  <si>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</si>
  <si>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</si>
  <si>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</si>
  <si>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</si>
  <si>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</si>
  <si>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</si>
  <si>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</si>
  <si>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</si>
  <si>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</si>
  <si>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</si>
  <si>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</si>
  <si>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</si>
  <si>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</si>
  <si>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</si>
  <si>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</si>
  <si>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</si>
  <si>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</si>
  <si>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</si>
  <si>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</si>
  <si>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</si>
  <si>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</si>
  <si>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</si>
  <si>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</si>
  <si>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</si>
  <si>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</si>
  <si>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</si>
  <si>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</si>
  <si>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</si>
  <si>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</si>
  <si>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</si>
  <si>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</si>
  <si>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</si>
  <si>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</si>
  <si>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</si>
  <si>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</si>
  <si>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</si>
  <si>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</si>
  <si>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</si>
  <si>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</si>
  <si>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</si>
  <si>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</si>
  <si>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</si>
  <si>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</si>
  <si>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</si>
  <si>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</si>
  <si>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</si>
  <si>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</si>
  <si>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</si>
  <si>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</si>
  <si>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</si>
  <si>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</si>
  <si>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</si>
  <si>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</si>
  <si>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</si>
  <si>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</si>
  <si>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</si>
  <si>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</si>
  <si>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</si>
  <si>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</si>
  <si>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</si>
  <si>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</si>
  <si>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</si>
  <si>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</si>
  <si>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</si>
  <si>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</si>
  <si>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</si>
  <si>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</si>
  <si>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</si>
  <si>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</si>
  <si>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</si>
  <si>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</si>
  <si>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</si>
  <si>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</si>
  <si>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</si>
  <si>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</si>
  <si>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</si>
  <si>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</si>
  <si>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</si>
  <si>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</si>
  <si>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</si>
  <si>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</si>
  <si>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</si>
  <si>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</si>
  <si>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</si>
  <si>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</si>
  <si>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</si>
  <si>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</si>
  <si>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</si>
  <si>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</si>
  <si>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</si>
  <si>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</si>
  <si>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</si>
  <si>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</si>
  <si>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</si>
  <si>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</si>
  <si>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</si>
  <si>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</si>
  <si>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</si>
  <si>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</si>
  <si>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</si>
  <si>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</si>
  <si>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</si>
  <si>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</si>
  <si>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</si>
  <si>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</si>
  <si>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</si>
  <si>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</si>
  <si>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</si>
  <si>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</si>
  <si>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</si>
  <si>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</si>
  <si>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</si>
  <si>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</si>
  <si>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</si>
  <si>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</si>
  <si>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</si>
  <si>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</si>
  <si>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</si>
  <si>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</si>
  <si>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</si>
  <si>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</si>
  <si>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</si>
  <si>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</si>
  <si>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</si>
  <si>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</si>
  <si>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</si>
  <si>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</si>
  <si>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</si>
  <si>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</si>
  <si>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</si>
  <si>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</si>
  <si>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</si>
  <si>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</si>
  <si>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</si>
  <si>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</si>
  <si>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</si>
  <si>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</si>
  <si>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</si>
  <si>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</si>
  <si>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</si>
  <si>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</si>
  <si>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</si>
  <si>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</si>
  <si>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</si>
  <si>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</si>
  <si>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</si>
  <si>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</si>
  <si>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</si>
  <si>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</si>
  <si>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</si>
  <si>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</si>
  <si>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</si>
  <si>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</si>
  <si>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</si>
  <si>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</si>
  <si>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</si>
  <si>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</si>
  <si>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</si>
  <si>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</si>
  <si>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</si>
  <si>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</si>
  <si>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</si>
  <si>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</si>
  <si>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</si>
  <si>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</si>
  <si>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</si>
  <si>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</si>
  <si>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</si>
  <si>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</si>
  <si>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</si>
  <si>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</si>
  <si>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</si>
  <si>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</si>
  <si>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</si>
  <si>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</si>
  <si>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</si>
  <si>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</si>
  <si>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</si>
  <si>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</si>
  <si>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</si>
  <si>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</si>
  <si>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</si>
  <si>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</si>
  <si>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</si>
  <si>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</si>
  <si>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</si>
  <si>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</si>
  <si>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</si>
  <si>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</si>
  <si>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</si>
  <si>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</si>
  <si>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</si>
  <si>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</si>
  <si>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</si>
  <si>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</si>
  <si>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</si>
  <si>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</si>
  <si>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</si>
  <si>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</si>
  <si>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</si>
  <si>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</si>
  <si>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</si>
  <si>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</si>
  <si>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</si>
  <si>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</si>
  <si>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</si>
  <si>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</si>
  <si>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</si>
  <si>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</si>
  <si>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</si>
  <si>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</si>
  <si>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</si>
  <si>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</si>
  <si>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</si>
  <si>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</si>
  <si>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</si>
  <si>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</si>
  <si>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</si>
  <si>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</si>
  <si>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</si>
  <si>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</si>
  <si>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</si>
  <si>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</si>
  <si>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</si>
  <si>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</si>
  <si>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</si>
  <si>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</si>
  <si>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</si>
  <si>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</si>
  <si>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</si>
  <si>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</si>
  <si>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</si>
  <si>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</si>
  <si>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</si>
  <si>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</si>
  <si>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</si>
  <si>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</si>
  <si>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</si>
  <si>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</si>
  <si>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</si>
  <si>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</si>
  <si>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</si>
  <si>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</si>
  <si>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</si>
  <si>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</si>
  <si>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</si>
  <si>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</si>
  <si>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</si>
  <si>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</si>
  <si>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</si>
  <si>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</si>
  <si>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</si>
  <si>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</si>
  <si>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</si>
  <si>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</si>
  <si>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</si>
  <si>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</si>
  <si>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</si>
  <si>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</si>
  <si>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</si>
  <si>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</si>
  <si>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</si>
  <si>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</si>
  <si>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</si>
  <si>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</si>
  <si>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</si>
  <si>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</si>
  <si>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</si>
  <si>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</si>
  <si>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</si>
  <si>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</si>
  <si>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</si>
  <si>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</si>
  <si>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</si>
  <si>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</si>
  <si>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</si>
  <si>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</si>
  <si>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</si>
  <si>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</si>
  <si>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</si>
  <si>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</si>
  <si>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</si>
  <si>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</si>
  <si>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</si>
  <si>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</si>
  <si>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</si>
  <si>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</si>
  <si>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</si>
  <si>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</si>
  <si>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</si>
  <si>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</si>
  <si>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</si>
  <si>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</si>
  <si>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</si>
  <si>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</si>
  <si>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</si>
  <si>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</si>
  <si>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</si>
  <si>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</si>
  <si>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</si>
  <si>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</si>
  <si>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</si>
  <si>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</si>
  <si>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</si>
  <si>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</si>
  <si>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</si>
  <si>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</si>
  <si>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</si>
  <si>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</si>
  <si>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</si>
  <si>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</si>
  <si>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</si>
  <si>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</si>
  <si>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</si>
  <si>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</si>
  <si>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</si>
  <si>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</si>
  <si>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</si>
  <si>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</si>
  <si>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</si>
  <si>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</si>
  <si>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</si>
  <si>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</si>
  <si>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</si>
  <si>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</si>
  <si>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</si>
  <si>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</si>
  <si>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</si>
  <si>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</si>
  <si>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</si>
  <si>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</si>
  <si>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</si>
  <si>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</si>
  <si>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</si>
  <si>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</si>
  <si>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</si>
  <si>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</si>
  <si>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</si>
  <si>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</si>
  <si>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</si>
  <si>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</si>
  <si>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</si>
  <si>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</si>
  <si>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</si>
  <si>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</si>
  <si>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</si>
  <si>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</si>
  <si>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</si>
  <si>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</si>
  <si>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</si>
  <si>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</si>
  <si>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</si>
  <si>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</si>
  <si>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</si>
  <si>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</si>
  <si>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</si>
  <si>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</si>
  <si>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</si>
  <si>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</si>
  <si>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</si>
  <si>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</si>
  <si>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</si>
  <si>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</si>
  <si>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</si>
  <si>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</si>
  <si>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</si>
  <si>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</si>
  <si>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</si>
  <si>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</si>
  <si>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</si>
  <si>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</si>
  <si>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</si>
  <si>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</si>
  <si>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</si>
  <si>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</si>
  <si>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</si>
  <si>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</si>
  <si>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</si>
  <si>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</si>
  <si>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</si>
  <si>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</si>
  <si>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</si>
  <si>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</si>
  <si>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</si>
  <si>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</si>
  <si>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</si>
  <si>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</si>
  <si>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</si>
  <si>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</si>
  <si>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</si>
  <si>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</si>
  <si>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</si>
  <si>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</si>
  <si>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</si>
  <si>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</si>
  <si>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</si>
  <si>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</si>
  <si>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</si>
  <si>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</si>
  <si>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</si>
  <si>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</si>
  <si>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</si>
  <si>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</si>
  <si>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</si>
  <si>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</si>
  <si>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</si>
  <si>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</si>
  <si>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</si>
  <si>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</si>
  <si>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</si>
  <si>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</si>
  <si>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</si>
  <si>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</si>
  <si>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</si>
  <si>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</si>
  <si>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</si>
  <si>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</si>
  <si>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</si>
  <si>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</si>
  <si>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</si>
  <si>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</si>
  <si>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</si>
  <si>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</si>
  <si>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</si>
  <si>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</si>
  <si>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</si>
  <si>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</si>
  <si>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</si>
  <si>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</si>
  <si>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</si>
  <si>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</si>
  <si>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</si>
  <si>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</si>
  <si>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</si>
  <si>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</si>
  <si>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</si>
  <si>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</si>
  <si>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</si>
  <si>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</si>
  <si>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</si>
  <si>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</si>
  <si>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</si>
  <si>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</si>
  <si>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</si>
  <si>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</si>
  <si>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</si>
  <si>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</si>
  <si>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</si>
  <si>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</si>
  <si>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</si>
  <si>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</si>
  <si>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</si>
  <si>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</si>
  <si>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</si>
  <si>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</si>
  <si>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</si>
  <si>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</si>
  <si>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</si>
  <si>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</si>
  <si>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</si>
  <si>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</si>
  <si>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</si>
  <si>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</si>
  <si>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</si>
  <si>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</si>
  <si>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</si>
  <si>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</si>
  <si>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</si>
  <si>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</si>
  <si>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</si>
  <si>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</si>
  <si>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</si>
  <si>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</si>
  <si>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</si>
  <si>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</si>
  <si>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</si>
  <si>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</si>
  <si>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</si>
  <si>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</si>
  <si>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</si>
  <si>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</si>
  <si>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</si>
  <si>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</si>
  <si>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</si>
  <si>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</si>
  <si>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</si>
  <si>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</si>
  <si>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</si>
  <si>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</si>
  <si>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</si>
  <si>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</si>
  <si>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</si>
  <si>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</si>
  <si>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</si>
  <si>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</si>
  <si>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</si>
  <si>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</si>
  <si>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</si>
  <si>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</si>
  <si>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</si>
  <si>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</si>
  <si>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</si>
  <si>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</si>
  <si>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</si>
  <si>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</si>
  <si>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</si>
  <si>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</si>
  <si>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</si>
  <si>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</si>
  <si>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</si>
  <si>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</si>
  <si>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</si>
  <si>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</si>
  <si>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</si>
  <si>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</si>
  <si>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</si>
  <si>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</si>
  <si>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</si>
  <si>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</si>
  <si>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</si>
  <si>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</si>
  <si>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</si>
  <si>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</si>
  <si>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</si>
  <si>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</si>
  <si>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</si>
  <si>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</si>
  <si>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</si>
  <si>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</si>
  <si>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</si>
  <si>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</si>
  <si>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</si>
  <si>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</si>
  <si>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</si>
  <si>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</si>
  <si>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</si>
  <si>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</si>
  <si>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</si>
  <si>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</si>
  <si>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</si>
  <si>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</si>
  <si>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</si>
  <si>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</si>
  <si>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</si>
  <si>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</si>
  <si>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</si>
  <si>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</si>
  <si>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</si>
  <si>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</si>
  <si>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</si>
  <si>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</si>
  <si>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</si>
  <si>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</si>
  <si>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</si>
  <si>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</si>
  <si>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</si>
  <si>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</si>
  <si>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</si>
  <si>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</si>
  <si>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</si>
  <si>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</si>
  <si>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</si>
  <si>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</si>
  <si>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</si>
  <si>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</si>
  <si>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</si>
  <si>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</si>
  <si>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</si>
  <si>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</si>
  <si>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</si>
  <si>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</si>
  <si>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</si>
  <si>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</si>
  <si>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</si>
  <si>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</si>
  <si>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</si>
  <si>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</si>
  <si>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</si>
  <si>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</si>
  <si>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</si>
  <si>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</si>
  <si>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</si>
  <si>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</si>
  <si>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</si>
  <si>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</si>
  <si>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</si>
  <si>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</si>
  <si>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</si>
  <si>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</si>
  <si>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</si>
  <si>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</si>
  <si>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</si>
  <si>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</si>
  <si>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</si>
  <si>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</si>
  <si>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</si>
  <si>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</si>
  <si>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</si>
  <si>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</si>
  <si>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</si>
  <si>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</si>
  <si>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</si>
  <si>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</si>
  <si>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</si>
  <si>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</si>
  <si>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</si>
  <si>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</si>
  <si>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</si>
  <si>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</si>
  <si>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</si>
  <si>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</si>
  <si>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</si>
  <si>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</si>
  <si>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</si>
  <si>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</si>
  <si>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</si>
  <si>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</si>
  <si>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</si>
  <si>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</si>
  <si>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</si>
  <si>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</si>
  <si>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</si>
  <si>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</si>
  <si>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</si>
  <si>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</si>
  <si>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</si>
  <si>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</si>
  <si>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</si>
  <si>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</si>
  <si>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</si>
  <si>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</si>
  <si>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</si>
  <si>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</si>
  <si>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</si>
  <si>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</si>
  <si>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</si>
  <si>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</si>
  <si>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</si>
  <si>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</si>
  <si>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</si>
  <si>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</si>
  <si>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</si>
  <si>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</si>
  <si>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</si>
  <si>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</si>
  <si>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</si>
  <si>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</si>
  <si>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</si>
  <si>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</si>
  <si>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</si>
  <si>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</si>
  <si>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</si>
  <si>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</si>
  <si>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</si>
  <si>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</si>
  <si>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</si>
  <si>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</si>
  <si>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</si>
  <si>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</si>
  <si>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</si>
  <si>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</si>
  <si>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</si>
  <si>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</si>
  <si>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</si>
  <si>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</si>
  <si>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</si>
  <si>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</si>
  <si>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</si>
  <si>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</si>
  <si>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</si>
  <si>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</si>
  <si>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</si>
  <si>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</si>
  <si>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</si>
  <si>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</si>
  <si>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</si>
  <si>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</si>
  <si>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</si>
  <si>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</si>
  <si>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</si>
  <si>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</si>
  <si>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</si>
  <si>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</si>
  <si>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</si>
  <si>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</si>
  <si>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</si>
  <si>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</si>
  <si>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</si>
  <si>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</si>
  <si>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</si>
  <si>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</si>
  <si>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</si>
  <si>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</si>
  <si>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</si>
  <si>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</si>
  <si>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</si>
  <si>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</si>
  <si>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</si>
  <si>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</si>
  <si>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</si>
  <si>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</si>
  <si>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</si>
  <si>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</si>
  <si>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</si>
  <si>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</si>
  <si>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</si>
  <si>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</si>
  <si>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</si>
  <si>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</si>
  <si>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</si>
  <si>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</si>
  <si>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</si>
  <si>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</si>
  <si>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</si>
  <si>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</si>
  <si>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</si>
  <si>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</si>
  <si>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</si>
  <si>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</si>
  <si>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</si>
  <si>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</si>
  <si>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</si>
  <si>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</si>
  <si>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</si>
  <si>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</si>
  <si>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</si>
  <si>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</si>
  <si>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</si>
  <si>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</si>
  <si>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</si>
  <si>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</si>
  <si>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</si>
  <si>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</si>
  <si>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</si>
  <si>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</si>
  <si>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</si>
  <si>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</si>
  <si>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</si>
  <si>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</si>
  <si>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</si>
  <si>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</si>
  <si>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</si>
  <si>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</si>
  <si>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</si>
  <si>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</si>
  <si>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</si>
  <si>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</si>
  <si>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</si>
  <si>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</si>
  <si>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</si>
  <si>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</si>
  <si>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</si>
  <si>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</si>
  <si>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</si>
  <si>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</si>
  <si>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</si>
  <si>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</si>
  <si>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</si>
  <si>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</si>
  <si>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</si>
  <si>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</si>
  <si>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</si>
  <si>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</si>
  <si>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</si>
  <si>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</si>
  <si>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</si>
  <si>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</si>
  <si>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</si>
  <si>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</si>
  <si>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</si>
  <si>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</si>
  <si>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</si>
  <si>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</si>
  <si>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</si>
  <si>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</si>
  <si>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</si>
  <si>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</si>
  <si>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</si>
  <si>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</si>
  <si>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</si>
  <si>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</si>
  <si>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</si>
  <si>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</si>
  <si>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</si>
  <si>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</si>
  <si>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</si>
  <si>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</si>
  <si>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</si>
  <si>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</si>
  <si>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</si>
  <si>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</si>
  <si>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</si>
  <si>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</si>
  <si>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</si>
  <si>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</si>
  <si>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</si>
  <si>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</si>
  <si>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</si>
  <si>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</si>
  <si>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</si>
  <si>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</si>
  <si>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</si>
  <si>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</si>
  <si>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</si>
  <si>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</si>
  <si>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</si>
  <si>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</si>
  <si>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</si>
  <si>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</si>
  <si>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</si>
  <si>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</si>
  <si>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</si>
  <si>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</si>
  <si>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</si>
  <si>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</si>
  <si>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</si>
  <si>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</si>
  <si>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</si>
  <si>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</si>
  <si>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</si>
  <si>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</si>
  <si>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</si>
  <si>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</si>
  <si>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</si>
  <si>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</si>
  <si>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</si>
  <si>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</si>
  <si>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</si>
  <si>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</si>
  <si>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</si>
  <si>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</si>
  <si>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</si>
  <si>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</si>
  <si>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</si>
  <si>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</si>
  <si>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</si>
  <si>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</si>
  <si>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</si>
  <si>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</si>
  <si>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</si>
  <si>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</si>
  <si>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</si>
  <si>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</si>
  <si>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</si>
  <si>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</si>
  <si>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</si>
  <si>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</si>
  <si>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</si>
  <si>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</si>
  <si>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</si>
  <si>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</si>
  <si>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</si>
  <si>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</si>
  <si>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</si>
  <si>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</si>
  <si>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</si>
  <si>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</si>
  <si>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</si>
  <si>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</si>
  <si>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</si>
  <si>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</si>
  <si>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</si>
  <si>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</si>
  <si>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</si>
  <si>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</si>
  <si>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</si>
  <si>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</si>
  <si>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</si>
  <si>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</si>
  <si>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</si>
  <si>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</si>
  <si>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</si>
  <si>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</si>
  <si>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</si>
  <si>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</si>
  <si>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</si>
  <si>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</si>
  <si>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</si>
  <si>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</si>
  <si>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</si>
  <si>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</si>
  <si>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</si>
  <si>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</si>
  <si>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</si>
  <si>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</si>
  <si>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</si>
  <si>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</si>
  <si>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</si>
  <si>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</si>
  <si>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</si>
  <si>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</si>
  <si>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</si>
  <si>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</si>
  <si>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</si>
  <si>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</si>
  <si>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</si>
  <si>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</si>
  <si>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</si>
  <si>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</si>
  <si>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</si>
  <si>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</si>
  <si>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</si>
  <si>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</si>
  <si>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</si>
  <si>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</si>
  <si>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</si>
  <si>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</si>
  <si>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</si>
  <si>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</si>
  <si>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</si>
  <si>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</si>
  <si>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</si>
  <si>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</si>
  <si>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</si>
  <si>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</si>
  <si>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</si>
  <si>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</si>
  <si>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</si>
  <si>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</si>
  <si>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</si>
  <si>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</si>
  <si>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</si>
  <si>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</si>
  <si>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</si>
  <si>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</si>
  <si>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</si>
  <si>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</si>
  <si>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</si>
  <si>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</si>
  <si>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</si>
  <si>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</si>
  <si>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</si>
  <si>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</si>
  <si>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</si>
  <si>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</si>
  <si>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</si>
  <si>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</si>
  <si>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</si>
  <si>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</si>
  <si>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</si>
  <si>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</si>
  <si>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</si>
  <si>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</si>
  <si>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</si>
  <si>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</si>
  <si>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</si>
  <si>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</si>
  <si>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</si>
  <si>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</si>
  <si>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</si>
  <si>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</si>
  <si>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</si>
  <si>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</si>
  <si>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</si>
  <si>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</si>
  <si>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</si>
  <si>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</si>
  <si>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</si>
  <si>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</si>
  <si>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</si>
  <si>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</si>
  <si>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</si>
  <si>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</si>
  <si>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</si>
  <si>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</si>
  <si>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</si>
  <si>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</si>
  <si>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</si>
  <si>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</si>
  <si>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</si>
  <si>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</si>
  <si>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</si>
  <si>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</si>
  <si>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</si>
  <si>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</si>
  <si>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</si>
  <si>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</si>
  <si>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</si>
  <si>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</si>
  <si>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</si>
  <si>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</si>
  <si>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</si>
  <si>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</si>
  <si>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</si>
  <si>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</si>
  <si>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</si>
  <si>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</si>
  <si>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</si>
  <si>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</si>
  <si>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</si>
  <si>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</si>
  <si>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</si>
  <si>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</si>
  <si>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</si>
  <si>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</si>
  <si>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</si>
  <si>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</si>
  <si>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</si>
  <si>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</si>
  <si>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</si>
  <si>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</si>
  <si>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</si>
  <si>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</si>
  <si>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</si>
  <si>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</si>
  <si>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</si>
  <si>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</si>
  <si>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</si>
  <si>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</si>
  <si>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</si>
  <si>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</si>
  <si>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</si>
  <si>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</si>
  <si>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</si>
  <si>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</si>
  <si>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</si>
  <si>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</si>
  <si>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</si>
  <si>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</si>
  <si>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</si>
  <si>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</si>
  <si>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</si>
  <si>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</si>
  <si>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</si>
  <si>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</si>
  <si>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</si>
  <si>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</si>
  <si>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</si>
  <si>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</si>
  <si>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</si>
  <si>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</si>
  <si>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</si>
  <si>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</si>
  <si>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</si>
  <si>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</si>
  <si>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</si>
  <si>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</si>
  <si>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</si>
  <si>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</si>
  <si>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</si>
  <si>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</si>
  <si>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</si>
  <si>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</si>
  <si>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</si>
  <si>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</si>
  <si>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</si>
  <si>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</si>
  <si>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</si>
  <si>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</si>
  <si>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</si>
  <si>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</si>
  <si>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</si>
  <si>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</si>
  <si>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</si>
  <si>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</si>
  <si>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</si>
  <si>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</si>
  <si>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</si>
  <si>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</si>
  <si>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</si>
  <si>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</si>
  <si>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</si>
  <si>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</si>
  <si>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</si>
  <si>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</si>
  <si>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</si>
  <si>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</si>
  <si>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</si>
  <si>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</si>
  <si>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</si>
  <si>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</si>
  <si>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</si>
  <si>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</si>
  <si>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</si>
  <si>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</si>
  <si>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</si>
  <si>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</si>
  <si>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</si>
  <si>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</si>
  <si>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</si>
  <si>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</si>
  <si>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</si>
  <si>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</si>
  <si>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</si>
  <si>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</si>
  <si>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</si>
  <si>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</si>
  <si>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</si>
  <si>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</si>
  <si>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</si>
  <si>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</si>
  <si>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</si>
  <si>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</si>
  <si>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</si>
  <si>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</si>
  <si>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</si>
  <si>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</si>
  <si>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</si>
  <si>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</si>
  <si>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</si>
  <si>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</si>
  <si>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</si>
  <si>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</si>
  <si>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</si>
  <si>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</si>
  <si>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</si>
  <si>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</si>
  <si>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</si>
  <si>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</si>
  <si>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</si>
  <si>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</si>
  <si>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</si>
  <si>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</si>
  <si>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</si>
  <si>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</si>
  <si>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</si>
  <si>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</si>
  <si>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</si>
  <si>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</si>
  <si>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</si>
  <si>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</si>
  <si>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</si>
  <si>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</si>
  <si>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</si>
  <si>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</si>
  <si>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</si>
  <si>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</si>
  <si>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</si>
  <si>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</si>
  <si>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</si>
  <si>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</si>
  <si>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</si>
  <si>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</si>
  <si>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</si>
  <si>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</si>
  <si>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</si>
  <si>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</si>
  <si>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</si>
  <si>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</si>
  <si>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</si>
  <si>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</si>
  <si>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</si>
  <si>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</si>
  <si>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</si>
  <si>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</si>
  <si>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</si>
  <si>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</si>
  <si>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</si>
  <si>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</si>
  <si>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</si>
  <si>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</si>
  <si>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</si>
  <si>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</si>
  <si>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</si>
  <si>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</si>
  <si>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</si>
  <si>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</si>
  <si>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</si>
  <si>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</si>
  <si>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</si>
  <si>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</si>
  <si>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</si>
  <si>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</si>
  <si>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</si>
  <si>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</si>
  <si>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</si>
  <si>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</si>
  <si>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</si>
  <si>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</si>
  <si>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</si>
  <si>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</si>
  <si>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</si>
  <si>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</si>
  <si>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</si>
  <si>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</si>
  <si>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</si>
  <si>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</si>
  <si>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</si>
  <si>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</si>
  <si>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</si>
  <si>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</si>
  <si>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</si>
  <si>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</si>
  <si>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</si>
  <si>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</si>
  <si>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</si>
  <si>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</si>
  <si>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</si>
  <si>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</si>
  <si>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</si>
  <si>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</si>
  <si>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</si>
  <si>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</si>
  <si>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</si>
  <si>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</si>
  <si>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</si>
  <si>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</si>
  <si>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</si>
  <si>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</si>
  <si>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</si>
  <si>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</si>
  <si>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</si>
  <si>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</si>
  <si>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</si>
  <si>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</si>
  <si>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</si>
  <si>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</si>
  <si>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</si>
  <si>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</si>
  <si>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</si>
  <si>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</si>
  <si>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</si>
  <si>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</si>
  <si>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</si>
  <si>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</si>
  <si>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</si>
  <si>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</si>
  <si>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</si>
  <si>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</si>
  <si>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</si>
  <si>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</si>
  <si>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</si>
  <si>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</si>
  <si>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</si>
  <si>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</si>
  <si>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</si>
  <si>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</si>
  <si>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</si>
  <si>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</si>
  <si>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</si>
  <si>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</si>
  <si>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</si>
  <si>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</si>
  <si>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</si>
  <si>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</si>
  <si>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</si>
  <si>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</si>
  <si>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</si>
  <si>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</si>
  <si>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</si>
  <si>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</si>
  <si>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</si>
  <si>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</si>
  <si>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</si>
  <si>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</si>
  <si>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</si>
  <si>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</si>
  <si>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</si>
  <si>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</si>
  <si>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</si>
  <si>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</si>
  <si>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</si>
  <si>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</si>
  <si>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</si>
  <si>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</si>
  <si>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</si>
  <si>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</si>
  <si>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</si>
  <si>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</si>
  <si>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</si>
  <si>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</si>
  <si>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</si>
  <si>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</si>
  <si>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</si>
  <si>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</si>
  <si>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</si>
  <si>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</si>
  <si>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</si>
  <si>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</si>
  <si>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</si>
  <si>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</si>
  <si>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</si>
  <si>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</si>
  <si>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</si>
  <si>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</si>
  <si>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</si>
  <si>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</si>
  <si>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</si>
  <si>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</si>
  <si>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</si>
  <si>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</si>
  <si>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</si>
  <si>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</si>
  <si>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</si>
  <si>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</si>
  <si>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</si>
  <si>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</si>
  <si>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</si>
  <si>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</si>
  <si>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</si>
  <si>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</si>
  <si>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</si>
  <si>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</si>
  <si>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</si>
  <si>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</si>
  <si>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</si>
  <si>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</si>
  <si>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</si>
  <si>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</si>
  <si>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</si>
  <si>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</si>
  <si>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</si>
  <si>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</si>
  <si>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</si>
  <si>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</si>
  <si>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</si>
  <si>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</si>
  <si>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</si>
  <si>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</si>
  <si>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</si>
  <si>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</si>
  <si>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</si>
  <si>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</si>
  <si>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</si>
  <si>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</si>
  <si>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</si>
  <si>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</si>
  <si>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</si>
  <si>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</si>
  <si>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</si>
  <si>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</si>
  <si>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</si>
  <si>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</si>
  <si>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</si>
  <si>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</si>
  <si>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</si>
  <si>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</si>
  <si>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</si>
  <si>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</si>
  <si>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</si>
  <si>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</si>
  <si>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</si>
  <si>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</si>
  <si>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</si>
  <si>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</si>
  <si>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</si>
  <si>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</si>
  <si>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</si>
  <si>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</si>
  <si>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</si>
  <si>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</si>
  <si>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</si>
  <si>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</si>
  <si>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</si>
  <si>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</si>
  <si>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</si>
  <si>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</si>
  <si>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</si>
  <si>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</si>
  <si>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</si>
  <si>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</si>
  <si>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</si>
  <si>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</si>
  <si>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</si>
  <si>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</si>
  <si>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</si>
  <si>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</si>
  <si>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</si>
  <si>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</si>
  <si>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</si>
  <si>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</si>
  <si>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</si>
  <si>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</si>
  <si>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</si>
  <si>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</si>
  <si>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</si>
  <si>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</si>
  <si>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</si>
  <si>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</si>
  <si>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</si>
  <si>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</si>
  <si>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</si>
  <si>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</si>
  <si>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</si>
  <si>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</si>
  <si>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</si>
  <si>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</si>
  <si>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</si>
  <si>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</si>
  <si>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</si>
  <si>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</si>
  <si>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</si>
  <si>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</si>
  <si>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</si>
  <si>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</si>
  <si>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</si>
  <si>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</si>
  <si>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</si>
  <si>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</si>
  <si>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</si>
  <si>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</si>
  <si>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</si>
  <si>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</si>
  <si>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</si>
  <si>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</si>
  <si>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</si>
  <si>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</si>
  <si>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</si>
  <si>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</si>
  <si>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</si>
  <si>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</si>
  <si>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</si>
  <si>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</si>
  <si>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</si>
  <si>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</si>
  <si>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</si>
  <si>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</si>
  <si>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</si>
  <si>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</si>
  <si>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</si>
  <si>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</si>
  <si>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</si>
  <si>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</si>
  <si>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</si>
  <si>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</si>
  <si>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</si>
  <si>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</si>
  <si>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</si>
  <si>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</si>
  <si>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</si>
  <si>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</si>
  <si>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</si>
  <si>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</si>
  <si>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</si>
  <si>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</si>
  <si>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</si>
  <si>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</si>
  <si>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</si>
  <si>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</si>
  <si>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</si>
  <si>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</si>
  <si>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</si>
  <si>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</si>
  <si>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</si>
  <si>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</si>
  <si>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</si>
  <si>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</si>
  <si>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</si>
  <si>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</si>
  <si>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</si>
  <si>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</si>
  <si>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</si>
  <si>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</si>
  <si>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</si>
  <si>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</si>
  <si>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</si>
  <si>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</si>
  <si>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</si>
  <si>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</si>
  <si>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</si>
  <si>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</si>
  <si>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</si>
  <si>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</si>
  <si>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</si>
  <si>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</si>
  <si>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</si>
  <si>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</si>
  <si>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</si>
  <si>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</si>
  <si>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</si>
  <si>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</si>
  <si>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</si>
  <si>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</si>
  <si>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</si>
  <si>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</si>
  <si>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</si>
  <si>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</si>
  <si>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</si>
  <si>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</si>
  <si>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</si>
  <si>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</si>
  <si>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</si>
  <si>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</si>
  <si>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</si>
  <si>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</si>
  <si>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</si>
  <si>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</si>
  <si>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</si>
  <si>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</si>
  <si>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</si>
  <si>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</si>
  <si>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</si>
  <si>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</si>
  <si>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</si>
  <si>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</si>
  <si>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Well child check &amp; growth monitoring</t>
  </si>
  <si>
    <t>FH.MN.19A</t>
  </si>
  <si>
    <t>FH.MN.21A</t>
  </si>
  <si>
    <t>FH.MN.19B</t>
  </si>
  <si>
    <t>FH.MN.19C</t>
  </si>
  <si>
    <t>DHS-reported prevalence</t>
  </si>
  <si>
    <t>broken out by disease below</t>
  </si>
  <si>
    <t>included in 15</t>
  </si>
  <si>
    <t>Unclear what this means?</t>
  </si>
  <si>
    <t>https://pubmed.ncbi.nlm.nih.gov/28596966/#:~:text=Result%3A%20The%20prevalence%20of%20malnutrition,of%20children%20in%20rural%20Ethiopia.</t>
  </si>
  <si>
    <t>Assuming longer time bc/ of diagnosis process</t>
  </si>
  <si>
    <t>EPI</t>
  </si>
  <si>
    <t>Unlisted</t>
  </si>
  <si>
    <t>Scabies</t>
  </si>
  <si>
    <t>Child abuse</t>
  </si>
  <si>
    <t>Social services</t>
  </si>
  <si>
    <t>Sexual health</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</si>
  <si>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</si>
  <si>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</si>
  <si>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</si>
  <si>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</si>
  <si>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</si>
  <si>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</si>
  <si>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</si>
  <si>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</si>
  <si>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</si>
  <si>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</si>
  <si>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</si>
  <si>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</si>
  <si>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</si>
  <si>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</si>
  <si>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</si>
  <si>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</si>
  <si>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</si>
  <si>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</si>
  <si>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</si>
  <si>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</si>
  <si>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</si>
  <si>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</si>
  <si>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</si>
  <si>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</si>
  <si>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</si>
  <si>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</si>
  <si>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</si>
  <si>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</si>
  <si>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</si>
  <si>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</si>
  <si>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</si>
  <si>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</si>
  <si>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</si>
  <si>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</si>
  <si>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</si>
  <si>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</si>
  <si>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</si>
  <si>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</si>
  <si>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</si>
  <si>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</si>
  <si>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</si>
  <si>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</si>
  <si>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</si>
  <si>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</si>
  <si>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</si>
  <si>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</si>
  <si>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</si>
  <si>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</si>
  <si>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</si>
  <si>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</si>
  <si>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</si>
  <si>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</si>
  <si>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FH.FP.38A</t>
  </si>
  <si>
    <t>FH.FP.38B</t>
  </si>
  <si>
    <t>FH.FP.38C</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</si>
  <si>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</si>
  <si>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</si>
  <si>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</si>
  <si>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</si>
  <si>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</si>
  <si>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</si>
  <si>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</si>
  <si>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</si>
  <si>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</si>
  <si>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</si>
  <si>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</si>
  <si>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</si>
  <si>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</si>
  <si>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</si>
  <si>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</si>
  <si>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</si>
  <si>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</si>
  <si>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</si>
  <si>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</si>
  <si>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</si>
  <si>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</si>
  <si>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</si>
  <si>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</si>
  <si>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</si>
  <si>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</si>
  <si>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</si>
  <si>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</si>
  <si>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</si>
  <si>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</si>
  <si>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</si>
  <si>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</si>
  <si>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</si>
  <si>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</si>
  <si>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</si>
  <si>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</si>
  <si>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</si>
  <si>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</si>
  <si>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</si>
  <si>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</si>
  <si>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</si>
  <si>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</si>
  <si>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</si>
  <si>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</si>
  <si>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</si>
  <si>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</si>
  <si>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</si>
  <si>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</si>
  <si>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</si>
  <si>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</si>
  <si>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</si>
  <si>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</si>
  <si>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</si>
  <si>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no marginal over FH.STI.96</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</si>
  <si>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</si>
  <si>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</si>
  <si>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</si>
  <si>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</si>
  <si>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</si>
  <si>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</si>
  <si>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</si>
  <si>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</si>
  <si>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</si>
  <si>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</si>
  <si>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</si>
  <si>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</si>
  <si>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</si>
  <si>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</si>
  <si>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</si>
  <si>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</si>
  <si>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</si>
  <si>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</si>
  <si>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</si>
  <si>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</si>
  <si>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</si>
  <si>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</si>
  <si>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</si>
  <si>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</si>
  <si>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</si>
  <si>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</si>
  <si>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</si>
  <si>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</si>
  <si>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</si>
  <si>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</si>
  <si>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</si>
  <si>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</si>
  <si>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</si>
  <si>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</si>
  <si>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</si>
  <si>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</si>
  <si>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</si>
  <si>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</si>
  <si>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</si>
  <si>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</si>
  <si>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</si>
  <si>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</si>
  <si>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</si>
  <si>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</si>
  <si>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</si>
  <si>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</si>
  <si>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</si>
  <si>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</si>
  <si>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</si>
  <si>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</si>
  <si>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</si>
  <si>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</si>
  <si>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</si>
  <si>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</si>
  <si>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</si>
  <si>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</si>
  <si>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</si>
  <si>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</si>
  <si>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</si>
  <si>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</si>
  <si>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</si>
  <si>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</si>
  <si>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</si>
  <si>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</si>
  <si>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</si>
  <si>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</si>
  <si>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</si>
  <si>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</si>
  <si>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</si>
  <si>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</si>
  <si>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</si>
  <si>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</si>
  <si>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</si>
  <si>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</si>
  <si>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</si>
  <si>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</si>
  <si>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</si>
  <si>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</si>
  <si>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</si>
  <si>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</si>
  <si>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</si>
  <si>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</si>
  <si>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</si>
  <si>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</si>
  <si>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</si>
  <si>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</si>
  <si>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</si>
  <si>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</si>
  <si>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</si>
  <si>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</si>
  <si>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</si>
  <si>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</si>
  <si>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</si>
  <si>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</si>
  <si>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</si>
  <si>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</si>
  <si>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</si>
  <si>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</si>
  <si>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</si>
  <si>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</si>
  <si>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</si>
  <si>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Not listed</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</si>
  <si>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</si>
  <si>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</si>
  <si>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</si>
  <si>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</si>
  <si>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</si>
  <si>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</si>
  <si>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</si>
  <si>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</si>
  <si>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</si>
  <si>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</si>
  <si>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</si>
  <si>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</si>
  <si>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</si>
  <si>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</si>
  <si>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</si>
  <si>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</si>
  <si>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</si>
  <si>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</si>
  <si>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</si>
  <si>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</si>
  <si>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</si>
  <si>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</si>
  <si>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</si>
  <si>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</si>
  <si>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</si>
  <si>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</si>
  <si>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</si>
  <si>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</si>
  <si>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</si>
  <si>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</si>
  <si>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</si>
  <si>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</si>
  <si>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</si>
  <si>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</si>
  <si>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</si>
  <si>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</si>
  <si>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</si>
  <si>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</si>
  <si>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</si>
  <si>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</si>
  <si>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</si>
  <si>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</si>
  <si>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</si>
  <si>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</si>
  <si>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</si>
  <si>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</si>
  <si>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</si>
  <si>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</si>
  <si>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</si>
  <si>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</si>
  <si>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</si>
  <si>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</si>
  <si>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</si>
  <si>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 xml:space="preserve">Unclear what this means? </t>
  </si>
  <si>
    <t>Unclear what this means? Find a better prevalence.</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</si>
  <si>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</si>
  <si>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</si>
  <si>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</si>
  <si>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</si>
  <si>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</si>
  <si>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</si>
  <si>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</si>
  <si>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</si>
  <si>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</si>
  <si>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</si>
  <si>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</si>
  <si>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</si>
  <si>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</si>
  <si>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</si>
  <si>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</si>
  <si>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</si>
  <si>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</si>
  <si>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</si>
  <si>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</si>
  <si>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</si>
  <si>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</si>
  <si>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</si>
  <si>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</si>
  <si>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</si>
  <si>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</si>
  <si>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</si>
  <si>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</si>
  <si>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</si>
  <si>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</si>
  <si>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</si>
  <si>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</si>
  <si>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</si>
  <si>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</si>
  <si>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</si>
  <si>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</si>
  <si>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</si>
  <si>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</si>
  <si>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</si>
  <si>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</si>
  <si>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</si>
  <si>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</si>
  <si>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</si>
  <si>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</si>
  <si>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</si>
  <si>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</si>
  <si>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</si>
  <si>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</si>
  <si>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</si>
  <si>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</si>
  <si>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</si>
  <si>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</si>
  <si>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</si>
  <si>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</si>
  <si>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</si>
  <si>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</si>
  <si>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</si>
  <si>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</si>
  <si>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</si>
  <si>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</si>
  <si>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</si>
  <si>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</si>
  <si>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</si>
  <si>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</si>
  <si>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</si>
  <si>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</si>
  <si>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</si>
  <si>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</si>
  <si>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</si>
  <si>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</si>
  <si>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</si>
  <si>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</si>
  <si>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</si>
  <si>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</si>
  <si>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</si>
  <si>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</si>
  <si>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</si>
  <si>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</si>
  <si>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</si>
  <si>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</si>
  <si>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</si>
  <si>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</si>
  <si>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</si>
  <si>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</si>
  <si>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</si>
  <si>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</si>
  <si>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</si>
  <si>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</si>
  <si>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</si>
  <si>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</si>
  <si>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</si>
  <si>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</si>
  <si>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</si>
  <si>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</si>
  <si>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</si>
  <si>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</si>
  <si>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</si>
  <si>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</si>
  <si>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</si>
  <si>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</si>
  <si>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</si>
  <si>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</si>
  <si>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</si>
  <si>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</si>
  <si>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</si>
  <si>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</si>
  <si>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</si>
  <si>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</si>
  <si>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</si>
  <si>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</si>
  <si>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</si>
  <si>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</si>
  <si>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</si>
  <si>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</si>
  <si>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</si>
  <si>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very low incidence</t>
  </si>
  <si>
    <t>FH.Ntr.69A</t>
  </si>
  <si>
    <t>once every 35 years</t>
  </si>
  <si>
    <t>rate is for adults 1549, not only women</t>
  </si>
  <si>
    <t>ComprehensiveModel</t>
  </si>
  <si>
    <t>MHH_HEH</t>
  </si>
  <si>
    <t>MHH_HEP</t>
  </si>
  <si>
    <t>20_HEW</t>
  </si>
  <si>
    <t>20_TOTAL</t>
  </si>
  <si>
    <t>20_Unassigned</t>
  </si>
  <si>
    <t>FH.MN.15</t>
  </si>
  <si>
    <t>FH.MN.16</t>
  </si>
  <si>
    <t>FH.MN.17</t>
  </si>
  <si>
    <t>FH.MN.18</t>
  </si>
  <si>
    <t>FH.MN.20</t>
  </si>
  <si>
    <t>FH.MN.21</t>
  </si>
  <si>
    <t>FH.MN.22</t>
  </si>
  <si>
    <t>FH.MN.23</t>
  </si>
  <si>
    <t>FH.MN.24</t>
  </si>
  <si>
    <t>FH.MN.25</t>
  </si>
  <si>
    <t>FH.MN.28</t>
  </si>
  <si>
    <t>FH.MN.29</t>
  </si>
  <si>
    <t>FH.MN.30</t>
  </si>
  <si>
    <t>FH.FP.39</t>
  </si>
  <si>
    <t>FH.FP.40</t>
  </si>
  <si>
    <t>FH.FP.41</t>
  </si>
  <si>
    <t>FH.FP.42</t>
  </si>
  <si>
    <t>FH.FP.43</t>
  </si>
  <si>
    <t>FH.FP.44</t>
  </si>
  <si>
    <t>FH.FP.45</t>
  </si>
  <si>
    <t>FH.FP.46</t>
  </si>
  <si>
    <t>FH.FP.47</t>
  </si>
  <si>
    <t>FH.FP.48</t>
  </si>
  <si>
    <t>FH.FP.49</t>
  </si>
  <si>
    <t>FH.FP.50</t>
  </si>
  <si>
    <t>FH.FP.51</t>
  </si>
  <si>
    <t>FH.FP.52</t>
  </si>
  <si>
    <t>FH.FP.53</t>
  </si>
  <si>
    <t>FH.FP.54</t>
  </si>
  <si>
    <t>FH.FP.55</t>
  </si>
  <si>
    <t>FH.FP.56</t>
  </si>
  <si>
    <t>FH.FP.57</t>
  </si>
  <si>
    <t>FH.FP.58</t>
  </si>
  <si>
    <t>FH.FP.59</t>
  </si>
  <si>
    <t>FH.FP.60</t>
  </si>
  <si>
    <t>FH.FP.61</t>
  </si>
  <si>
    <t>FH.FP.62</t>
  </si>
  <si>
    <t>FH.Ntr.64</t>
  </si>
  <si>
    <t>FH.Ntr.65</t>
  </si>
  <si>
    <t>FH.Ntr.66</t>
  </si>
  <si>
    <t>FH.Ntr.67</t>
  </si>
  <si>
    <t>FH.Ntr.68</t>
  </si>
  <si>
    <t>FH.Ntr.70</t>
  </si>
  <si>
    <t>FH.Ntr.71</t>
  </si>
  <si>
    <t>FH.Ntr.72</t>
  </si>
  <si>
    <t>FH.Ntr.73</t>
  </si>
  <si>
    <t>FH.Ntr.74</t>
  </si>
  <si>
    <t>FH.Ntr.75</t>
  </si>
  <si>
    <t>FH.Ntr.76</t>
  </si>
  <si>
    <t>FH.Ntr.77</t>
  </si>
  <si>
    <t>FH.Ntr.78</t>
  </si>
  <si>
    <t>FH.Ntr.79</t>
  </si>
  <si>
    <t>FH.Ntr.80</t>
  </si>
  <si>
    <t>FH.Ntr.81</t>
  </si>
  <si>
    <t>FH.Ntr.82</t>
  </si>
  <si>
    <t>FH.Ntr.83</t>
  </si>
  <si>
    <t>FH.Ntr.84</t>
  </si>
  <si>
    <t>FH.Ntr.85</t>
  </si>
  <si>
    <t>FH.Ntr.86</t>
  </si>
  <si>
    <t>DPC.STI.94</t>
  </si>
  <si>
    <t>DPC.STI.95</t>
  </si>
  <si>
    <t>DPC.STI.96</t>
  </si>
  <si>
    <t>DPC.STI.97</t>
  </si>
  <si>
    <t>DPC.STI.98</t>
  </si>
  <si>
    <t>DPC.STI.99</t>
  </si>
  <si>
    <t>DPC.STI.100</t>
  </si>
  <si>
    <t>DPC.STI.101</t>
  </si>
  <si>
    <t>DPC.Mlr.102</t>
  </si>
  <si>
    <t>DPC.Mlr.105</t>
  </si>
  <si>
    <t>DPC.Mlr.106</t>
  </si>
  <si>
    <t>DPC.Mlr.107</t>
  </si>
  <si>
    <t>DPC.TB.109</t>
  </si>
  <si>
    <t>DPC.TB.110</t>
  </si>
  <si>
    <t>DPC.Cncr.115</t>
  </si>
  <si>
    <t>DPC.Cncr.116</t>
  </si>
  <si>
    <t>DPC.Cncr.117</t>
  </si>
  <si>
    <t>DPC.Cncr.118</t>
  </si>
  <si>
    <t>DPC.Cncr.119</t>
  </si>
  <si>
    <t>DPC.Hyp.120</t>
  </si>
  <si>
    <t>DPC.Hyp.121</t>
  </si>
  <si>
    <t>DPC.Hyp.122</t>
  </si>
  <si>
    <t>DPC.Dbt.123</t>
  </si>
  <si>
    <t>DPC.Dbt.124</t>
  </si>
  <si>
    <t>DPC.Dbt.125</t>
  </si>
  <si>
    <t>DPC.Asth.126</t>
  </si>
  <si>
    <t>DPC.Asth.127</t>
  </si>
  <si>
    <t>DPC.Asth.128</t>
  </si>
  <si>
    <t>DPC.Asth.129</t>
  </si>
  <si>
    <t>DPC.MH.131</t>
  </si>
  <si>
    <t>DPC.MH.132</t>
  </si>
  <si>
    <t>DPC.MH.133</t>
  </si>
  <si>
    <t>DPC.MH.134</t>
  </si>
  <si>
    <t>DPC.MH.135</t>
  </si>
  <si>
    <t>DPC.Oph.136</t>
  </si>
  <si>
    <t>DPC.Oph.137</t>
  </si>
  <si>
    <t>DPC.Oph.138</t>
  </si>
  <si>
    <t>DPC.Oph.139</t>
  </si>
  <si>
    <t>DPC.Oph.140</t>
  </si>
  <si>
    <t>DPC.Oph.141</t>
  </si>
  <si>
    <t>DPC.OutPt.152</t>
  </si>
  <si>
    <t>DPC.NTD.157</t>
  </si>
  <si>
    <t>DPC.NTD.158</t>
  </si>
  <si>
    <t>DPC.NTD.159</t>
  </si>
  <si>
    <t>DPC.NTD.160</t>
  </si>
  <si>
    <t>DPC.NTD.161</t>
  </si>
  <si>
    <t>DPC.NTD.162</t>
  </si>
  <si>
    <t>DPC.NTD.163</t>
  </si>
  <si>
    <t>DPC.NTD.164</t>
  </si>
  <si>
    <t>DPC.NTD.165</t>
  </si>
  <si>
    <t>DPC.NTD.166</t>
  </si>
  <si>
    <t>DPC.NTD.167</t>
  </si>
  <si>
    <t>DPC.NTD.168</t>
  </si>
  <si>
    <t>DPC.NTD.169</t>
  </si>
  <si>
    <t>DPC.NTD.170</t>
  </si>
  <si>
    <t>DPC.NTD.171</t>
  </si>
  <si>
    <t>DPC.NTD.172</t>
  </si>
  <si>
    <t>DPC.NTD.173</t>
  </si>
  <si>
    <t>DPC.NTD.174</t>
  </si>
  <si>
    <t>DPC.NTD.175</t>
  </si>
  <si>
    <t>DPC.NTD.176</t>
  </si>
  <si>
    <t>25_HealthOfficer</t>
  </si>
  <si>
    <t>25_HEW</t>
  </si>
  <si>
    <t>30_FamilyHealth</t>
  </si>
  <si>
    <t>25_Nurse</t>
  </si>
  <si>
    <t>25_Unassigned</t>
  </si>
  <si>
    <t>25_TOTAL</t>
  </si>
  <si>
    <t>30_HealthOfficer</t>
  </si>
  <si>
    <t>30_HEW</t>
  </si>
  <si>
    <t>30_Nurse</t>
  </si>
  <si>
    <t>30_EnvironHealth</t>
  </si>
  <si>
    <t>30_Unassigned</t>
  </si>
  <si>
    <t>30_TOTAL</t>
  </si>
  <si>
    <t>35_HealthOfficer</t>
  </si>
  <si>
    <t>35_FamilyHealth</t>
  </si>
  <si>
    <t>35_Nurse</t>
  </si>
  <si>
    <t>35_EnvironHealth</t>
  </si>
  <si>
    <t>35_Unassigned</t>
  </si>
  <si>
    <t>35_TOTAL</t>
  </si>
  <si>
    <t>FH.MN.S.13</t>
  </si>
  <si>
    <t>FH.MN.S.14</t>
  </si>
  <si>
    <t>Test additional</t>
  </si>
  <si>
    <t>Included in other contraceptives</t>
  </si>
  <si>
    <t>TV_Comprehensive</t>
  </si>
  <si>
    <t>BasicModel</t>
  </si>
  <si>
    <t>TV_Basic</t>
  </si>
  <si>
    <t>HOLD</t>
  </si>
  <si>
    <t>Ref</t>
  </si>
  <si>
    <t>Cat</t>
  </si>
  <si>
    <t>Num</t>
  </si>
  <si>
    <t>Assuming a visit once every five years. This is probably not enough.</t>
  </si>
  <si>
    <t>MergedModel</t>
  </si>
  <si>
    <t>TV_Merged</t>
  </si>
  <si>
    <t>sheet_Cadre</t>
  </si>
  <si>
    <t>Cadres_Comprehensive</t>
  </si>
  <si>
    <t>Cadres_Basic</t>
  </si>
  <si>
    <t>Cadres_Merged</t>
  </si>
  <si>
    <t>DeliveryModel</t>
  </si>
  <si>
    <t>Preventive</t>
  </si>
  <si>
    <t>Chronic</t>
  </si>
  <si>
    <t>Acute</t>
  </si>
  <si>
    <t>25_Midwife</t>
  </si>
  <si>
    <t>30_Midwife</t>
  </si>
  <si>
    <t>35_Midwife</t>
  </si>
  <si>
    <t>Travel_HEH</t>
  </si>
  <si>
    <t>Travel_HEP</t>
  </si>
  <si>
    <t>Travel HEH</t>
  </si>
  <si>
    <t>Travel HEP</t>
  </si>
  <si>
    <t>Per staff</t>
  </si>
  <si>
    <t>total per person</t>
  </si>
  <si>
    <t>HEW only</t>
  </si>
  <si>
    <t>Per facility</t>
  </si>
  <si>
    <t>total per HEW/FHP</t>
  </si>
  <si>
    <t>Community relationships</t>
  </si>
  <si>
    <t>Facility tasks</t>
  </si>
  <si>
    <t>annual per capita</t>
  </si>
  <si>
    <t>ALL</t>
  </si>
  <si>
    <t>RURAL</t>
  </si>
  <si>
    <t>Overhead per staff</t>
  </si>
  <si>
    <t>incl. in MHH</t>
  </si>
  <si>
    <t>already tagged in</t>
  </si>
  <si>
    <t>Travel_DontUse</t>
  </si>
  <si>
    <t>Overhead_staff1</t>
  </si>
  <si>
    <t>Overhead_staff2</t>
  </si>
  <si>
    <t>Overhead_staff3</t>
  </si>
  <si>
    <t>Overhead_staff4</t>
  </si>
  <si>
    <t>Overhead_staff5</t>
  </si>
  <si>
    <t>Overhead_staff6</t>
  </si>
  <si>
    <t>Overhead staff 1</t>
  </si>
  <si>
    <t>Overhead staff 2</t>
  </si>
  <si>
    <t>Overhead staff 3</t>
  </si>
  <si>
    <t>Overhead staff 4</t>
  </si>
  <si>
    <t>Overhead staff 5</t>
  </si>
  <si>
    <t>Overhead staff 6</t>
  </si>
  <si>
    <t>Included in screening</t>
  </si>
  <si>
    <t>adults 35+</t>
  </si>
  <si>
    <t>screen every adult every 5 years</t>
  </si>
  <si>
    <t>every 5 years</t>
  </si>
  <si>
    <t>Same as ICCM.</t>
  </si>
  <si>
    <t>Pneumonia (ARI)</t>
  </si>
  <si>
    <t>FH.MN.19D</t>
  </si>
  <si>
    <t>Fever, excluding diarrhea and ARI</t>
  </si>
  <si>
    <t>Geography_dontedit</t>
  </si>
  <si>
    <t>sourceID</t>
  </si>
  <si>
    <t>ValueCode</t>
  </si>
  <si>
    <t>LookupVal</t>
  </si>
  <si>
    <t>SourcePop</t>
  </si>
  <si>
    <t>DataYear</t>
  </si>
  <si>
    <t>95%CI</t>
  </si>
  <si>
    <t>ValueDescription</t>
  </si>
  <si>
    <t>ValueType</t>
  </si>
  <si>
    <t>AnnualDeltaRatioDescription</t>
  </si>
  <si>
    <t>Coverage/usage</t>
  </si>
  <si>
    <t>adminLevel</t>
  </si>
  <si>
    <t>adminCode</t>
  </si>
  <si>
    <t>adminNameAsUsed</t>
  </si>
  <si>
    <t>Demog1</t>
  </si>
  <si>
    <t>Demography</t>
  </si>
  <si>
    <t>% of population</t>
  </si>
  <si>
    <t>rural population</t>
  </si>
  <si>
    <t>ET</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</si>
  <si>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</si>
  <si>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</si>
  <si>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</si>
  <si>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</si>
  <si>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</si>
  <si>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</si>
  <si>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</si>
  <si>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</si>
  <si>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</si>
  <si>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</si>
  <si>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</si>
  <si>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</si>
  <si>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</si>
  <si>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</si>
  <si>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</si>
  <si>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</si>
  <si>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</si>
  <si>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ETU</t>
  </si>
  <si>
    <t>ET01</t>
  </si>
  <si>
    <t>ET02</t>
  </si>
  <si>
    <t>Afar</t>
  </si>
  <si>
    <t>ET03</t>
  </si>
  <si>
    <t>ET04</t>
  </si>
  <si>
    <t>ET05</t>
  </si>
  <si>
    <t>Somali</t>
  </si>
  <si>
    <t>per 1000 women ages 45-49, assumed value</t>
  </si>
  <si>
    <t>ET06</t>
  </si>
  <si>
    <t>Benishangul Gumuz</t>
  </si>
  <si>
    <t>ET07</t>
  </si>
  <si>
    <t>SNNPR</t>
  </si>
  <si>
    <t>ET12</t>
  </si>
  <si>
    <t>Gambela</t>
  </si>
  <si>
    <t>ET13</t>
  </si>
  <si>
    <t>Harari</t>
  </si>
  <si>
    <t>ET14</t>
  </si>
  <si>
    <t>ET15</t>
  </si>
  <si>
    <t>Dire Dawa</t>
  </si>
  <si>
    <t>MND3a</t>
  </si>
  <si>
    <t>VC1</t>
  </si>
  <si>
    <t>hospital delivery</t>
  </si>
  <si>
    <t>Number of hospital delivery with obstetric complications</t>
  </si>
  <si>
    <t>count</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</si>
  <si>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</si>
  <si>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</si>
  <si>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</si>
  <si>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</si>
  <si>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</si>
  <si>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</si>
  <si>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</si>
  <si>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</si>
  <si>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</si>
  <si>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</si>
  <si>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</si>
  <si>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</si>
  <si>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</si>
  <si>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</si>
  <si>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</si>
  <si>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(8.46, 21.16)</t>
  </si>
  <si>
    <t>% of post partum women at hospitals</t>
  </si>
  <si>
    <t>pooled prevalence</t>
  </si>
  <si>
    <t>2018-2019</t>
  </si>
  <si>
    <t>(3.69, 33.39)</t>
  </si>
  <si>
    <t>% of post partum women visiting hospitals</t>
  </si>
  <si>
    <t>(5.64, 11.11)</t>
  </si>
  <si>
    <t>% of post partum women who gave birth at the hospital</t>
  </si>
  <si>
    <t>(9.79, 16.06)</t>
  </si>
  <si>
    <t>PNC2</t>
  </si>
  <si>
    <t>VC3</t>
  </si>
  <si>
    <t>1994-1998</t>
  </si>
  <si>
    <t>% of breastfeeding women</t>
  </si>
  <si>
    <t>PNC3</t>
  </si>
  <si>
    <t>VC4</t>
  </si>
  <si>
    <t>2014-2021</t>
  </si>
  <si>
    <t>(7.07, 9.4)</t>
  </si>
  <si>
    <t>2017-2021</t>
  </si>
  <si>
    <t>(6.53, 13.43)</t>
  </si>
  <si>
    <t>(6.54, 9.03)</t>
  </si>
  <si>
    <t>(8.14, 13.18)</t>
  </si>
  <si>
    <t>(4.95, 10.32)</t>
  </si>
  <si>
    <t>2018-2018</t>
  </si>
  <si>
    <t>(5.38, 10.10)</t>
  </si>
  <si>
    <t>(0, 17.60)</t>
  </si>
  <si>
    <t>(8.74, 17.26)</t>
  </si>
  <si>
    <t>(1.86, 4.34)</t>
  </si>
  <si>
    <t>(10.31, 15.49)</t>
  </si>
  <si>
    <t>Para1</t>
  </si>
  <si>
    <t>VC5</t>
  </si>
  <si>
    <t>children</t>
  </si>
  <si>
    <t>2009-2019</t>
  </si>
  <si>
    <t>% of primary school children</t>
  </si>
  <si>
    <t>Ntr1</t>
  </si>
  <si>
    <t>ages 0-59 mos</t>
  </si>
  <si>
    <t>% of under 5 children</t>
  </si>
  <si>
    <t>Ntr4</t>
  </si>
  <si>
    <t>pravalence of anthropometric failure</t>
  </si>
  <si>
    <t>VC6</t>
  </si>
  <si>
    <t>Affar</t>
  </si>
  <si>
    <t>VC7</t>
  </si>
  <si>
    <t>VC8</t>
  </si>
  <si>
    <t>Child mortality rate, probability of dying between the first birthday and the fifth birthday in the ten years preceding the survey</t>
  </si>
  <si>
    <t>ages 1-4</t>
  </si>
  <si>
    <t>(11, 18)</t>
  </si>
  <si>
    <t>per 1,000 children surviving to their first birthday</t>
  </si>
  <si>
    <t>mortality</t>
  </si>
  <si>
    <t>(6, 19)</t>
  </si>
  <si>
    <t>(11, 19)</t>
  </si>
  <si>
    <t>(0, 12)</t>
  </si>
  <si>
    <t>(4, 21)</t>
  </si>
  <si>
    <t>(4, 19)</t>
  </si>
  <si>
    <t>(6, 16)</t>
  </si>
  <si>
    <t>(20, 44)</t>
  </si>
  <si>
    <t>(8, 26)</t>
  </si>
  <si>
    <t>(14, 27)</t>
  </si>
  <si>
    <t>(21, 56)</t>
  </si>
  <si>
    <t>(4, 28)</t>
  </si>
  <si>
    <t>(0, 11)</t>
  </si>
  <si>
    <t>(0, 40)</t>
  </si>
  <si>
    <t>Sca1</t>
  </si>
  <si>
    <t>2017-2020</t>
  </si>
  <si>
    <t>Sca2</t>
  </si>
  <si>
    <t>VC9</t>
  </si>
  <si>
    <t>DPC.NTD.177</t>
  </si>
  <si>
    <t>incidence, proxy</t>
  </si>
  <si>
    <t>assume no change</t>
  </si>
  <si>
    <t>ChAb1</t>
  </si>
  <si>
    <t>VC10</t>
  </si>
  <si>
    <t>% of girls reporting*% help-seeking*multiple to adjust to both girls and boys</t>
  </si>
  <si>
    <t>Immu1</t>
  </si>
  <si>
    <t>VC11</t>
  </si>
  <si>
    <t>% of all immunization session result in an ADE response needed from the clinician</t>
  </si>
  <si>
    <t>educated guess incidence</t>
  </si>
  <si>
    <t>VC12</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</si>
  <si>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</si>
  <si>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</si>
  <si>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</si>
  <si>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</si>
  <si>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VC14</t>
  </si>
  <si>
    <t>VC15</t>
  </si>
  <si>
    <t>FP3</t>
  </si>
  <si>
    <t>VC16</t>
  </si>
  <si>
    <t>% of pregnancies</t>
  </si>
  <si>
    <t>FP6</t>
  </si>
  <si>
    <t>abortion per 100 pregnancies</t>
  </si>
  <si>
    <t>SH1</t>
  </si>
  <si>
    <t>VC17</t>
  </si>
  <si>
    <t>% of women 15-49</t>
  </si>
  <si>
    <t>GBV1</t>
  </si>
  <si>
    <t>% lifetime prevalence</t>
  </si>
  <si>
    <t>VC18</t>
  </si>
  <si>
    <t>Women who experienced sexual violence in past 12 months</t>
  </si>
  <si>
    <t>VC19</t>
  </si>
  <si>
    <t>Physical violence in the past 12 months often or sometimes</t>
  </si>
  <si>
    <t>Ntr3</t>
  </si>
  <si>
    <t>VC20</t>
  </si>
  <si>
    <t>Treat malnourish mothers</t>
  </si>
  <si>
    <t>2012-2019</t>
  </si>
  <si>
    <t>2017-2019</t>
  </si>
  <si>
    <t>Women BMI &lt; 18.5</t>
  </si>
  <si>
    <t>VC21</t>
  </si>
  <si>
    <t>&lt;5</t>
  </si>
  <si>
    <t>% of children age 6-59 months</t>
  </si>
  <si>
    <t>ENMS2016</t>
  </si>
  <si>
    <t>VC22</t>
  </si>
  <si>
    <t>% of children 5-15</t>
  </si>
  <si>
    <t>estimated</t>
  </si>
  <si>
    <t>VC23</t>
  </si>
  <si>
    <t>% of men and women 15+</t>
  </si>
  <si>
    <t>VC24</t>
  </si>
  <si>
    <t>Women reporting an STI, genital dicharge, or a sore or ulcer</t>
  </si>
  <si>
    <t>VC25</t>
  </si>
  <si>
    <t>% of men 15-49</t>
  </si>
  <si>
    <t>Men reporting an STI, genital dicharge, or a sore or ulcer</t>
  </si>
  <si>
    <t>HIV1</t>
  </si>
  <si>
    <t>VC26</t>
  </si>
  <si>
    <t>incidence of HIV per 1000 uninfected population ages 15-49</t>
  </si>
  <si>
    <t>average yr-on-yr 2011-2019</t>
  </si>
  <si>
    <t>HIV2</t>
  </si>
  <si>
    <t>VC27</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</si>
  <si>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</si>
  <si>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</si>
  <si>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</si>
  <si>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</si>
  <si>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</si>
  <si>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</si>
  <si>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</si>
  <si>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</si>
  <si>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</si>
  <si>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</si>
  <si>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</si>
  <si>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</si>
  <si>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</si>
  <si>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</si>
  <si>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</si>
  <si>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</si>
  <si>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</si>
  <si>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</si>
  <si>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</si>
  <si>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</si>
  <si>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VC28</t>
  </si>
  <si>
    <t>mean number of household members</t>
  </si>
  <si>
    <t>per capita</t>
  </si>
  <si>
    <t>Mlr1</t>
  </si>
  <si>
    <t>Malaria pooled prevalence</t>
  </si>
  <si>
    <t>2010-2020</t>
  </si>
  <si>
    <t>% of population at risk</t>
  </si>
  <si>
    <t>no uniform time trend from 2011 to 2018</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</si>
  <si>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</si>
  <si>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</si>
  <si>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</si>
  <si>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</si>
  <si>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</si>
  <si>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</si>
  <si>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</si>
  <si>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</si>
  <si>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</si>
  <si>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</si>
  <si>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</si>
  <si>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</si>
  <si>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</si>
  <si>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</si>
  <si>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VC30</t>
  </si>
  <si>
    <t>World Development Indicators, Incidence of malaria</t>
  </si>
  <si>
    <t>at risk</t>
  </si>
  <si>
    <t>number of new cases of malaria in a year per 1,000 population at risk</t>
  </si>
  <si>
    <t>time trend on malaria not reliable?</t>
  </si>
  <si>
    <t>TB1</t>
  </si>
  <si>
    <t>VC32</t>
  </si>
  <si>
    <t>per 100,000 people</t>
  </si>
  <si>
    <t>average yr-on-yr 2014-2019</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</si>
  <si>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</si>
  <si>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</si>
  <si>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</si>
  <si>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</si>
  <si>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</si>
  <si>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</si>
  <si>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</si>
  <si>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</si>
  <si>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</si>
  <si>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</si>
  <si>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</si>
  <si>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</si>
  <si>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</si>
  <si>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</si>
  <si>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</si>
  <si>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</si>
  <si>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</si>
  <si>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</si>
  <si>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</si>
  <si>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</si>
  <si>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</si>
  <si>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</si>
  <si>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</si>
  <si>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</si>
  <si>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</si>
  <si>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</si>
  <si>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</si>
  <si>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</si>
  <si>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</si>
  <si>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</si>
  <si>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</si>
  <si>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</si>
  <si>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Dbt3</t>
  </si>
  <si>
    <t>VC35</t>
  </si>
  <si>
    <t>ages 15-24</t>
  </si>
  <si>
    <t>prevalence assumed to be unchanged for age group</t>
  </si>
  <si>
    <t>ages 25-34</t>
  </si>
  <si>
    <t>ages 35-44</t>
  </si>
  <si>
    <t>ages 45-54</t>
  </si>
  <si>
    <t>ages 55-64</t>
  </si>
  <si>
    <t>ages 65+</t>
  </si>
  <si>
    <t>Asth1</t>
  </si>
  <si>
    <t>Asthma</t>
  </si>
  <si>
    <t>Men, 15+</t>
  </si>
  <si>
    <t>% of male population ages 15+</t>
  </si>
  <si>
    <t>VC36</t>
  </si>
  <si>
    <t>Men who smoke any type of tobacco</t>
  </si>
  <si>
    <t>prevalence of male smokers</t>
  </si>
  <si>
    <t>Asth2</t>
  </si>
  <si>
    <t>VC37a</t>
  </si>
  <si>
    <t>1997-2019</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</si>
  <si>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</si>
  <si>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</si>
  <si>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</si>
  <si>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</si>
  <si>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</si>
  <si>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</si>
  <si>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</si>
  <si>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</si>
  <si>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</si>
  <si>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</si>
  <si>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</si>
  <si>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</si>
  <si>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</si>
  <si>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</si>
  <si>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</si>
  <si>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</si>
  <si>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Cncr1</t>
  </si>
  <si>
    <t>VC33</t>
  </si>
  <si>
    <t>Estimated deaths from cancer per 100,000 people</t>
  </si>
  <si>
    <t>(42.65, 47.69)</t>
  </si>
  <si>
    <t>per 100,000 population</t>
  </si>
  <si>
    <t>Estimated deaths from cancer per 100,000 men</t>
  </si>
  <si>
    <t>Men, all</t>
  </si>
  <si>
    <t>(29.80, 36.32)</t>
  </si>
  <si>
    <t>Men, ages 0-19</t>
  </si>
  <si>
    <t>Estimated deaths from cancer per 100,000 women</t>
  </si>
  <si>
    <t>Women, all</t>
  </si>
  <si>
    <t>(53.65, 61.42)</t>
  </si>
  <si>
    <t>Women, ages 0-19</t>
  </si>
  <si>
    <t>MH1</t>
  </si>
  <si>
    <t>VC38</t>
  </si>
  <si>
    <t>MH3</t>
  </si>
  <si>
    <t>choose depression episodes reporting</t>
  </si>
  <si>
    <t>Oph1</t>
  </si>
  <si>
    <t>per 1,000,000 population</t>
  </si>
  <si>
    <t>reported surgery rate</t>
  </si>
  <si>
    <t>Oph2</t>
  </si>
  <si>
    <t>VC39</t>
  </si>
  <si>
    <t>estimated based on correlation between CSR and GNI, GNI2006 of 180, GNI2020 of 890</t>
  </si>
  <si>
    <t>estimated CSR2006 = 0.172*180+283.13 = 314</t>
  </si>
  <si>
    <t>Oph4</t>
  </si>
  <si>
    <t>VC40</t>
  </si>
  <si>
    <t>ages 0-9</t>
  </si>
  <si>
    <t>2006-2013</t>
  </si>
  <si>
    <t>% of children 0-9</t>
  </si>
  <si>
    <t>DHS2016</t>
  </si>
  <si>
    <t>VC41</t>
  </si>
  <si>
    <t>% of households with injury/regional household size*injury last less than 7 days</t>
  </si>
  <si>
    <t>VC42</t>
  </si>
  <si>
    <t>% of households with injury/regional household size*injury last 8 to 30 days</t>
  </si>
  <si>
    <t>NTD2</t>
  </si>
  <si>
    <t>VC43</t>
  </si>
  <si>
    <t>15+</t>
  </si>
  <si>
    <t>average prevalence of endemic districts adjusted by proportion of at risk population</t>
  </si>
  <si>
    <t>NTD5</t>
  </si>
  <si>
    <t>VC44</t>
  </si>
  <si>
    <t>ages 1-9</t>
  </si>
  <si>
    <t>annualized risk of acquisition</t>
  </si>
  <si>
    <t>(0.775%, 1.3125%)</t>
  </si>
  <si>
    <t>NTD6</t>
  </si>
  <si>
    <t>NTD7</t>
  </si>
  <si>
    <t>NTD8</t>
  </si>
  <si>
    <t>VC45</t>
  </si>
  <si>
    <t>2000-2019</t>
  </si>
  <si>
    <t>% of school-aged children; also used for pregnant women</t>
  </si>
  <si>
    <t>VC46</t>
  </si>
  <si>
    <t>TB2</t>
  </si>
  <si>
    <t>TB incidence rate per 100,000 population</t>
  </si>
  <si>
    <t>VC32ET01</t>
  </si>
  <si>
    <t>VC32ET02</t>
  </si>
  <si>
    <t>VC32ET03</t>
  </si>
  <si>
    <t>VC32ET04</t>
  </si>
  <si>
    <t>VC32ET05</t>
  </si>
  <si>
    <t>VC32ET06</t>
  </si>
  <si>
    <t>VC32ET07</t>
  </si>
  <si>
    <t>VC32ET12</t>
  </si>
  <si>
    <t>VC32ET13</t>
  </si>
  <si>
    <t>VC32ET14</t>
  </si>
  <si>
    <t>VC32ET15</t>
  </si>
  <si>
    <t>SSnMalaria</t>
  </si>
  <si>
    <t>SsnBirths</t>
  </si>
  <si>
    <t>SsnNutr</t>
  </si>
  <si>
    <t>SSnTB</t>
  </si>
  <si>
    <t>SsnTB Normalize to 1</t>
  </si>
  <si>
    <t>Starting Age</t>
  </si>
  <si>
    <t>Ending Age</t>
  </si>
  <si>
    <t>SSnDiarrhea</t>
  </si>
  <si>
    <t>Sidama</t>
  </si>
  <si>
    <t>SsnDiarrhea Normalize to 1</t>
  </si>
  <si>
    <t>Label</t>
  </si>
  <si>
    <t>Sex</t>
  </si>
  <si>
    <t>Annual birth rate male</t>
  </si>
  <si>
    <t>Fertility</t>
  </si>
  <si>
    <t>Age specific fertility rate: 0-14</t>
  </si>
  <si>
    <t>AnnualBirthRate15_19</t>
  </si>
  <si>
    <t>AnnualBirthRate20_24</t>
  </si>
  <si>
    <t>AnnualBirthRate25_29</t>
  </si>
  <si>
    <t>AnnualBirthRate30_34</t>
  </si>
  <si>
    <t>AnnualBirthRate35_39</t>
  </si>
  <si>
    <t>AnnualBirthRate40_44</t>
  </si>
  <si>
    <t>AnnualBirthRate45_49</t>
  </si>
  <si>
    <t>Age specific fertility rate: 50-100</t>
  </si>
  <si>
    <t>BandStart</t>
  </si>
  <si>
    <t>BandEnd</t>
  </si>
  <si>
    <t>InitValue</t>
  </si>
  <si>
    <t>ChangeRate</t>
  </si>
  <si>
    <t>BR0000</t>
  </si>
  <si>
    <t>BR0014</t>
  </si>
  <si>
    <t>BR1519</t>
  </si>
  <si>
    <t>BR2024</t>
  </si>
  <si>
    <t>BR2529</t>
  </si>
  <si>
    <t>BR3034</t>
  </si>
  <si>
    <t>BR3539</t>
  </si>
  <si>
    <t>BR4044</t>
  </si>
  <si>
    <t>BR4549</t>
  </si>
  <si>
    <t>BR5000</t>
  </si>
  <si>
    <t>DR0104F</t>
  </si>
  <si>
    <t>DR0509F</t>
  </si>
  <si>
    <t>DR1014F</t>
  </si>
  <si>
    <t>DR1519F</t>
  </si>
  <si>
    <t>DR2034F</t>
  </si>
  <si>
    <t>DR3549F</t>
  </si>
  <si>
    <t>DR5059F</t>
  </si>
  <si>
    <t>DR6074F</t>
  </si>
  <si>
    <t>DR7500F</t>
  </si>
  <si>
    <t>DR0104M</t>
  </si>
  <si>
    <t>DR0509M</t>
  </si>
  <si>
    <t>DR1014M</t>
  </si>
  <si>
    <t>DR1519M</t>
  </si>
  <si>
    <t>DR2034M</t>
  </si>
  <si>
    <t>DR3549M</t>
  </si>
  <si>
    <t>DR5059M</t>
  </si>
  <si>
    <t>DR6074M</t>
  </si>
  <si>
    <t>DR7500M</t>
  </si>
  <si>
    <t>Mortality infants F</t>
  </si>
  <si>
    <t>Mortality 1-4yr F</t>
  </si>
  <si>
    <t>Mortality 5-9yr F</t>
  </si>
  <si>
    <t>Mortality 10-14yr F</t>
  </si>
  <si>
    <t>Mortality 15-19yr F</t>
  </si>
  <si>
    <t>Mortality 20-34yr F</t>
  </si>
  <si>
    <t>Mortality infants M</t>
  </si>
  <si>
    <t>Mortality 1-4yr M</t>
  </si>
  <si>
    <t>Mortality 5-9yr M</t>
  </si>
  <si>
    <t>Mortality 10-14yr M</t>
  </si>
  <si>
    <t>Mortality 15-19yr M</t>
  </si>
  <si>
    <t>Mortality 20-34yr M</t>
  </si>
  <si>
    <t>MortalityInfantsF</t>
  </si>
  <si>
    <t>Mortality1_4F</t>
  </si>
  <si>
    <t>Mortality5_9F</t>
  </si>
  <si>
    <t>Mortality10_14F</t>
  </si>
  <si>
    <t>Mortality15_19F</t>
  </si>
  <si>
    <t>Mortality20_34F</t>
  </si>
  <si>
    <t>Mortality35_49F</t>
  </si>
  <si>
    <t>Mortality50_59F</t>
  </si>
  <si>
    <t>Mortality60_74F</t>
  </si>
  <si>
    <t>Mortality75+F</t>
  </si>
  <si>
    <t>MortalityInfantsM</t>
  </si>
  <si>
    <t>Mortality1_4M</t>
  </si>
  <si>
    <t>Mortality5_9M</t>
  </si>
  <si>
    <t>Mortality10_14M</t>
  </si>
  <si>
    <t>Mortality15_19M</t>
  </si>
  <si>
    <t>Mortality20_34M</t>
  </si>
  <si>
    <t>Mortality35_49M</t>
  </si>
  <si>
    <t>Mortality50_59M</t>
  </si>
  <si>
    <t>Mortality60_74M</t>
  </si>
  <si>
    <t>Mortality75+M</t>
  </si>
  <si>
    <t>DR0000M</t>
  </si>
  <si>
    <t>DR0000F</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</si>
  <si>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</si>
  <si>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</si>
  <si>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</si>
  <si>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</si>
  <si>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</si>
  <si>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</si>
  <si>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</si>
  <si>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</si>
  <si>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</si>
  <si>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</si>
  <si>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</si>
  <si>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</si>
  <si>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</si>
  <si>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</si>
  <si>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</si>
  <si>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</si>
  <si>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</si>
  <si>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</si>
  <si>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</si>
  <si>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</si>
  <si>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</si>
  <si>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</si>
  <si>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</si>
  <si>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</si>
  <si>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</si>
  <si>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</si>
  <si>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</si>
  <si>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</si>
  <si>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</si>
  <si>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</si>
  <si>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(18, 26)</t>
  </si>
  <si>
    <t>(15, 36)</t>
  </si>
  <si>
    <t>(18, 27)</t>
  </si>
  <si>
    <t>(16, 30)</t>
  </si>
  <si>
    <t>(39, 93)</t>
  </si>
  <si>
    <t>(12, 26)</t>
  </si>
  <si>
    <t>(13, 27)</t>
  </si>
  <si>
    <t>(22, 57)</t>
  </si>
  <si>
    <t>(57, 102)</t>
  </si>
  <si>
    <t>(15, 35)</t>
  </si>
  <si>
    <t>(35, 67)</t>
  </si>
  <si>
    <t>(19, 61)</t>
  </si>
  <si>
    <t>(4, 23)</t>
  </si>
  <si>
    <t>(18, 38)</t>
  </si>
  <si>
    <t>sex</t>
  </si>
  <si>
    <t>age_group</t>
  </si>
  <si>
    <t>year</t>
  </si>
  <si>
    <t>population_estimate</t>
  </si>
  <si>
    <t>80+</t>
  </si>
  <si>
    <t>&lt;1 year</t>
  </si>
  <si>
    <t>AddisAbeba</t>
  </si>
  <si>
    <t>Benshangul-Gumaz</t>
  </si>
  <si>
    <t>DireDawa</t>
  </si>
  <si>
    <t>GambelaPeoples</t>
  </si>
  <si>
    <t>HarariPeople</t>
  </si>
  <si>
    <t>SouthernNations,NationalitiesandPeoples</t>
  </si>
  <si>
    <t>https://doi.org/10.1186/s41182-018-0101-1</t>
  </si>
  <si>
    <t>proportion of 80+ female population</t>
  </si>
  <si>
    <t>proportion of 80+ male population</t>
  </si>
  <si>
    <t>tigray</t>
  </si>
  <si>
    <t>afar</t>
  </si>
  <si>
    <t>amhara</t>
  </si>
  <si>
    <t>oromia</t>
  </si>
  <si>
    <t>somali</t>
  </si>
  <si>
    <t>benishangul</t>
  </si>
  <si>
    <t>snnpr</t>
  </si>
  <si>
    <t>gambela</t>
  </si>
  <si>
    <t>harari</t>
  </si>
  <si>
    <t>addis ababa</t>
  </si>
  <si>
    <t>dire dawa</t>
  </si>
  <si>
    <t>DPC.Cncr.119A</t>
  </si>
  <si>
    <t>DPC.Cncr.119B</t>
  </si>
  <si>
    <t>DPC.Cncr.119C</t>
  </si>
  <si>
    <t>DPC.Cncr.119D</t>
  </si>
  <si>
    <t>DPC.Cncr.119E</t>
  </si>
  <si>
    <t>DPC.Cncr.119F</t>
  </si>
  <si>
    <t>DPC.Cncr.119G</t>
  </si>
  <si>
    <t>DPC.Cncr.119H</t>
  </si>
  <si>
    <t>women 20-30</t>
  </si>
  <si>
    <t>men 20-30</t>
  </si>
  <si>
    <t>women 30-40</t>
  </si>
  <si>
    <t>men 30-40</t>
  </si>
  <si>
    <t>women 40-50</t>
  </si>
  <si>
    <t>men 40-50</t>
  </si>
  <si>
    <t>women 50-60</t>
  </si>
  <si>
    <t>men 50-60</t>
  </si>
  <si>
    <t>DPC.Cncr.119I</t>
  </si>
  <si>
    <t>DPC.Cncr.119J</t>
  </si>
  <si>
    <t>DPC.Cncr.119K</t>
  </si>
  <si>
    <t>women 60-70</t>
  </si>
  <si>
    <t>men 60-70</t>
  </si>
  <si>
    <t>adults 70+</t>
  </si>
  <si>
    <t>DPC.Dbt.125A</t>
  </si>
  <si>
    <t>DPC.Dbt.125B</t>
  </si>
  <si>
    <t>DPC.Dbt.125C</t>
  </si>
  <si>
    <t>DPC.Dbt.125D</t>
  </si>
  <si>
    <t>DPC.Dbt.125E</t>
  </si>
  <si>
    <t>adults 15-34</t>
  </si>
  <si>
    <t>adults 35-44</t>
  </si>
  <si>
    <t>adults 45-54</t>
  </si>
  <si>
    <t>adults 55-64</t>
  </si>
  <si>
    <t>adults 65+</t>
  </si>
  <si>
    <t>DPC.Hyp.122F</t>
  </si>
  <si>
    <t>DPC.Hyp.122A</t>
  </si>
  <si>
    <t>DPC.Hyp.122B</t>
  </si>
  <si>
    <t>DPC.Hyp.122C</t>
  </si>
  <si>
    <t>DPC.Hyp.122D</t>
  </si>
  <si>
    <t>DPC.Hyp.122E</t>
  </si>
  <si>
    <t>adults 15-24</t>
  </si>
  <si>
    <t>adults 25-34</t>
  </si>
  <si>
    <t>adults 18-30</t>
  </si>
  <si>
    <t>adults 31-44</t>
  </si>
  <si>
    <t>adults 65-74</t>
  </si>
  <si>
    <t>adults 75+</t>
  </si>
  <si>
    <t>DPC.MH.130C</t>
  </si>
  <si>
    <t>DPC.MH.130D</t>
  </si>
  <si>
    <t>DPC.MH.130E</t>
  </si>
  <si>
    <t>DPC.MH.130F</t>
  </si>
  <si>
    <t>DPC.MH.130G</t>
  </si>
  <si>
    <t>pop_linear</t>
  </si>
  <si>
    <t>pop_spline</t>
  </si>
  <si>
    <t>source: HEP capacity projection\Data\ETH DHS\By region\"Ethiopia_birth_month_20211110</t>
  </si>
  <si>
    <t>adults 50+</t>
  </si>
  <si>
    <t>Palliative care for cancer, men &amp; women 70+</t>
  </si>
  <si>
    <t>VC33a</t>
  </si>
  <si>
    <t>VC33b</t>
  </si>
  <si>
    <t>VC33c</t>
  </si>
  <si>
    <t>VC33d</t>
  </si>
  <si>
    <t>VC33e</t>
  </si>
  <si>
    <t>VC33f</t>
  </si>
  <si>
    <t>VC33g</t>
  </si>
  <si>
    <t>VC33h</t>
  </si>
  <si>
    <t>VC33i</t>
  </si>
  <si>
    <t>VC33j</t>
  </si>
  <si>
    <t>VC33k</t>
  </si>
  <si>
    <t>Broken out by age below</t>
  </si>
  <si>
    <t>Men, ages 20-29</t>
  </si>
  <si>
    <t>Men, ages 30-39</t>
  </si>
  <si>
    <t>Men, ages 40-49</t>
  </si>
  <si>
    <t>Men, ages 50-59</t>
  </si>
  <si>
    <t>Men, ages 60-69</t>
  </si>
  <si>
    <t>Women, ages 20-29</t>
  </si>
  <si>
    <t>Women, ages 30-39</t>
  </si>
  <si>
    <t>Women, ages 40-49</t>
  </si>
  <si>
    <t>Women, ages 50-59</t>
  </si>
  <si>
    <t>Women, ages 60-69</t>
  </si>
  <si>
    <t>Adults, ages 70-85+</t>
  </si>
  <si>
    <t>Palliative care for cancer, men 20-29</t>
  </si>
  <si>
    <t>Palliative care for cancer, men 30-39</t>
  </si>
  <si>
    <t>Palliative care for cancer, men 40-49</t>
  </si>
  <si>
    <t>Palliative care for cancer, men 50-59</t>
  </si>
  <si>
    <t>Palliative care for cancer, men 60-69</t>
  </si>
  <si>
    <t>Palliative care for cancer, women 20-29</t>
  </si>
  <si>
    <t>Palliative care for cancer, women 30-39</t>
  </si>
  <si>
    <t>Palliative care for cancer, women 40-49</t>
  </si>
  <si>
    <t>Palliative care for cancer, women 50-59</t>
  </si>
  <si>
    <t>Palliative care for cancer, women 60-69</t>
  </si>
  <si>
    <t>Diabetes routine care, ages 35-44</t>
  </si>
  <si>
    <t>Diabetes routine care, ages 45-54</t>
  </si>
  <si>
    <t>Diabetes routine care, ages 55-64</t>
  </si>
  <si>
    <t>Diabetes routine care, ages 65+</t>
  </si>
  <si>
    <t>Diabetes routine care, ages 15-24</t>
  </si>
  <si>
    <t>Diabetes routine care, ages 25-34</t>
  </si>
  <si>
    <t>DPC.Dbt.125F</t>
  </si>
  <si>
    <t>VC35a</t>
  </si>
  <si>
    <t>VC35b</t>
  </si>
  <si>
    <t>VC35c</t>
  </si>
  <si>
    <t>VC35d</t>
  </si>
  <si>
    <t>VC35e</t>
  </si>
  <si>
    <t>VC35f</t>
  </si>
  <si>
    <t>Men, ages 15+</t>
  </si>
  <si>
    <t>Women, ages 15+</t>
  </si>
  <si>
    <t>% of female population ages 15+</t>
  </si>
  <si>
    <t>% of population 15-24</t>
  </si>
  <si>
    <t>% of population 25-34</t>
  </si>
  <si>
    <t>% of population 35-44</t>
  </si>
  <si>
    <t>% of population 45-54</t>
  </si>
  <si>
    <t>% of population 55-64</t>
  </si>
  <si>
    <t>% of population 65+</t>
  </si>
  <si>
    <t>women 20-29</t>
  </si>
  <si>
    <t>men 20-29</t>
  </si>
  <si>
    <t>women 30-39</t>
  </si>
  <si>
    <t>men 30-39</t>
  </si>
  <si>
    <t>women 40-49</t>
  </si>
  <si>
    <t>men 40-49</t>
  </si>
  <si>
    <t>women 50-59</t>
  </si>
  <si>
    <t>men 50-59</t>
  </si>
  <si>
    <t>women 60-69</t>
  </si>
  <si>
    <t>men 60-69</t>
  </si>
  <si>
    <t>annual hours per capita per HEW</t>
  </si>
  <si>
    <t>Relevant Population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</si>
</sst>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 numFmtId="181" formatCode="0.00000"/>
  </numFmts>
  <fonts count="39" x14ac:knownFonts="1">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
      <b/>
      <sz val="11"/>
      <color theme="1"/>
      <name val="Calibri"/>
      <family val="2"/>
      <scheme val="minor"/>
    </font>
    <font>
      <b/>
      <sz val="9"/>
      <color indexed="81"/>
      <name val="Tahoma"/>
      <family val="2"/>
    </font>
    <font>
      <sz val="9"/>
      <color indexed="81"/>
      <name val="Tahoma"/>
      <family val="2"/>
    </font>
    <font>
      <sz val="8"/>
      <name val="Calibri"/>
      <family val="2"/>
      <scheme val="minor"/>
    </font>
    <font>
      <u/>
      <sz val="11"/>
      <name val="Calibri"/>
      <family val="2"/>
      <scheme val="minor"/>
    </font>
  </fonts>
  <fills count="2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rgb="FFC000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92D05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2">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xf numFmtId="9" fontId="1" fillId="0" borderId="0" applyFont="0" applyFill="0" applyBorder="0" applyAlignment="0" applyProtection="0"/>
  </cellStyleXfs>
  <cellXfs count="495">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0" fontId="0" fillId="0" borderId="0" xfId="0" applyFill="1"/>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4" fillId="0" borderId="8" xfId="1" applyNumberFormat="1" applyFont="1" applyBorder="1" applyAlignment="1">
      <alignment horizontal="right"/>
    </xf>
    <xf numFmtId="0" fontId="14" fillId="3" borderId="22" xfId="0" applyFont="1" applyFill="1" applyBorder="1" applyAlignment="1">
      <alignment horizontal="left"/>
    </xf>
    <xf numFmtId="9" fontId="0" fillId="0" borderId="8" xfId="0" applyNumberFormat="1" applyFont="1" applyBorder="1" applyAlignment="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applyAlignment="1"/>
    <xf numFmtId="9" fontId="12" fillId="13" borderId="21" xfId="0" applyNumberFormat="1" applyFont="1" applyFill="1" applyBorder="1" applyAlignment="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0" fontId="12" fillId="0" borderId="8" xfId="0" applyFont="1" applyFill="1" applyBorder="1" applyAlignment="1"/>
    <xf numFmtId="9" fontId="12" fillId="0" borderId="8" xfId="0" applyNumberFormat="1" applyFont="1" applyFill="1" applyBorder="1" applyAlignment="1"/>
    <xf numFmtId="171" fontId="14" fillId="3" borderId="7" xfId="1" applyNumberFormat="1" applyFont="1" applyFill="1" applyBorder="1"/>
    <xf numFmtId="0" fontId="14" fillId="0" borderId="0" xfId="0" applyFont="1" applyFill="1"/>
    <xf numFmtId="166" fontId="18" fillId="0" borderId="0" xfId="1" applyNumberFormat="1" applyFont="1"/>
    <xf numFmtId="43" fontId="1" fillId="3" borderId="0" xfId="1" applyFont="1" applyFill="1"/>
    <xf numFmtId="43" fontId="31"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19" fillId="0" borderId="0" xfId="0" applyFont="1" applyBorder="1"/>
    <xf numFmtId="0" fontId="0" fillId="0" borderId="0" xfId="0" quotePrefix="1" applyFont="1" applyBorder="1"/>
    <xf numFmtId="43" fontId="19"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173" fontId="0" fillId="0" borderId="0" xfId="0" applyNumberFormat="1"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1" fontId="0" fillId="0" borderId="0" xfId="0" applyNumberFormat="1" applyFill="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0" fillId="0" borderId="0" xfId="0" applyNumberFormat="1" applyFill="1"/>
    <xf numFmtId="173" fontId="29" fillId="0" borderId="0" xfId="0" applyNumberFormat="1" applyFont="1" applyFill="1"/>
    <xf numFmtId="174" fontId="29" fillId="0" borderId="0" xfId="0" applyNumberFormat="1" applyFont="1" applyFill="1"/>
    <xf numFmtId="169" fontId="0" fillId="0" borderId="0" xfId="0" applyNumberFormat="1" applyFill="1"/>
    <xf numFmtId="0" fontId="29" fillId="0" borderId="0" xfId="0" applyFont="1" applyFill="1"/>
    <xf numFmtId="173" fontId="1" fillId="0" borderId="0" xfId="1" applyNumberFormat="1" applyFont="1"/>
    <xf numFmtId="168" fontId="3" fillId="0" borderId="0" xfId="3" applyNumberFormat="1"/>
    <xf numFmtId="0" fontId="0" fillId="0" borderId="0" xfId="0" applyFill="1" applyAlignment="1">
      <alignment wrapText="1"/>
    </xf>
    <xf numFmtId="0" fontId="18" fillId="0" borderId="0" xfId="0" applyFont="1" applyFill="1"/>
    <xf numFmtId="0" fontId="33" fillId="0" borderId="0" xfId="0" applyFont="1" applyFill="1"/>
    <xf numFmtId="0" fontId="15" fillId="0" borderId="0" xfId="0" applyFont="1" applyFill="1" applyAlignment="1">
      <alignment wrapText="1"/>
    </xf>
    <xf numFmtId="0" fontId="15" fillId="0" borderId="0" xfId="0" applyFont="1" applyFill="1"/>
    <xf numFmtId="0" fontId="0" fillId="0" borderId="11" xfId="0" applyBorder="1"/>
    <xf numFmtId="0" fontId="0" fillId="0" borderId="0" xfId="0" applyBorder="1"/>
    <xf numFmtId="0" fontId="0" fillId="0" borderId="13" xfId="0" applyBorder="1"/>
    <xf numFmtId="0" fontId="0" fillId="0" borderId="0" xfId="0" applyFill="1" applyBorder="1"/>
    <xf numFmtId="0" fontId="0" fillId="16" borderId="12" xfId="0" applyFill="1" applyBorder="1"/>
    <xf numFmtId="0" fontId="0" fillId="16" borderId="0"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18" fillId="0" borderId="0" xfId="1" applyNumberFormat="1" applyFont="1"/>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0" fontId="0" fillId="19" borderId="12" xfId="0" applyFill="1" applyBorder="1"/>
    <xf numFmtId="0" fontId="0" fillId="19" borderId="0" xfId="0" applyFill="1" applyBorder="1"/>
    <xf numFmtId="171" fontId="0" fillId="5" borderId="0" xfId="1" applyNumberFormat="1" applyFont="1" applyFill="1"/>
    <xf numFmtId="0" fontId="0" fillId="0" borderId="0" xfId="1" applyNumberFormat="1" applyFont="1"/>
    <xf numFmtId="0" fontId="0" fillId="0" borderId="0" xfId="0" applyNumberFormat="1"/>
    <xf numFmtId="0" fontId="0" fillId="0" borderId="0" xfId="0" applyNumberFormat="1" applyFill="1" applyBorder="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19" borderId="13" xfId="0" applyFill="1" applyBorder="1" applyAlignment="1">
      <alignment horizontal="left"/>
    </xf>
    <xf numFmtId="0" fontId="0" fillId="0" borderId="0" xfId="0" applyFill="1" applyBorder="1" applyAlignment="1"/>
    <xf numFmtId="0" fontId="0" fillId="0" borderId="0" xfId="0" applyFill="1" applyBorder="1" applyAlignment="1">
      <alignment horizontal="left"/>
    </xf>
    <xf numFmtId="0" fontId="0" fillId="0" borderId="0" xfId="0" applyFill="1" applyAlignment="1">
      <alignment horizontal="left"/>
    </xf>
    <xf numFmtId="43" fontId="0" fillId="0" borderId="0" xfId="0" applyNumberFormat="1" applyFill="1"/>
    <xf numFmtId="166" fontId="14" fillId="5" borderId="0" xfId="1" applyNumberFormat="1" applyFont="1" applyFill="1" applyBorder="1"/>
    <xf numFmtId="0" fontId="0" fillId="19" borderId="0" xfId="0" applyFill="1" applyAlignment="1"/>
    <xf numFmtId="170" fontId="0" fillId="17" borderId="0" xfId="2" applyNumberFormat="1" applyFont="1" applyFill="1"/>
    <xf numFmtId="171" fontId="18" fillId="5" borderId="0" xfId="1"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43" fontId="0" fillId="17" borderId="0" xfId="1" applyFont="1" applyFill="1"/>
    <xf numFmtId="0" fontId="0" fillId="0" borderId="0" xfId="0" applyBorder="1" applyAlignment="1">
      <alignment horizontal="left"/>
    </xf>
    <xf numFmtId="171" fontId="18" fillId="20" borderId="0" xfId="1" applyNumberFormat="1" applyFont="1" applyFill="1"/>
    <xf numFmtId="0" fontId="0" fillId="2" borderId="0" xfId="0" applyFill="1" applyBorder="1"/>
    <xf numFmtId="0" fontId="18" fillId="0" borderId="0" xfId="0" applyFont="1" applyAlignment="1">
      <alignment horizontal="left"/>
    </xf>
    <xf numFmtId="0" fontId="18" fillId="0" borderId="0" xfId="0" applyFont="1" applyBorder="1"/>
    <xf numFmtId="0" fontId="18" fillId="0" borderId="0" xfId="0" applyFont="1" applyFill="1" applyBorder="1"/>
    <xf numFmtId="0" fontId="18" fillId="0" borderId="13" xfId="0" applyFont="1" applyBorder="1"/>
    <xf numFmtId="43" fontId="18" fillId="0" borderId="0" xfId="1" applyFont="1"/>
    <xf numFmtId="2" fontId="18" fillId="0" borderId="0" xfId="1" applyNumberFormat="1" applyFont="1"/>
    <xf numFmtId="175" fontId="0" fillId="5" borderId="0" xfId="0" applyNumberFormat="1" applyFill="1"/>
    <xf numFmtId="0" fontId="0" fillId="5" borderId="0" xfId="0" applyFill="1" applyBorder="1"/>
    <xf numFmtId="0" fontId="18" fillId="0" borderId="12" xfId="0" applyFont="1" applyBorder="1"/>
    <xf numFmtId="0" fontId="18" fillId="0" borderId="0" xfId="0" applyFont="1" applyFill="1" applyBorder="1" applyAlignment="1"/>
    <xf numFmtId="0" fontId="18" fillId="0" borderId="0" xfId="0" applyFont="1" applyFill="1" applyBorder="1" applyAlignment="1">
      <alignment horizontal="left"/>
    </xf>
    <xf numFmtId="0" fontId="18" fillId="0" borderId="13" xfId="0" applyFont="1" applyBorder="1" applyAlignment="1">
      <alignment horizontal="left"/>
    </xf>
    <xf numFmtId="0" fontId="18" fillId="0" borderId="0" xfId="0" applyFont="1" applyFill="1" applyAlignment="1">
      <alignment horizontal="left"/>
    </xf>
    <xf numFmtId="43" fontId="0" fillId="0" borderId="0" xfId="1" applyNumberFormat="1" applyFont="1"/>
    <xf numFmtId="0" fontId="14" fillId="0" borderId="12" xfId="0" applyFont="1" applyBorder="1"/>
    <xf numFmtId="0" fontId="14" fillId="0" borderId="0" xfId="0" applyFont="1" applyBorder="1"/>
    <xf numFmtId="0" fontId="14" fillId="0" borderId="13" xfId="0" applyFont="1" applyBorder="1"/>
    <xf numFmtId="0" fontId="14" fillId="0" borderId="0" xfId="0" applyFont="1" applyFill="1" applyBorder="1"/>
    <xf numFmtId="0" fontId="0" fillId="0" borderId="0" xfId="0" applyFont="1" applyFill="1" applyBorder="1"/>
    <xf numFmtId="0" fontId="0" fillId="0" borderId="12" xfId="0" applyFill="1" applyBorder="1"/>
    <xf numFmtId="165" fontId="0" fillId="0" borderId="0" xfId="0" applyNumberFormat="1"/>
    <xf numFmtId="165" fontId="0" fillId="0" borderId="10" xfId="0" applyNumberFormat="1" applyBorder="1"/>
    <xf numFmtId="165" fontId="0" fillId="0" borderId="11" xfId="0" applyNumberFormat="1" applyBorder="1"/>
    <xf numFmtId="165" fontId="0" fillId="0" borderId="0" xfId="0" applyNumberFormat="1" applyBorder="1"/>
    <xf numFmtId="165" fontId="0" fillId="0" borderId="13" xfId="0" applyNumberFormat="1" applyBorder="1"/>
    <xf numFmtId="165" fontId="0" fillId="0" borderId="15" xfId="0" applyNumberFormat="1" applyBorder="1"/>
    <xf numFmtId="165" fontId="0" fillId="0" borderId="16" xfId="0" applyNumberFormat="1" applyBorder="1"/>
    <xf numFmtId="0" fontId="0" fillId="0" borderId="14" xfId="0" applyFill="1" applyBorder="1"/>
    <xf numFmtId="0" fontId="14" fillId="2" borderId="0" xfId="0" applyFont="1" applyFill="1"/>
    <xf numFmtId="0" fontId="14" fillId="3" borderId="0" xfId="0" applyFont="1" applyFill="1" applyAlignment="1">
      <alignment wrapText="1"/>
    </xf>
    <xf numFmtId="0" fontId="34" fillId="5" borderId="0" xfId="0" applyFont="1" applyFill="1"/>
    <xf numFmtId="0" fontId="34" fillId="0" borderId="0" xfId="0" applyFont="1"/>
    <xf numFmtId="0" fontId="34" fillId="12" borderId="0" xfId="0" applyFont="1" applyFill="1"/>
    <xf numFmtId="49" fontId="34" fillId="0" borderId="0" xfId="0" applyNumberFormat="1" applyFont="1"/>
    <xf numFmtId="164" fontId="34" fillId="12" borderId="0" xfId="11" applyNumberFormat="1" applyFont="1" applyFill="1"/>
    <xf numFmtId="0" fontId="0" fillId="21" borderId="0" xfId="0" applyFill="1"/>
    <xf numFmtId="49" fontId="0" fillId="21" borderId="0" xfId="0" applyNumberFormat="1" applyFill="1"/>
    <xf numFmtId="2" fontId="0" fillId="21" borderId="0" xfId="11" applyNumberFormat="1" applyFont="1" applyFill="1"/>
    <xf numFmtId="49" fontId="0" fillId="0" borderId="0" xfId="0" applyNumberFormat="1"/>
    <xf numFmtId="175" fontId="0" fillId="0" borderId="0" xfId="0" applyNumberFormat="1"/>
    <xf numFmtId="2" fontId="0" fillId="0" borderId="0" xfId="0" applyNumberFormat="1"/>
    <xf numFmtId="2" fontId="0" fillId="0" borderId="0" xfId="11" applyNumberFormat="1" applyFont="1" applyFill="1"/>
    <xf numFmtId="0" fontId="0" fillId="0" borderId="0" xfId="0" applyAlignment="1">
      <alignment horizontal="right"/>
    </xf>
    <xf numFmtId="1" fontId="0" fillId="0" borderId="0" xfId="0" applyNumberFormat="1" applyAlignment="1">
      <alignment horizontal="right"/>
    </xf>
    <xf numFmtId="164" fontId="0" fillId="0" borderId="0" xfId="11" applyNumberFormat="1" applyFont="1"/>
    <xf numFmtId="0" fontId="0" fillId="22" borderId="0" xfId="0" applyFill="1"/>
    <xf numFmtId="49" fontId="0" fillId="22" borderId="0" xfId="0" applyNumberFormat="1" applyFill="1"/>
    <xf numFmtId="0" fontId="0" fillId="22" borderId="0" xfId="0" applyFill="1" applyAlignment="1">
      <alignment horizontal="right"/>
    </xf>
    <xf numFmtId="2" fontId="0" fillId="22" borderId="0" xfId="11" applyNumberFormat="1" applyFont="1" applyFill="1"/>
    <xf numFmtId="2" fontId="0" fillId="0" borderId="0" xfId="11" applyNumberFormat="1" applyFont="1"/>
    <xf numFmtId="9" fontId="0" fillId="0" borderId="0" xfId="11" applyFont="1"/>
    <xf numFmtId="164" fontId="0" fillId="21" borderId="0" xfId="11" applyNumberFormat="1" applyFont="1" applyFill="1"/>
    <xf numFmtId="164" fontId="0" fillId="0" borderId="0" xfId="11" applyNumberFormat="1" applyFont="1" applyFill="1"/>
    <xf numFmtId="164" fontId="0" fillId="22" borderId="0" xfId="11" applyNumberFormat="1" applyFont="1" applyFill="1"/>
    <xf numFmtId="2" fontId="0" fillId="13" borderId="0" xfId="11" applyNumberFormat="1" applyFont="1" applyFill="1"/>
    <xf numFmtId="2" fontId="0" fillId="22" borderId="0" xfId="0" applyNumberFormat="1" applyFill="1"/>
    <xf numFmtId="175" fontId="0" fillId="22" borderId="0" xfId="0" applyNumberFormat="1" applyFill="1"/>
    <xf numFmtId="181" fontId="0" fillId="0" borderId="0" xfId="0" applyNumberFormat="1"/>
    <xf numFmtId="0" fontId="0" fillId="23" borderId="0" xfId="0" applyFill="1"/>
    <xf numFmtId="176" fontId="0" fillId="0" borderId="0" xfId="0" applyNumberFormat="1" applyBorder="1" applyAlignment="1">
      <alignment horizontal="center"/>
    </xf>
    <xf numFmtId="0" fontId="0" fillId="13" borderId="0" xfId="0" applyFill="1"/>
    <xf numFmtId="49" fontId="0" fillId="0" borderId="0" xfId="0" quotePrefix="1" applyNumberFormat="1"/>
    <xf numFmtId="1" fontId="0" fillId="13" borderId="0" xfId="0" applyNumberFormat="1" applyFill="1"/>
    <xf numFmtId="49" fontId="0" fillId="13" borderId="0" xfId="0" quotePrefix="1" applyNumberFormat="1" applyFill="1"/>
    <xf numFmtId="0" fontId="0" fillId="13" borderId="0" xfId="0" quotePrefix="1" applyFill="1"/>
    <xf numFmtId="175" fontId="34" fillId="0" borderId="0" xfId="0" applyNumberFormat="1" applyFont="1" applyAlignment="1">
      <alignment horizontal="right"/>
    </xf>
    <xf numFmtId="175" fontId="0" fillId="0" borderId="0" xfId="1" applyNumberFormat="1" applyFont="1"/>
    <xf numFmtId="175" fontId="0" fillId="0" borderId="0" xfId="0" applyNumberFormat="1" applyAlignment="1"/>
    <xf numFmtId="49" fontId="0" fillId="13" borderId="0" xfId="0" applyNumberFormat="1" applyFill="1"/>
    <xf numFmtId="1" fontId="0" fillId="13" borderId="0" xfId="0" applyNumberFormat="1" applyFont="1" applyFill="1"/>
    <xf numFmtId="1" fontId="0" fillId="13" borderId="0" xfId="0" quotePrefix="1" applyNumberFormat="1" applyFill="1"/>
    <xf numFmtId="0" fontId="34" fillId="23" borderId="0" xfId="0" applyFont="1" applyFill="1"/>
    <xf numFmtId="49" fontId="14" fillId="0" borderId="0" xfId="0" applyNumberFormat="1" applyFont="1"/>
    <xf numFmtId="2" fontId="14" fillId="0" borderId="0" xfId="0" applyNumberFormat="1" applyFont="1"/>
    <xf numFmtId="181" fontId="14" fillId="0" borderId="0" xfId="0" applyNumberFormat="1" applyFont="1"/>
    <xf numFmtId="2" fontId="14" fillId="0" borderId="0" xfId="11" applyNumberFormat="1" applyFont="1"/>
    <xf numFmtId="49" fontId="14" fillId="0" borderId="0" xfId="0" applyNumberFormat="1" applyFont="1" applyFill="1"/>
    <xf numFmtId="2" fontId="14" fillId="0" borderId="0" xfId="0" applyNumberFormat="1" applyFont="1" applyFill="1"/>
    <xf numFmtId="176" fontId="14" fillId="0" borderId="0" xfId="0" applyNumberFormat="1" applyFont="1" applyFill="1"/>
    <xf numFmtId="181" fontId="14" fillId="0" borderId="0" xfId="0" applyNumberFormat="1" applyFont="1" applyFill="1"/>
    <xf numFmtId="2" fontId="14" fillId="0" borderId="0" xfId="11" applyNumberFormat="1" applyFont="1" applyFill="1"/>
    <xf numFmtId="178" fontId="14" fillId="0" borderId="0" xfId="1" applyNumberFormat="1" applyFont="1" applyFill="1"/>
    <xf numFmtId="165" fontId="14" fillId="0" borderId="0" xfId="0" applyNumberFormat="1" applyFont="1"/>
    <xf numFmtId="0" fontId="14" fillId="3" borderId="7" xfId="0" applyFont="1" applyFill="1" applyBorder="1" applyAlignment="1">
      <alignment horizontal="left" wrapText="1"/>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31"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0" borderId="8" xfId="0" applyBorder="1" applyAlignment="1">
      <alignment horizontal="left" vertical="center" wrapText="1"/>
    </xf>
    <xf numFmtId="0" fontId="0" fillId="0" borderId="8" xfId="0" applyBorder="1" applyAlignment="1">
      <alignment horizontal="left" vertic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0" fillId="0" borderId="0" xfId="0" applyAlignment="1">
      <alignment horizontal="left" wrapText="1"/>
    </xf>
    <xf numFmtId="0" fontId="0" fillId="0" borderId="0" xfId="0" applyAlignment="1">
      <alignment horizontal="center"/>
    </xf>
    <xf numFmtId="0" fontId="18" fillId="0" borderId="0" xfId="0" applyFont="1" applyAlignment="1">
      <alignment horizontal="left" wrapText="1"/>
    </xf>
    <xf numFmtId="0" fontId="20" fillId="0" borderId="0" xfId="0" applyFont="1" applyAlignment="1">
      <alignment horizontal="center"/>
    </xf>
    <xf numFmtId="0" fontId="0" fillId="0" borderId="0" xfId="0" applyAlignment="1">
      <alignment horizontal="center" wrapText="1"/>
    </xf>
    <xf numFmtId="0" fontId="9" fillId="11" borderId="0" xfId="4" applyFont="1" applyFill="1" applyAlignment="1">
      <alignment horizontal="center"/>
    </xf>
    <xf numFmtId="0" fontId="7" fillId="11" borderId="0" xfId="4" applyFont="1" applyFill="1" applyAlignment="1"/>
    <xf numFmtId="0" fontId="11" fillId="11" borderId="0" xfId="4" applyFont="1" applyFill="1" applyAlignment="1">
      <alignment horizontal="center"/>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applyAlignment="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xf numFmtId="0" fontId="38" fillId="0" borderId="7" xfId="0" applyFont="1" applyFill="1" applyBorder="1"/>
  </cellXfs>
  <cellStyles count="12">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 name="Percent 2" xfId="11" xr:uid="{E7101ED1-A99E-45FB-BE05-1D33D0EB1939}"/>
  </cellStyles>
  <dxfs count="317">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BFBFBF"/>
      <color rgb="FF3333CC"/>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Ethiopia national female</a:t>
            </a:r>
            <a:r>
              <a:rPr lang="en-US" baseline="0"/>
              <a:t> pop 2020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3954459925918878E-2"/>
          <c:y val="0.12875085465355704"/>
          <c:w val="0.93250843644544434"/>
          <c:h val="0.82843921861209313"/>
        </c:manualLayout>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PopRegional2020!$D$4:$D$24</c:f>
              <c:strCache>
                <c:ptCount val="21"/>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85-89</c:v>
                </c:pt>
                <c:pt idx="18">
                  <c:v>90-94</c:v>
                </c:pt>
                <c:pt idx="19">
                  <c:v>95-99</c:v>
                </c:pt>
                <c:pt idx="20">
                  <c:v>100+</c:v>
                </c:pt>
              </c:strCache>
            </c:strRef>
          </c:xVal>
          <c:yVal>
            <c:numRef>
              <c:f>PopRegional2020!$G$4:$G$24</c:f>
              <c:numCache>
                <c:formatCode>General</c:formatCode>
                <c:ptCount val="21"/>
                <c:pt idx="0">
                  <c:v>8271178</c:v>
                </c:pt>
                <c:pt idx="1">
                  <c:v>7525556</c:v>
                </c:pt>
                <c:pt idx="2">
                  <c:v>6854126</c:v>
                </c:pt>
                <c:pt idx="3">
                  <c:v>6432598</c:v>
                </c:pt>
                <c:pt idx="4">
                  <c:v>5816173</c:v>
                </c:pt>
                <c:pt idx="5">
                  <c:v>4802450</c:v>
                </c:pt>
                <c:pt idx="6">
                  <c:v>3757544</c:v>
                </c:pt>
                <c:pt idx="7">
                  <c:v>3182837</c:v>
                </c:pt>
                <c:pt idx="8">
                  <c:v>2488422</c:v>
                </c:pt>
                <c:pt idx="9">
                  <c:v>2033228</c:v>
                </c:pt>
                <c:pt idx="10">
                  <c:v>1660957</c:v>
                </c:pt>
                <c:pt idx="11">
                  <c:v>1316318</c:v>
                </c:pt>
                <c:pt idx="12">
                  <c:v>1109670</c:v>
                </c:pt>
                <c:pt idx="13">
                  <c:v>832543</c:v>
                </c:pt>
                <c:pt idx="14">
                  <c:v>648561</c:v>
                </c:pt>
                <c:pt idx="15">
                  <c:v>400726</c:v>
                </c:pt>
                <c:pt idx="16">
                  <c:v>202974</c:v>
                </c:pt>
                <c:pt idx="17">
                  <c:v>84730</c:v>
                </c:pt>
                <c:pt idx="18">
                  <c:v>22462</c:v>
                </c:pt>
                <c:pt idx="19">
                  <c:v>3432</c:v>
                </c:pt>
                <c:pt idx="20">
                  <c:v>263</c:v>
                </c:pt>
              </c:numCache>
            </c:numRef>
          </c:yVal>
          <c:smooth val="0"/>
          <c:extLst>
            <c:ext xmlns:c16="http://schemas.microsoft.com/office/drawing/2014/chart" uri="{C3380CC4-5D6E-409C-BE32-E72D297353CC}">
              <c16:uniqueId val="{00000000-3272-4950-8F9D-E3C0CF81852A}"/>
            </c:ext>
          </c:extLst>
        </c:ser>
        <c:dLbls>
          <c:showLegendKey val="0"/>
          <c:showVal val="0"/>
          <c:showCatName val="0"/>
          <c:showSerName val="0"/>
          <c:showPercent val="0"/>
          <c:showBubbleSize val="0"/>
        </c:dLbls>
        <c:axId val="1780698432"/>
        <c:axId val="1780705920"/>
      </c:scatterChart>
      <c:valAx>
        <c:axId val="1780698432"/>
        <c:scaling>
          <c:orientation val="minMax"/>
          <c:max val="22"/>
          <c:min val="0"/>
        </c:scaling>
        <c:delete val="0"/>
        <c:axPos val="b"/>
        <c:numFmt formatCode="General" sourceLinked="0"/>
        <c:majorTickMark val="none"/>
        <c:minorTickMark val="none"/>
        <c:tickLblPos val="none"/>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705920"/>
        <c:crosses val="autoZero"/>
        <c:crossBetween val="midCat"/>
      </c:valAx>
      <c:valAx>
        <c:axId val="178070592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98432"/>
        <c:crosses val="autoZero"/>
        <c:crossBetween val="midCat"/>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9.png"/><Relationship Id="rId21" Type="http://schemas.openxmlformats.org/officeDocument/2006/relationships/image" Target="../media/image44.png"/><Relationship Id="rId42" Type="http://schemas.openxmlformats.org/officeDocument/2006/relationships/image" Target="../media/image65.png"/><Relationship Id="rId47" Type="http://schemas.openxmlformats.org/officeDocument/2006/relationships/image" Target="../media/image70.png"/><Relationship Id="rId63" Type="http://schemas.openxmlformats.org/officeDocument/2006/relationships/image" Target="../media/image86.png"/><Relationship Id="rId68" Type="http://schemas.openxmlformats.org/officeDocument/2006/relationships/image" Target="../media/image91.png"/><Relationship Id="rId2" Type="http://schemas.openxmlformats.org/officeDocument/2006/relationships/image" Target="../media/image25.png"/><Relationship Id="rId16" Type="http://schemas.openxmlformats.org/officeDocument/2006/relationships/image" Target="../media/image39.png"/><Relationship Id="rId29" Type="http://schemas.openxmlformats.org/officeDocument/2006/relationships/image" Target="../media/image52.png"/><Relationship Id="rId11" Type="http://schemas.openxmlformats.org/officeDocument/2006/relationships/image" Target="../media/image34.png"/><Relationship Id="rId24" Type="http://schemas.openxmlformats.org/officeDocument/2006/relationships/image" Target="../media/image47.png"/><Relationship Id="rId32" Type="http://schemas.openxmlformats.org/officeDocument/2006/relationships/image" Target="../media/image55.png"/><Relationship Id="rId37" Type="http://schemas.openxmlformats.org/officeDocument/2006/relationships/image" Target="../media/image60.png"/><Relationship Id="rId40" Type="http://schemas.openxmlformats.org/officeDocument/2006/relationships/image" Target="../media/image63.png"/><Relationship Id="rId45" Type="http://schemas.openxmlformats.org/officeDocument/2006/relationships/image" Target="../media/image68.png"/><Relationship Id="rId53" Type="http://schemas.openxmlformats.org/officeDocument/2006/relationships/image" Target="../media/image76.png"/><Relationship Id="rId58" Type="http://schemas.openxmlformats.org/officeDocument/2006/relationships/image" Target="../media/image81.png"/><Relationship Id="rId66" Type="http://schemas.openxmlformats.org/officeDocument/2006/relationships/image" Target="../media/image89.png"/><Relationship Id="rId74" Type="http://schemas.openxmlformats.org/officeDocument/2006/relationships/image" Target="../media/image97.png"/><Relationship Id="rId5" Type="http://schemas.openxmlformats.org/officeDocument/2006/relationships/image" Target="../media/image28.png"/><Relationship Id="rId61" Type="http://schemas.openxmlformats.org/officeDocument/2006/relationships/image" Target="../media/image84.png"/><Relationship Id="rId19" Type="http://schemas.openxmlformats.org/officeDocument/2006/relationships/image" Target="../media/image42.png"/><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 Id="rId35" Type="http://schemas.openxmlformats.org/officeDocument/2006/relationships/image" Target="../media/image58.png"/><Relationship Id="rId43" Type="http://schemas.openxmlformats.org/officeDocument/2006/relationships/image" Target="../media/image66.png"/><Relationship Id="rId48" Type="http://schemas.openxmlformats.org/officeDocument/2006/relationships/image" Target="../media/image71.png"/><Relationship Id="rId56" Type="http://schemas.openxmlformats.org/officeDocument/2006/relationships/image" Target="../media/image79.png"/><Relationship Id="rId64" Type="http://schemas.openxmlformats.org/officeDocument/2006/relationships/image" Target="../media/image87.png"/><Relationship Id="rId69" Type="http://schemas.openxmlformats.org/officeDocument/2006/relationships/image" Target="../media/image92.png"/><Relationship Id="rId8" Type="http://schemas.openxmlformats.org/officeDocument/2006/relationships/image" Target="../media/image31.png"/><Relationship Id="rId51" Type="http://schemas.openxmlformats.org/officeDocument/2006/relationships/image" Target="../media/image74.png"/><Relationship Id="rId72" Type="http://schemas.openxmlformats.org/officeDocument/2006/relationships/image" Target="../media/image95.png"/><Relationship Id="rId3" Type="http://schemas.openxmlformats.org/officeDocument/2006/relationships/image" Target="../media/image26.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61.png"/><Relationship Id="rId46" Type="http://schemas.openxmlformats.org/officeDocument/2006/relationships/image" Target="../media/image69.png"/><Relationship Id="rId59" Type="http://schemas.openxmlformats.org/officeDocument/2006/relationships/image" Target="../media/image82.png"/><Relationship Id="rId67" Type="http://schemas.openxmlformats.org/officeDocument/2006/relationships/image" Target="../media/image90.png"/><Relationship Id="rId20" Type="http://schemas.openxmlformats.org/officeDocument/2006/relationships/image" Target="../media/image43.png"/><Relationship Id="rId41" Type="http://schemas.openxmlformats.org/officeDocument/2006/relationships/image" Target="../media/image64.png"/><Relationship Id="rId54" Type="http://schemas.openxmlformats.org/officeDocument/2006/relationships/image" Target="../media/image77.png"/><Relationship Id="rId62" Type="http://schemas.openxmlformats.org/officeDocument/2006/relationships/image" Target="../media/image85.png"/><Relationship Id="rId70" Type="http://schemas.openxmlformats.org/officeDocument/2006/relationships/image" Target="../media/image93.png"/><Relationship Id="rId75" Type="http://schemas.openxmlformats.org/officeDocument/2006/relationships/image" Target="../media/image98.png"/><Relationship Id="rId1" Type="http://schemas.openxmlformats.org/officeDocument/2006/relationships/image" Target="../media/image24.png"/><Relationship Id="rId6" Type="http://schemas.openxmlformats.org/officeDocument/2006/relationships/image" Target="../media/image29.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49" Type="http://schemas.openxmlformats.org/officeDocument/2006/relationships/image" Target="../media/image72.png"/><Relationship Id="rId57" Type="http://schemas.openxmlformats.org/officeDocument/2006/relationships/image" Target="../media/image80.png"/><Relationship Id="rId10" Type="http://schemas.openxmlformats.org/officeDocument/2006/relationships/image" Target="../media/image33.png"/><Relationship Id="rId31" Type="http://schemas.openxmlformats.org/officeDocument/2006/relationships/image" Target="../media/image54.png"/><Relationship Id="rId44" Type="http://schemas.openxmlformats.org/officeDocument/2006/relationships/image" Target="../media/image67.png"/><Relationship Id="rId52" Type="http://schemas.openxmlformats.org/officeDocument/2006/relationships/image" Target="../media/image75.png"/><Relationship Id="rId60" Type="http://schemas.openxmlformats.org/officeDocument/2006/relationships/image" Target="../media/image83.png"/><Relationship Id="rId65" Type="http://schemas.openxmlformats.org/officeDocument/2006/relationships/image" Target="../media/image88.png"/><Relationship Id="rId73" Type="http://schemas.openxmlformats.org/officeDocument/2006/relationships/image" Target="../media/image96.png"/><Relationship Id="rId4" Type="http://schemas.openxmlformats.org/officeDocument/2006/relationships/image" Target="../media/image27.png"/><Relationship Id="rId9" Type="http://schemas.openxmlformats.org/officeDocument/2006/relationships/image" Target="../media/image32.png"/><Relationship Id="rId13" Type="http://schemas.openxmlformats.org/officeDocument/2006/relationships/image" Target="../media/image36.png"/><Relationship Id="rId18" Type="http://schemas.openxmlformats.org/officeDocument/2006/relationships/image" Target="../media/image41.png"/><Relationship Id="rId39" Type="http://schemas.openxmlformats.org/officeDocument/2006/relationships/image" Target="../media/image62.png"/><Relationship Id="rId34" Type="http://schemas.openxmlformats.org/officeDocument/2006/relationships/image" Target="../media/image57.png"/><Relationship Id="rId50" Type="http://schemas.openxmlformats.org/officeDocument/2006/relationships/image" Target="../media/image73.png"/><Relationship Id="rId55" Type="http://schemas.openxmlformats.org/officeDocument/2006/relationships/image" Target="../media/image78.png"/><Relationship Id="rId7" Type="http://schemas.openxmlformats.org/officeDocument/2006/relationships/image" Target="../media/image30.png"/><Relationship Id="rId71" Type="http://schemas.openxmlformats.org/officeDocument/2006/relationships/image" Target="../media/image94.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11.png"/><Relationship Id="rId18" Type="http://schemas.openxmlformats.org/officeDocument/2006/relationships/image" Target="../media/image116.png"/><Relationship Id="rId26" Type="http://schemas.openxmlformats.org/officeDocument/2006/relationships/image" Target="../media/image124.png"/><Relationship Id="rId39" Type="http://schemas.openxmlformats.org/officeDocument/2006/relationships/image" Target="../media/image136.png"/><Relationship Id="rId21" Type="http://schemas.openxmlformats.org/officeDocument/2006/relationships/image" Target="../media/image119.png"/><Relationship Id="rId34" Type="http://schemas.openxmlformats.org/officeDocument/2006/relationships/image" Target="../media/image131.png"/><Relationship Id="rId42" Type="http://schemas.openxmlformats.org/officeDocument/2006/relationships/image" Target="../media/image139.png"/><Relationship Id="rId7" Type="http://schemas.openxmlformats.org/officeDocument/2006/relationships/image" Target="../media/image10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29" Type="http://schemas.openxmlformats.org/officeDocument/2006/relationships/image" Target="../media/image127.png"/><Relationship Id="rId41" Type="http://schemas.openxmlformats.org/officeDocument/2006/relationships/image" Target="../media/image13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24" Type="http://schemas.openxmlformats.org/officeDocument/2006/relationships/image" Target="../media/image122.png"/><Relationship Id="rId32" Type="http://schemas.openxmlformats.org/officeDocument/2006/relationships/image" Target="../media/image129.png"/><Relationship Id="rId37" Type="http://schemas.openxmlformats.org/officeDocument/2006/relationships/image" Target="../media/image134.png"/><Relationship Id="rId40" Type="http://schemas.openxmlformats.org/officeDocument/2006/relationships/image" Target="../media/image137.png"/><Relationship Id="rId5" Type="http://schemas.openxmlformats.org/officeDocument/2006/relationships/image" Target="../media/image103.png"/><Relationship Id="rId15" Type="http://schemas.openxmlformats.org/officeDocument/2006/relationships/image" Target="../media/image113.png"/><Relationship Id="rId23" Type="http://schemas.openxmlformats.org/officeDocument/2006/relationships/image" Target="../media/image121.png"/><Relationship Id="rId28" Type="http://schemas.openxmlformats.org/officeDocument/2006/relationships/image" Target="../media/image126.png"/><Relationship Id="rId36" Type="http://schemas.openxmlformats.org/officeDocument/2006/relationships/image" Target="../media/image133.png"/><Relationship Id="rId10" Type="http://schemas.openxmlformats.org/officeDocument/2006/relationships/image" Target="../media/image108.png"/><Relationship Id="rId19" Type="http://schemas.openxmlformats.org/officeDocument/2006/relationships/image" Target="../media/image117.png"/><Relationship Id="rId31" Type="http://schemas.openxmlformats.org/officeDocument/2006/relationships/image" Target="../media/image128.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 Id="rId22" Type="http://schemas.openxmlformats.org/officeDocument/2006/relationships/image" Target="../media/image120.png"/><Relationship Id="rId27" Type="http://schemas.openxmlformats.org/officeDocument/2006/relationships/image" Target="../media/image125.png"/><Relationship Id="rId30" Type="http://schemas.openxmlformats.org/officeDocument/2006/relationships/image" Target="../media/image40.png"/><Relationship Id="rId35" Type="http://schemas.openxmlformats.org/officeDocument/2006/relationships/image" Target="../media/image132.png"/><Relationship Id="rId43" Type="http://schemas.openxmlformats.org/officeDocument/2006/relationships/image" Target="../media/image140.png"/><Relationship Id="rId8" Type="http://schemas.openxmlformats.org/officeDocument/2006/relationships/image" Target="../media/image106.png"/><Relationship Id="rId3" Type="http://schemas.openxmlformats.org/officeDocument/2006/relationships/image" Target="../media/image101.png"/><Relationship Id="rId12" Type="http://schemas.openxmlformats.org/officeDocument/2006/relationships/image" Target="../media/image110.png"/><Relationship Id="rId17" Type="http://schemas.openxmlformats.org/officeDocument/2006/relationships/image" Target="../media/image115.png"/><Relationship Id="rId25" Type="http://schemas.openxmlformats.org/officeDocument/2006/relationships/image" Target="../media/image123.png"/><Relationship Id="rId33" Type="http://schemas.openxmlformats.org/officeDocument/2006/relationships/image" Target="../media/image130.png"/><Relationship Id="rId38" Type="http://schemas.openxmlformats.org/officeDocument/2006/relationships/image" Target="../media/image13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9.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9.xml"/><Relationship Id="rId1" Type="http://schemas.openxmlformats.org/officeDocument/2006/relationships/chart" Target="../charts/chart18.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74770</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33463</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319263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6275" y="67068701"/>
          <a:ext cx="6816725" cy="2663826"/>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92076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92503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169615</xdr:colOff>
      <xdr:row>49</xdr:row>
      <xdr:rowOff>148812</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167711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53131</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548454</xdr:colOff>
      <xdr:row>88</xdr:row>
      <xdr:rowOff>91925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168093</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472117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491165</xdr:colOff>
      <xdr:row>54</xdr:row>
      <xdr:rowOff>53646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42</xdr:col>
      <xdr:colOff>495300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149353</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530487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16011</xdr:colOff>
      <xdr:row>15</xdr:row>
      <xdr:rowOff>130296</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492400</xdr:colOff>
      <xdr:row>27</xdr:row>
      <xdr:rowOff>73123</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310031</xdr:colOff>
      <xdr:row>3</xdr:row>
      <xdr:rowOff>152960</xdr:rowOff>
    </xdr:from>
    <xdr:to>
      <xdr:col>18</xdr:col>
      <xdr:colOff>67235</xdr:colOff>
      <xdr:row>26</xdr:row>
      <xdr:rowOff>1</xdr:rowOff>
    </xdr:to>
    <xdr:graphicFrame macro="">
      <xdr:nvGraphicFramePr>
        <xdr:cNvPr id="2" name="Chart 1">
          <a:extLst>
            <a:ext uri="{FF2B5EF4-FFF2-40B4-BE49-F238E27FC236}">
              <a16:creationId xmlns:a16="http://schemas.microsoft.com/office/drawing/2014/main" id="{E203A504-462A-02D2-754B-8C32B2F96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bmj.com/content/bmj/suppl/2005/11/10/331.7525.1107.DC1/adamt1_t5.pdf"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4.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6.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5.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7.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2.xml"/><Relationship Id="rId4" Type="http://schemas.openxmlformats.org/officeDocument/2006/relationships/hyperlink" Target="https://www.bmj.com/content/331/7525/1107" TargetMode="External"/><Relationship Id="rId9" Type="http://schemas.openxmlformats.org/officeDocument/2006/relationships/vmlDrawing" Target="../drawings/vmlDrawing2.v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4.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5.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81640625" defaultRowHeight="14.5" x14ac:dyDescent="0.35"/>
  <cols>
    <col min="1" max="1" width="25.54296875" style="234" bestFit="1" customWidth="1"/>
    <col min="2" max="13" width="10.1796875" style="234" customWidth="1"/>
    <col min="14" max="14" width="31.54296875" style="234" bestFit="1" customWidth="1"/>
    <col min="15" max="16384" width="16.81640625" style="234"/>
  </cols>
  <sheetData>
    <row r="1" spans="1:14" s="313" customFormat="1" ht="43.5" x14ac:dyDescent="0.35">
      <c r="A1" s="313" t="s">
        <v>71</v>
      </c>
      <c r="B1" s="313" t="s">
        <v>2152</v>
      </c>
      <c r="C1" s="313" t="s">
        <v>2151</v>
      </c>
      <c r="D1" s="313" t="s">
        <v>2150</v>
      </c>
      <c r="E1" s="313" t="s">
        <v>75</v>
      </c>
      <c r="F1" s="313" t="s">
        <v>76</v>
      </c>
      <c r="G1" s="313" t="s">
        <v>77</v>
      </c>
      <c r="H1" s="313" t="s">
        <v>78</v>
      </c>
      <c r="I1" s="313" t="s">
        <v>79</v>
      </c>
      <c r="J1" s="313" t="s">
        <v>80</v>
      </c>
      <c r="K1" s="281" t="s">
        <v>2143</v>
      </c>
      <c r="L1" s="281" t="s">
        <v>2144</v>
      </c>
      <c r="M1" s="281" t="s">
        <v>2145</v>
      </c>
      <c r="N1" s="313" t="s">
        <v>81</v>
      </c>
    </row>
    <row r="2" spans="1:14" s="313" customFormat="1" x14ac:dyDescent="0.35"/>
    <row r="3" spans="1:14" s="313" customFormat="1" x14ac:dyDescent="0.35">
      <c r="A3" s="316" t="s">
        <v>2149</v>
      </c>
    </row>
    <row r="4" spans="1:14" x14ac:dyDescent="0.35">
      <c r="A4" s="234" t="s">
        <v>83</v>
      </c>
      <c r="B4" s="234">
        <v>48</v>
      </c>
      <c r="C4" s="234">
        <v>32</v>
      </c>
      <c r="D4" s="234">
        <v>3000</v>
      </c>
      <c r="E4" s="234" t="s">
        <v>84</v>
      </c>
      <c r="F4" s="234" t="b">
        <v>1</v>
      </c>
      <c r="G4" s="234" t="b">
        <v>1</v>
      </c>
      <c r="H4" s="234" t="b">
        <v>1</v>
      </c>
      <c r="I4" s="234" t="b">
        <v>1</v>
      </c>
      <c r="J4" s="234" t="b">
        <v>1</v>
      </c>
      <c r="K4" s="234" t="s">
        <v>194</v>
      </c>
      <c r="L4" s="234" t="s">
        <v>194</v>
      </c>
      <c r="M4" s="234" t="s">
        <v>194</v>
      </c>
      <c r="N4" s="234" t="s">
        <v>85</v>
      </c>
    </row>
    <row r="5" spans="1:14" x14ac:dyDescent="0.35">
      <c r="A5" s="234" t="s">
        <v>86</v>
      </c>
      <c r="B5" s="234">
        <v>48</v>
      </c>
      <c r="C5" s="234">
        <v>32</v>
      </c>
      <c r="D5" s="234">
        <v>3000</v>
      </c>
      <c r="E5" s="234" t="s">
        <v>82</v>
      </c>
      <c r="F5" s="234" t="b">
        <v>1</v>
      </c>
      <c r="G5" s="234" t="b">
        <v>1</v>
      </c>
      <c r="H5" s="234" t="b">
        <v>1</v>
      </c>
      <c r="I5" s="234" t="b">
        <v>1</v>
      </c>
      <c r="J5" s="234" t="b">
        <v>1</v>
      </c>
      <c r="K5" s="234" t="s">
        <v>194</v>
      </c>
      <c r="L5" s="234" t="s">
        <v>194</v>
      </c>
      <c r="M5" s="234" t="s">
        <v>194</v>
      </c>
      <c r="N5" s="234" t="s">
        <v>87</v>
      </c>
    </row>
    <row r="6" spans="1:14" x14ac:dyDescent="0.35">
      <c r="A6" s="234" t="s">
        <v>88</v>
      </c>
      <c r="B6" s="234">
        <v>48</v>
      </c>
      <c r="C6" s="234">
        <v>32</v>
      </c>
      <c r="D6" s="234">
        <v>3000</v>
      </c>
      <c r="E6" s="234" t="s">
        <v>84</v>
      </c>
      <c r="F6" s="234" t="b">
        <v>0</v>
      </c>
      <c r="G6" s="234" t="b">
        <v>0</v>
      </c>
      <c r="H6" s="234" t="b">
        <v>0</v>
      </c>
      <c r="I6" s="234" t="b">
        <v>0</v>
      </c>
      <c r="J6" s="234" t="b">
        <v>0</v>
      </c>
      <c r="K6" s="234" t="s">
        <v>194</v>
      </c>
      <c r="L6" s="234" t="s">
        <v>194</v>
      </c>
      <c r="M6" s="234" t="s">
        <v>194</v>
      </c>
      <c r="N6" s="234" t="s">
        <v>89</v>
      </c>
    </row>
    <row r="7" spans="1:14" x14ac:dyDescent="0.35">
      <c r="A7" s="234" t="s">
        <v>90</v>
      </c>
      <c r="B7" s="234">
        <v>48</v>
      </c>
      <c r="C7" s="234">
        <v>32</v>
      </c>
      <c r="D7" s="234">
        <v>3000</v>
      </c>
      <c r="E7" s="234" t="s">
        <v>84</v>
      </c>
      <c r="F7" s="234" t="b">
        <v>0</v>
      </c>
      <c r="G7" s="234" t="b">
        <v>1</v>
      </c>
      <c r="H7" s="234" t="b">
        <v>0</v>
      </c>
      <c r="I7" s="234" t="b">
        <v>0</v>
      </c>
      <c r="J7" s="234" t="b">
        <v>0</v>
      </c>
      <c r="K7" s="234" t="s">
        <v>194</v>
      </c>
      <c r="L7" s="234" t="s">
        <v>194</v>
      </c>
      <c r="M7" s="234" t="s">
        <v>194</v>
      </c>
      <c r="N7" s="234" t="s">
        <v>89</v>
      </c>
    </row>
    <row r="8" spans="1:14" x14ac:dyDescent="0.35">
      <c r="A8" s="234" t="s">
        <v>91</v>
      </c>
      <c r="B8" s="234">
        <v>48</v>
      </c>
      <c r="C8" s="234">
        <v>32</v>
      </c>
      <c r="D8" s="234">
        <v>3000</v>
      </c>
      <c r="E8" s="234" t="s">
        <v>84</v>
      </c>
      <c r="F8" s="234" t="b">
        <v>1</v>
      </c>
      <c r="G8" s="234" t="b">
        <v>1</v>
      </c>
      <c r="H8" s="234" t="b">
        <v>0</v>
      </c>
      <c r="I8" s="234" t="b">
        <v>0</v>
      </c>
      <c r="J8" s="234" t="b">
        <v>0</v>
      </c>
      <c r="K8" s="234" t="s">
        <v>194</v>
      </c>
      <c r="L8" s="234" t="s">
        <v>194</v>
      </c>
      <c r="M8" s="234" t="s">
        <v>194</v>
      </c>
      <c r="N8" s="234" t="s">
        <v>89</v>
      </c>
    </row>
    <row r="9" spans="1:14" x14ac:dyDescent="0.35">
      <c r="A9" s="234" t="s">
        <v>92</v>
      </c>
      <c r="B9" s="234">
        <v>48</v>
      </c>
      <c r="C9" s="234">
        <v>32</v>
      </c>
      <c r="D9" s="234">
        <v>3000</v>
      </c>
      <c r="E9" s="234" t="s">
        <v>84</v>
      </c>
      <c r="F9" s="234" t="b">
        <v>1</v>
      </c>
      <c r="G9" s="234" t="b">
        <v>1</v>
      </c>
      <c r="H9" s="234" t="b">
        <v>0</v>
      </c>
      <c r="I9" s="234" t="b">
        <v>0</v>
      </c>
      <c r="J9" s="234" t="b">
        <v>1</v>
      </c>
      <c r="K9" s="234" t="s">
        <v>194</v>
      </c>
      <c r="L9" s="234" t="s">
        <v>194</v>
      </c>
      <c r="M9" s="234" t="s">
        <v>194</v>
      </c>
      <c r="N9" s="234" t="s">
        <v>89</v>
      </c>
    </row>
    <row r="10" spans="1:14" x14ac:dyDescent="0.35">
      <c r="A10" s="234" t="s">
        <v>93</v>
      </c>
      <c r="B10" s="234">
        <v>48</v>
      </c>
      <c r="C10" s="234">
        <v>32</v>
      </c>
      <c r="D10" s="234">
        <v>3000</v>
      </c>
      <c r="E10" s="234" t="s">
        <v>84</v>
      </c>
      <c r="F10" s="234" t="b">
        <v>1</v>
      </c>
      <c r="G10" s="234" t="b">
        <v>1</v>
      </c>
      <c r="H10" s="234" t="b">
        <v>0</v>
      </c>
      <c r="I10" s="234" t="b">
        <v>1</v>
      </c>
      <c r="J10" s="234" t="b">
        <v>1</v>
      </c>
      <c r="K10" s="234" t="s">
        <v>194</v>
      </c>
      <c r="L10" s="234" t="s">
        <v>194</v>
      </c>
      <c r="M10" s="234" t="s">
        <v>194</v>
      </c>
      <c r="N10" s="234" t="s">
        <v>94</v>
      </c>
    </row>
    <row r="12" spans="1:14" s="257" customFormat="1" x14ac:dyDescent="0.35">
      <c r="A12" s="315" t="s">
        <v>2077</v>
      </c>
    </row>
    <row r="13" spans="1:14" x14ac:dyDescent="0.35">
      <c r="A13" s="234" t="s">
        <v>83</v>
      </c>
      <c r="B13" s="234">
        <v>48</v>
      </c>
      <c r="C13" s="234">
        <v>32</v>
      </c>
      <c r="D13" s="234">
        <v>3000</v>
      </c>
      <c r="E13" s="234" t="s">
        <v>84</v>
      </c>
      <c r="F13" s="314" t="b">
        <v>1</v>
      </c>
      <c r="G13" s="234" t="b">
        <v>1</v>
      </c>
      <c r="H13" s="234" t="b">
        <v>1</v>
      </c>
      <c r="I13" s="314" t="b">
        <v>1</v>
      </c>
      <c r="J13" s="314" t="b">
        <v>1</v>
      </c>
      <c r="K13" s="234" t="s">
        <v>194</v>
      </c>
      <c r="L13" s="234" t="s">
        <v>194</v>
      </c>
      <c r="M13" s="234" t="s">
        <v>194</v>
      </c>
      <c r="N13" s="234" t="s">
        <v>85</v>
      </c>
    </row>
    <row r="14" spans="1:14" x14ac:dyDescent="0.35">
      <c r="A14" s="234" t="s">
        <v>90</v>
      </c>
      <c r="B14" s="234">
        <v>48</v>
      </c>
      <c r="C14" s="234">
        <v>32</v>
      </c>
      <c r="D14" s="234">
        <v>3000</v>
      </c>
      <c r="E14" s="234" t="s">
        <v>84</v>
      </c>
      <c r="F14" s="314" t="b">
        <v>0</v>
      </c>
      <c r="G14" s="234" t="b">
        <v>0</v>
      </c>
      <c r="H14" s="234" t="b">
        <v>1</v>
      </c>
      <c r="I14" s="314" t="b">
        <v>1</v>
      </c>
      <c r="J14" s="314" t="b">
        <v>1</v>
      </c>
      <c r="K14" s="234" t="s">
        <v>194</v>
      </c>
      <c r="L14" s="234" t="s">
        <v>194</v>
      </c>
      <c r="M14" s="234" t="s">
        <v>194</v>
      </c>
      <c r="N14" s="234" t="s">
        <v>89</v>
      </c>
    </row>
    <row r="15" spans="1:14" x14ac:dyDescent="0.35">
      <c r="A15" s="234" t="s">
        <v>91</v>
      </c>
      <c r="B15" s="234">
        <v>48</v>
      </c>
      <c r="C15" s="234">
        <v>32</v>
      </c>
      <c r="D15" s="234">
        <v>3000</v>
      </c>
      <c r="E15" s="234" t="s">
        <v>84</v>
      </c>
      <c r="F15" s="314" t="b">
        <v>1</v>
      </c>
      <c r="G15" s="234" t="b">
        <v>1</v>
      </c>
      <c r="H15" s="234" t="b">
        <v>1</v>
      </c>
      <c r="I15" s="314" t="b">
        <v>1</v>
      </c>
      <c r="J15" s="314" t="b">
        <v>1</v>
      </c>
      <c r="K15" s="234" t="s">
        <v>194</v>
      </c>
      <c r="L15" s="234" t="s">
        <v>194</v>
      </c>
      <c r="M15" s="234" t="s">
        <v>194</v>
      </c>
      <c r="N15" s="234" t="s">
        <v>89</v>
      </c>
    </row>
    <row r="16" spans="1:14" x14ac:dyDescent="0.35">
      <c r="A16" s="234" t="s">
        <v>92</v>
      </c>
      <c r="B16" s="234">
        <v>48</v>
      </c>
      <c r="C16" s="234">
        <v>32</v>
      </c>
      <c r="D16" s="234">
        <v>3000</v>
      </c>
      <c r="E16" s="234" t="s">
        <v>84</v>
      </c>
      <c r="F16" s="314" t="b">
        <v>1</v>
      </c>
      <c r="G16" s="234" t="b">
        <v>1</v>
      </c>
      <c r="H16" s="234" t="b">
        <v>1</v>
      </c>
      <c r="I16" s="314" t="b">
        <v>1</v>
      </c>
      <c r="J16" s="314" t="b">
        <v>1</v>
      </c>
      <c r="K16" s="234" t="s">
        <v>194</v>
      </c>
      <c r="L16" s="234" t="s">
        <v>194</v>
      </c>
      <c r="M16" s="234" t="s">
        <v>194</v>
      </c>
      <c r="N16" s="234" t="s">
        <v>89</v>
      </c>
    </row>
    <row r="17" spans="1:14" x14ac:dyDescent="0.35">
      <c r="A17" s="234" t="s">
        <v>93</v>
      </c>
      <c r="B17" s="234">
        <v>48</v>
      </c>
      <c r="C17" s="234">
        <v>32</v>
      </c>
      <c r="D17" s="234">
        <v>3000</v>
      </c>
      <c r="E17" s="234" t="s">
        <v>84</v>
      </c>
      <c r="F17" s="314" t="b">
        <v>1</v>
      </c>
      <c r="G17" s="234" t="b">
        <v>1</v>
      </c>
      <c r="H17" s="234" t="b">
        <v>1</v>
      </c>
      <c r="I17" s="314" t="b">
        <v>1</v>
      </c>
      <c r="J17" s="314" t="b">
        <v>1</v>
      </c>
      <c r="K17" s="234" t="s">
        <v>194</v>
      </c>
      <c r="L17" s="234" t="s">
        <v>194</v>
      </c>
      <c r="M17" s="234" t="s">
        <v>194</v>
      </c>
      <c r="N17" s="234" t="s">
        <v>94</v>
      </c>
    </row>
    <row r="18" spans="1:14" x14ac:dyDescent="0.35">
      <c r="A18" s="234" t="s">
        <v>2073</v>
      </c>
      <c r="B18" s="234">
        <v>48</v>
      </c>
      <c r="C18" s="234">
        <v>32</v>
      </c>
      <c r="D18" s="299">
        <f>SUM(TotalPop!D18:D118)</f>
        <v>14226181</v>
      </c>
      <c r="E18" s="234" t="s">
        <v>82</v>
      </c>
      <c r="F18" s="314" t="b">
        <v>1</v>
      </c>
      <c r="G18" s="234" t="b">
        <v>1</v>
      </c>
      <c r="H18" s="234" t="b">
        <v>1</v>
      </c>
      <c r="I18" s="314" t="b">
        <v>1</v>
      </c>
      <c r="J18" s="314" t="b">
        <v>1</v>
      </c>
      <c r="K18" s="234" t="s">
        <v>194</v>
      </c>
      <c r="L18" s="234" t="s">
        <v>194</v>
      </c>
      <c r="M18" s="234" t="s">
        <v>194</v>
      </c>
      <c r="N18" s="234" t="s">
        <v>2074</v>
      </c>
    </row>
    <row r="20" spans="1:14" x14ac:dyDescent="0.35">
      <c r="A20" s="317" t="s">
        <v>2148</v>
      </c>
    </row>
    <row r="21" spans="1:14" x14ac:dyDescent="0.35">
      <c r="A21" s="257" t="s">
        <v>95</v>
      </c>
      <c r="B21" s="257">
        <v>48</v>
      </c>
      <c r="C21" s="257">
        <v>32</v>
      </c>
      <c r="D21" s="257">
        <v>2500</v>
      </c>
      <c r="E21" s="257" t="s">
        <v>82</v>
      </c>
      <c r="F21" s="257" t="b">
        <v>0</v>
      </c>
      <c r="G21" s="257" t="b">
        <v>0</v>
      </c>
      <c r="H21" s="257" t="b">
        <v>0</v>
      </c>
      <c r="I21" s="257" t="b">
        <v>0</v>
      </c>
      <c r="J21" s="257" t="b">
        <v>0</v>
      </c>
      <c r="K21" s="234" t="s">
        <v>194</v>
      </c>
      <c r="L21" s="234" t="s">
        <v>194</v>
      </c>
      <c r="M21" s="234" t="s">
        <v>194</v>
      </c>
      <c r="N21" s="257" t="s">
        <v>96</v>
      </c>
    </row>
    <row r="22" spans="1:14" x14ac:dyDescent="0.35">
      <c r="A22" s="257" t="s">
        <v>97</v>
      </c>
      <c r="B22" s="257">
        <v>48</v>
      </c>
      <c r="C22" s="257">
        <v>32</v>
      </c>
      <c r="D22" s="257">
        <v>2500</v>
      </c>
      <c r="E22" s="257" t="s">
        <v>82</v>
      </c>
      <c r="F22" s="257" t="b">
        <v>0</v>
      </c>
      <c r="G22" s="257" t="b">
        <v>1</v>
      </c>
      <c r="H22" s="257" t="b">
        <v>0</v>
      </c>
      <c r="I22" s="257" t="b">
        <v>0</v>
      </c>
      <c r="J22" s="257" t="b">
        <v>0</v>
      </c>
      <c r="K22" s="234" t="s">
        <v>194</v>
      </c>
      <c r="L22" s="234" t="s">
        <v>194</v>
      </c>
      <c r="M22" s="234" t="s">
        <v>194</v>
      </c>
      <c r="N22" s="257" t="s">
        <v>96</v>
      </c>
    </row>
    <row r="23" spans="1:14" x14ac:dyDescent="0.35">
      <c r="A23" s="257" t="s">
        <v>98</v>
      </c>
      <c r="B23" s="257">
        <v>48</v>
      </c>
      <c r="C23" s="257">
        <v>32</v>
      </c>
      <c r="D23" s="257">
        <v>2500</v>
      </c>
      <c r="E23" s="257" t="s">
        <v>82</v>
      </c>
      <c r="F23" s="257" t="b">
        <v>1</v>
      </c>
      <c r="G23" s="257" t="b">
        <v>1</v>
      </c>
      <c r="H23" s="257" t="b">
        <v>0</v>
      </c>
      <c r="I23" s="257" t="b">
        <v>0</v>
      </c>
      <c r="J23" s="257" t="b">
        <v>0</v>
      </c>
      <c r="K23" s="234" t="s">
        <v>194</v>
      </c>
      <c r="L23" s="234" t="s">
        <v>194</v>
      </c>
      <c r="M23" s="234" t="s">
        <v>194</v>
      </c>
      <c r="N23" s="257" t="s">
        <v>96</v>
      </c>
    </row>
    <row r="24" spans="1:14" x14ac:dyDescent="0.35">
      <c r="A24" s="257" t="s">
        <v>99</v>
      </c>
      <c r="B24" s="257">
        <v>48</v>
      </c>
      <c r="C24" s="257">
        <v>32</v>
      </c>
      <c r="D24" s="257">
        <v>2500</v>
      </c>
      <c r="E24" s="257" t="s">
        <v>82</v>
      </c>
      <c r="F24" s="257" t="b">
        <v>1</v>
      </c>
      <c r="G24" s="257" t="b">
        <v>1</v>
      </c>
      <c r="H24" s="257" t="b">
        <v>0</v>
      </c>
      <c r="I24" s="257" t="b">
        <v>0</v>
      </c>
      <c r="J24" s="257" t="b">
        <v>1</v>
      </c>
      <c r="K24" s="234" t="s">
        <v>194</v>
      </c>
      <c r="L24" s="234" t="s">
        <v>194</v>
      </c>
      <c r="M24" s="234" t="s">
        <v>194</v>
      </c>
      <c r="N24" s="257" t="s">
        <v>96</v>
      </c>
    </row>
    <row r="25" spans="1:14" x14ac:dyDescent="0.35">
      <c r="A25" s="257" t="s">
        <v>2134</v>
      </c>
      <c r="B25" s="257">
        <v>48</v>
      </c>
      <c r="C25" s="257">
        <v>32</v>
      </c>
      <c r="D25" s="257">
        <v>2500</v>
      </c>
      <c r="E25" s="257" t="s">
        <v>82</v>
      </c>
      <c r="F25" s="257" t="b">
        <v>1</v>
      </c>
      <c r="G25" s="257" t="b">
        <v>1</v>
      </c>
      <c r="H25" s="257" t="b">
        <v>0</v>
      </c>
      <c r="I25" s="257" t="b">
        <v>1</v>
      </c>
      <c r="J25" s="257" t="b">
        <v>1</v>
      </c>
      <c r="K25" s="234" t="s">
        <v>194</v>
      </c>
      <c r="L25" s="234" t="s">
        <v>194</v>
      </c>
      <c r="M25" s="234" t="s">
        <v>194</v>
      </c>
      <c r="N25" s="257" t="s">
        <v>96</v>
      </c>
    </row>
    <row r="26" spans="1:14" x14ac:dyDescent="0.35">
      <c r="A26" s="257" t="s">
        <v>86</v>
      </c>
      <c r="B26" s="257">
        <v>48</v>
      </c>
      <c r="C26" s="257">
        <v>32</v>
      </c>
      <c r="D26" s="257">
        <v>2500</v>
      </c>
      <c r="E26" s="257" t="s">
        <v>82</v>
      </c>
      <c r="F26" s="257" t="b">
        <v>1</v>
      </c>
      <c r="G26" s="257" t="b">
        <v>1</v>
      </c>
      <c r="H26" s="257" t="b">
        <v>1</v>
      </c>
      <c r="I26" s="257" t="b">
        <v>1</v>
      </c>
      <c r="J26" s="257" t="b">
        <v>1</v>
      </c>
      <c r="K26" s="234" t="s">
        <v>194</v>
      </c>
      <c r="L26" s="234" t="s">
        <v>194</v>
      </c>
      <c r="M26" s="234" t="s">
        <v>194</v>
      </c>
      <c r="N26" s="257"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265625" defaultRowHeight="14.5" x14ac:dyDescent="0.35"/>
  <cols>
    <col min="1" max="1" width="17.54296875" bestFit="1" customWidth="1"/>
    <col min="2" max="2" width="53.1796875" bestFit="1" customWidth="1"/>
  </cols>
  <sheetData>
    <row r="1" spans="1:2" x14ac:dyDescent="0.35">
      <c r="A1" s="71" t="s">
        <v>0</v>
      </c>
    </row>
    <row r="2" spans="1:2" hidden="1" x14ac:dyDescent="0.35">
      <c r="A2" s="199" t="s">
        <v>1</v>
      </c>
      <c r="B2" s="199" t="s">
        <v>2</v>
      </c>
    </row>
    <row r="3" spans="1:2" s="199" customFormat="1" hidden="1" x14ac:dyDescent="0.35">
      <c r="A3" s="199" t="s">
        <v>3</v>
      </c>
      <c r="B3" s="199" t="s">
        <v>4</v>
      </c>
    </row>
    <row r="4" spans="1:2" s="199" customFormat="1" hidden="1" x14ac:dyDescent="0.35">
      <c r="A4" s="199" t="s">
        <v>5</v>
      </c>
      <c r="B4" s="199" t="s">
        <v>6</v>
      </c>
    </row>
    <row r="5" spans="1:2" s="199" customFormat="1" hidden="1" x14ac:dyDescent="0.35">
      <c r="A5" s="199" t="s">
        <v>7</v>
      </c>
      <c r="B5" s="199" t="s">
        <v>8</v>
      </c>
    </row>
    <row r="6" spans="1:2" s="199" customFormat="1" hidden="1" x14ac:dyDescent="0.35">
      <c r="A6" s="199" t="s">
        <v>7</v>
      </c>
      <c r="B6" s="199" t="s">
        <v>9</v>
      </c>
    </row>
    <row r="7" spans="1:2" x14ac:dyDescent="0.35">
      <c r="A7" t="s">
        <v>10</v>
      </c>
      <c r="B7" t="s">
        <v>11</v>
      </c>
    </row>
    <row r="8" spans="1:2" x14ac:dyDescent="0.35">
      <c r="A8" t="s">
        <v>12</v>
      </c>
      <c r="B8" t="s">
        <v>13</v>
      </c>
    </row>
    <row r="9" spans="1:2" x14ac:dyDescent="0.35">
      <c r="A9" t="s">
        <v>14</v>
      </c>
      <c r="B9" t="s">
        <v>15</v>
      </c>
    </row>
    <row r="10" spans="1:2" x14ac:dyDescent="0.35">
      <c r="A10" t="s">
        <v>16</v>
      </c>
      <c r="B10" t="s">
        <v>17</v>
      </c>
    </row>
    <row r="11" spans="1:2" x14ac:dyDescent="0.35">
      <c r="B11" t="s">
        <v>18</v>
      </c>
    </row>
    <row r="13" spans="1:2" x14ac:dyDescent="0.35">
      <c r="A13" t="s">
        <v>12</v>
      </c>
      <c r="B13" t="s">
        <v>19</v>
      </c>
    </row>
    <row r="14" spans="1:2" x14ac:dyDescent="0.35">
      <c r="A14" t="s">
        <v>20</v>
      </c>
      <c r="B14" t="s">
        <v>21</v>
      </c>
    </row>
    <row r="15" spans="1:2" x14ac:dyDescent="0.35">
      <c r="A15" t="s">
        <v>22</v>
      </c>
      <c r="B15" t="s">
        <v>23</v>
      </c>
    </row>
    <row r="16" spans="1:2" x14ac:dyDescent="0.35">
      <c r="A16" t="s">
        <v>24</v>
      </c>
      <c r="B16" t="s">
        <v>25</v>
      </c>
    </row>
    <row r="18" spans="1:2" x14ac:dyDescent="0.35">
      <c r="A18" t="s">
        <v>26</v>
      </c>
      <c r="B18" t="s">
        <v>27</v>
      </c>
    </row>
    <row r="19" spans="1:2" x14ac:dyDescent="0.35">
      <c r="A19" t="s">
        <v>28</v>
      </c>
      <c r="B19" t="s">
        <v>29</v>
      </c>
    </row>
    <row r="20" spans="1:2" x14ac:dyDescent="0.35">
      <c r="A20" t="s">
        <v>30</v>
      </c>
      <c r="B20" t="s">
        <v>31</v>
      </c>
    </row>
    <row r="21" spans="1:2" x14ac:dyDescent="0.35">
      <c r="A21" t="s">
        <v>24</v>
      </c>
      <c r="B21" t="s">
        <v>32</v>
      </c>
    </row>
    <row r="22" spans="1:2" x14ac:dyDescent="0.35">
      <c r="A22" t="s">
        <v>33</v>
      </c>
      <c r="B22" t="s">
        <v>34</v>
      </c>
    </row>
    <row r="23" spans="1:2" x14ac:dyDescent="0.35">
      <c r="A23" t="s">
        <v>7</v>
      </c>
      <c r="B23" t="s">
        <v>35</v>
      </c>
    </row>
    <row r="24" spans="1:2" x14ac:dyDescent="0.35">
      <c r="A24" t="s">
        <v>22</v>
      </c>
      <c r="B24" t="s">
        <v>36</v>
      </c>
    </row>
    <row r="25" spans="1:2" x14ac:dyDescent="0.35">
      <c r="A25" t="s">
        <v>10</v>
      </c>
      <c r="B25" t="s">
        <v>37</v>
      </c>
    </row>
    <row r="27" spans="1:2" x14ac:dyDescent="0.35">
      <c r="A27" t="s">
        <v>5</v>
      </c>
      <c r="B27" t="s">
        <v>38</v>
      </c>
    </row>
    <row r="28" spans="1:2" x14ac:dyDescent="0.35">
      <c r="A28" t="s">
        <v>1</v>
      </c>
      <c r="B28" t="s">
        <v>39</v>
      </c>
    </row>
    <row r="29" spans="1:2" x14ac:dyDescent="0.35">
      <c r="A29" t="s">
        <v>12</v>
      </c>
      <c r="B29" t="s">
        <v>40</v>
      </c>
    </row>
    <row r="31" spans="1:2" x14ac:dyDescent="0.35">
      <c r="A31" s="71" t="s">
        <v>41</v>
      </c>
    </row>
    <row r="32" spans="1:2" hidden="1" x14ac:dyDescent="0.35">
      <c r="A32" s="199" t="s">
        <v>10</v>
      </c>
      <c r="B32" s="200" t="s">
        <v>42</v>
      </c>
    </row>
    <row r="33" spans="1:2" s="199" customFormat="1" hidden="1" x14ac:dyDescent="0.35">
      <c r="A33" s="199" t="s">
        <v>22</v>
      </c>
      <c r="B33" s="199" t="s">
        <v>43</v>
      </c>
    </row>
    <row r="34" spans="1:2" s="199" customFormat="1" hidden="1" x14ac:dyDescent="0.35">
      <c r="A34" s="199" t="s">
        <v>7</v>
      </c>
      <c r="B34" s="199" t="s">
        <v>44</v>
      </c>
    </row>
    <row r="35" spans="1:2" hidden="1" x14ac:dyDescent="0.35">
      <c r="A35" s="199" t="s">
        <v>45</v>
      </c>
      <c r="B35" s="199" t="s">
        <v>46</v>
      </c>
    </row>
    <row r="37" spans="1:2" x14ac:dyDescent="0.35">
      <c r="A37" s="71" t="s">
        <v>47</v>
      </c>
    </row>
    <row r="38" spans="1:2" x14ac:dyDescent="0.35">
      <c r="A38" t="s">
        <v>48</v>
      </c>
      <c r="B38" t="s">
        <v>49</v>
      </c>
    </row>
    <row r="39" spans="1:2" x14ac:dyDescent="0.35">
      <c r="A39" t="s">
        <v>50</v>
      </c>
      <c r="B39" t="s">
        <v>51</v>
      </c>
    </row>
    <row r="40" spans="1:2" x14ac:dyDescent="0.35">
      <c r="A40" t="s">
        <v>50</v>
      </c>
      <c r="B40" t="s">
        <v>52</v>
      </c>
    </row>
    <row r="41" spans="1:2" x14ac:dyDescent="0.35">
      <c r="A41" t="s">
        <v>50</v>
      </c>
      <c r="B41" t="s">
        <v>53</v>
      </c>
    </row>
    <row r="42" spans="1:2" x14ac:dyDescent="0.35">
      <c r="A42" t="s">
        <v>50</v>
      </c>
      <c r="B42" t="s">
        <v>54</v>
      </c>
    </row>
    <row r="43" spans="1:2" x14ac:dyDescent="0.35">
      <c r="A43" t="s">
        <v>55</v>
      </c>
      <c r="B43" t="s">
        <v>56</v>
      </c>
    </row>
    <row r="44" spans="1:2" x14ac:dyDescent="0.35">
      <c r="A44" t="s">
        <v>48</v>
      </c>
      <c r="B44" t="s">
        <v>57</v>
      </c>
    </row>
    <row r="45" spans="1:2" x14ac:dyDescent="0.35">
      <c r="A45" t="s">
        <v>48</v>
      </c>
      <c r="B45" t="s">
        <v>58</v>
      </c>
    </row>
    <row r="46" spans="1:2" x14ac:dyDescent="0.35">
      <c r="A46" t="s">
        <v>50</v>
      </c>
      <c r="B46" t="s">
        <v>59</v>
      </c>
    </row>
    <row r="47" spans="1:2" hidden="1" x14ac:dyDescent="0.35">
      <c r="B47" s="199" t="s">
        <v>60</v>
      </c>
    </row>
    <row r="48" spans="1:2" hidden="1" x14ac:dyDescent="0.35">
      <c r="B48" s="199" t="s">
        <v>61</v>
      </c>
    </row>
    <row r="49" spans="1:2" hidden="1" x14ac:dyDescent="0.35">
      <c r="B49" s="199" t="s">
        <v>62</v>
      </c>
    </row>
    <row r="50" spans="1:2" hidden="1" x14ac:dyDescent="0.35">
      <c r="B50" s="199" t="s">
        <v>63</v>
      </c>
    </row>
    <row r="51" spans="1:2" x14ac:dyDescent="0.35">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4.5" x14ac:dyDescent="0.35"/>
  <sheetData>
    <row r="2" spans="2:11" x14ac:dyDescent="0.35">
      <c r="B2" t="s">
        <v>2069</v>
      </c>
    </row>
    <row r="3" spans="2:11" x14ac:dyDescent="0.35">
      <c r="B3" t="s">
        <v>2068</v>
      </c>
    </row>
    <row r="4" spans="2:11" x14ac:dyDescent="0.35">
      <c r="B4" t="s">
        <v>2116</v>
      </c>
    </row>
    <row r="6" spans="2:11" x14ac:dyDescent="0.35">
      <c r="B6" t="s">
        <v>2070</v>
      </c>
    </row>
    <row r="7" spans="2:11" x14ac:dyDescent="0.35">
      <c r="B7" t="s">
        <v>2071</v>
      </c>
    </row>
    <row r="8" spans="2:11" x14ac:dyDescent="0.35">
      <c r="B8" t="s">
        <v>2072</v>
      </c>
    </row>
    <row r="12" spans="2:11" x14ac:dyDescent="0.35">
      <c r="K12" t="s">
        <v>2115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Q4"/>
  <sheetViews>
    <sheetView workbookViewId="0">
      <selection activeCell="D5" sqref="D5"/>
    </sheetView>
  </sheetViews>
  <sheetFormatPr defaultColWidth="16.81640625" defaultRowHeight="14.5" x14ac:dyDescent="0.35"/>
  <cols>
    <col min="1" max="1" width="25.54296875" bestFit="1" customWidth="1"/>
    <col min="2" max="3" width="7.81640625" customWidth="1"/>
    <col min="4" max="4" width="9.81640625" bestFit="1" customWidth="1"/>
    <col min="5" max="5" width="9.453125" customWidth="1"/>
    <col min="6" max="10" width="14.26953125" customWidth="1"/>
    <col min="11" max="11" width="18.453125" customWidth="1"/>
    <col min="12" max="12" width="16.81640625" customWidth="1"/>
    <col min="13" max="15" width="22.26953125" customWidth="1"/>
    <col min="16" max="16" width="11.1796875" customWidth="1"/>
    <col min="17" max="17" width="31.54296875" bestFit="1" customWidth="1"/>
  </cols>
  <sheetData>
    <row r="1" spans="1:17" s="177" customFormat="1" ht="29" x14ac:dyDescent="0.35">
      <c r="A1" s="281" t="s">
        <v>71</v>
      </c>
      <c r="B1" s="281" t="s">
        <v>72</v>
      </c>
      <c r="C1" s="281" t="s">
        <v>73</v>
      </c>
      <c r="D1" s="281" t="s">
        <v>74</v>
      </c>
      <c r="E1" s="281" t="s">
        <v>75</v>
      </c>
      <c r="F1" s="281" t="s">
        <v>76</v>
      </c>
      <c r="G1" s="281" t="s">
        <v>77</v>
      </c>
      <c r="H1" s="281" t="s">
        <v>78</v>
      </c>
      <c r="I1" s="281" t="s">
        <v>79</v>
      </c>
      <c r="J1" s="281" t="s">
        <v>80</v>
      </c>
      <c r="K1" s="281" t="s">
        <v>2143</v>
      </c>
      <c r="L1" s="281" t="s">
        <v>2144</v>
      </c>
      <c r="M1" s="281" t="s">
        <v>2145</v>
      </c>
      <c r="N1" s="281" t="s">
        <v>2782</v>
      </c>
      <c r="O1" s="281" t="s">
        <v>2786</v>
      </c>
      <c r="P1" s="402" t="s">
        <v>2831</v>
      </c>
      <c r="Q1" s="281" t="s">
        <v>81</v>
      </c>
    </row>
    <row r="2" spans="1:17" x14ac:dyDescent="0.35">
      <c r="A2" s="58" t="s">
        <v>2624</v>
      </c>
      <c r="B2" s="58">
        <v>48</v>
      </c>
      <c r="C2" s="58">
        <v>32</v>
      </c>
      <c r="D2" s="58">
        <v>5000</v>
      </c>
      <c r="E2" s="58" t="s">
        <v>82</v>
      </c>
      <c r="F2" s="58" t="b">
        <v>1</v>
      </c>
      <c r="G2" s="58" t="b">
        <v>1</v>
      </c>
      <c r="H2" s="58" t="b">
        <v>1</v>
      </c>
      <c r="I2" s="58" t="b">
        <v>1</v>
      </c>
      <c r="J2" s="58" t="b">
        <v>1</v>
      </c>
      <c r="K2" t="s">
        <v>2772</v>
      </c>
      <c r="L2" t="s">
        <v>2146</v>
      </c>
      <c r="M2" t="s">
        <v>2147</v>
      </c>
      <c r="N2" t="s">
        <v>2783</v>
      </c>
      <c r="O2" t="s">
        <v>2170</v>
      </c>
      <c r="P2" s="48" t="str">
        <f>RegionSelect!B2</f>
        <v>Amhara</v>
      </c>
      <c r="Q2" s="58"/>
    </row>
    <row r="3" spans="1:17" x14ac:dyDescent="0.35">
      <c r="A3" t="s">
        <v>2773</v>
      </c>
      <c r="B3" s="58">
        <v>48</v>
      </c>
      <c r="C3" s="58">
        <v>32</v>
      </c>
      <c r="D3" s="58">
        <v>5000</v>
      </c>
      <c r="E3" s="58" t="s">
        <v>82</v>
      </c>
      <c r="F3" s="58" t="b">
        <v>1</v>
      </c>
      <c r="G3" s="58" t="b">
        <v>1</v>
      </c>
      <c r="H3" s="58" t="b">
        <v>1</v>
      </c>
      <c r="I3" s="58" t="b">
        <v>1</v>
      </c>
      <c r="J3" s="58" t="b">
        <v>1</v>
      </c>
      <c r="K3" t="s">
        <v>2774</v>
      </c>
      <c r="L3" t="s">
        <v>2146</v>
      </c>
      <c r="M3" t="s">
        <v>2147</v>
      </c>
      <c r="N3" t="s">
        <v>2784</v>
      </c>
      <c r="O3" t="s">
        <v>2171</v>
      </c>
      <c r="P3" s="48" t="str">
        <f>P2</f>
        <v>Amhara</v>
      </c>
    </row>
    <row r="4" spans="1:17" x14ac:dyDescent="0.35">
      <c r="A4" t="s">
        <v>2780</v>
      </c>
      <c r="B4" s="58">
        <v>48</v>
      </c>
      <c r="C4" s="58">
        <v>32</v>
      </c>
      <c r="D4" s="58">
        <v>5000</v>
      </c>
      <c r="E4" s="58" t="s">
        <v>82</v>
      </c>
      <c r="F4" s="58" t="b">
        <v>1</v>
      </c>
      <c r="G4" s="58" t="b">
        <v>1</v>
      </c>
      <c r="H4" s="58" t="b">
        <v>1</v>
      </c>
      <c r="I4" s="58" t="b">
        <v>1</v>
      </c>
      <c r="J4" s="58" t="b">
        <v>1</v>
      </c>
      <c r="K4" t="s">
        <v>2781</v>
      </c>
      <c r="L4" t="s">
        <v>2146</v>
      </c>
      <c r="M4" t="s">
        <v>2147</v>
      </c>
      <c r="N4" t="s">
        <v>2785</v>
      </c>
      <c r="O4" t="s">
        <v>2172</v>
      </c>
      <c r="P4" s="48" t="str">
        <f>P3</f>
        <v>Amhara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A812F-23D7-4B3E-9B1A-CB33C15D8C87}">
  <sheetPr>
    <tabColor theme="9" tint="-0.249977111117893"/>
  </sheetPr>
  <dimension ref="A1:G13"/>
  <sheetViews>
    <sheetView workbookViewId="0">
      <selection activeCell="B2" sqref="B2"/>
    </sheetView>
  </sheetViews>
  <sheetFormatPr defaultRowHeight="14.5" x14ac:dyDescent="0.35"/>
  <cols>
    <col min="1" max="1" width="9.81640625" bestFit="1" customWidth="1"/>
    <col min="2" max="2" width="18.81640625" bestFit="1" customWidth="1"/>
    <col min="3" max="3" width="10.453125" bestFit="1" customWidth="1"/>
    <col min="5" max="5" width="11.26953125" bestFit="1" customWidth="1"/>
    <col min="6" max="6" width="18.81640625" bestFit="1" customWidth="1"/>
    <col min="7" max="7" width="11.1796875" bestFit="1" customWidth="1"/>
  </cols>
  <sheetData>
    <row r="1" spans="1:7" x14ac:dyDescent="0.35">
      <c r="B1" s="404" t="s">
        <v>2844</v>
      </c>
      <c r="C1" s="404" t="s">
        <v>2843</v>
      </c>
      <c r="E1" s="404" t="s">
        <v>2842</v>
      </c>
      <c r="F1" s="404" t="s">
        <v>2844</v>
      </c>
      <c r="G1" s="404" t="s">
        <v>2843</v>
      </c>
    </row>
    <row r="2" spans="1:7" x14ac:dyDescent="0.35">
      <c r="A2" s="404" t="s">
        <v>141</v>
      </c>
      <c r="B2" s="59" t="s">
        <v>805</v>
      </c>
      <c r="C2" t="str">
        <f>VLOOKUP(B2, F2:G13, 2, FALSE)</f>
        <v>ET03</v>
      </c>
      <c r="E2">
        <v>0</v>
      </c>
      <c r="F2" t="s">
        <v>594</v>
      </c>
      <c r="G2" t="s">
        <v>2849</v>
      </c>
    </row>
    <row r="3" spans="1:7" x14ac:dyDescent="0.35">
      <c r="E3">
        <v>1</v>
      </c>
      <c r="F3" t="s">
        <v>806</v>
      </c>
      <c r="G3" t="s">
        <v>2868</v>
      </c>
    </row>
    <row r="4" spans="1:7" x14ac:dyDescent="0.35">
      <c r="E4">
        <v>1</v>
      </c>
      <c r="F4" t="s">
        <v>2946</v>
      </c>
      <c r="G4" t="s">
        <v>2869</v>
      </c>
    </row>
    <row r="5" spans="1:7" x14ac:dyDescent="0.35">
      <c r="E5">
        <v>1</v>
      </c>
      <c r="F5" t="s">
        <v>805</v>
      </c>
      <c r="G5" t="s">
        <v>2871</v>
      </c>
    </row>
    <row r="6" spans="1:7" x14ac:dyDescent="0.35">
      <c r="E6">
        <v>1</v>
      </c>
      <c r="F6" t="s">
        <v>809</v>
      </c>
      <c r="G6" t="s">
        <v>2872</v>
      </c>
    </row>
    <row r="7" spans="1:7" x14ac:dyDescent="0.35">
      <c r="E7">
        <v>1</v>
      </c>
      <c r="F7" t="s">
        <v>2874</v>
      </c>
      <c r="G7" t="s">
        <v>2873</v>
      </c>
    </row>
    <row r="8" spans="1:7" x14ac:dyDescent="0.35">
      <c r="E8">
        <v>1</v>
      </c>
      <c r="F8" t="s">
        <v>2877</v>
      </c>
      <c r="G8" t="s">
        <v>2876</v>
      </c>
    </row>
    <row r="9" spans="1:7" x14ac:dyDescent="0.35">
      <c r="E9">
        <v>1</v>
      </c>
      <c r="F9" t="s">
        <v>2879</v>
      </c>
      <c r="G9" t="s">
        <v>2878</v>
      </c>
    </row>
    <row r="10" spans="1:7" x14ac:dyDescent="0.35">
      <c r="E10">
        <v>1</v>
      </c>
      <c r="F10" t="s">
        <v>2881</v>
      </c>
      <c r="G10" t="s">
        <v>2880</v>
      </c>
    </row>
    <row r="11" spans="1:7" x14ac:dyDescent="0.35">
      <c r="E11">
        <v>1</v>
      </c>
      <c r="F11" t="s">
        <v>2883</v>
      </c>
      <c r="G11" t="s">
        <v>2882</v>
      </c>
    </row>
    <row r="12" spans="1:7" x14ac:dyDescent="0.35">
      <c r="E12">
        <v>1</v>
      </c>
      <c r="F12" t="s">
        <v>814</v>
      </c>
      <c r="G12" t="s">
        <v>2884</v>
      </c>
    </row>
    <row r="13" spans="1:7" x14ac:dyDescent="0.35">
      <c r="E13">
        <v>1</v>
      </c>
      <c r="F13" t="s">
        <v>2886</v>
      </c>
      <c r="G13" t="s">
        <v>2885</v>
      </c>
    </row>
  </sheetData>
  <dataValidations count="1">
    <dataValidation type="list" allowBlank="1" showInputMessage="1" showErrorMessage="1" sqref="B2" xr:uid="{5F66C9A4-84AF-4924-B31B-536F94771AD0}">
      <formula1>$F$2:$F$13</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B2" sqref="B2"/>
    </sheetView>
  </sheetViews>
  <sheetFormatPr defaultColWidth="10" defaultRowHeight="14.5" x14ac:dyDescent="0.35"/>
  <cols>
    <col min="1" max="1" width="3.81640625" bestFit="1" customWidth="1"/>
    <col min="2" max="4" width="7.81640625" bestFit="1" customWidth="1"/>
    <col min="6" max="6" width="13.54296875" bestFit="1" customWidth="1"/>
    <col min="7" max="7" width="11.81640625" bestFit="1" customWidth="1"/>
  </cols>
  <sheetData>
    <row r="1" spans="1:7" x14ac:dyDescent="0.35">
      <c r="A1" t="s">
        <v>115</v>
      </c>
      <c r="B1" s="48" t="s">
        <v>116</v>
      </c>
      <c r="C1" s="48" t="s">
        <v>117</v>
      </c>
      <c r="D1" s="48" t="s">
        <v>118</v>
      </c>
    </row>
    <row r="2" spans="1:7" s="48" customFormat="1" x14ac:dyDescent="0.35">
      <c r="A2" s="62" t="s">
        <v>119</v>
      </c>
      <c r="B2" s="124">
        <f>ROUND(VLOOKUP(_xlfn.CONCAT(RegionSelect!$C$2,",",A2),Pop_male_2020!$A:$D,4,FALSE),0)</f>
        <v>382978</v>
      </c>
      <c r="C2" s="124">
        <f>ROUND(VLOOKUP(_xlfn.CONCAT(RegionSelect!$C$2,",",A2),Pop_female_2020!$A:$D,4,FALSE),0)</f>
        <v>383352</v>
      </c>
      <c r="D2" s="124">
        <f>C2+B2</f>
        <v>766330</v>
      </c>
    </row>
    <row r="3" spans="1:7" x14ac:dyDescent="0.35">
      <c r="A3" s="62">
        <v>1</v>
      </c>
      <c r="B3" s="124">
        <f>ROUND(VLOOKUP(_xlfn.CONCAT(RegionSelect!$C$2,",",A3),Pop_male_2020!$A:$D,4,FALSE),0)</f>
        <v>367680</v>
      </c>
      <c r="C3" s="124">
        <f>ROUND(VLOOKUP(_xlfn.CONCAT(RegionSelect!$C$2,",",A3),Pop_female_2020!$A:$D,4,FALSE),0)</f>
        <v>367824</v>
      </c>
      <c r="D3" s="124">
        <f t="shared" ref="D3:D66" si="0">C3+B3</f>
        <v>735504</v>
      </c>
      <c r="F3" s="89"/>
    </row>
    <row r="4" spans="1:7" x14ac:dyDescent="0.35">
      <c r="A4" s="62">
        <v>2</v>
      </c>
      <c r="B4" s="124">
        <f>ROUND(VLOOKUP(_xlfn.CONCAT(RegionSelect!$C$2,",",A4),Pop_male_2020!$A:$D,4,FALSE),0)</f>
        <v>353906</v>
      </c>
      <c r="C4" s="124">
        <f>ROUND(VLOOKUP(_xlfn.CONCAT(RegionSelect!$C$2,",",A4),Pop_female_2020!$A:$D,4,FALSE),0)</f>
        <v>354231</v>
      </c>
      <c r="D4" s="124">
        <f t="shared" si="0"/>
        <v>708137</v>
      </c>
      <c r="F4" s="3"/>
    </row>
    <row r="5" spans="1:7" x14ac:dyDescent="0.35">
      <c r="A5" s="62">
        <v>3</v>
      </c>
      <c r="B5" s="124">
        <f>ROUND(VLOOKUP(_xlfn.CONCAT(RegionSelect!$C$2,",",A5),Pop_male_2020!$A:$D,4,FALSE),0)</f>
        <v>342839</v>
      </c>
      <c r="C5" s="124">
        <f>ROUND(VLOOKUP(_xlfn.CONCAT(RegionSelect!$C$2,",",A5),Pop_female_2020!$A:$D,4,FALSE),0)</f>
        <v>344053</v>
      </c>
      <c r="D5" s="124">
        <f t="shared" si="0"/>
        <v>686892</v>
      </c>
      <c r="F5" s="3"/>
    </row>
    <row r="6" spans="1:7" x14ac:dyDescent="0.35">
      <c r="A6" s="62">
        <v>4</v>
      </c>
      <c r="B6" s="124">
        <f>ROUND(VLOOKUP(_xlfn.CONCAT(RegionSelect!$C$2,",",A6),Pop_male_2020!$A:$D,4,FALSE),0)</f>
        <v>334298</v>
      </c>
      <c r="C6" s="124">
        <f>ROUND(VLOOKUP(_xlfn.CONCAT(RegionSelect!$C$2,",",A6),Pop_female_2020!$A:$D,4,FALSE),0)</f>
        <v>336937</v>
      </c>
      <c r="D6" s="124">
        <f t="shared" si="0"/>
        <v>671235</v>
      </c>
    </row>
    <row r="7" spans="1:7" x14ac:dyDescent="0.35">
      <c r="A7" s="62">
        <v>5</v>
      </c>
      <c r="B7" s="124">
        <f>ROUND(VLOOKUP(_xlfn.CONCAT(RegionSelect!$C$2,",",A7),Pop_male_2020!$A:$D,4,FALSE),0)</f>
        <v>327761</v>
      </c>
      <c r="C7" s="124">
        <f>ROUND(VLOOKUP(_xlfn.CONCAT(RegionSelect!$C$2,",",A7),Pop_female_2020!$A:$D,4,FALSE),0)</f>
        <v>332074</v>
      </c>
      <c r="D7" s="124">
        <f t="shared" si="0"/>
        <v>659835</v>
      </c>
    </row>
    <row r="8" spans="1:7" x14ac:dyDescent="0.35">
      <c r="A8" s="62">
        <v>6</v>
      </c>
      <c r="B8" s="124">
        <f>ROUND(VLOOKUP(_xlfn.CONCAT(RegionSelect!$C$2,",",A8),Pop_male_2020!$A:$D,4,FALSE),0)</f>
        <v>322705</v>
      </c>
      <c r="C8" s="124">
        <f>ROUND(VLOOKUP(_xlfn.CONCAT(RegionSelect!$C$2,",",A8),Pop_female_2020!$A:$D,4,FALSE),0)</f>
        <v>328655</v>
      </c>
      <c r="D8" s="124">
        <f t="shared" si="0"/>
        <v>651360</v>
      </c>
    </row>
    <row r="9" spans="1:7" x14ac:dyDescent="0.35">
      <c r="A9" s="62">
        <v>7</v>
      </c>
      <c r="B9" s="124">
        <f>ROUND(VLOOKUP(_xlfn.CONCAT(RegionSelect!$C$2,",",A9),Pop_male_2020!$A:$D,4,FALSE),0)</f>
        <v>318609</v>
      </c>
      <c r="C9" s="124">
        <f>ROUND(VLOOKUP(_xlfn.CONCAT(RegionSelect!$C$2,",",A9),Pop_female_2020!$A:$D,4,FALSE),0)</f>
        <v>325871</v>
      </c>
      <c r="D9" s="124">
        <f t="shared" si="0"/>
        <v>644480</v>
      </c>
    </row>
    <row r="10" spans="1:7" x14ac:dyDescent="0.35">
      <c r="A10" s="62">
        <v>8</v>
      </c>
      <c r="B10" s="124">
        <f>ROUND(VLOOKUP(_xlfn.CONCAT(RegionSelect!$C$2,",",A10),Pop_male_2020!$A:$D,4,FALSE),0)</f>
        <v>315023</v>
      </c>
      <c r="C10" s="124">
        <f>ROUND(VLOOKUP(_xlfn.CONCAT(RegionSelect!$C$2,",",A10),Pop_female_2020!$A:$D,4,FALSE),0)</f>
        <v>323053</v>
      </c>
      <c r="D10" s="124">
        <f t="shared" si="0"/>
        <v>638076</v>
      </c>
    </row>
    <row r="11" spans="1:7" x14ac:dyDescent="0.35">
      <c r="A11" s="62">
        <v>9</v>
      </c>
      <c r="B11" s="124">
        <f>ROUND(VLOOKUP(_xlfn.CONCAT(RegionSelect!$C$2,",",A11),Pop_male_2020!$A:$D,4,FALSE),0)</f>
        <v>311792</v>
      </c>
      <c r="C11" s="124">
        <f>ROUND(VLOOKUP(_xlfn.CONCAT(RegionSelect!$C$2,",",A11),Pop_female_2020!$A:$D,4,FALSE),0)</f>
        <v>320097</v>
      </c>
      <c r="D11" s="124">
        <f t="shared" si="0"/>
        <v>631889</v>
      </c>
    </row>
    <row r="12" spans="1:7" x14ac:dyDescent="0.35">
      <c r="A12" s="62">
        <v>10</v>
      </c>
      <c r="B12" s="124">
        <f>ROUND(VLOOKUP(_xlfn.CONCAT(RegionSelect!$C$2,",",A12),Pop_male_2020!$A:$D,4,FALSE),0)</f>
        <v>308836</v>
      </c>
      <c r="C12" s="124">
        <f>ROUND(VLOOKUP(_xlfn.CONCAT(RegionSelect!$C$2,",",A12),Pop_female_2020!$A:$D,4,FALSE),0)</f>
        <v>317041</v>
      </c>
      <c r="D12" s="124">
        <f t="shared" si="0"/>
        <v>625877</v>
      </c>
    </row>
    <row r="13" spans="1:7" x14ac:dyDescent="0.35">
      <c r="A13" s="62">
        <v>11</v>
      </c>
      <c r="B13" s="124">
        <f>ROUND(VLOOKUP(_xlfn.CONCAT(RegionSelect!$C$2,",",A13),Pop_male_2020!$A:$D,4,FALSE),0)</f>
        <v>306072</v>
      </c>
      <c r="C13" s="124">
        <f>ROUND(VLOOKUP(_xlfn.CONCAT(RegionSelect!$C$2,",",A13),Pop_female_2020!$A:$D,4,FALSE),0)</f>
        <v>313922</v>
      </c>
      <c r="D13" s="124">
        <f t="shared" si="0"/>
        <v>619994</v>
      </c>
      <c r="G13" s="124"/>
    </row>
    <row r="14" spans="1:7" x14ac:dyDescent="0.35">
      <c r="A14" s="62">
        <v>12</v>
      </c>
      <c r="B14" s="124">
        <f>ROUND(VLOOKUP(_xlfn.CONCAT(RegionSelect!$C$2,",",A14),Pop_male_2020!$A:$D,4,FALSE),0)</f>
        <v>303420</v>
      </c>
      <c r="C14" s="124">
        <f>ROUND(VLOOKUP(_xlfn.CONCAT(RegionSelect!$C$2,",",A14),Pop_female_2020!$A:$D,4,FALSE),0)</f>
        <v>310778</v>
      </c>
      <c r="D14" s="124">
        <f t="shared" si="0"/>
        <v>614198</v>
      </c>
    </row>
    <row r="15" spans="1:7" x14ac:dyDescent="0.35">
      <c r="A15" s="62">
        <v>13</v>
      </c>
      <c r="B15" s="124">
        <f>ROUND(VLOOKUP(_xlfn.CONCAT(RegionSelect!$C$2,",",A15),Pop_male_2020!$A:$D,4,FALSE),0)</f>
        <v>300711</v>
      </c>
      <c r="C15" s="124">
        <f>ROUND(VLOOKUP(_xlfn.CONCAT(RegionSelect!$C$2,",",A15),Pop_female_2020!$A:$D,4,FALSE),0)</f>
        <v>307534</v>
      </c>
      <c r="D15" s="124">
        <f t="shared" si="0"/>
        <v>608245</v>
      </c>
    </row>
    <row r="16" spans="1:7" x14ac:dyDescent="0.35">
      <c r="A16" s="62">
        <v>14</v>
      </c>
      <c r="B16" s="124">
        <f>ROUND(VLOOKUP(_xlfn.CONCAT(RegionSelect!$C$2,",",A16),Pop_male_2020!$A:$D,4,FALSE),0)</f>
        <v>297431</v>
      </c>
      <c r="C16" s="124">
        <f>ROUND(VLOOKUP(_xlfn.CONCAT(RegionSelect!$C$2,",",A16),Pop_female_2020!$A:$D,4,FALSE),0)</f>
        <v>303677</v>
      </c>
      <c r="D16" s="124">
        <f t="shared" si="0"/>
        <v>601108</v>
      </c>
    </row>
    <row r="17" spans="1:4" x14ac:dyDescent="0.35">
      <c r="A17" s="62">
        <v>15</v>
      </c>
      <c r="B17" s="124">
        <f>ROUND(VLOOKUP(_xlfn.CONCAT(RegionSelect!$C$2,",",A17),Pop_male_2020!$A:$D,4,FALSE),0)</f>
        <v>292980</v>
      </c>
      <c r="C17" s="124">
        <f>ROUND(VLOOKUP(_xlfn.CONCAT(RegionSelect!$C$2,",",A17),Pop_female_2020!$A:$D,4,FALSE),0)</f>
        <v>298581</v>
      </c>
      <c r="D17" s="124">
        <f t="shared" si="0"/>
        <v>591561</v>
      </c>
    </row>
    <row r="18" spans="1:4" x14ac:dyDescent="0.35">
      <c r="A18" s="62">
        <v>16</v>
      </c>
      <c r="B18" s="124">
        <f>ROUND(VLOOKUP(_xlfn.CONCAT(RegionSelect!$C$2,",",A18),Pop_male_2020!$A:$D,4,FALSE),0)</f>
        <v>286758</v>
      </c>
      <c r="C18" s="124">
        <f>ROUND(VLOOKUP(_xlfn.CONCAT(RegionSelect!$C$2,",",A18),Pop_female_2020!$A:$D,4,FALSE),0)</f>
        <v>291621</v>
      </c>
      <c r="D18" s="124">
        <f t="shared" si="0"/>
        <v>578379</v>
      </c>
    </row>
    <row r="19" spans="1:4" x14ac:dyDescent="0.35">
      <c r="A19" s="62">
        <v>17</v>
      </c>
      <c r="B19" s="124">
        <f>ROUND(VLOOKUP(_xlfn.CONCAT(RegionSelect!$C$2,",",A19),Pop_male_2020!$A:$D,4,FALSE),0)</f>
        <v>278163</v>
      </c>
      <c r="C19" s="124">
        <f>ROUND(VLOOKUP(_xlfn.CONCAT(RegionSelect!$C$2,",",A19),Pop_female_2020!$A:$D,4,FALSE),0)</f>
        <v>282172</v>
      </c>
      <c r="D19" s="124">
        <f t="shared" si="0"/>
        <v>560335</v>
      </c>
    </row>
    <row r="20" spans="1:4" x14ac:dyDescent="0.35">
      <c r="A20" s="62">
        <v>18</v>
      </c>
      <c r="B20" s="124">
        <f>ROUND(VLOOKUP(_xlfn.CONCAT(RegionSelect!$C$2,",",A20),Pop_male_2020!$A:$D,4,FALSE),0)</f>
        <v>266915</v>
      </c>
      <c r="C20" s="124">
        <f>ROUND(VLOOKUP(_xlfn.CONCAT(RegionSelect!$C$2,",",A20),Pop_female_2020!$A:$D,4,FALSE),0)</f>
        <v>269957</v>
      </c>
      <c r="D20" s="124">
        <f t="shared" si="0"/>
        <v>536872</v>
      </c>
    </row>
    <row r="21" spans="1:4" x14ac:dyDescent="0.35">
      <c r="A21" s="62">
        <v>19</v>
      </c>
      <c r="B21" s="124">
        <f>ROUND(VLOOKUP(_xlfn.CONCAT(RegionSelect!$C$2,",",A21),Pop_male_2020!$A:$D,4,FALSE),0)</f>
        <v>254016</v>
      </c>
      <c r="C21" s="124">
        <f>ROUND(VLOOKUP(_xlfn.CONCAT(RegionSelect!$C$2,",",A21),Pop_female_2020!$A:$D,4,FALSE),0)</f>
        <v>256103</v>
      </c>
      <c r="D21" s="124">
        <f t="shared" si="0"/>
        <v>510119</v>
      </c>
    </row>
    <row r="22" spans="1:4" x14ac:dyDescent="0.35">
      <c r="A22" s="62">
        <v>20</v>
      </c>
      <c r="B22" s="124">
        <f>ROUND(VLOOKUP(_xlfn.CONCAT(RegionSelect!$C$2,",",A22),Pop_male_2020!$A:$D,4,FALSE),0)</f>
        <v>240785</v>
      </c>
      <c r="C22" s="124">
        <f>ROUND(VLOOKUP(_xlfn.CONCAT(RegionSelect!$C$2,",",A22),Pop_female_2020!$A:$D,4,FALSE),0)</f>
        <v>242082</v>
      </c>
      <c r="D22" s="124">
        <f t="shared" si="0"/>
        <v>482867</v>
      </c>
    </row>
    <row r="23" spans="1:4" x14ac:dyDescent="0.35">
      <c r="A23" s="62">
        <v>21</v>
      </c>
      <c r="B23" s="124">
        <f>ROUND(VLOOKUP(_xlfn.CONCAT(RegionSelect!$C$2,",",A23),Pop_male_2020!$A:$D,4,FALSE),0)</f>
        <v>228544</v>
      </c>
      <c r="C23" s="124">
        <f>ROUND(VLOOKUP(_xlfn.CONCAT(RegionSelect!$C$2,",",A23),Pop_female_2020!$A:$D,4,FALSE),0)</f>
        <v>229371</v>
      </c>
      <c r="D23" s="124">
        <f t="shared" si="0"/>
        <v>457915</v>
      </c>
    </row>
    <row r="24" spans="1:4" x14ac:dyDescent="0.35">
      <c r="A24" s="62">
        <v>22</v>
      </c>
      <c r="B24" s="124">
        <f>ROUND(VLOOKUP(_xlfn.CONCAT(RegionSelect!$C$2,",",A24),Pop_male_2020!$A:$D,4,FALSE),0)</f>
        <v>218613</v>
      </c>
      <c r="C24" s="124">
        <f>ROUND(VLOOKUP(_xlfn.CONCAT(RegionSelect!$C$2,",",A24),Pop_female_2020!$A:$D,4,FALSE),0)</f>
        <v>219444</v>
      </c>
      <c r="D24" s="124">
        <f t="shared" si="0"/>
        <v>438057</v>
      </c>
    </row>
    <row r="25" spans="1:4" x14ac:dyDescent="0.35">
      <c r="A25" s="62">
        <v>23</v>
      </c>
      <c r="B25" s="124">
        <f>ROUND(VLOOKUP(_xlfn.CONCAT(RegionSelect!$C$2,",",A25),Pop_male_2020!$A:$D,4,FALSE),0)</f>
        <v>211862</v>
      </c>
      <c r="C25" s="124">
        <f>ROUND(VLOOKUP(_xlfn.CONCAT(RegionSelect!$C$2,",",A25),Pop_female_2020!$A:$D,4,FALSE),0)</f>
        <v>213264</v>
      </c>
      <c r="D25" s="124">
        <f t="shared" si="0"/>
        <v>425126</v>
      </c>
    </row>
    <row r="26" spans="1:4" x14ac:dyDescent="0.35">
      <c r="A26" s="62">
        <v>24</v>
      </c>
      <c r="B26" s="124">
        <f>ROUND(VLOOKUP(_xlfn.CONCAT(RegionSelect!$C$2,",",A26),Pop_male_2020!$A:$D,4,FALSE),0)</f>
        <v>207349</v>
      </c>
      <c r="C26" s="124">
        <f>ROUND(VLOOKUP(_xlfn.CONCAT(RegionSelect!$C$2,",",A26),Pop_female_2020!$A:$D,4,FALSE),0)</f>
        <v>209750</v>
      </c>
      <c r="D26" s="124">
        <f t="shared" si="0"/>
        <v>417099</v>
      </c>
    </row>
    <row r="27" spans="1:4" x14ac:dyDescent="0.35">
      <c r="A27" s="62">
        <v>25</v>
      </c>
      <c r="B27" s="124">
        <f>ROUND(VLOOKUP(_xlfn.CONCAT(RegionSelect!$C$2,",",A27),Pop_male_2020!$A:$D,4,FALSE),0)</f>
        <v>203681</v>
      </c>
      <c r="C27" s="124">
        <f>ROUND(VLOOKUP(_xlfn.CONCAT(RegionSelect!$C$2,",",A27),Pop_female_2020!$A:$D,4,FALSE),0)</f>
        <v>207311</v>
      </c>
      <c r="D27" s="124">
        <f t="shared" si="0"/>
        <v>410992</v>
      </c>
    </row>
    <row r="28" spans="1:4" x14ac:dyDescent="0.35">
      <c r="A28" s="62">
        <v>26</v>
      </c>
      <c r="B28" s="124">
        <f>ROUND(VLOOKUP(_xlfn.CONCAT(RegionSelect!$C$2,",",A28),Pop_male_2020!$A:$D,4,FALSE),0)</f>
        <v>199466</v>
      </c>
      <c r="C28" s="124">
        <f>ROUND(VLOOKUP(_xlfn.CONCAT(RegionSelect!$C$2,",",A28),Pop_female_2020!$A:$D,4,FALSE),0)</f>
        <v>204354</v>
      </c>
      <c r="D28" s="124">
        <f t="shared" si="0"/>
        <v>403820</v>
      </c>
    </row>
    <row r="29" spans="1:4" x14ac:dyDescent="0.35">
      <c r="A29" s="62">
        <v>27</v>
      </c>
      <c r="B29" s="124">
        <f>ROUND(VLOOKUP(_xlfn.CONCAT(RegionSelect!$C$2,",",A29),Pop_male_2020!$A:$D,4,FALSE),0)</f>
        <v>193310</v>
      </c>
      <c r="C29" s="124">
        <f>ROUND(VLOOKUP(_xlfn.CONCAT(RegionSelect!$C$2,",",A29),Pop_female_2020!$A:$D,4,FALSE),0)</f>
        <v>199288</v>
      </c>
      <c r="D29" s="124">
        <f t="shared" si="0"/>
        <v>392598</v>
      </c>
    </row>
    <row r="30" spans="1:4" x14ac:dyDescent="0.35">
      <c r="A30" s="62">
        <v>28</v>
      </c>
      <c r="B30" s="124">
        <f>ROUND(VLOOKUP(_xlfn.CONCAT(RegionSelect!$C$2,",",A30),Pop_male_2020!$A:$D,4,FALSE),0)</f>
        <v>184290</v>
      </c>
      <c r="C30" s="124">
        <f>ROUND(VLOOKUP(_xlfn.CONCAT(RegionSelect!$C$2,",",A30),Pop_female_2020!$A:$D,4,FALSE),0)</f>
        <v>191027</v>
      </c>
      <c r="D30" s="124">
        <f t="shared" si="0"/>
        <v>375317</v>
      </c>
    </row>
    <row r="31" spans="1:4" x14ac:dyDescent="0.35">
      <c r="A31" s="62">
        <v>29</v>
      </c>
      <c r="B31" s="124">
        <f>ROUND(VLOOKUP(_xlfn.CONCAT(RegionSelect!$C$2,",",A31),Pop_male_2020!$A:$D,4,FALSE),0)</f>
        <v>173364</v>
      </c>
      <c r="C31" s="124">
        <f>ROUND(VLOOKUP(_xlfn.CONCAT(RegionSelect!$C$2,",",A31),Pop_female_2020!$A:$D,4,FALSE),0)</f>
        <v>180507</v>
      </c>
      <c r="D31" s="124">
        <f t="shared" si="0"/>
        <v>353871</v>
      </c>
    </row>
    <row r="32" spans="1:4" x14ac:dyDescent="0.35">
      <c r="A32" s="62">
        <v>30</v>
      </c>
      <c r="B32" s="124">
        <f>ROUND(VLOOKUP(_xlfn.CONCAT(RegionSelect!$C$2,",",A32),Pop_male_2020!$A:$D,4,FALSE),0)</f>
        <v>161958</v>
      </c>
      <c r="C32" s="124">
        <f>ROUND(VLOOKUP(_xlfn.CONCAT(RegionSelect!$C$2,",",A32),Pop_female_2020!$A:$D,4,FALSE),0)</f>
        <v>169174</v>
      </c>
      <c r="D32" s="124">
        <f t="shared" si="0"/>
        <v>331132</v>
      </c>
    </row>
    <row r="33" spans="1:4" x14ac:dyDescent="0.35">
      <c r="A33" s="62">
        <v>31</v>
      </c>
      <c r="B33" s="124">
        <f>ROUND(VLOOKUP(_xlfn.CONCAT(RegionSelect!$C$2,",",A33),Pop_male_2020!$A:$D,4,FALSE),0)</f>
        <v>151499</v>
      </c>
      <c r="C33" s="124">
        <f>ROUND(VLOOKUP(_xlfn.CONCAT(RegionSelect!$C$2,",",A33),Pop_female_2020!$A:$D,4,FALSE),0)</f>
        <v>158472</v>
      </c>
      <c r="D33" s="124">
        <f t="shared" si="0"/>
        <v>309971</v>
      </c>
    </row>
    <row r="34" spans="1:4" x14ac:dyDescent="0.35">
      <c r="A34" s="62">
        <v>32</v>
      </c>
      <c r="B34" s="124">
        <f>ROUND(VLOOKUP(_xlfn.CONCAT(RegionSelect!$C$2,",",A34),Pop_male_2020!$A:$D,4,FALSE),0)</f>
        <v>143414</v>
      </c>
      <c r="C34" s="124">
        <f>ROUND(VLOOKUP(_xlfn.CONCAT(RegionSelect!$C$2,",",A34),Pop_female_2020!$A:$D,4,FALSE),0)</f>
        <v>149843</v>
      </c>
      <c r="D34" s="124">
        <f t="shared" si="0"/>
        <v>293257</v>
      </c>
    </row>
    <row r="35" spans="1:4" x14ac:dyDescent="0.35">
      <c r="A35" s="62">
        <v>33</v>
      </c>
      <c r="B35" s="124">
        <f>ROUND(VLOOKUP(_xlfn.CONCAT(RegionSelect!$C$2,",",A35),Pop_male_2020!$A:$D,4,FALSE),0)</f>
        <v>138682</v>
      </c>
      <c r="C35" s="124">
        <f>ROUND(VLOOKUP(_xlfn.CONCAT(RegionSelect!$C$2,",",A35),Pop_female_2020!$A:$D,4,FALSE),0)</f>
        <v>144313</v>
      </c>
      <c r="D35" s="124">
        <f t="shared" si="0"/>
        <v>282995</v>
      </c>
    </row>
    <row r="36" spans="1:4" x14ac:dyDescent="0.35">
      <c r="A36" s="62">
        <v>34</v>
      </c>
      <c r="B36" s="124">
        <f>ROUND(VLOOKUP(_xlfn.CONCAT(RegionSelect!$C$2,",",A36),Pop_male_2020!$A:$D,4,FALSE),0)</f>
        <v>136486</v>
      </c>
      <c r="C36" s="124">
        <f>ROUND(VLOOKUP(_xlfn.CONCAT(RegionSelect!$C$2,",",A36),Pop_female_2020!$A:$D,4,FALSE),0)</f>
        <v>141223</v>
      </c>
      <c r="D36" s="124">
        <f t="shared" si="0"/>
        <v>277709</v>
      </c>
    </row>
    <row r="37" spans="1:4" x14ac:dyDescent="0.35">
      <c r="A37" s="62">
        <v>35</v>
      </c>
      <c r="B37" s="124">
        <f>ROUND(VLOOKUP(_xlfn.CONCAT(RegionSelect!$C$2,",",A37),Pop_male_2020!$A:$D,4,FALSE),0)</f>
        <v>135560</v>
      </c>
      <c r="C37" s="124">
        <f>ROUND(VLOOKUP(_xlfn.CONCAT(RegionSelect!$C$2,",",A37),Pop_female_2020!$A:$D,4,FALSE),0)</f>
        <v>139495</v>
      </c>
      <c r="D37" s="124">
        <f t="shared" si="0"/>
        <v>275055</v>
      </c>
    </row>
    <row r="38" spans="1:4" x14ac:dyDescent="0.35">
      <c r="A38" s="62">
        <v>36</v>
      </c>
      <c r="B38" s="124">
        <f>ROUND(VLOOKUP(_xlfn.CONCAT(RegionSelect!$C$2,",",A38),Pop_male_2020!$A:$D,4,FALSE),0)</f>
        <v>134641</v>
      </c>
      <c r="C38" s="124">
        <f>ROUND(VLOOKUP(_xlfn.CONCAT(RegionSelect!$C$2,",",A38),Pop_female_2020!$A:$D,4,FALSE),0)</f>
        <v>138051</v>
      </c>
      <c r="D38" s="124">
        <f t="shared" si="0"/>
        <v>272692</v>
      </c>
    </row>
    <row r="39" spans="1:4" x14ac:dyDescent="0.35">
      <c r="A39" s="62">
        <v>37</v>
      </c>
      <c r="B39" s="124">
        <f>ROUND(VLOOKUP(_xlfn.CONCAT(RegionSelect!$C$2,",",A39),Pop_male_2020!$A:$D,4,FALSE),0)</f>
        <v>132463</v>
      </c>
      <c r="C39" s="124">
        <f>ROUND(VLOOKUP(_xlfn.CONCAT(RegionSelect!$C$2,",",A39),Pop_female_2020!$A:$D,4,FALSE),0)</f>
        <v>135814</v>
      </c>
      <c r="D39" s="124">
        <f t="shared" si="0"/>
        <v>268277</v>
      </c>
    </row>
    <row r="40" spans="1:4" x14ac:dyDescent="0.35">
      <c r="A40" s="62">
        <v>38</v>
      </c>
      <c r="B40" s="124">
        <f>ROUND(VLOOKUP(_xlfn.CONCAT(RegionSelect!$C$2,",",A40),Pop_male_2020!$A:$D,4,FALSE),0)</f>
        <v>128123</v>
      </c>
      <c r="C40" s="124">
        <f>ROUND(VLOOKUP(_xlfn.CONCAT(RegionSelect!$C$2,",",A40),Pop_female_2020!$A:$D,4,FALSE),0)</f>
        <v>131987</v>
      </c>
      <c r="D40" s="124">
        <f t="shared" si="0"/>
        <v>260110</v>
      </c>
    </row>
    <row r="41" spans="1:4" x14ac:dyDescent="0.35">
      <c r="A41" s="62">
        <v>39</v>
      </c>
      <c r="B41" s="124">
        <f>ROUND(VLOOKUP(_xlfn.CONCAT(RegionSelect!$C$2,",",A41),Pop_male_2020!$A:$D,4,FALSE),0)</f>
        <v>122167</v>
      </c>
      <c r="C41" s="124">
        <f>ROUND(VLOOKUP(_xlfn.CONCAT(RegionSelect!$C$2,",",A41),Pop_female_2020!$A:$D,4,FALSE),0)</f>
        <v>126898</v>
      </c>
      <c r="D41" s="124">
        <f t="shared" si="0"/>
        <v>249065</v>
      </c>
    </row>
    <row r="42" spans="1:4" x14ac:dyDescent="0.35">
      <c r="A42" s="62">
        <v>40</v>
      </c>
      <c r="B42" s="124">
        <f>ROUND(VLOOKUP(_xlfn.CONCAT(RegionSelect!$C$2,",",A42),Pop_male_2020!$A:$D,4,FALSE),0)</f>
        <v>115505</v>
      </c>
      <c r="C42" s="124">
        <f>ROUND(VLOOKUP(_xlfn.CONCAT(RegionSelect!$C$2,",",A42),Pop_female_2020!$A:$D,4,FALSE),0)</f>
        <v>121158</v>
      </c>
      <c r="D42" s="124">
        <f t="shared" si="0"/>
        <v>236663</v>
      </c>
    </row>
    <row r="43" spans="1:4" x14ac:dyDescent="0.35">
      <c r="A43" s="62">
        <v>41</v>
      </c>
      <c r="B43" s="124">
        <f>ROUND(VLOOKUP(_xlfn.CONCAT(RegionSelect!$C$2,",",A43),Pop_male_2020!$A:$D,4,FALSE),0)</f>
        <v>109043</v>
      </c>
      <c r="C43" s="124">
        <f>ROUND(VLOOKUP(_xlfn.CONCAT(RegionSelect!$C$2,",",A43),Pop_female_2020!$A:$D,4,FALSE),0)</f>
        <v>115377</v>
      </c>
      <c r="D43" s="124">
        <f t="shared" si="0"/>
        <v>224420</v>
      </c>
    </row>
    <row r="44" spans="1:4" x14ac:dyDescent="0.35">
      <c r="A44" s="62">
        <v>42</v>
      </c>
      <c r="B44" s="124">
        <f>ROUND(VLOOKUP(_xlfn.CONCAT(RegionSelect!$C$2,",",A44),Pop_male_2020!$A:$D,4,FALSE),0)</f>
        <v>103692</v>
      </c>
      <c r="C44" s="124">
        <f>ROUND(VLOOKUP(_xlfn.CONCAT(RegionSelect!$C$2,",",A44),Pop_female_2020!$A:$D,4,FALSE),0)</f>
        <v>110164</v>
      </c>
      <c r="D44" s="124">
        <f t="shared" si="0"/>
        <v>213856</v>
      </c>
    </row>
    <row r="45" spans="1:4" x14ac:dyDescent="0.35">
      <c r="A45" s="62">
        <v>43</v>
      </c>
      <c r="B45" s="124">
        <f>ROUND(VLOOKUP(_xlfn.CONCAT(RegionSelect!$C$2,",",A45),Pop_male_2020!$A:$D,4,FALSE),0)</f>
        <v>100100</v>
      </c>
      <c r="C45" s="124">
        <f>ROUND(VLOOKUP(_xlfn.CONCAT(RegionSelect!$C$2,",",A45),Pop_female_2020!$A:$D,4,FALSE),0)</f>
        <v>105986</v>
      </c>
      <c r="D45" s="124">
        <f t="shared" si="0"/>
        <v>206086</v>
      </c>
    </row>
    <row r="46" spans="1:4" x14ac:dyDescent="0.35">
      <c r="A46" s="62">
        <v>44</v>
      </c>
      <c r="B46" s="124">
        <f>ROUND(VLOOKUP(_xlfn.CONCAT(RegionSelect!$C$2,",",A46),Pop_male_2020!$A:$D,4,FALSE),0)</f>
        <v>97884</v>
      </c>
      <c r="C46" s="124">
        <f>ROUND(VLOOKUP(_xlfn.CONCAT(RegionSelect!$C$2,",",A46),Pop_female_2020!$A:$D,4,FALSE),0)</f>
        <v>102735</v>
      </c>
      <c r="D46" s="124">
        <f t="shared" si="0"/>
        <v>200619</v>
      </c>
    </row>
    <row r="47" spans="1:4" x14ac:dyDescent="0.35">
      <c r="A47" s="62">
        <v>45</v>
      </c>
      <c r="B47" s="124">
        <f>ROUND(VLOOKUP(_xlfn.CONCAT(RegionSelect!$C$2,",",A47),Pop_male_2020!$A:$D,4,FALSE),0)</f>
        <v>96399</v>
      </c>
      <c r="C47" s="124">
        <f>ROUND(VLOOKUP(_xlfn.CONCAT(RegionSelect!$C$2,",",A47),Pop_female_2020!$A:$D,4,FALSE),0)</f>
        <v>100161</v>
      </c>
      <c r="D47" s="124">
        <f t="shared" si="0"/>
        <v>196560</v>
      </c>
    </row>
    <row r="48" spans="1:4" x14ac:dyDescent="0.35">
      <c r="A48" s="62">
        <v>46</v>
      </c>
      <c r="B48" s="124">
        <f>ROUND(VLOOKUP(_xlfn.CONCAT(RegionSelect!$C$2,",",A48),Pop_male_2020!$A:$D,4,FALSE),0)</f>
        <v>95004</v>
      </c>
      <c r="C48" s="124">
        <f>ROUND(VLOOKUP(_xlfn.CONCAT(RegionSelect!$C$2,",",A48),Pop_female_2020!$A:$D,4,FALSE),0)</f>
        <v>98014</v>
      </c>
      <c r="D48" s="124">
        <f t="shared" si="0"/>
        <v>193018</v>
      </c>
    </row>
    <row r="49" spans="1:4" x14ac:dyDescent="0.35">
      <c r="A49" s="62">
        <v>47</v>
      </c>
      <c r="B49" s="124">
        <f>ROUND(VLOOKUP(_xlfn.CONCAT(RegionSelect!$C$2,",",A49),Pop_male_2020!$A:$D,4,FALSE),0)</f>
        <v>93054</v>
      </c>
      <c r="C49" s="124">
        <f>ROUND(VLOOKUP(_xlfn.CONCAT(RegionSelect!$C$2,",",A49),Pop_female_2020!$A:$D,4,FALSE),0)</f>
        <v>96042</v>
      </c>
      <c r="D49" s="124">
        <f t="shared" si="0"/>
        <v>189096</v>
      </c>
    </row>
    <row r="50" spans="1:4" x14ac:dyDescent="0.35">
      <c r="A50" s="62">
        <v>48</v>
      </c>
      <c r="B50" s="124">
        <f>ROUND(VLOOKUP(_xlfn.CONCAT(RegionSelect!$C$2,",",A50),Pop_male_2020!$A:$D,4,FALSE),0)</f>
        <v>90100</v>
      </c>
      <c r="C50" s="124">
        <f>ROUND(VLOOKUP(_xlfn.CONCAT(RegionSelect!$C$2,",",A50),Pop_female_2020!$A:$D,4,FALSE),0)</f>
        <v>94039</v>
      </c>
      <c r="D50" s="124">
        <f t="shared" si="0"/>
        <v>184139</v>
      </c>
    </row>
    <row r="51" spans="1:4" x14ac:dyDescent="0.35">
      <c r="A51" s="62">
        <v>49</v>
      </c>
      <c r="B51" s="124">
        <f>ROUND(VLOOKUP(_xlfn.CONCAT(RegionSelect!$C$2,",",A51),Pop_male_2020!$A:$D,4,FALSE),0)</f>
        <v>86466</v>
      </c>
      <c r="C51" s="124">
        <f>ROUND(VLOOKUP(_xlfn.CONCAT(RegionSelect!$C$2,",",A51),Pop_female_2020!$A:$D,4,FALSE),0)</f>
        <v>91982</v>
      </c>
      <c r="D51" s="124">
        <f t="shared" si="0"/>
        <v>178448</v>
      </c>
    </row>
    <row r="52" spans="1:4" x14ac:dyDescent="0.35">
      <c r="A52" s="62">
        <v>50</v>
      </c>
      <c r="B52" s="124">
        <f>ROUND(VLOOKUP(_xlfn.CONCAT(RegionSelect!$C$2,",",A52),Pop_male_2020!$A:$D,4,FALSE),0)</f>
        <v>82670</v>
      </c>
      <c r="C52" s="124">
        <f>ROUND(VLOOKUP(_xlfn.CONCAT(RegionSelect!$C$2,",",A52),Pop_female_2020!$A:$D,4,FALSE),0)</f>
        <v>89891</v>
      </c>
      <c r="D52" s="124">
        <f t="shared" si="0"/>
        <v>172561</v>
      </c>
    </row>
    <row r="53" spans="1:4" x14ac:dyDescent="0.35">
      <c r="A53" s="62">
        <v>51</v>
      </c>
      <c r="B53" s="124">
        <f>ROUND(VLOOKUP(_xlfn.CONCAT(RegionSelect!$C$2,",",A53),Pop_male_2020!$A:$D,4,FALSE),0)</f>
        <v>79230</v>
      </c>
      <c r="C53" s="124">
        <f>ROUND(VLOOKUP(_xlfn.CONCAT(RegionSelect!$C$2,",",A53),Pop_female_2020!$A:$D,4,FALSE),0)</f>
        <v>87787</v>
      </c>
      <c r="D53" s="124">
        <f t="shared" si="0"/>
        <v>167017</v>
      </c>
    </row>
    <row r="54" spans="1:4" x14ac:dyDescent="0.35">
      <c r="A54" s="62">
        <v>52</v>
      </c>
      <c r="B54" s="124">
        <f>ROUND(VLOOKUP(_xlfn.CONCAT(RegionSelect!$C$2,",",A54),Pop_male_2020!$A:$D,4,FALSE),0)</f>
        <v>76663</v>
      </c>
      <c r="C54" s="124">
        <f>ROUND(VLOOKUP(_xlfn.CONCAT(RegionSelect!$C$2,",",A54),Pop_female_2020!$A:$D,4,FALSE),0)</f>
        <v>85691</v>
      </c>
      <c r="D54" s="124">
        <f t="shared" si="0"/>
        <v>162354</v>
      </c>
    </row>
    <row r="55" spans="1:4" x14ac:dyDescent="0.35">
      <c r="A55" s="62">
        <v>53</v>
      </c>
      <c r="B55" s="124">
        <f>ROUND(VLOOKUP(_xlfn.CONCAT(RegionSelect!$C$2,",",A55),Pop_male_2020!$A:$D,4,FALSE),0)</f>
        <v>75295</v>
      </c>
      <c r="C55" s="124">
        <f>ROUND(VLOOKUP(_xlfn.CONCAT(RegionSelect!$C$2,",",A55),Pop_female_2020!$A:$D,4,FALSE),0)</f>
        <v>83600</v>
      </c>
      <c r="D55" s="124">
        <f t="shared" si="0"/>
        <v>158895</v>
      </c>
    </row>
    <row r="56" spans="1:4" x14ac:dyDescent="0.35">
      <c r="A56" s="62">
        <v>54</v>
      </c>
      <c r="B56" s="124">
        <f>ROUND(VLOOKUP(_xlfn.CONCAT(RegionSelect!$C$2,",",A56),Pop_male_2020!$A:$D,4,FALSE),0)</f>
        <v>74684</v>
      </c>
      <c r="C56" s="124">
        <f>ROUND(VLOOKUP(_xlfn.CONCAT(RegionSelect!$C$2,",",A56),Pop_female_2020!$A:$D,4,FALSE),0)</f>
        <v>81416</v>
      </c>
      <c r="D56" s="124">
        <f t="shared" si="0"/>
        <v>156100</v>
      </c>
    </row>
    <row r="57" spans="1:4" x14ac:dyDescent="0.35">
      <c r="A57" s="62">
        <v>55</v>
      </c>
      <c r="B57" s="124">
        <f>ROUND(VLOOKUP(_xlfn.CONCAT(RegionSelect!$C$2,",",A57),Pop_male_2020!$A:$D,4,FALSE),0)</f>
        <v>74197</v>
      </c>
      <c r="C57" s="124">
        <f>ROUND(VLOOKUP(_xlfn.CONCAT(RegionSelect!$C$2,",",A57),Pop_female_2020!$A:$D,4,FALSE),0)</f>
        <v>79020</v>
      </c>
      <c r="D57" s="124">
        <f t="shared" si="0"/>
        <v>153217</v>
      </c>
    </row>
    <row r="58" spans="1:4" x14ac:dyDescent="0.35">
      <c r="A58" s="62">
        <v>56</v>
      </c>
      <c r="B58" s="124">
        <f>ROUND(VLOOKUP(_xlfn.CONCAT(RegionSelect!$C$2,",",A58),Pop_male_2020!$A:$D,4,FALSE),0)</f>
        <v>73200</v>
      </c>
      <c r="C58" s="124">
        <f>ROUND(VLOOKUP(_xlfn.CONCAT(RegionSelect!$C$2,",",A58),Pop_female_2020!$A:$D,4,FALSE),0)</f>
        <v>76289</v>
      </c>
      <c r="D58" s="124">
        <f t="shared" si="0"/>
        <v>149489</v>
      </c>
    </row>
    <row r="59" spans="1:4" x14ac:dyDescent="0.35">
      <c r="A59" s="62">
        <v>57</v>
      </c>
      <c r="B59" s="124">
        <f>ROUND(VLOOKUP(_xlfn.CONCAT(RegionSelect!$C$2,",",A59),Pop_male_2020!$A:$D,4,FALSE),0)</f>
        <v>71060</v>
      </c>
      <c r="C59" s="124">
        <f>ROUND(VLOOKUP(_xlfn.CONCAT(RegionSelect!$C$2,",",A59),Pop_female_2020!$A:$D,4,FALSE),0)</f>
        <v>73103</v>
      </c>
      <c r="D59" s="124">
        <f t="shared" si="0"/>
        <v>144163</v>
      </c>
    </row>
    <row r="60" spans="1:4" x14ac:dyDescent="0.35">
      <c r="A60" s="62">
        <v>58</v>
      </c>
      <c r="B60" s="124">
        <f>ROUND(VLOOKUP(_xlfn.CONCAT(RegionSelect!$C$2,",",A60),Pop_male_2020!$A:$D,4,FALSE),0)</f>
        <v>67359</v>
      </c>
      <c r="C60" s="124">
        <f>ROUND(VLOOKUP(_xlfn.CONCAT(RegionSelect!$C$2,",",A60),Pop_female_2020!$A:$D,4,FALSE),0)</f>
        <v>69408</v>
      </c>
      <c r="D60" s="124">
        <f t="shared" si="0"/>
        <v>136767</v>
      </c>
    </row>
    <row r="61" spans="1:4" x14ac:dyDescent="0.35">
      <c r="A61" s="62">
        <v>59</v>
      </c>
      <c r="B61" s="124">
        <f>ROUND(VLOOKUP(_xlfn.CONCAT(RegionSelect!$C$2,",",A61),Pop_male_2020!$A:$D,4,FALSE),0)</f>
        <v>62541</v>
      </c>
      <c r="C61" s="124">
        <f>ROUND(VLOOKUP(_xlfn.CONCAT(RegionSelect!$C$2,",",A61),Pop_female_2020!$A:$D,4,FALSE),0)</f>
        <v>65422</v>
      </c>
      <c r="D61" s="124">
        <f t="shared" si="0"/>
        <v>127963</v>
      </c>
    </row>
    <row r="62" spans="1:4" x14ac:dyDescent="0.35">
      <c r="A62" s="62">
        <v>60</v>
      </c>
      <c r="B62" s="124">
        <f>ROUND(VLOOKUP(_xlfn.CONCAT(RegionSelect!$C$2,",",A62),Pop_male_2020!$A:$D,4,FALSE),0)</f>
        <v>57266</v>
      </c>
      <c r="C62" s="124">
        <f>ROUND(VLOOKUP(_xlfn.CONCAT(RegionSelect!$C$2,",",A62),Pop_female_2020!$A:$D,4,FALSE),0)</f>
        <v>61429</v>
      </c>
      <c r="D62" s="124">
        <f t="shared" si="0"/>
        <v>118695</v>
      </c>
    </row>
    <row r="63" spans="1:4" x14ac:dyDescent="0.35">
      <c r="A63" s="62">
        <v>61</v>
      </c>
      <c r="B63" s="124">
        <f>ROUND(VLOOKUP(_xlfn.CONCAT(RegionSelect!$C$2,",",A63),Pop_male_2020!$A:$D,4,FALSE),0)</f>
        <v>52192</v>
      </c>
      <c r="C63" s="124">
        <f>ROUND(VLOOKUP(_xlfn.CONCAT(RegionSelect!$C$2,",",A63),Pop_female_2020!$A:$D,4,FALSE),0)</f>
        <v>57713</v>
      </c>
      <c r="D63" s="124">
        <f t="shared" si="0"/>
        <v>109905</v>
      </c>
    </row>
    <row r="64" spans="1:4" x14ac:dyDescent="0.35">
      <c r="A64" s="62">
        <v>62</v>
      </c>
      <c r="B64" s="124">
        <f>ROUND(VLOOKUP(_xlfn.CONCAT(RegionSelect!$C$2,",",A64),Pop_male_2020!$A:$D,4,FALSE),0)</f>
        <v>47980</v>
      </c>
      <c r="C64" s="124">
        <f>ROUND(VLOOKUP(_xlfn.CONCAT(RegionSelect!$C$2,",",A64),Pop_female_2020!$A:$D,4,FALSE),0)</f>
        <v>54558</v>
      </c>
      <c r="D64" s="124">
        <f t="shared" si="0"/>
        <v>102538</v>
      </c>
    </row>
    <row r="65" spans="1:4" x14ac:dyDescent="0.35">
      <c r="A65" s="62">
        <v>63</v>
      </c>
      <c r="B65" s="124">
        <f>ROUND(VLOOKUP(_xlfn.CONCAT(RegionSelect!$C$2,",",A65),Pop_male_2020!$A:$D,4,FALSE),0)</f>
        <v>45100</v>
      </c>
      <c r="C65" s="124">
        <f>ROUND(VLOOKUP(_xlfn.CONCAT(RegionSelect!$C$2,",",A65),Pop_female_2020!$A:$D,4,FALSE),0)</f>
        <v>52157</v>
      </c>
      <c r="D65" s="124">
        <f t="shared" si="0"/>
        <v>97257</v>
      </c>
    </row>
    <row r="66" spans="1:4" x14ac:dyDescent="0.35">
      <c r="A66" s="62">
        <v>64</v>
      </c>
      <c r="B66" s="124">
        <f>ROUND(VLOOKUP(_xlfn.CONCAT(RegionSelect!$C$2,",",A66),Pop_male_2020!$A:$D,4,FALSE),0)</f>
        <v>43263</v>
      </c>
      <c r="C66" s="124">
        <f>ROUND(VLOOKUP(_xlfn.CONCAT(RegionSelect!$C$2,",",A66),Pop_female_2020!$A:$D,4,FALSE),0)</f>
        <v>50330</v>
      </c>
      <c r="D66" s="124">
        <f t="shared" si="0"/>
        <v>93593</v>
      </c>
    </row>
    <row r="67" spans="1:4" x14ac:dyDescent="0.35">
      <c r="A67" s="62">
        <v>65</v>
      </c>
      <c r="B67" s="124">
        <f>ROUND(VLOOKUP(_xlfn.CONCAT(RegionSelect!$C$2,",",A67),Pop_male_2020!$A:$D,4,FALSE),0)</f>
        <v>41991</v>
      </c>
      <c r="C67" s="124">
        <f>ROUND(VLOOKUP(_xlfn.CONCAT(RegionSelect!$C$2,",",A67),Pop_female_2020!$A:$D,4,FALSE),0)</f>
        <v>48809</v>
      </c>
      <c r="D67" s="124">
        <f t="shared" ref="D67:D102" si="1">C67+B67</f>
        <v>90800</v>
      </c>
    </row>
    <row r="68" spans="1:4" x14ac:dyDescent="0.35">
      <c r="A68" s="62">
        <v>66</v>
      </c>
      <c r="B68" s="124">
        <f>ROUND(VLOOKUP(_xlfn.CONCAT(RegionSelect!$C$2,",",A68),Pop_male_2020!$A:$D,4,FALSE),0)</f>
        <v>40807</v>
      </c>
      <c r="C68" s="124">
        <f>ROUND(VLOOKUP(_xlfn.CONCAT(RegionSelect!$C$2,",",A68),Pop_female_2020!$A:$D,4,FALSE),0)</f>
        <v>47322</v>
      </c>
      <c r="D68" s="124">
        <f t="shared" si="1"/>
        <v>88129</v>
      </c>
    </row>
    <row r="69" spans="1:4" x14ac:dyDescent="0.35">
      <c r="A69" s="62">
        <v>67</v>
      </c>
      <c r="B69" s="124">
        <f>ROUND(VLOOKUP(_xlfn.CONCAT(RegionSelect!$C$2,",",A69),Pop_male_2020!$A:$D,4,FALSE),0)</f>
        <v>39234</v>
      </c>
      <c r="C69" s="124">
        <f>ROUND(VLOOKUP(_xlfn.CONCAT(RegionSelect!$C$2,",",A69),Pop_female_2020!$A:$D,4,FALSE),0)</f>
        <v>45599</v>
      </c>
      <c r="D69" s="124">
        <f t="shared" si="1"/>
        <v>84833</v>
      </c>
    </row>
    <row r="70" spans="1:4" x14ac:dyDescent="0.35">
      <c r="A70" s="62">
        <v>68</v>
      </c>
      <c r="B70" s="124">
        <f>ROUND(VLOOKUP(_xlfn.CONCAT(RegionSelect!$C$2,",",A70),Pop_male_2020!$A:$D,4,FALSE),0)</f>
        <v>36921</v>
      </c>
      <c r="C70" s="124">
        <f>ROUND(VLOOKUP(_xlfn.CONCAT(RegionSelect!$C$2,",",A70),Pop_female_2020!$A:$D,4,FALSE),0)</f>
        <v>43442</v>
      </c>
      <c r="D70" s="124">
        <f t="shared" si="1"/>
        <v>80363</v>
      </c>
    </row>
    <row r="71" spans="1:4" x14ac:dyDescent="0.35">
      <c r="A71" s="62">
        <v>69</v>
      </c>
      <c r="B71" s="124">
        <f>ROUND(VLOOKUP(_xlfn.CONCAT(RegionSelect!$C$2,",",A71),Pop_male_2020!$A:$D,4,FALSE),0)</f>
        <v>34034</v>
      </c>
      <c r="C71" s="124">
        <f>ROUND(VLOOKUP(_xlfn.CONCAT(RegionSelect!$C$2,",",A71),Pop_female_2020!$A:$D,4,FALSE),0)</f>
        <v>40935</v>
      </c>
      <c r="D71" s="124">
        <f t="shared" si="1"/>
        <v>74969</v>
      </c>
    </row>
    <row r="72" spans="1:4" x14ac:dyDescent="0.35">
      <c r="A72" s="62">
        <v>70</v>
      </c>
      <c r="B72" s="124">
        <f>ROUND(VLOOKUP(_xlfn.CONCAT(RegionSelect!$C$2,",",A72),Pop_male_2020!$A:$D,4,FALSE),0)</f>
        <v>30867</v>
      </c>
      <c r="C72" s="124">
        <f>ROUND(VLOOKUP(_xlfn.CONCAT(RegionSelect!$C$2,",",A72),Pop_female_2020!$A:$D,4,FALSE),0)</f>
        <v>38235</v>
      </c>
      <c r="D72" s="124">
        <f t="shared" si="1"/>
        <v>69102</v>
      </c>
    </row>
    <row r="73" spans="1:4" x14ac:dyDescent="0.35">
      <c r="A73" s="62">
        <v>71</v>
      </c>
      <c r="B73" s="124">
        <f>ROUND(VLOOKUP(_xlfn.CONCAT(RegionSelect!$C$2,",",A73),Pop_male_2020!$A:$D,4,FALSE),0)</f>
        <v>27715</v>
      </c>
      <c r="C73" s="124">
        <f>ROUND(VLOOKUP(_xlfn.CONCAT(RegionSelect!$C$2,",",A73),Pop_female_2020!$A:$D,4,FALSE),0)</f>
        <v>35498</v>
      </c>
      <c r="D73" s="124">
        <f t="shared" si="1"/>
        <v>63213</v>
      </c>
    </row>
    <row r="74" spans="1:4" x14ac:dyDescent="0.35">
      <c r="A74" s="62">
        <v>72</v>
      </c>
      <c r="B74" s="124">
        <f>ROUND(VLOOKUP(_xlfn.CONCAT(RegionSelect!$C$2,",",A74),Pop_male_2020!$A:$D,4,FALSE),0)</f>
        <v>24870</v>
      </c>
      <c r="C74" s="124">
        <f>ROUND(VLOOKUP(_xlfn.CONCAT(RegionSelect!$C$2,",",A74),Pop_female_2020!$A:$D,4,FALSE),0)</f>
        <v>32882</v>
      </c>
      <c r="D74" s="124">
        <f t="shared" si="1"/>
        <v>57752</v>
      </c>
    </row>
    <row r="75" spans="1:4" x14ac:dyDescent="0.35">
      <c r="A75" s="62">
        <v>73</v>
      </c>
      <c r="B75" s="124">
        <f>ROUND(VLOOKUP(_xlfn.CONCAT(RegionSelect!$C$2,",",A75),Pop_male_2020!$A:$D,4,FALSE),0)</f>
        <v>22547</v>
      </c>
      <c r="C75" s="124">
        <f>ROUND(VLOOKUP(_xlfn.CONCAT(RegionSelect!$C$2,",",A75),Pop_female_2020!$A:$D,4,FALSE),0)</f>
        <v>30495</v>
      </c>
      <c r="D75" s="124">
        <f t="shared" si="1"/>
        <v>53042</v>
      </c>
    </row>
    <row r="76" spans="1:4" x14ac:dyDescent="0.35">
      <c r="A76" s="62">
        <v>74</v>
      </c>
      <c r="B76" s="124">
        <f>ROUND(VLOOKUP(_xlfn.CONCAT(RegionSelect!$C$2,",",A76),Pop_male_2020!$A:$D,4,FALSE),0)</f>
        <v>20632</v>
      </c>
      <c r="C76" s="124">
        <f>ROUND(VLOOKUP(_xlfn.CONCAT(RegionSelect!$C$2,",",A76),Pop_female_2020!$A:$D,4,FALSE),0)</f>
        <v>28261</v>
      </c>
      <c r="D76" s="124">
        <f t="shared" si="1"/>
        <v>48893</v>
      </c>
    </row>
    <row r="77" spans="1:4" x14ac:dyDescent="0.35">
      <c r="A77" s="62">
        <v>75</v>
      </c>
      <c r="B77" s="124">
        <f>ROUND(VLOOKUP(_xlfn.CONCAT(RegionSelect!$C$2,",",A77),Pop_male_2020!$A:$D,4,FALSE),0)</f>
        <v>18929</v>
      </c>
      <c r="C77" s="124">
        <f>ROUND(VLOOKUP(_xlfn.CONCAT(RegionSelect!$C$2,",",A77),Pop_female_2020!$A:$D,4,FALSE),0)</f>
        <v>26053</v>
      </c>
      <c r="D77" s="124">
        <f t="shared" si="1"/>
        <v>44982</v>
      </c>
    </row>
    <row r="78" spans="1:4" x14ac:dyDescent="0.35">
      <c r="A78" s="62">
        <v>76</v>
      </c>
      <c r="B78" s="124">
        <f>ROUND(VLOOKUP(_xlfn.CONCAT(RegionSelect!$C$2,",",A78),Pop_male_2020!$A:$D,4,FALSE),0)</f>
        <v>17246</v>
      </c>
      <c r="C78" s="124">
        <f>ROUND(VLOOKUP(_xlfn.CONCAT(RegionSelect!$C$2,",",A78),Pop_female_2020!$A:$D,4,FALSE),0)</f>
        <v>23747</v>
      </c>
      <c r="D78" s="124">
        <f t="shared" si="1"/>
        <v>40993</v>
      </c>
    </row>
    <row r="79" spans="1:4" x14ac:dyDescent="0.35">
      <c r="A79" s="62">
        <v>77</v>
      </c>
      <c r="B79" s="124">
        <f>ROUND(VLOOKUP(_xlfn.CONCAT(RegionSelect!$C$2,",",A79),Pop_male_2020!$A:$D,4,FALSE),0)</f>
        <v>15387</v>
      </c>
      <c r="C79" s="124">
        <f>ROUND(VLOOKUP(_xlfn.CONCAT(RegionSelect!$C$2,",",A79),Pop_female_2020!$A:$D,4,FALSE),0)</f>
        <v>21219</v>
      </c>
      <c r="D79" s="124">
        <f t="shared" si="1"/>
        <v>36606</v>
      </c>
    </row>
    <row r="80" spans="1:4" x14ac:dyDescent="0.35">
      <c r="A80" s="62">
        <v>78</v>
      </c>
      <c r="B80" s="124">
        <f>ROUND(VLOOKUP(_xlfn.CONCAT(RegionSelect!$C$2,",",A80),Pop_male_2020!$A:$D,4,FALSE),0)</f>
        <v>13222</v>
      </c>
      <c r="C80" s="124">
        <f>ROUND(VLOOKUP(_xlfn.CONCAT(RegionSelect!$C$2,",",A80),Pop_female_2020!$A:$D,4,FALSE),0)</f>
        <v>18397</v>
      </c>
      <c r="D80" s="124">
        <f t="shared" si="1"/>
        <v>31619</v>
      </c>
    </row>
    <row r="81" spans="1:4" x14ac:dyDescent="0.35">
      <c r="A81" s="62">
        <v>79</v>
      </c>
      <c r="B81" s="124">
        <f>ROUND(VLOOKUP(_xlfn.CONCAT(RegionSelect!$C$2,",",A81),Pop_male_2020!$A:$D,4,FALSE),0)</f>
        <v>10878</v>
      </c>
      <c r="C81" s="124">
        <f>ROUND(VLOOKUP(_xlfn.CONCAT(RegionSelect!$C$2,",",A81),Pop_female_2020!$A:$D,4,FALSE),0)</f>
        <v>15427</v>
      </c>
      <c r="D81" s="124">
        <f t="shared" si="1"/>
        <v>26305</v>
      </c>
    </row>
    <row r="82" spans="1:4" x14ac:dyDescent="0.35">
      <c r="A82" s="62">
        <v>80</v>
      </c>
      <c r="B82" s="124">
        <f>ROUND(VLOOKUP(_xlfn.CONCAT(RegionSelect!$C$2,",",A82),Pop_male_2020!$A:$D,4,FALSE),0)</f>
        <v>8546</v>
      </c>
      <c r="C82" s="124">
        <f>ROUND(VLOOKUP(_xlfn.CONCAT(RegionSelect!$C$2,",",A82),Pop_female_2020!$A:$D,4,FALSE),0)</f>
        <v>12506</v>
      </c>
      <c r="D82" s="124">
        <f t="shared" si="1"/>
        <v>21052</v>
      </c>
    </row>
    <row r="83" spans="1:4" x14ac:dyDescent="0.35">
      <c r="A83" s="62">
        <v>81</v>
      </c>
      <c r="B83" s="124">
        <f>ROUND(VLOOKUP(_xlfn.CONCAT(RegionSelect!$C$2,",",A83),Pop_male_2020!$A:$D,4,FALSE),0)</f>
        <v>6418</v>
      </c>
      <c r="C83" s="124">
        <f>ROUND(VLOOKUP(_xlfn.CONCAT(RegionSelect!$C$2,",",A83),Pop_female_2020!$A:$D,4,FALSE),0)</f>
        <v>9836</v>
      </c>
      <c r="D83" s="124">
        <f t="shared" si="1"/>
        <v>16254</v>
      </c>
    </row>
    <row r="84" spans="1:4" x14ac:dyDescent="0.35">
      <c r="A84" s="62">
        <v>82</v>
      </c>
      <c r="B84" s="124">
        <f>ROUND(VLOOKUP(_xlfn.CONCAT(RegionSelect!$C$2,",",A84),Pop_male_2020!$A:$D,4,FALSE),0)</f>
        <v>4683</v>
      </c>
      <c r="C84" s="124">
        <f>ROUND(VLOOKUP(_xlfn.CONCAT(RegionSelect!$C$2,",",A84),Pop_female_2020!$A:$D,4,FALSE),0)</f>
        <v>7614</v>
      </c>
      <c r="D84" s="124">
        <f t="shared" si="1"/>
        <v>12297</v>
      </c>
    </row>
    <row r="85" spans="1:4" x14ac:dyDescent="0.35">
      <c r="A85" s="62">
        <v>83</v>
      </c>
      <c r="B85" s="124">
        <f>ROUND(VLOOKUP(_xlfn.CONCAT(RegionSelect!$C$2,",",A85),Pop_male_2020!$A:$D,4,FALSE),0)</f>
        <v>3480</v>
      </c>
      <c r="C85" s="124">
        <f>ROUND(VLOOKUP(_xlfn.CONCAT(RegionSelect!$C$2,",",A85),Pop_female_2020!$A:$D,4,FALSE),0)</f>
        <v>5982</v>
      </c>
      <c r="D85" s="124">
        <f t="shared" si="1"/>
        <v>9462</v>
      </c>
    </row>
    <row r="86" spans="1:4" x14ac:dyDescent="0.35">
      <c r="A86" s="62">
        <v>84</v>
      </c>
      <c r="B86" s="124">
        <f>ROUND(VLOOKUP(_xlfn.CONCAT(RegionSelect!$C$2,",",A86),Pop_male_2020!$A:$D,4,FALSE),0)</f>
        <v>2728</v>
      </c>
      <c r="C86" s="124">
        <f>ROUND(VLOOKUP(_xlfn.CONCAT(RegionSelect!$C$2,",",A86),Pop_female_2020!$A:$D,4,FALSE),0)</f>
        <v>4856</v>
      </c>
      <c r="D86" s="124">
        <f t="shared" si="1"/>
        <v>7584</v>
      </c>
    </row>
    <row r="87" spans="1:4" x14ac:dyDescent="0.35">
      <c r="A87" s="62">
        <v>85</v>
      </c>
      <c r="B87" s="124">
        <f>ROUND(VLOOKUP(_xlfn.CONCAT(RegionSelect!$C$2,",",A87),Pop_male_2020!$A:$D,4,FALSE),0)</f>
        <v>2292</v>
      </c>
      <c r="C87" s="124">
        <f>ROUND(VLOOKUP(_xlfn.CONCAT(RegionSelect!$C$2,",",A87),Pop_female_2020!$A:$D,4,FALSE),0)</f>
        <v>4091</v>
      </c>
      <c r="D87" s="124">
        <f t="shared" si="1"/>
        <v>6383</v>
      </c>
    </row>
    <row r="88" spans="1:4" x14ac:dyDescent="0.35">
      <c r="A88" s="62">
        <v>86</v>
      </c>
      <c r="B88" s="124">
        <f>ROUND(VLOOKUP(_xlfn.CONCAT(RegionSelect!$C$2,",",A88),Pop_male_2020!$A:$D,4,FALSE),0)</f>
        <v>2037</v>
      </c>
      <c r="C88" s="124">
        <f>ROUND(VLOOKUP(_xlfn.CONCAT(RegionSelect!$C$2,",",A88),Pop_female_2020!$A:$D,4,FALSE),0)</f>
        <v>3546</v>
      </c>
      <c r="D88" s="124">
        <f t="shared" si="1"/>
        <v>5583</v>
      </c>
    </row>
    <row r="89" spans="1:4" x14ac:dyDescent="0.35">
      <c r="A89" s="62">
        <v>87</v>
      </c>
      <c r="B89" s="124">
        <f>ROUND(VLOOKUP(_xlfn.CONCAT(RegionSelect!$C$2,",",A89),Pop_male_2020!$A:$D,4,FALSE),0)</f>
        <v>1830</v>
      </c>
      <c r="C89" s="124">
        <f>ROUND(VLOOKUP(_xlfn.CONCAT(RegionSelect!$C$2,",",A89),Pop_female_2020!$A:$D,4,FALSE),0)</f>
        <v>3078</v>
      </c>
      <c r="D89" s="124">
        <f t="shared" si="1"/>
        <v>4908</v>
      </c>
    </row>
    <row r="90" spans="1:4" x14ac:dyDescent="0.35">
      <c r="A90" s="62">
        <v>88</v>
      </c>
      <c r="B90" s="124">
        <f>ROUND(VLOOKUP(_xlfn.CONCAT(RegionSelect!$C$2,",",A90),Pop_male_2020!$A:$D,4,FALSE),0)</f>
        <v>1562</v>
      </c>
      <c r="C90" s="124">
        <f>ROUND(VLOOKUP(_xlfn.CONCAT(RegionSelect!$C$2,",",A90),Pop_female_2020!$A:$D,4,FALSE),0)</f>
        <v>2574</v>
      </c>
      <c r="D90" s="124">
        <f t="shared" si="1"/>
        <v>4136</v>
      </c>
    </row>
    <row r="91" spans="1:4" x14ac:dyDescent="0.35">
      <c r="A91" s="62">
        <v>89</v>
      </c>
      <c r="B91" s="124">
        <f>ROUND(VLOOKUP(_xlfn.CONCAT(RegionSelect!$C$2,",",A91),Pop_male_2020!$A:$D,4,FALSE),0)</f>
        <v>1244</v>
      </c>
      <c r="C91" s="124">
        <f>ROUND(VLOOKUP(_xlfn.CONCAT(RegionSelect!$C$2,",",A91),Pop_female_2020!$A:$D,4,FALSE),0)</f>
        <v>2042</v>
      </c>
      <c r="D91" s="124">
        <f t="shared" si="1"/>
        <v>3286</v>
      </c>
    </row>
    <row r="92" spans="1:4" x14ac:dyDescent="0.35">
      <c r="A92" s="62">
        <v>90</v>
      </c>
      <c r="B92" s="124">
        <f>ROUND(VLOOKUP(_xlfn.CONCAT(RegionSelect!$C$2,",",A92),Pop_male_2020!$A:$D,4,FALSE),0)</f>
        <v>910</v>
      </c>
      <c r="C92" s="124">
        <f>ROUND(VLOOKUP(_xlfn.CONCAT(RegionSelect!$C$2,",",A92),Pop_female_2020!$A:$D,4,FALSE),0)</f>
        <v>1521</v>
      </c>
      <c r="D92" s="124">
        <f t="shared" si="1"/>
        <v>2431</v>
      </c>
    </row>
    <row r="93" spans="1:4" x14ac:dyDescent="0.35">
      <c r="A93" s="62">
        <v>91</v>
      </c>
      <c r="B93" s="124">
        <f>ROUND(VLOOKUP(_xlfn.CONCAT(RegionSelect!$C$2,",",A93),Pop_male_2020!$A:$D,4,FALSE),0)</f>
        <v>597</v>
      </c>
      <c r="C93" s="124">
        <f>ROUND(VLOOKUP(_xlfn.CONCAT(RegionSelect!$C$2,",",A93),Pop_female_2020!$A:$D,4,FALSE),0)</f>
        <v>1050</v>
      </c>
      <c r="D93" s="124">
        <f t="shared" si="1"/>
        <v>1647</v>
      </c>
    </row>
    <row r="94" spans="1:4" x14ac:dyDescent="0.35">
      <c r="A94" s="62">
        <v>92</v>
      </c>
      <c r="B94" s="124">
        <f>ROUND(VLOOKUP(_xlfn.CONCAT(RegionSelect!$C$2,",",A94),Pop_male_2020!$A:$D,4,FALSE),0)</f>
        <v>341</v>
      </c>
      <c r="C94" s="124">
        <f>ROUND(VLOOKUP(_xlfn.CONCAT(RegionSelect!$C$2,",",A94),Pop_female_2020!$A:$D,4,FALSE),0)</f>
        <v>665</v>
      </c>
      <c r="D94" s="124">
        <f t="shared" si="1"/>
        <v>1006</v>
      </c>
    </row>
    <row r="95" spans="1:4" x14ac:dyDescent="0.35">
      <c r="A95" s="62">
        <v>93</v>
      </c>
      <c r="B95" s="124">
        <f>ROUND(VLOOKUP(_xlfn.CONCAT(RegionSelect!$C$2,",",A95),Pop_male_2020!$A:$D,4,FALSE),0)</f>
        <v>169</v>
      </c>
      <c r="C95" s="124">
        <f>ROUND(VLOOKUP(_xlfn.CONCAT(RegionSelect!$C$2,",",A95),Pop_female_2020!$A:$D,4,FALSE),0)</f>
        <v>396</v>
      </c>
      <c r="D95" s="124">
        <f t="shared" si="1"/>
        <v>565</v>
      </c>
    </row>
    <row r="96" spans="1:4" x14ac:dyDescent="0.35">
      <c r="A96" s="62">
        <v>94</v>
      </c>
      <c r="B96" s="124">
        <f>ROUND(VLOOKUP(_xlfn.CONCAT(RegionSelect!$C$2,",",A96),Pop_male_2020!$A:$D,4,FALSE),0)</f>
        <v>71</v>
      </c>
      <c r="C96" s="124">
        <f>ROUND(VLOOKUP(_xlfn.CONCAT(RegionSelect!$C$2,",",A96),Pop_female_2020!$A:$D,4,FALSE),0)</f>
        <v>227</v>
      </c>
      <c r="D96" s="124">
        <f t="shared" si="1"/>
        <v>298</v>
      </c>
    </row>
    <row r="97" spans="1:4" x14ac:dyDescent="0.35">
      <c r="A97" s="62">
        <v>95</v>
      </c>
      <c r="B97" s="124">
        <f>ROUND(VLOOKUP(_xlfn.CONCAT(RegionSelect!$C$2,",",A97),Pop_male_2020!$A:$D,4,FALSE),0)</f>
        <v>27</v>
      </c>
      <c r="C97" s="124">
        <f>ROUND(VLOOKUP(_xlfn.CONCAT(RegionSelect!$C$2,",",A97),Pop_female_2020!$A:$D,4,FALSE),0)</f>
        <v>135</v>
      </c>
      <c r="D97" s="124">
        <f t="shared" si="1"/>
        <v>162</v>
      </c>
    </row>
    <row r="98" spans="1:4" x14ac:dyDescent="0.35">
      <c r="A98" s="62">
        <v>96</v>
      </c>
      <c r="B98" s="124">
        <f>ROUND(VLOOKUP(_xlfn.CONCAT(RegionSelect!$C$2,",",A98),Pop_male_2020!$A:$D,4,FALSE),0)</f>
        <v>18</v>
      </c>
      <c r="C98" s="124">
        <f>ROUND(VLOOKUP(_xlfn.CONCAT(RegionSelect!$C$2,",",A98),Pop_female_2020!$A:$D,4,FALSE),0)</f>
        <v>94</v>
      </c>
      <c r="D98" s="124">
        <f t="shared" si="1"/>
        <v>112</v>
      </c>
    </row>
    <row r="99" spans="1:4" x14ac:dyDescent="0.35">
      <c r="A99" s="62">
        <v>97</v>
      </c>
      <c r="B99" s="124">
        <f>ROUND(VLOOKUP(_xlfn.CONCAT(RegionSelect!$C$2,",",A99),Pop_male_2020!$A:$D,4,FALSE),0)</f>
        <v>23</v>
      </c>
      <c r="C99" s="124">
        <f>ROUND(VLOOKUP(_xlfn.CONCAT(RegionSelect!$C$2,",",A99),Pop_female_2020!$A:$D,4,FALSE),0)</f>
        <v>79</v>
      </c>
      <c r="D99" s="124">
        <f t="shared" si="1"/>
        <v>102</v>
      </c>
    </row>
    <row r="100" spans="1:4" x14ac:dyDescent="0.35">
      <c r="A100" s="62">
        <v>98</v>
      </c>
      <c r="B100" s="124">
        <f>ROUND(VLOOKUP(_xlfn.CONCAT(RegionSelect!$C$2,",",A100),Pop_male_2020!$A:$D,4,FALSE),0)</f>
        <v>27</v>
      </c>
      <c r="C100" s="124">
        <f>ROUND(VLOOKUP(_xlfn.CONCAT(RegionSelect!$C$2,",",A100),Pop_female_2020!$A:$D,4,FALSE),0)</f>
        <v>69</v>
      </c>
      <c r="D100" s="124">
        <f t="shared" si="1"/>
        <v>96</v>
      </c>
    </row>
    <row r="101" spans="1:4" x14ac:dyDescent="0.35">
      <c r="A101" s="62">
        <v>99</v>
      </c>
      <c r="B101" s="124">
        <f>ROUND(VLOOKUP(_xlfn.CONCAT(RegionSelect!$C$2,",",A101),Pop_male_2020!$A:$D,4,FALSE),0)</f>
        <v>28</v>
      </c>
      <c r="C101" s="124">
        <f>ROUND(VLOOKUP(_xlfn.CONCAT(RegionSelect!$C$2,",",A101),Pop_female_2020!$A:$D,4,FALSE),0)</f>
        <v>60</v>
      </c>
      <c r="D101" s="124">
        <f t="shared" si="1"/>
        <v>88</v>
      </c>
    </row>
    <row r="102" spans="1:4" x14ac:dyDescent="0.35">
      <c r="A102" s="62">
        <v>100</v>
      </c>
      <c r="B102" s="124">
        <f>ROUND(VLOOKUP(_xlfn.CONCAT(RegionSelect!$C$2,",",A102),Pop_male_2020!$A:$D,4,FALSE),0)</f>
        <v>27</v>
      </c>
      <c r="C102" s="124">
        <f>ROUND(VLOOKUP(_xlfn.CONCAT(RegionSelect!$C$2,",",A102),Pop_female_2020!$A:$D,4,FALSE),0)</f>
        <v>52</v>
      </c>
      <c r="D102" s="124">
        <f t="shared" si="1"/>
        <v>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workbookViewId="0">
      <selection activeCell="H19" sqref="H19"/>
    </sheetView>
  </sheetViews>
  <sheetFormatPr defaultRowHeight="14.5" x14ac:dyDescent="0.35"/>
  <cols>
    <col min="1" max="1" width="27.54296875" customWidth="1"/>
  </cols>
  <sheetData>
    <row r="1" spans="1:3" x14ac:dyDescent="0.35">
      <c r="A1" t="s">
        <v>1964</v>
      </c>
      <c r="B1" t="s">
        <v>1061</v>
      </c>
      <c r="C1" t="s">
        <v>1965</v>
      </c>
    </row>
    <row r="2" spans="1:3" x14ac:dyDescent="0.35">
      <c r="A2" t="s">
        <v>1966</v>
      </c>
      <c r="B2" s="293">
        <v>0.12</v>
      </c>
    </row>
    <row r="3" spans="1:3" x14ac:dyDescent="0.35">
      <c r="A3" t="s">
        <v>1967</v>
      </c>
      <c r="B3" s="293">
        <v>0.12</v>
      </c>
    </row>
    <row r="4" spans="1:3" x14ac:dyDescent="0.35">
      <c r="A4" t="s">
        <v>1968</v>
      </c>
      <c r="B4" s="59">
        <v>0.1</v>
      </c>
    </row>
    <row r="5" spans="1:3" x14ac:dyDescent="0.35">
      <c r="A5" t="s">
        <v>1969</v>
      </c>
      <c r="B5" s="293">
        <v>0.13500000000000001</v>
      </c>
      <c r="C5" s="293">
        <v>1.35</v>
      </c>
    </row>
    <row r="6" spans="1:3" x14ac:dyDescent="0.35">
      <c r="A6" t="s">
        <v>1970</v>
      </c>
      <c r="B6" s="293">
        <v>0.22</v>
      </c>
      <c r="C6" s="293">
        <v>1.6</v>
      </c>
    </row>
    <row r="7" spans="1:3" x14ac:dyDescent="0.35">
      <c r="A7" t="s">
        <v>1971</v>
      </c>
      <c r="B7" s="59">
        <v>0.1</v>
      </c>
      <c r="C7" s="59">
        <v>2</v>
      </c>
    </row>
    <row r="8" spans="1:3" x14ac:dyDescent="0.35">
      <c r="A8" t="s">
        <v>1972</v>
      </c>
      <c r="B8" s="59">
        <v>0.25</v>
      </c>
    </row>
    <row r="9" spans="1:3" x14ac:dyDescent="0.35">
      <c r="A9" t="s">
        <v>1973</v>
      </c>
      <c r="B9" s="59">
        <v>0.1</v>
      </c>
    </row>
    <row r="10" spans="1:3" x14ac:dyDescent="0.35">
      <c r="A10" t="s">
        <v>1974</v>
      </c>
      <c r="B10" s="59">
        <f>(32-28)/32</f>
        <v>0.125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0A6F2-07F2-4D96-8D19-FAF0CEAFB89E}">
  <sheetPr>
    <tabColor theme="9" tint="-0.249977111117893"/>
  </sheetPr>
  <dimension ref="A1:I31"/>
  <sheetViews>
    <sheetView workbookViewId="0">
      <selection activeCell="A8" sqref="A8"/>
    </sheetView>
  </sheetViews>
  <sheetFormatPr defaultRowHeight="14.5" x14ac:dyDescent="0.35"/>
  <cols>
    <col min="1" max="1" width="30.1796875" bestFit="1" customWidth="1"/>
    <col min="2" max="2" width="20.81640625" bestFit="1" customWidth="1"/>
    <col min="3" max="3" width="9.1796875" bestFit="1" customWidth="1"/>
    <col min="4" max="4" width="4.1796875" bestFit="1" customWidth="1"/>
    <col min="5" max="5" width="9.54296875" bestFit="1" customWidth="1"/>
    <col min="6" max="6" width="8.7265625" bestFit="1" customWidth="1"/>
    <col min="8" max="8" width="11.54296875" bestFit="1" customWidth="1"/>
    <col min="9" max="9" width="10.7265625" bestFit="1" customWidth="1"/>
  </cols>
  <sheetData>
    <row r="1" spans="1:9" x14ac:dyDescent="0.35">
      <c r="A1" s="404" t="s">
        <v>101</v>
      </c>
      <c r="B1" s="404" t="s">
        <v>3219</v>
      </c>
      <c r="C1" s="404" t="s">
        <v>1012</v>
      </c>
      <c r="D1" s="404" t="s">
        <v>3220</v>
      </c>
      <c r="E1" s="404" t="s">
        <v>3232</v>
      </c>
      <c r="F1" s="404" t="s">
        <v>3233</v>
      </c>
      <c r="G1" s="404" t="s">
        <v>3234</v>
      </c>
      <c r="H1" s="404" t="s">
        <v>3235</v>
      </c>
      <c r="I1" s="404" t="s">
        <v>2833</v>
      </c>
    </row>
    <row r="2" spans="1:9" x14ac:dyDescent="0.35">
      <c r="A2" t="s">
        <v>3221</v>
      </c>
      <c r="B2" s="404"/>
      <c r="C2" t="s">
        <v>3222</v>
      </c>
      <c r="D2" t="s">
        <v>576</v>
      </c>
      <c r="E2" s="404"/>
      <c r="F2" s="404"/>
      <c r="G2">
        <f>IFERROR(VLOOKUP(_xlfn.CONCAT($I2,RegionSelect!$C$2),'Fertility Mortality Rates'!$I:$L,3,FALSE),VLOOKUP(_xlfn.CONCAT($I2,"ET"),'Fertility Mortality Rates'!$I:$L,3,FALSE))</f>
        <v>0</v>
      </c>
      <c r="H2">
        <f>IFERROR(VLOOKUP(_xlfn.CONCAT($I2,RegionSelect!$C$2),'Fertility Mortality Rates'!$I:$L,4,FALSE),VLOOKUP(_xlfn.CONCAT($I2,"ET"),'Fertility Mortality Rates'!$I:$L,4,FALSE))</f>
        <v>1</v>
      </c>
      <c r="I2" t="s">
        <v>3236</v>
      </c>
    </row>
    <row r="3" spans="1:9" x14ac:dyDescent="0.35">
      <c r="A3" t="s">
        <v>3223</v>
      </c>
      <c r="B3" s="404"/>
      <c r="C3" t="s">
        <v>3222</v>
      </c>
      <c r="D3" t="s">
        <v>577</v>
      </c>
      <c r="E3" s="404"/>
      <c r="F3">
        <v>14</v>
      </c>
      <c r="G3">
        <f>IFERROR(VLOOKUP(_xlfn.CONCAT($I3,RegionSelect!$C$2),'Fertility Mortality Rates'!$I:$L,3,FALSE),VLOOKUP(_xlfn.CONCAT($I3,"ET"),'Fertility Mortality Rates'!$I:$L,3,FALSE))</f>
        <v>0</v>
      </c>
      <c r="H3">
        <f>IFERROR(VLOOKUP(_xlfn.CONCAT($I3,RegionSelect!$C$2),'Fertility Mortality Rates'!$I:$L,4,FALSE),VLOOKUP(_xlfn.CONCAT($I3,"ET"),'Fertility Mortality Rates'!$I:$L,4,FALSE))</f>
        <v>1</v>
      </c>
      <c r="I3" t="s">
        <v>3237</v>
      </c>
    </row>
    <row r="4" spans="1:9" x14ac:dyDescent="0.35">
      <c r="A4" t="s">
        <v>1779</v>
      </c>
      <c r="B4" t="s">
        <v>3224</v>
      </c>
      <c r="C4" t="s">
        <v>3222</v>
      </c>
      <c r="D4" t="s">
        <v>577</v>
      </c>
      <c r="E4">
        <v>15</v>
      </c>
      <c r="F4">
        <v>19</v>
      </c>
      <c r="G4">
        <f>IFERROR(VLOOKUP(_xlfn.CONCAT($I4,RegionSelect!$C$2),'Fertility Mortality Rates'!$I:$L,3,FALSE),VLOOKUP(_xlfn.CONCAT($I4,"ET"),'Fertility Mortality Rates'!$I:$L,3,FALSE))</f>
        <v>4.2000000000000003E-2</v>
      </c>
      <c r="H4">
        <f>IFERROR(VLOOKUP(_xlfn.CONCAT($I4,RegionSelect!$C$2),'Fertility Mortality Rates'!$I:$L,4,FALSE),VLOOKUP(_xlfn.CONCAT($I4,"ET"),'Fertility Mortality Rates'!$I:$L,4,FALSE))</f>
        <v>0.95442088007831283</v>
      </c>
      <c r="I4" t="s">
        <v>3238</v>
      </c>
    </row>
    <row r="5" spans="1:9" x14ac:dyDescent="0.35">
      <c r="A5" t="s">
        <v>1777</v>
      </c>
      <c r="B5" t="s">
        <v>3225</v>
      </c>
      <c r="C5" t="s">
        <v>3222</v>
      </c>
      <c r="D5" t="s">
        <v>577</v>
      </c>
      <c r="E5">
        <v>20</v>
      </c>
      <c r="F5">
        <v>24</v>
      </c>
      <c r="G5">
        <f>IFERROR(VLOOKUP(_xlfn.CONCAT($I5,RegionSelect!$C$2),'Fertility Mortality Rates'!$I:$L,3,FALSE),VLOOKUP(_xlfn.CONCAT($I5,"ET"),'Fertility Mortality Rates'!$I:$L,3,FALSE))</f>
        <v>0.157</v>
      </c>
      <c r="H5">
        <f>IFERROR(VLOOKUP(_xlfn.CONCAT($I5,RegionSelect!$C$2),'Fertility Mortality Rates'!$I:$L,4,FALSE),VLOOKUP(_xlfn.CONCAT($I5,"ET"),'Fertility Mortality Rates'!$I:$L,4,FALSE))</f>
        <v>0.96779569432634627</v>
      </c>
      <c r="I5" t="s">
        <v>3239</v>
      </c>
    </row>
    <row r="6" spans="1:9" x14ac:dyDescent="0.35">
      <c r="A6" t="s">
        <v>1775</v>
      </c>
      <c r="B6" t="s">
        <v>3226</v>
      </c>
      <c r="C6" t="s">
        <v>3222</v>
      </c>
      <c r="D6" t="s">
        <v>577</v>
      </c>
      <c r="E6">
        <v>25</v>
      </c>
      <c r="F6">
        <v>29</v>
      </c>
      <c r="G6">
        <f>IFERROR(VLOOKUP(_xlfn.CONCAT($I6,RegionSelect!$C$2),'Fertility Mortality Rates'!$I:$L,3,FALSE),VLOOKUP(_xlfn.CONCAT($I6,"ET"),'Fertility Mortality Rates'!$I:$L,3,FALSE))</f>
        <v>0.19500000000000001</v>
      </c>
      <c r="H6">
        <f>IFERROR(VLOOKUP(_xlfn.CONCAT($I6,RegionSelect!$C$2),'Fertility Mortality Rates'!$I:$L,4,FALSE),VLOOKUP(_xlfn.CONCAT($I6,"ET"),'Fertility Mortality Rates'!$I:$L,4,FALSE))</f>
        <v>1.0059240890265411</v>
      </c>
      <c r="I6" t="s">
        <v>3240</v>
      </c>
    </row>
    <row r="7" spans="1:9" x14ac:dyDescent="0.35">
      <c r="A7" t="s">
        <v>1773</v>
      </c>
      <c r="B7" t="s">
        <v>3227</v>
      </c>
      <c r="C7" t="s">
        <v>3222</v>
      </c>
      <c r="D7" t="s">
        <v>577</v>
      </c>
      <c r="E7">
        <v>30</v>
      </c>
      <c r="F7">
        <v>34</v>
      </c>
      <c r="G7">
        <f>IFERROR(VLOOKUP(_xlfn.CONCAT($I7,RegionSelect!$C$2),'Fertility Mortality Rates'!$I:$L,3,FALSE),VLOOKUP(_xlfn.CONCAT($I7,"ET"),'Fertility Mortality Rates'!$I:$L,3,FALSE))</f>
        <v>0.14399999999999999</v>
      </c>
      <c r="H7">
        <f>IFERROR(VLOOKUP(_xlfn.CONCAT($I7,RegionSelect!$C$2),'Fertility Mortality Rates'!$I:$L,4,FALSE),VLOOKUP(_xlfn.CONCAT($I7,"ET"),'Fertility Mortality Rates'!$I:$L,4,FALSE))</f>
        <v>0.99164270513184261</v>
      </c>
      <c r="I7" t="s">
        <v>3241</v>
      </c>
    </row>
    <row r="8" spans="1:9" x14ac:dyDescent="0.35">
      <c r="A8" t="s">
        <v>1771</v>
      </c>
      <c r="B8" t="s">
        <v>3228</v>
      </c>
      <c r="C8" t="s">
        <v>3222</v>
      </c>
      <c r="D8" t="s">
        <v>577</v>
      </c>
      <c r="E8">
        <v>35</v>
      </c>
      <c r="F8">
        <v>39</v>
      </c>
      <c r="G8">
        <f>IFERROR(VLOOKUP(_xlfn.CONCAT($I8,RegionSelect!$C$2),'Fertility Mortality Rates'!$I:$L,3,FALSE),VLOOKUP(_xlfn.CONCAT($I8,"ET"),'Fertility Mortality Rates'!$I:$L,3,FALSE))</f>
        <v>0.11799999999999999</v>
      </c>
      <c r="H8">
        <f>IFERROR(VLOOKUP(_xlfn.CONCAT($I8,RegionSelect!$C$2),'Fertility Mortality Rates'!$I:$L,4,FALSE),VLOOKUP(_xlfn.CONCAT($I8,"ET"),'Fertility Mortality Rates'!$I:$L,4,FALSE))</f>
        <v>0.98151101994666412</v>
      </c>
      <c r="I8" t="s">
        <v>3242</v>
      </c>
    </row>
    <row r="9" spans="1:9" x14ac:dyDescent="0.35">
      <c r="A9" t="s">
        <v>1769</v>
      </c>
      <c r="B9" t="s">
        <v>3229</v>
      </c>
      <c r="C9" t="s">
        <v>3222</v>
      </c>
      <c r="D9" t="s">
        <v>577</v>
      </c>
      <c r="E9">
        <v>40</v>
      </c>
      <c r="F9">
        <v>44</v>
      </c>
      <c r="G9">
        <f>IFERROR(VLOOKUP(_xlfn.CONCAT($I9,RegionSelect!$C$2),'Fertility Mortality Rates'!$I:$L,3,FALSE),VLOOKUP(_xlfn.CONCAT($I9,"ET"),'Fertility Mortality Rates'!$I:$L,3,FALSE))</f>
        <v>4.5999999999999999E-2</v>
      </c>
      <c r="H9">
        <f>IFERROR(VLOOKUP(_xlfn.CONCAT($I9,RegionSelect!$C$2),'Fertility Mortality Rates'!$I:$L,4,FALSE),VLOOKUP(_xlfn.CONCAT($I9,"ET"),'Fertility Mortality Rates'!$I:$L,4,FALSE))</f>
        <v>0.95231607419425801</v>
      </c>
      <c r="I9" t="s">
        <v>3243</v>
      </c>
    </row>
    <row r="10" spans="1:9" x14ac:dyDescent="0.35">
      <c r="A10" t="s">
        <v>1767</v>
      </c>
      <c r="B10" t="s">
        <v>3230</v>
      </c>
      <c r="C10" t="s">
        <v>3222</v>
      </c>
      <c r="D10" t="s">
        <v>577</v>
      </c>
      <c r="E10">
        <v>45</v>
      </c>
      <c r="F10">
        <v>49</v>
      </c>
      <c r="G10">
        <f>IFERROR(VLOOKUP(_xlfn.CONCAT($I10,RegionSelect!$C$2),'Fertility Mortality Rates'!$I:$L,3,FALSE),VLOOKUP(_xlfn.CONCAT($I10,"ET"),'Fertility Mortality Rates'!$I:$L,3,FALSE))</f>
        <v>2.7E-2</v>
      </c>
      <c r="H10">
        <f>IFERROR(VLOOKUP(_xlfn.CONCAT($I10,RegionSelect!$C$2),'Fertility Mortality Rates'!$I:$L,4,FALSE),VLOOKUP(_xlfn.CONCAT($I10,"ET"),'Fertility Mortality Rates'!$I:$L,4,FALSE))</f>
        <v>1.0618587587949346</v>
      </c>
      <c r="I10" t="s">
        <v>3244</v>
      </c>
    </row>
    <row r="11" spans="1:9" x14ac:dyDescent="0.35">
      <c r="A11" t="s">
        <v>3231</v>
      </c>
      <c r="B11" s="404"/>
      <c r="C11" t="s">
        <v>3222</v>
      </c>
      <c r="D11" t="s">
        <v>577</v>
      </c>
      <c r="E11">
        <v>50</v>
      </c>
      <c r="G11">
        <f>IFERROR(VLOOKUP(_xlfn.CONCAT($I11,RegionSelect!$C$2),'Fertility Mortality Rates'!$I:$L,3,FALSE),VLOOKUP(_xlfn.CONCAT($I11,"ET"),'Fertility Mortality Rates'!$I:$L,3,FALSE))</f>
        <v>0</v>
      </c>
      <c r="H11">
        <f>IFERROR(VLOOKUP(_xlfn.CONCAT($I11,RegionSelect!$C$2),'Fertility Mortality Rates'!$I:$L,4,FALSE),VLOOKUP(_xlfn.CONCAT($I11,"ET"),'Fertility Mortality Rates'!$I:$L,4,FALSE))</f>
        <v>1</v>
      </c>
      <c r="I11" t="s">
        <v>3245</v>
      </c>
    </row>
    <row r="12" spans="1:9" x14ac:dyDescent="0.35">
      <c r="A12" t="s">
        <v>3264</v>
      </c>
      <c r="B12" t="s">
        <v>3276</v>
      </c>
      <c r="C12" t="s">
        <v>686</v>
      </c>
      <c r="D12" t="s">
        <v>577</v>
      </c>
      <c r="F12">
        <v>0</v>
      </c>
      <c r="G12" s="430">
        <f>IFERROR(VLOOKUP(_xlfn.CONCAT($I12,RegionSelect!$C$2),'Fertility Mortality Rates'!$I:$L,3,FALSE),VLOOKUP(_xlfn.CONCAT($I12,"ET"),'Fertility Mortality Rates'!$I:$L,3,FALSE))</f>
        <v>6.6370649522800002E-2</v>
      </c>
      <c r="H12" s="430">
        <f>IFERROR(VLOOKUP(_xlfn.CONCAT($I12,RegionSelect!$C$2),'Fertility Mortality Rates'!$I:$L,4,FALSE),VLOOKUP(_xlfn.CONCAT($I12,"ET"),'Fertility Mortality Rates'!$I:$L,4,FALSE))</f>
        <v>0.95305448683546046</v>
      </c>
      <c r="I12" t="s">
        <v>3297</v>
      </c>
    </row>
    <row r="13" spans="1:9" x14ac:dyDescent="0.35">
      <c r="A13" t="s">
        <v>3265</v>
      </c>
      <c r="B13" t="s">
        <v>3277</v>
      </c>
      <c r="C13" t="s">
        <v>686</v>
      </c>
      <c r="D13" t="s">
        <v>577</v>
      </c>
      <c r="E13">
        <v>1</v>
      </c>
      <c r="F13">
        <v>4</v>
      </c>
      <c r="G13">
        <f>IFERROR(VLOOKUP(_xlfn.CONCAT($I13,RegionSelect!$C$2),'Fertility Mortality Rates'!$I:$L,3,FALSE),VLOOKUP(_xlfn.CONCAT($I13,"ET"),'Fertility Mortality Rates'!$I:$L,3,FALSE))</f>
        <v>2.7499999999999998E-3</v>
      </c>
      <c r="H13">
        <f>IFERROR(VLOOKUP(_xlfn.CONCAT($I13,RegionSelect!$C$2),'Fertility Mortality Rates'!$I:$L,4,FALSE),VLOOKUP(_xlfn.CONCAT($I13,"ET"),'Fertility Mortality Rates'!$I:$L,4,FALSE))</f>
        <v>0.83345027598619226</v>
      </c>
      <c r="I13" t="s">
        <v>3246</v>
      </c>
    </row>
    <row r="14" spans="1:9" x14ac:dyDescent="0.35">
      <c r="A14" t="s">
        <v>3266</v>
      </c>
      <c r="B14" t="s">
        <v>3278</v>
      </c>
      <c r="C14" t="s">
        <v>686</v>
      </c>
      <c r="D14" t="s">
        <v>577</v>
      </c>
      <c r="E14">
        <v>5</v>
      </c>
      <c r="F14">
        <v>9</v>
      </c>
      <c r="G14" s="430">
        <f>IFERROR(VLOOKUP(_xlfn.CONCAT($I14,RegionSelect!$C$2),'Fertility Mortality Rates'!$I:$L,3,FALSE),VLOOKUP(_xlfn.CONCAT($I14,"ET"),'Fertility Mortality Rates'!$I:$L,3,FALSE))</f>
        <v>1.1800000000000001E-3</v>
      </c>
      <c r="H14" s="430">
        <f>IFERROR(VLOOKUP(_xlfn.CONCAT($I14,RegionSelect!$C$2),'Fertility Mortality Rates'!$I:$L,4,FALSE),VLOOKUP(_xlfn.CONCAT($I14,"ET"),'Fertility Mortality Rates'!$I:$L,4,FALSE))</f>
        <v>0.95161290322580649</v>
      </c>
      <c r="I14" t="s">
        <v>3247</v>
      </c>
    </row>
    <row r="15" spans="1:9" x14ac:dyDescent="0.35">
      <c r="A15" t="s">
        <v>3267</v>
      </c>
      <c r="B15" t="s">
        <v>3279</v>
      </c>
      <c r="C15" t="s">
        <v>686</v>
      </c>
      <c r="D15" t="s">
        <v>577</v>
      </c>
      <c r="E15">
        <v>10</v>
      </c>
      <c r="F15">
        <v>14</v>
      </c>
      <c r="G15" s="430">
        <f>IFERROR(VLOOKUP(_xlfn.CONCAT($I15,RegionSelect!$C$2),'Fertility Mortality Rates'!$I:$L,3,FALSE),VLOOKUP(_xlfn.CONCAT($I15,"ET"),'Fertility Mortality Rates'!$I:$L,3,FALSE))</f>
        <v>9.5999999999999992E-4</v>
      </c>
      <c r="H15" s="430">
        <f>IFERROR(VLOOKUP(_xlfn.CONCAT($I15,RegionSelect!$C$2),'Fertility Mortality Rates'!$I:$L,4,FALSE),VLOOKUP(_xlfn.CONCAT($I15,"ET"),'Fertility Mortality Rates'!$I:$L,4,FALSE))</f>
        <v>0.96150047483380818</v>
      </c>
      <c r="I15" t="s">
        <v>3248</v>
      </c>
    </row>
    <row r="16" spans="1:9" x14ac:dyDescent="0.35">
      <c r="A16" t="s">
        <v>3268</v>
      </c>
      <c r="B16" t="s">
        <v>3280</v>
      </c>
      <c r="C16" t="s">
        <v>686</v>
      </c>
      <c r="D16" t="s">
        <v>577</v>
      </c>
      <c r="E16">
        <v>15</v>
      </c>
      <c r="F16">
        <v>19</v>
      </c>
      <c r="G16" s="430">
        <f>IFERROR(VLOOKUP(_xlfn.CONCAT($I16,RegionSelect!$C$2),'Fertility Mortality Rates'!$I:$L,3,FALSE),VLOOKUP(_xlfn.CONCAT($I16,"ET"),'Fertility Mortality Rates'!$I:$L,3,FALSE))</f>
        <v>1.6000000000000001E-3</v>
      </c>
      <c r="H16" s="430">
        <f>IFERROR(VLOOKUP(_xlfn.CONCAT($I16,RegionSelect!$C$2),'Fertility Mortality Rates'!$I:$L,4,FALSE),VLOOKUP(_xlfn.CONCAT($I16,"ET"),'Fertility Mortality Rates'!$I:$L,4,FALSE))</f>
        <v>0.96508794519599173</v>
      </c>
      <c r="I16" t="s">
        <v>3249</v>
      </c>
    </row>
    <row r="17" spans="1:9" x14ac:dyDescent="0.35">
      <c r="A17" t="s">
        <v>3269</v>
      </c>
      <c r="B17" t="s">
        <v>3281</v>
      </c>
      <c r="C17" t="s">
        <v>686</v>
      </c>
      <c r="D17" t="s">
        <v>577</v>
      </c>
      <c r="E17">
        <v>20</v>
      </c>
      <c r="F17">
        <v>34</v>
      </c>
      <c r="G17" s="430">
        <f>IFERROR(VLOOKUP(_xlfn.CONCAT($I17,RegionSelect!$C$2),'Fertility Mortality Rates'!$I:$L,3,FALSE),VLOOKUP(_xlfn.CONCAT($I17,"ET"),'Fertility Mortality Rates'!$I:$L,3,FALSE))</f>
        <v>1.72E-3</v>
      </c>
      <c r="H17" s="430">
        <f>IFERROR(VLOOKUP(_xlfn.CONCAT($I17,RegionSelect!$C$2),'Fertility Mortality Rates'!$I:$L,4,FALSE),VLOOKUP(_xlfn.CONCAT($I17,"ET"),'Fertility Mortality Rates'!$I:$L,4,FALSE))</f>
        <v>0.9885057471264368</v>
      </c>
      <c r="I17" t="s">
        <v>3250</v>
      </c>
    </row>
    <row r="18" spans="1:9" x14ac:dyDescent="0.35">
      <c r="A18" t="s">
        <v>2092</v>
      </c>
      <c r="B18" t="s">
        <v>3282</v>
      </c>
      <c r="C18" t="s">
        <v>686</v>
      </c>
      <c r="D18" t="s">
        <v>577</v>
      </c>
      <c r="E18">
        <v>35</v>
      </c>
      <c r="F18">
        <v>49</v>
      </c>
      <c r="G18" s="430">
        <f>IFERROR(VLOOKUP(_xlfn.CONCAT($I18,RegionSelect!$C$2),'Fertility Mortality Rates'!$I:$L,3,FALSE),VLOOKUP(_xlfn.CONCAT($I18,"ET"),'Fertility Mortality Rates'!$I:$L,3,FALSE))</f>
        <v>4.5419040325072818E-3</v>
      </c>
      <c r="H18" s="430">
        <f>IFERROR(VLOOKUP(_xlfn.CONCAT($I18,RegionSelect!$C$2),'Fertility Mortality Rates'!$I:$L,4,FALSE),VLOOKUP(_xlfn.CONCAT($I18,"ET"),'Fertility Mortality Rates'!$I:$L,4,FALSE))</f>
        <v>0.98007627674588871</v>
      </c>
      <c r="I18" t="s">
        <v>3251</v>
      </c>
    </row>
    <row r="19" spans="1:9" x14ac:dyDescent="0.35">
      <c r="A19" t="s">
        <v>2104</v>
      </c>
      <c r="B19" t="s">
        <v>3283</v>
      </c>
      <c r="C19" t="s">
        <v>686</v>
      </c>
      <c r="D19" t="s">
        <v>577</v>
      </c>
      <c r="E19">
        <v>50</v>
      </c>
      <c r="F19">
        <v>59</v>
      </c>
      <c r="G19" s="430">
        <f>IFERROR(VLOOKUP(_xlfn.CONCAT($I19,RegionSelect!$C$2),'Fertility Mortality Rates'!$I:$L,3,FALSE),VLOOKUP(_xlfn.CONCAT($I19,"ET"),'Fertility Mortality Rates'!$I:$L,3,FALSE))</f>
        <v>7.7212368552623794E-3</v>
      </c>
      <c r="H19" s="430">
        <f>IFERROR(VLOOKUP(_xlfn.CONCAT($I19,RegionSelect!$C$2),'Fertility Mortality Rates'!$I:$L,4,FALSE),VLOOKUP(_xlfn.CONCAT($I19,"ET"),'Fertility Mortality Rates'!$I:$L,4,FALSE))</f>
        <v>0.98007627674588871</v>
      </c>
      <c r="I19" t="s">
        <v>3252</v>
      </c>
    </row>
    <row r="20" spans="1:9" x14ac:dyDescent="0.35">
      <c r="A20" t="s">
        <v>2088</v>
      </c>
      <c r="B20" t="s">
        <v>3284</v>
      </c>
      <c r="C20" t="s">
        <v>686</v>
      </c>
      <c r="D20" t="s">
        <v>577</v>
      </c>
      <c r="E20">
        <v>60</v>
      </c>
      <c r="F20">
        <v>74</v>
      </c>
      <c r="G20" s="430">
        <f>IFERROR(VLOOKUP(_xlfn.CONCAT($I20,RegionSelect!$C$2),'Fertility Mortality Rates'!$I:$L,3,FALSE),VLOOKUP(_xlfn.CONCAT($I20,"ET"),'Fertility Mortality Rates'!$I:$L,3,FALSE))</f>
        <v>2.1619463194734661E-2</v>
      </c>
      <c r="H20" s="430">
        <f>IFERROR(VLOOKUP(_xlfn.CONCAT($I20,RegionSelect!$C$2),'Fertility Mortality Rates'!$I:$L,4,FALSE),VLOOKUP(_xlfn.CONCAT($I20,"ET"),'Fertility Mortality Rates'!$I:$L,4,FALSE))</f>
        <v>0.98007627674588871</v>
      </c>
      <c r="I20" t="s">
        <v>3253</v>
      </c>
    </row>
    <row r="21" spans="1:9" x14ac:dyDescent="0.35">
      <c r="A21" t="s">
        <v>2089</v>
      </c>
      <c r="B21" t="s">
        <v>3285</v>
      </c>
      <c r="C21" t="s">
        <v>686</v>
      </c>
      <c r="D21" t="s">
        <v>577</v>
      </c>
      <c r="E21">
        <v>75</v>
      </c>
      <c r="G21" s="430">
        <f>IFERROR(VLOOKUP(_xlfn.CONCAT($I21,RegionSelect!$C$2),'Fertility Mortality Rates'!$I:$L,3,FALSE),VLOOKUP(_xlfn.CONCAT($I21,"ET"),'Fertility Mortality Rates'!$I:$L,3,FALSE))</f>
        <v>8.4933605407886179E-2</v>
      </c>
      <c r="H21" s="430">
        <f>IFERROR(VLOOKUP(_xlfn.CONCAT($I21,RegionSelect!$C$2),'Fertility Mortality Rates'!$I:$L,4,FALSE),VLOOKUP(_xlfn.CONCAT($I21,"ET"),'Fertility Mortality Rates'!$I:$L,4,FALSE))</f>
        <v>0.98007627674588871</v>
      </c>
      <c r="I21" t="s">
        <v>3254</v>
      </c>
    </row>
    <row r="22" spans="1:9" x14ac:dyDescent="0.35">
      <c r="A22" t="s">
        <v>3270</v>
      </c>
      <c r="B22" t="s">
        <v>3286</v>
      </c>
      <c r="C22" t="s">
        <v>686</v>
      </c>
      <c r="D22" t="s">
        <v>576</v>
      </c>
      <c r="F22">
        <v>0</v>
      </c>
      <c r="G22" s="430">
        <f>IFERROR(VLOOKUP(_xlfn.CONCAT($I22,RegionSelect!$C$2),'Fertility Mortality Rates'!$I:$L,3,FALSE),VLOOKUP(_xlfn.CONCAT($I22,"ET"),'Fertility Mortality Rates'!$I:$L,3,FALSE))</f>
        <v>6.6370649522800002E-2</v>
      </c>
      <c r="H22" s="430">
        <f>IFERROR(VLOOKUP(_xlfn.CONCAT($I22,RegionSelect!$C$2),'Fertility Mortality Rates'!$I:$L,4,FALSE),VLOOKUP(_xlfn.CONCAT($I22,"ET"),'Fertility Mortality Rates'!$I:$L,4,FALSE))</f>
        <v>0.95305448683546046</v>
      </c>
      <c r="I22" t="s">
        <v>3296</v>
      </c>
    </row>
    <row r="23" spans="1:9" x14ac:dyDescent="0.35">
      <c r="A23" t="s">
        <v>3271</v>
      </c>
      <c r="B23" t="s">
        <v>3287</v>
      </c>
      <c r="C23" t="s">
        <v>686</v>
      </c>
      <c r="D23" t="s">
        <v>576</v>
      </c>
      <c r="E23">
        <v>1</v>
      </c>
      <c r="F23">
        <v>4</v>
      </c>
      <c r="G23">
        <f>IFERROR(VLOOKUP(_xlfn.CONCAT($I23,RegionSelect!$C$2),'Fertility Mortality Rates'!$I:$L,3,FALSE),VLOOKUP(_xlfn.CONCAT($I23,"ET"),'Fertility Mortality Rates'!$I:$L,3,FALSE))</f>
        <v>2.7499999999999998E-3</v>
      </c>
      <c r="H23">
        <f>IFERROR(VLOOKUP(_xlfn.CONCAT($I23,RegionSelect!$C$2),'Fertility Mortality Rates'!$I:$L,4,FALSE),VLOOKUP(_xlfn.CONCAT($I23,"ET"),'Fertility Mortality Rates'!$I:$L,4,FALSE))</f>
        <v>0.83345027598619226</v>
      </c>
      <c r="I23" t="s">
        <v>3255</v>
      </c>
    </row>
    <row r="24" spans="1:9" x14ac:dyDescent="0.35">
      <c r="A24" t="s">
        <v>3272</v>
      </c>
      <c r="B24" t="s">
        <v>3288</v>
      </c>
      <c r="C24" t="s">
        <v>686</v>
      </c>
      <c r="D24" t="s">
        <v>576</v>
      </c>
      <c r="E24">
        <v>5</v>
      </c>
      <c r="F24">
        <v>9</v>
      </c>
      <c r="G24" s="430">
        <f>IFERROR(VLOOKUP(_xlfn.CONCAT($I24,RegionSelect!$C$2),'Fertility Mortality Rates'!$I:$L,3,FALSE),VLOOKUP(_xlfn.CONCAT($I24,"ET"),'Fertility Mortality Rates'!$I:$L,3,FALSE))</f>
        <v>1.1800000000000001E-3</v>
      </c>
      <c r="H24" s="430">
        <f>IFERROR(VLOOKUP(_xlfn.CONCAT($I24,RegionSelect!$C$2),'Fertility Mortality Rates'!$I:$L,4,FALSE),VLOOKUP(_xlfn.CONCAT($I24,"ET"),'Fertility Mortality Rates'!$I:$L,4,FALSE))</f>
        <v>0.95161290322580649</v>
      </c>
      <c r="I24" t="s">
        <v>3256</v>
      </c>
    </row>
    <row r="25" spans="1:9" x14ac:dyDescent="0.35">
      <c r="A25" t="s">
        <v>3273</v>
      </c>
      <c r="B25" t="s">
        <v>3289</v>
      </c>
      <c r="C25" t="s">
        <v>686</v>
      </c>
      <c r="D25" t="s">
        <v>576</v>
      </c>
      <c r="E25">
        <v>10</v>
      </c>
      <c r="F25">
        <v>14</v>
      </c>
      <c r="G25" s="430">
        <f>IFERROR(VLOOKUP(_xlfn.CONCAT($I25,RegionSelect!$C$2),'Fertility Mortality Rates'!$I:$L,3,FALSE),VLOOKUP(_xlfn.CONCAT($I25,"ET"),'Fertility Mortality Rates'!$I:$L,3,FALSE))</f>
        <v>9.5999999999999992E-4</v>
      </c>
      <c r="H25" s="430">
        <f>IFERROR(VLOOKUP(_xlfn.CONCAT($I25,RegionSelect!$C$2),'Fertility Mortality Rates'!$I:$L,4,FALSE),VLOOKUP(_xlfn.CONCAT($I25,"ET"),'Fertility Mortality Rates'!$I:$L,4,FALSE))</f>
        <v>0.96150047483380818</v>
      </c>
      <c r="I25" t="s">
        <v>3257</v>
      </c>
    </row>
    <row r="26" spans="1:9" x14ac:dyDescent="0.35">
      <c r="A26" t="s">
        <v>3274</v>
      </c>
      <c r="B26" t="s">
        <v>3290</v>
      </c>
      <c r="C26" t="s">
        <v>686</v>
      </c>
      <c r="D26" t="s">
        <v>576</v>
      </c>
      <c r="E26">
        <v>15</v>
      </c>
      <c r="F26">
        <v>19</v>
      </c>
      <c r="G26" s="430">
        <f>IFERROR(VLOOKUP(_xlfn.CONCAT($I26,RegionSelect!$C$2),'Fertility Mortality Rates'!$I:$L,3,FALSE),VLOOKUP(_xlfn.CONCAT($I26,"ET"),'Fertility Mortality Rates'!$I:$L,3,FALSE))</f>
        <v>1.6000000000000001E-3</v>
      </c>
      <c r="H26" s="430">
        <f>IFERROR(VLOOKUP(_xlfn.CONCAT($I26,RegionSelect!$C$2),'Fertility Mortality Rates'!$I:$L,4,FALSE),VLOOKUP(_xlfn.CONCAT($I26,"ET"),'Fertility Mortality Rates'!$I:$L,4,FALSE))</f>
        <v>0.96508794519599173</v>
      </c>
      <c r="I26" t="s">
        <v>3258</v>
      </c>
    </row>
    <row r="27" spans="1:9" x14ac:dyDescent="0.35">
      <c r="A27" t="s">
        <v>3275</v>
      </c>
      <c r="B27" t="s">
        <v>3291</v>
      </c>
      <c r="C27" t="s">
        <v>686</v>
      </c>
      <c r="D27" t="s">
        <v>576</v>
      </c>
      <c r="E27">
        <v>20</v>
      </c>
      <c r="F27">
        <v>34</v>
      </c>
      <c r="G27" s="430">
        <f>IFERROR(VLOOKUP(_xlfn.CONCAT($I27,RegionSelect!$C$2),'Fertility Mortality Rates'!$I:$L,3,FALSE),VLOOKUP(_xlfn.CONCAT($I27,"ET"),'Fertility Mortality Rates'!$I:$L,3,FALSE))</f>
        <v>1.72E-3</v>
      </c>
      <c r="H27" s="430">
        <f>IFERROR(VLOOKUP(_xlfn.CONCAT($I27,RegionSelect!$C$2),'Fertility Mortality Rates'!$I:$L,4,FALSE),VLOOKUP(_xlfn.CONCAT($I27,"ET"),'Fertility Mortality Rates'!$I:$L,4,FALSE))</f>
        <v>0.9885057471264368</v>
      </c>
      <c r="I27" t="s">
        <v>3259</v>
      </c>
    </row>
    <row r="28" spans="1:9" x14ac:dyDescent="0.35">
      <c r="A28" t="s">
        <v>2110</v>
      </c>
      <c r="B28" t="s">
        <v>3292</v>
      </c>
      <c r="C28" t="s">
        <v>686</v>
      </c>
      <c r="D28" t="s">
        <v>576</v>
      </c>
      <c r="E28">
        <v>35</v>
      </c>
      <c r="F28">
        <v>49</v>
      </c>
      <c r="G28" s="430">
        <f>IFERROR(VLOOKUP(_xlfn.CONCAT($I28,RegionSelect!$C$2),'Fertility Mortality Rates'!$I:$L,3,FALSE),VLOOKUP(_xlfn.CONCAT($I28,"ET"),'Fertility Mortality Rates'!$I:$L,3,FALSE))</f>
        <v>6.1430507038265705E-3</v>
      </c>
      <c r="H28" s="430">
        <f>IFERROR(VLOOKUP(_xlfn.CONCAT($I28,RegionSelect!$C$2),'Fertility Mortality Rates'!$I:$L,4,FALSE),VLOOKUP(_xlfn.CONCAT($I28,"ET"),'Fertility Mortality Rates'!$I:$L,4,FALSE))</f>
        <v>0.98481071022469158</v>
      </c>
      <c r="I28" t="s">
        <v>3260</v>
      </c>
    </row>
    <row r="29" spans="1:9" x14ac:dyDescent="0.35">
      <c r="A29" t="s">
        <v>2111</v>
      </c>
      <c r="B29" t="s">
        <v>3293</v>
      </c>
      <c r="C29" t="s">
        <v>686</v>
      </c>
      <c r="D29" t="s">
        <v>576</v>
      </c>
      <c r="E29">
        <v>50</v>
      </c>
      <c r="F29">
        <v>59</v>
      </c>
      <c r="G29" s="430">
        <f>IFERROR(VLOOKUP(_xlfn.CONCAT($I29,RegionSelect!$C$2),'Fertility Mortality Rates'!$I:$L,3,FALSE),VLOOKUP(_xlfn.CONCAT($I29,"ET"),'Fertility Mortality Rates'!$I:$L,3,FALSE))</f>
        <v>1.1671796337270484E-2</v>
      </c>
      <c r="H29" s="430">
        <f>IFERROR(VLOOKUP(_xlfn.CONCAT($I29,RegionSelect!$C$2),'Fertility Mortality Rates'!$I:$L,4,FALSE),VLOOKUP(_xlfn.CONCAT($I29,"ET"),'Fertility Mortality Rates'!$I:$L,4,FALSE))</f>
        <v>0.98481071022469158</v>
      </c>
      <c r="I29" t="s">
        <v>3261</v>
      </c>
    </row>
    <row r="30" spans="1:9" x14ac:dyDescent="0.35">
      <c r="A30" t="s">
        <v>2086</v>
      </c>
      <c r="B30" t="s">
        <v>3294</v>
      </c>
      <c r="C30" t="s">
        <v>686</v>
      </c>
      <c r="D30" t="s">
        <v>576</v>
      </c>
      <c r="E30">
        <v>60</v>
      </c>
      <c r="F30">
        <v>74</v>
      </c>
      <c r="G30" s="430">
        <f>IFERROR(VLOOKUP(_xlfn.CONCAT($I30,RegionSelect!$C$2),'Fertility Mortality Rates'!$I:$L,3,FALSE),VLOOKUP(_xlfn.CONCAT($I30,"ET"),'Fertility Mortality Rates'!$I:$L,3,FALSE))</f>
        <v>3.0346670476903259E-2</v>
      </c>
      <c r="H30" s="430">
        <f>IFERROR(VLOOKUP(_xlfn.CONCAT($I30,RegionSelect!$C$2),'Fertility Mortality Rates'!$I:$L,4,FALSE),VLOOKUP(_xlfn.CONCAT($I30,"ET"),'Fertility Mortality Rates'!$I:$L,4,FALSE))</f>
        <v>0.98481071022469158</v>
      </c>
      <c r="I30" t="s">
        <v>3262</v>
      </c>
    </row>
    <row r="31" spans="1:9" x14ac:dyDescent="0.35">
      <c r="A31" t="s">
        <v>2087</v>
      </c>
      <c r="B31" t="s">
        <v>3295</v>
      </c>
      <c r="C31" t="s">
        <v>686</v>
      </c>
      <c r="D31" t="s">
        <v>576</v>
      </c>
      <c r="E31">
        <v>75</v>
      </c>
      <c r="G31" s="430">
        <f>IFERROR(VLOOKUP(_xlfn.CONCAT($I31,RegionSelect!$C$2),'Fertility Mortality Rates'!$I:$L,3,FALSE),VLOOKUP(_xlfn.CONCAT($I31,"ET"),'Fertility Mortality Rates'!$I:$L,3,FALSE))</f>
        <v>0.1015446281342532</v>
      </c>
      <c r="H31" s="430">
        <f>IFERROR(VLOOKUP(_xlfn.CONCAT($I31,RegionSelect!$C$2),'Fertility Mortality Rates'!$I:$L,4,FALSE),VLOOKUP(_xlfn.CONCAT($I31,"ET"),'Fertility Mortality Rates'!$I:$L,4,FALSE))</f>
        <v>0.98481071022469158</v>
      </c>
      <c r="I31" t="s">
        <v>3263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2"/>
  </sheetPr>
  <dimension ref="A1:N31"/>
  <sheetViews>
    <sheetView topLeftCell="A7" workbookViewId="0">
      <selection activeCell="B9" sqref="B9"/>
    </sheetView>
  </sheetViews>
  <sheetFormatPr defaultRowHeight="14.5" x14ac:dyDescent="0.35"/>
  <cols>
    <col min="1" max="1" width="35.7265625" bestFit="1" customWidth="1"/>
    <col min="2" max="3" width="16.1796875" customWidth="1"/>
    <col min="4" max="4" width="19.54296875" style="176" customWidth="1"/>
    <col min="5" max="5" width="19.54296875" style="273" customWidth="1"/>
    <col min="6" max="6" width="19.54296875" style="176" customWidth="1"/>
    <col min="7" max="8" width="19.54296875" style="273" customWidth="1"/>
    <col min="9" max="9" width="19.54296875" style="311" customWidth="1"/>
    <col min="10" max="10" width="15.453125" bestFit="1" customWidth="1"/>
    <col min="11" max="11" width="15.453125" customWidth="1"/>
    <col min="12" max="12" width="26" bestFit="1" customWidth="1"/>
    <col min="13" max="13" width="28.1796875" bestFit="1" customWidth="1"/>
    <col min="14" max="28" width="6.1796875" customWidth="1"/>
  </cols>
  <sheetData>
    <row r="1" spans="1:14" x14ac:dyDescent="0.35">
      <c r="A1" t="s">
        <v>120</v>
      </c>
      <c r="B1" t="s">
        <v>121</v>
      </c>
      <c r="C1" t="s">
        <v>122</v>
      </c>
      <c r="D1" s="176" t="s">
        <v>1997</v>
      </c>
      <c r="E1" s="273" t="s">
        <v>1999</v>
      </c>
      <c r="F1" s="176" t="s">
        <v>1998</v>
      </c>
      <c r="G1" s="273" t="s">
        <v>2000</v>
      </c>
      <c r="H1" s="273" t="s">
        <v>2131</v>
      </c>
      <c r="I1" s="311" t="s">
        <v>2132</v>
      </c>
      <c r="J1" t="s">
        <v>2120</v>
      </c>
      <c r="K1" t="s">
        <v>2121</v>
      </c>
      <c r="L1" t="s">
        <v>2125</v>
      </c>
      <c r="M1" t="s">
        <v>2124</v>
      </c>
      <c r="N1" t="s">
        <v>81</v>
      </c>
    </row>
    <row r="2" spans="1:14" x14ac:dyDescent="0.35">
      <c r="A2" s="199" t="s">
        <v>123</v>
      </c>
      <c r="B2" s="278"/>
      <c r="C2" s="199"/>
    </row>
    <row r="3" spans="1:14" x14ac:dyDescent="0.35">
      <c r="A3" s="199" t="s">
        <v>124</v>
      </c>
      <c r="B3" s="199">
        <v>30</v>
      </c>
      <c r="C3" s="199">
        <f>B3</f>
        <v>30</v>
      </c>
    </row>
    <row r="4" spans="1:14" x14ac:dyDescent="0.35">
      <c r="A4" s="199" t="s">
        <v>125</v>
      </c>
      <c r="B4" s="307">
        <f>(B2-B5*5)/30</f>
        <v>-1.3833333333333335E-2</v>
      </c>
      <c r="C4" s="308">
        <v>1</v>
      </c>
    </row>
    <row r="5" spans="1:14" x14ac:dyDescent="0.35">
      <c r="A5" t="s">
        <v>126</v>
      </c>
      <c r="B5" s="309">
        <f>F5</f>
        <v>8.3000000000000004E-2</v>
      </c>
      <c r="C5" s="306">
        <f>G5</f>
        <v>0.9728621438822932</v>
      </c>
      <c r="D5" s="176">
        <f>'AgeSpecific Fertility'!D3/1000</f>
        <v>7.1999999999999995E-2</v>
      </c>
      <c r="E5" s="273">
        <f>'AgeSpecific Fertility'!D14</f>
        <v>0.97407589666322059</v>
      </c>
      <c r="F5" s="176">
        <f>'AgeSpecific Fertility'!D33/1000</f>
        <v>8.3000000000000004E-2</v>
      </c>
      <c r="G5" s="273">
        <f>'AgeSpecific Fertility'!D44</f>
        <v>0.9728621438822932</v>
      </c>
      <c r="J5" t="s">
        <v>2061</v>
      </c>
    </row>
    <row r="6" spans="1:14" x14ac:dyDescent="0.35">
      <c r="A6" s="199" t="s">
        <v>2065</v>
      </c>
      <c r="B6" s="307">
        <f>AVERAGE('AgeSpecific Fertility'!E3:F3)/1000</f>
        <v>0.19850000000000001</v>
      </c>
      <c r="C6" s="307">
        <f>AVERAGE('AgeSpecific Fertility'!E9:F9)</f>
        <v>0.98627198435950747</v>
      </c>
    </row>
    <row r="7" spans="1:14" x14ac:dyDescent="0.35">
      <c r="A7" s="199" t="s">
        <v>2066</v>
      </c>
      <c r="B7" s="307">
        <f>AVERAGE('AgeSpecific Fertility'!G3:H3)/1000</f>
        <v>0.14050000000000001</v>
      </c>
      <c r="C7" s="307">
        <f>AVERAGE('AgeSpecific Fertility'!G9:H9)</f>
        <v>0.95003364224192177</v>
      </c>
    </row>
    <row r="8" spans="1:14" x14ac:dyDescent="0.35">
      <c r="A8" s="199" t="s">
        <v>2067</v>
      </c>
      <c r="B8" s="307">
        <f>AVERAGE('AgeSpecific Fertility'!I3:J3)/1000</f>
        <v>3.15E-2</v>
      </c>
      <c r="C8" s="307">
        <f>AVERAGE('AgeSpecific Fertility'!H9:I9)</f>
        <v>0.92199765900894537</v>
      </c>
    </row>
    <row r="9" spans="1:14" x14ac:dyDescent="0.35">
      <c r="A9" t="s">
        <v>127</v>
      </c>
      <c r="B9" s="125">
        <f>I9</f>
        <v>44.870649522800001</v>
      </c>
      <c r="C9" s="234">
        <f>'mort infant'!BM272</f>
        <v>0.96306068601583117</v>
      </c>
      <c r="D9" s="276">
        <f>'RuralUrban Mortality'!S68</f>
        <v>46</v>
      </c>
      <c r="E9" s="277">
        <f>'RuralUrban Mortality'!AC73</f>
        <v>0.96985007379579624</v>
      </c>
      <c r="F9" s="276">
        <f>'RuralUrban Mortality'!U68</f>
        <v>51</v>
      </c>
      <c r="G9" s="277">
        <f>'RuralUrban Mortality'!AE73</f>
        <v>0.97403714560276555</v>
      </c>
      <c r="H9" s="294">
        <f>'mort infant'!I275+'mort infant'!BB286*0.969</f>
        <v>43.262874427171035</v>
      </c>
      <c r="I9" s="311">
        <f>'mort infant'!BL77+'mort infant'!BB286</f>
        <v>44.870649522800001</v>
      </c>
      <c r="J9" t="s">
        <v>2061</v>
      </c>
      <c r="K9" t="s">
        <v>2122</v>
      </c>
      <c r="L9" t="s">
        <v>2126</v>
      </c>
      <c r="M9" t="s">
        <v>2123</v>
      </c>
      <c r="N9" t="s">
        <v>2133</v>
      </c>
    </row>
    <row r="10" spans="1:14" x14ac:dyDescent="0.35">
      <c r="A10" t="s">
        <v>128</v>
      </c>
      <c r="B10" s="125">
        <f t="shared" ref="B10:B14" si="0">I10</f>
        <v>3.5500000000000007</v>
      </c>
      <c r="C10" s="126">
        <f>'mort 1-5'!BM272</f>
        <v>0.95480225988700573</v>
      </c>
      <c r="D10" s="276">
        <f>'RuralUrban Mortality'!S45</f>
        <v>3.25</v>
      </c>
      <c r="E10" s="277">
        <f>'RuralUrban Mortality'!AC50</f>
        <v>0.92695677977936042</v>
      </c>
      <c r="F10" s="276">
        <f>'RuralUrban Mortality'!U45</f>
        <v>3.25</v>
      </c>
      <c r="G10" s="277">
        <f>'RuralUrban Mortality'!AE50</f>
        <v>0.92608357199011682</v>
      </c>
      <c r="H10" s="125">
        <f>('mort 1-5'!I275-'mort infant'!I275)/4</f>
        <v>3.3141898841733397</v>
      </c>
      <c r="I10" s="311">
        <f>('mort 1-5'!BL77-'mort infant'!BL77)/4</f>
        <v>3.5500000000000007</v>
      </c>
      <c r="J10" t="s">
        <v>2061</v>
      </c>
      <c r="K10" t="s">
        <v>2122</v>
      </c>
      <c r="L10" t="s">
        <v>2127</v>
      </c>
      <c r="M10" t="s">
        <v>2128</v>
      </c>
      <c r="N10" t="s">
        <v>2133</v>
      </c>
    </row>
    <row r="11" spans="1:14" x14ac:dyDescent="0.35">
      <c r="A11" t="s">
        <v>129</v>
      </c>
      <c r="B11" s="125">
        <f t="shared" si="0"/>
        <v>1.1800000000000002</v>
      </c>
      <c r="C11">
        <f>'mort 5-9'!BM272</f>
        <v>0.95161290322580649</v>
      </c>
      <c r="D11" s="276"/>
      <c r="E11" s="277"/>
      <c r="F11" s="276"/>
      <c r="G11" s="277"/>
      <c r="H11" s="125">
        <f>'mort 5-9'!I275/5</f>
        <v>1.1229032258064517</v>
      </c>
      <c r="I11" s="311">
        <f>'mort 5-9'!BL77/5</f>
        <v>1.1800000000000002</v>
      </c>
      <c r="K11" t="s">
        <v>2122</v>
      </c>
      <c r="L11" t="s">
        <v>2127</v>
      </c>
      <c r="M11" t="s">
        <v>2130</v>
      </c>
      <c r="N11" t="s">
        <v>2133</v>
      </c>
    </row>
    <row r="12" spans="1:14" x14ac:dyDescent="0.35">
      <c r="A12" t="s">
        <v>130</v>
      </c>
      <c r="B12" s="125">
        <f t="shared" si="0"/>
        <v>0.96</v>
      </c>
      <c r="C12">
        <f>'mort 10-14'!BM272</f>
        <v>0.96150047483380818</v>
      </c>
      <c r="D12" s="276"/>
      <c r="E12" s="277"/>
      <c r="F12" s="276"/>
      <c r="G12" s="277"/>
      <c r="H12" s="125">
        <f>'mort 10-14'!I275/5</f>
        <v>0.9230404558404558</v>
      </c>
      <c r="I12" s="311">
        <f>'mort 10-14'!BL77/5</f>
        <v>0.96</v>
      </c>
      <c r="K12" t="s">
        <v>2122</v>
      </c>
      <c r="L12" t="s">
        <v>2127</v>
      </c>
      <c r="M12" t="s">
        <v>2130</v>
      </c>
      <c r="N12" t="s">
        <v>2133</v>
      </c>
    </row>
    <row r="13" spans="1:14" x14ac:dyDescent="0.35">
      <c r="A13" t="s">
        <v>131</v>
      </c>
      <c r="B13" s="125">
        <f t="shared" si="0"/>
        <v>1.6</v>
      </c>
      <c r="C13">
        <f>'mort 15-19'!BM272</f>
        <v>0.96508794519599173</v>
      </c>
      <c r="D13" s="276">
        <f>'RuralUrban Mortality'!S8</f>
        <v>0.44400000000000006</v>
      </c>
      <c r="E13" s="277">
        <f>'RuralUrban Mortality'!AC24</f>
        <v>0.9767666961656033</v>
      </c>
      <c r="F13" s="276"/>
      <c r="G13" s="277"/>
      <c r="H13" s="125">
        <f>'mort 15-19'!I275/5</f>
        <v>1.5441407123135868</v>
      </c>
      <c r="I13" s="311">
        <f>'mort 15-19'!BL77/5</f>
        <v>1.6</v>
      </c>
      <c r="J13" t="s">
        <v>2061</v>
      </c>
      <c r="K13" t="s">
        <v>2122</v>
      </c>
      <c r="L13" t="s">
        <v>2127</v>
      </c>
      <c r="M13" t="s">
        <v>2130</v>
      </c>
      <c r="N13" t="s">
        <v>2133</v>
      </c>
    </row>
    <row r="14" spans="1:14" x14ac:dyDescent="0.35">
      <c r="A14" s="234" t="s">
        <v>2090</v>
      </c>
      <c r="B14" s="125">
        <f t="shared" si="0"/>
        <v>1.72</v>
      </c>
      <c r="C14" s="234">
        <f>'mort 20-24'!BM272</f>
        <v>0.9885057471264368</v>
      </c>
      <c r="D14" s="276">
        <f>'RuralUrban Mortality'!T20</f>
        <v>0.63800000000000001</v>
      </c>
      <c r="E14" s="277">
        <f>'RuralUrban Mortality'!AD24</f>
        <v>0.97210450996771136</v>
      </c>
      <c r="F14" s="276"/>
      <c r="G14" s="277"/>
      <c r="H14" s="294">
        <f>'mort 20-24'!I275/5</f>
        <v>1.7002298850574711</v>
      </c>
      <c r="I14" s="311">
        <f>'mort 20-24'!BL77/5</f>
        <v>1.72</v>
      </c>
      <c r="J14" t="s">
        <v>2061</v>
      </c>
      <c r="K14" t="s">
        <v>2122</v>
      </c>
      <c r="L14" t="s">
        <v>2127</v>
      </c>
      <c r="M14" t="s">
        <v>2130</v>
      </c>
      <c r="N14" t="s">
        <v>2133</v>
      </c>
    </row>
    <row r="15" spans="1:14" x14ac:dyDescent="0.35">
      <c r="A15" s="310" t="s">
        <v>133</v>
      </c>
      <c r="B15" s="307">
        <f>'mort adult f'!I275/(60-15)</f>
        <v>3.9443060860274208</v>
      </c>
      <c r="C15" s="310">
        <f>'mort adult f'!BM272</f>
        <v>0.98007627674588871</v>
      </c>
      <c r="D15" s="276"/>
      <c r="E15" s="277"/>
      <c r="F15" s="276"/>
      <c r="G15" s="277"/>
      <c r="H15" s="277"/>
      <c r="J15" s="86" t="s">
        <v>2091</v>
      </c>
      <c r="K15" s="86"/>
    </row>
    <row r="16" spans="1:14" x14ac:dyDescent="0.35">
      <c r="A16" s="310" t="s">
        <v>134</v>
      </c>
      <c r="B16" s="307">
        <f>'mort adult m'!I275/(60-15)</f>
        <v>5.1027857526880149</v>
      </c>
      <c r="C16" s="310">
        <f>'mort adult m'!BM272</f>
        <v>0.98481071022469158</v>
      </c>
      <c r="D16" s="276"/>
      <c r="E16" s="277"/>
      <c r="F16" s="276"/>
      <c r="G16" s="277"/>
      <c r="H16" s="277"/>
      <c r="J16" s="86" t="s">
        <v>2091</v>
      </c>
      <c r="K16" s="86"/>
    </row>
    <row r="17" spans="1:14" x14ac:dyDescent="0.35">
      <c r="A17" s="234" t="s">
        <v>1796</v>
      </c>
      <c r="B17" s="309">
        <f t="shared" ref="B17:B22" si="1">F17</f>
        <v>0.219</v>
      </c>
      <c r="C17" s="306">
        <f t="shared" ref="C17:C22" si="2">G17</f>
        <v>0.98781697133012025</v>
      </c>
      <c r="D17" s="176">
        <f>'AgeSpecific Fertility'!E3/1000</f>
        <v>0.19500000000000001</v>
      </c>
      <c r="E17" s="273">
        <f>'AgeSpecific Fertility'!E14</f>
        <v>0.98889454944516297</v>
      </c>
      <c r="F17" s="176">
        <f>'AgeSpecific Fertility'!E33/1000</f>
        <v>0.219</v>
      </c>
      <c r="G17" s="273">
        <f>'AgeSpecific Fertility'!E44</f>
        <v>0.98781697133012025</v>
      </c>
      <c r="J17" t="s">
        <v>2061</v>
      </c>
    </row>
    <row r="18" spans="1:14" x14ac:dyDescent="0.35">
      <c r="A18" s="234" t="s">
        <v>1795</v>
      </c>
      <c r="B18" s="309">
        <f t="shared" si="1"/>
        <v>0.22500000000000001</v>
      </c>
      <c r="C18" s="306">
        <f t="shared" si="2"/>
        <v>0.9894545681529805</v>
      </c>
      <c r="D18" s="176">
        <f>'AgeSpecific Fertility'!F3/1000</f>
        <v>0.20200000000000001</v>
      </c>
      <c r="E18" s="273">
        <f>'AgeSpecific Fertility'!F14</f>
        <v>0.98746993212716327</v>
      </c>
      <c r="F18" s="176">
        <f>'AgeSpecific Fertility'!F33/1000</f>
        <v>0.22500000000000001</v>
      </c>
      <c r="G18" s="273">
        <f>'AgeSpecific Fertility'!F44</f>
        <v>0.9894545681529805</v>
      </c>
      <c r="J18" t="s">
        <v>2061</v>
      </c>
      <c r="N18" s="86"/>
    </row>
    <row r="19" spans="1:14" x14ac:dyDescent="0.35">
      <c r="A19" s="234" t="s">
        <v>1797</v>
      </c>
      <c r="B19" s="309">
        <f t="shared" si="1"/>
        <v>0.17499999999999999</v>
      </c>
      <c r="C19" s="306">
        <f t="shared" si="2"/>
        <v>0.97401475899122802</v>
      </c>
      <c r="D19" s="176">
        <f>'AgeSpecific Fertility'!G3/1000</f>
        <v>0.16200000000000001</v>
      </c>
      <c r="E19" s="273">
        <f>'AgeSpecific Fertility'!G14</f>
        <v>0.97497408877847958</v>
      </c>
      <c r="F19" s="176">
        <f>'AgeSpecific Fertility'!G33/1000</f>
        <v>0.17499999999999999</v>
      </c>
      <c r="G19" s="273">
        <f>'AgeSpecific Fertility'!G44</f>
        <v>0.97401475899122802</v>
      </c>
      <c r="J19" t="s">
        <v>2061</v>
      </c>
    </row>
    <row r="20" spans="1:14" x14ac:dyDescent="0.35">
      <c r="A20" s="234" t="s">
        <v>1798</v>
      </c>
      <c r="B20" s="309">
        <f t="shared" si="1"/>
        <v>0.123</v>
      </c>
      <c r="C20" s="306">
        <f t="shared" si="2"/>
        <v>0.97394548951677373</v>
      </c>
      <c r="D20" s="176">
        <f>'AgeSpecific Fertility'!H3/1000</f>
        <v>0.11899999999999999</v>
      </c>
      <c r="E20" s="273">
        <f>'AgeSpecific Fertility'!H14</f>
        <v>0.97907556690543529</v>
      </c>
      <c r="F20" s="176">
        <f>'AgeSpecific Fertility'!H33/1000</f>
        <v>0.123</v>
      </c>
      <c r="G20" s="273">
        <f>'AgeSpecific Fertility'!H44</f>
        <v>0.97394548951677373</v>
      </c>
      <c r="J20" t="s">
        <v>2061</v>
      </c>
    </row>
    <row r="21" spans="1:14" x14ac:dyDescent="0.35">
      <c r="A21" s="234" t="s">
        <v>1799</v>
      </c>
      <c r="B21" s="309">
        <f t="shared" si="1"/>
        <v>5.3999999999999999E-2</v>
      </c>
      <c r="C21" s="306">
        <f t="shared" si="2"/>
        <v>0.96117996028548114</v>
      </c>
      <c r="D21" s="176">
        <f>'AgeSpecific Fertility'!I3/1000</f>
        <v>4.9000000000000002E-2</v>
      </c>
      <c r="E21" s="273">
        <f>'AgeSpecific Fertility'!I14</f>
        <v>0.96223194524741562</v>
      </c>
      <c r="F21" s="176">
        <f>'AgeSpecific Fertility'!I33/1000</f>
        <v>5.3999999999999999E-2</v>
      </c>
      <c r="G21" s="273">
        <f>'AgeSpecific Fertility'!I44</f>
        <v>0.96117996028548114</v>
      </c>
      <c r="J21" t="s">
        <v>2061</v>
      </c>
    </row>
    <row r="22" spans="1:14" x14ac:dyDescent="0.35">
      <c r="A22" s="234" t="s">
        <v>1800</v>
      </c>
      <c r="B22" s="309">
        <f t="shared" si="1"/>
        <v>1.9E-2</v>
      </c>
      <c r="C22" s="306">
        <f t="shared" si="2"/>
        <v>0.95169515301061958</v>
      </c>
      <c r="D22" s="176">
        <f>'AgeSpecific Fertility'!J3/1000</f>
        <v>1.4E-2</v>
      </c>
      <c r="E22" s="273">
        <f>'AgeSpecific Fertility'!J14</f>
        <v>0.93858786959218077</v>
      </c>
      <c r="F22" s="176">
        <f>'AgeSpecific Fertility'!J33/1000</f>
        <v>1.9E-2</v>
      </c>
      <c r="G22" s="273">
        <f>'AgeSpecific Fertility'!J44</f>
        <v>0.95169515301061958</v>
      </c>
      <c r="J22" t="s">
        <v>2061</v>
      </c>
    </row>
    <row r="23" spans="1:14" x14ac:dyDescent="0.35">
      <c r="A23" s="234" t="s">
        <v>2092</v>
      </c>
      <c r="B23" s="294">
        <f>'Age band mort calcs'!B15</f>
        <v>4.5419040325072819</v>
      </c>
      <c r="C23" s="234">
        <f>C15</f>
        <v>0.98007627674588871</v>
      </c>
      <c r="K23" t="s">
        <v>2129</v>
      </c>
    </row>
    <row r="24" spans="1:14" x14ac:dyDescent="0.35">
      <c r="A24" s="234" t="s">
        <v>2104</v>
      </c>
      <c r="B24" s="294">
        <f>'Age band mort calcs'!B16</f>
        <v>7.7212368552623794</v>
      </c>
      <c r="C24" s="234">
        <f>C23</f>
        <v>0.98007627674588871</v>
      </c>
      <c r="K24" t="s">
        <v>2129</v>
      </c>
    </row>
    <row r="25" spans="1:14" x14ac:dyDescent="0.35">
      <c r="A25" s="234" t="s">
        <v>2088</v>
      </c>
      <c r="B25" s="294">
        <f>'Age band mort calcs'!B17</f>
        <v>21.61946319473466</v>
      </c>
      <c r="C25" s="234">
        <f>C24</f>
        <v>0.98007627674588871</v>
      </c>
      <c r="K25" t="s">
        <v>2129</v>
      </c>
    </row>
    <row r="26" spans="1:14" x14ac:dyDescent="0.35">
      <c r="A26" s="234" t="s">
        <v>2089</v>
      </c>
      <c r="B26" s="294">
        <f>'Age band mort calcs'!B18</f>
        <v>84.933605407886176</v>
      </c>
      <c r="C26" s="234">
        <f>C25</f>
        <v>0.98007627674588871</v>
      </c>
      <c r="K26" t="s">
        <v>2129</v>
      </c>
    </row>
    <row r="27" spans="1:14" x14ac:dyDescent="0.35">
      <c r="A27" s="234" t="s">
        <v>2110</v>
      </c>
      <c r="B27" s="234">
        <f>'Age band mort calcs'!B21</f>
        <v>6.1430507038265709</v>
      </c>
      <c r="C27" s="234">
        <f>C16</f>
        <v>0.98481071022469158</v>
      </c>
      <c r="K27" t="s">
        <v>2129</v>
      </c>
    </row>
    <row r="28" spans="1:14" x14ac:dyDescent="0.35">
      <c r="A28" s="234" t="s">
        <v>2111</v>
      </c>
      <c r="B28" s="234">
        <f>'Age band mort calcs'!B22</f>
        <v>11.671796337270484</v>
      </c>
      <c r="C28" s="234">
        <f>C27</f>
        <v>0.98481071022469158</v>
      </c>
      <c r="K28" t="s">
        <v>2129</v>
      </c>
    </row>
    <row r="29" spans="1:14" x14ac:dyDescent="0.35">
      <c r="A29" s="234" t="s">
        <v>2086</v>
      </c>
      <c r="B29" s="234">
        <f>'Age band mort calcs'!B23</f>
        <v>30.34667047690326</v>
      </c>
      <c r="C29" s="234">
        <f>C28</f>
        <v>0.98481071022469158</v>
      </c>
      <c r="K29" t="s">
        <v>2129</v>
      </c>
    </row>
    <row r="30" spans="1:14" x14ac:dyDescent="0.35">
      <c r="A30" s="234" t="s">
        <v>2087</v>
      </c>
      <c r="B30" s="234">
        <f>'Age band mort calcs'!B24</f>
        <v>101.5446281342532</v>
      </c>
      <c r="C30" s="234">
        <f>C29</f>
        <v>0.98481071022469158</v>
      </c>
      <c r="K30" t="s">
        <v>2129</v>
      </c>
    </row>
    <row r="31" spans="1:14" x14ac:dyDescent="0.35">
      <c r="A31" s="234"/>
      <c r="B31" s="234"/>
      <c r="C31" s="234"/>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F13"/>
  <sheetViews>
    <sheetView workbookViewId="0">
      <selection activeCell="D13" sqref="D2:D13"/>
    </sheetView>
  </sheetViews>
  <sheetFormatPr defaultRowHeight="14.5" x14ac:dyDescent="0.35"/>
  <cols>
    <col min="1" max="1" width="6.81640625" bestFit="1" customWidth="1"/>
    <col min="2" max="2" width="12.1796875" bestFit="1" customWidth="1"/>
    <col min="3" max="3" width="7.7265625" bestFit="1" customWidth="1"/>
    <col min="4" max="4" width="6.7265625" bestFit="1" customWidth="1"/>
    <col min="5" max="5" width="7.7265625" bestFit="1" customWidth="1"/>
    <col min="6" max="6" width="8.54296875" bestFit="1" customWidth="1"/>
  </cols>
  <sheetData>
    <row r="1" spans="1:6" x14ac:dyDescent="0.35">
      <c r="A1" t="s">
        <v>267</v>
      </c>
      <c r="B1" s="431" t="s">
        <v>191</v>
      </c>
      <c r="C1" s="431" t="s">
        <v>268</v>
      </c>
      <c r="D1" s="431" t="s">
        <v>288</v>
      </c>
      <c r="E1" s="431" t="s">
        <v>69</v>
      </c>
      <c r="F1" s="431" t="s">
        <v>171</v>
      </c>
    </row>
    <row r="2" spans="1:6" x14ac:dyDescent="0.35">
      <c r="A2" t="s">
        <v>269</v>
      </c>
      <c r="B2" s="412">
        <f>IFERROR(VLOOKUP(_xlfn.CONCAT(A2,RegionSelect!$C$2),'Ssn Nutr'!$AC:$AG,2,FALSE),VLOOKUP(_xlfn.CONCAT(A2,"ET"),'Ssn Nutr'!$AC:$AG,2,FALSE))</f>
        <v>0.16488222698072805</v>
      </c>
      <c r="C2" s="430">
        <f>IFERROR(VLOOKUP(_xlfn.CONCAT(A2,RegionSelect!$C$2),'Ssn TB'!$AY:$BD,2,FALSE),VLOOKUP(_xlfn.CONCAT(A2,"ET"),'Ssn TB'!$AY:$BD,2,FALSE))</f>
        <v>8.2535106481912021E-2</v>
      </c>
      <c r="D2" s="412">
        <f>IFERROR(VLOOKUP(_xlfn.CONCAT(A2,RegionSelect!$C$2),'Ssn Births'!$B:$F,2,FALSE), VLOOKUP(_xlfn.CONCAT(A2,"ET"),'Ssn Births'!$B:$F,2,FALSE))</f>
        <v>7.3215020513968401E-2</v>
      </c>
      <c r="E2" s="430">
        <f>IFERROR(VLOOKUP(_xlfn.CONCAT(A2,RegionSelect!$C$2),'Ssn Malaria'!$AR:$AV,2,FALSE), VLOOKUP(_xlfn.CONCAT(A2,"ETR"),'Ssn Malaria'!$AR:$AV,2,FALSE))</f>
        <v>6.6936482067843195E-2</v>
      </c>
      <c r="F2" s="430">
        <f>IFERROR(VLOOKUP(_xlfn.CONCAT(A2,RegionSelect!C2),'Ssn Diarrhea'!B:G,2,FALSE),VLOOKUP(_xlfn.CONCAT(A2,"ET07"),'Ssn Diarrhea'!B:G,2,FALSE))</f>
        <v>9.7892720259538907E-2</v>
      </c>
    </row>
    <row r="3" spans="1:6" x14ac:dyDescent="0.35">
      <c r="A3" t="s">
        <v>270</v>
      </c>
      <c r="B3" s="412">
        <f>IFERROR(VLOOKUP(_xlfn.CONCAT(A3,RegionSelect!$C$2),'Ssn Nutr'!$AC:$AG,2,FALSE),VLOOKUP(_xlfn.CONCAT(A3,"ET"),'Ssn Nutr'!$AC:$AG,2,FALSE))</f>
        <v>6.852248394004283E-2</v>
      </c>
      <c r="C3" s="430">
        <f>IFERROR(VLOOKUP(_xlfn.CONCAT(A3,RegionSelect!$C$2),'Ssn TB'!$AY:$BD,2,FALSE),VLOOKUP(_xlfn.CONCAT(A3,"ET"),'Ssn TB'!$AY:$BD,2,FALSE))</f>
        <v>8.6208499953501355E-2</v>
      </c>
      <c r="D3" s="412">
        <f>IFERROR(VLOOKUP(_xlfn.CONCAT(A3,RegionSelect!$C$2),'Ssn Births'!$B:$F,2,FALSE), VLOOKUP(_xlfn.CONCAT(A3,"ET"),'Ssn Births'!$B:$F,2,FALSE))</f>
        <v>8.0759360654443793E-2</v>
      </c>
      <c r="E3" s="430">
        <f>IFERROR(VLOOKUP(_xlfn.CONCAT(A3,RegionSelect!$C$2),'Ssn Malaria'!$AR:$AV,2,FALSE), VLOOKUP(_xlfn.CONCAT(A3,"ETR"),'Ssn Malaria'!$AR:$AV,2,FALSE))</f>
        <v>6.4084654318813022E-2</v>
      </c>
      <c r="F3" s="430">
        <f>IFERROR(VLOOKUP(_xlfn.CONCAT(A3,RegionSelect!C3),'Ssn Diarrhea'!B:G,2,FALSE),VLOOKUP(_xlfn.CONCAT(A3,"ET07"),'Ssn Diarrhea'!B:G,2,FALSE))</f>
        <v>0.11145199066061744</v>
      </c>
    </row>
    <row r="4" spans="1:6" x14ac:dyDescent="0.35">
      <c r="A4" t="s">
        <v>271</v>
      </c>
      <c r="B4" s="412">
        <f>IFERROR(VLOOKUP(_xlfn.CONCAT(A4,RegionSelect!$C$2),'Ssn Nutr'!$AC:$AG,2,FALSE),VLOOKUP(_xlfn.CONCAT(A4,"ET"),'Ssn Nutr'!$AC:$AG,2,FALSE))</f>
        <v>1.9271948608137045E-2</v>
      </c>
      <c r="C4" s="430">
        <f>IFERROR(VLOOKUP(_xlfn.CONCAT(A4,RegionSelect!$C$2),'Ssn TB'!$AY:$BD,2,FALSE),VLOOKUP(_xlfn.CONCAT(A4,"ET"),'Ssn TB'!$AY:$BD,2,FALSE))</f>
        <v>8.74639635450572E-2</v>
      </c>
      <c r="D4" s="412">
        <f>IFERROR(VLOOKUP(_xlfn.CONCAT(A4,RegionSelect!$C$2),'Ssn Births'!$B:$F,2,FALSE), VLOOKUP(_xlfn.CONCAT(A4,"ET"),'Ssn Births'!$B:$F,2,FALSE))</f>
        <v>9.7303723372625203E-2</v>
      </c>
      <c r="E4" s="430">
        <f>IFERROR(VLOOKUP(_xlfn.CONCAT(A4,RegionSelect!$C$2),'Ssn Malaria'!$AR:$AV,2,FALSE), VLOOKUP(_xlfn.CONCAT(A4,"ETR"),'Ssn Malaria'!$AR:$AV,2,FALSE))</f>
        <v>6.0600247743600254E-2</v>
      </c>
      <c r="F4" s="430">
        <f>IFERROR(VLOOKUP(_xlfn.CONCAT(A4,RegionSelect!C4),'Ssn Diarrhea'!B:G,2,FALSE),VLOOKUP(_xlfn.CONCAT(A4,"ET07"),'Ssn Diarrhea'!B:G,2,FALSE))</f>
        <v>0.12678985220161312</v>
      </c>
    </row>
    <row r="5" spans="1:6" x14ac:dyDescent="0.35">
      <c r="A5" t="s">
        <v>272</v>
      </c>
      <c r="B5" s="412">
        <f>IFERROR(VLOOKUP(_xlfn.CONCAT(A5,RegionSelect!$C$2),'Ssn Nutr'!$AC:$AG,2,FALSE),VLOOKUP(_xlfn.CONCAT(A5,"ET"),'Ssn Nutr'!$AC:$AG,2,FALSE))</f>
        <v>1.9271948608137045E-2</v>
      </c>
      <c r="C5" s="430">
        <f>IFERROR(VLOOKUP(_xlfn.CONCAT(A5,RegionSelect!$C$2),'Ssn TB'!$AY:$BD,2,FALSE),VLOOKUP(_xlfn.CONCAT(A5,"ET"),'Ssn TB'!$AY:$BD,2,FALSE))</f>
        <v>8.871942713661303E-2</v>
      </c>
      <c r="D5" s="412">
        <f>IFERROR(VLOOKUP(_xlfn.CONCAT(A5,RegionSelect!$C$2),'Ssn Births'!$B:$F,2,FALSE), VLOOKUP(_xlfn.CONCAT(A5,"ET"),'Ssn Births'!$B:$F,2,FALSE))</f>
        <v>8.7542573457591796E-2</v>
      </c>
      <c r="E5" s="430">
        <f>IFERROR(VLOOKUP(_xlfn.CONCAT(A5,RegionSelect!$C$2),'Ssn Malaria'!$AR:$AV,2,FALSE), VLOOKUP(_xlfn.CONCAT(A5,"ETR"),'Ssn Malaria'!$AR:$AV,2,FALSE))</f>
        <v>6.0703878213611638E-2</v>
      </c>
      <c r="F5" s="430">
        <f>IFERROR(VLOOKUP(_xlfn.CONCAT(A5,RegionSelect!C5),'Ssn Diarrhea'!B:G,2,FALSE),VLOOKUP(_xlfn.CONCAT(A5,"ET07"),'Ssn Diarrhea'!B:G,2,FALSE))</f>
        <v>0.11608174608550521</v>
      </c>
    </row>
    <row r="6" spans="1:6" x14ac:dyDescent="0.35">
      <c r="A6" t="s">
        <v>273</v>
      </c>
      <c r="B6" s="412">
        <f>IFERROR(VLOOKUP(_xlfn.CONCAT(A6,RegionSelect!$C$2),'Ssn Nutr'!$AC:$AG,2,FALSE),VLOOKUP(_xlfn.CONCAT(A6,"ET"),'Ssn Nutr'!$AC:$AG,2,FALSE))</f>
        <v>2.9978586723768741E-2</v>
      </c>
      <c r="C6" s="430">
        <f>IFERROR(VLOOKUP(_xlfn.CONCAT(A6,RegionSelect!$C$2),'Ssn TB'!$AY:$BD,2,FALSE),VLOOKUP(_xlfn.CONCAT(A6,"ET"),'Ssn TB'!$AY:$BD,2,FALSE))</f>
        <v>8.9974890728168888E-2</v>
      </c>
      <c r="D6" s="412">
        <f>IFERROR(VLOOKUP(_xlfn.CONCAT(A6,RegionSelect!$C$2),'Ssn Births'!$B:$F,2,FALSE), VLOOKUP(_xlfn.CONCAT(A6,"ET"),'Ssn Births'!$B:$F,2,FALSE))</f>
        <v>7.5933322382079393E-2</v>
      </c>
      <c r="E6" s="430">
        <f>IFERROR(VLOOKUP(_xlfn.CONCAT(A6,RegionSelect!$C$2),'Ssn Malaria'!$AR:$AV,2,FALSE), VLOOKUP(_xlfn.CONCAT(A6,"ETR"),'Ssn Malaria'!$AR:$AV,2,FALSE))</f>
        <v>6.4051402944234115E-2</v>
      </c>
      <c r="F6" s="430">
        <f>IFERROR(VLOOKUP(_xlfn.CONCAT(A6,RegionSelect!C6),'Ssn Diarrhea'!B:G,2,FALSE),VLOOKUP(_xlfn.CONCAT(A6,"ET07"),'Ssn Diarrhea'!B:G,2,FALSE))</f>
        <v>9.710943265680623E-2</v>
      </c>
    </row>
    <row r="7" spans="1:6" x14ac:dyDescent="0.35">
      <c r="A7" t="s">
        <v>274</v>
      </c>
      <c r="B7" s="412">
        <f>IFERROR(VLOOKUP(_xlfn.CONCAT(A7,RegionSelect!$C$2),'Ssn Nutr'!$AC:$AG,2,FALSE),VLOOKUP(_xlfn.CONCAT(A7,"ET"),'Ssn Nutr'!$AC:$AG,2,FALSE))</f>
        <v>2.9978586723768744E-2</v>
      </c>
      <c r="C7" s="430">
        <f>IFERROR(VLOOKUP(_xlfn.CONCAT(A7,RegionSelect!$C$2),'Ssn TB'!$AY:$BD,2,FALSE),VLOOKUP(_xlfn.CONCAT(A7,"ET"),'Ssn TB'!$AY:$BD,2,FALSE))</f>
        <v>8.6766483771970618E-2</v>
      </c>
      <c r="D7" s="412">
        <f>IFERROR(VLOOKUP(_xlfn.CONCAT(A7,RegionSelect!$C$2),'Ssn Births'!$B:$F,2,FALSE), VLOOKUP(_xlfn.CONCAT(A7,"ET"),'Ssn Births'!$B:$F,2,FALSE))</f>
        <v>6.2686359255245794E-2</v>
      </c>
      <c r="E7" s="430">
        <f>IFERROR(VLOOKUP(_xlfn.CONCAT(A7,RegionSelect!$C$2),'Ssn Malaria'!$AR:$AV,2,FALSE), VLOOKUP(_xlfn.CONCAT(A7,"ETR"),'Ssn Malaria'!$AR:$AV,2,FALSE))</f>
        <v>7.8032799832215824E-2</v>
      </c>
      <c r="F7" s="430">
        <f>IFERROR(VLOOKUP(_xlfn.CONCAT(A7,RegionSelect!C7),'Ssn Diarrhea'!B:G,2,FALSE),VLOOKUP(_xlfn.CONCAT(A7,"ET07"),'Ssn Diarrhea'!B:G,2,FALSE))</f>
        <v>7.3740198772910687E-2</v>
      </c>
    </row>
    <row r="8" spans="1:6" x14ac:dyDescent="0.35">
      <c r="A8" t="s">
        <v>275</v>
      </c>
      <c r="B8" s="412">
        <f>IFERROR(VLOOKUP(_xlfn.CONCAT(A8,RegionSelect!$C$2),'Ssn Nutr'!$AC:$AG,2,FALSE),VLOOKUP(_xlfn.CONCAT(A8,"ET"),'Ssn Nutr'!$AC:$AG,2,FALSE))</f>
        <v>3.8543897216274096E-2</v>
      </c>
      <c r="C8" s="430">
        <f>IFERROR(VLOOKUP(_xlfn.CONCAT(A8,RegionSelect!$C$2),'Ssn TB'!$AY:$BD,2,FALSE),VLOOKUP(_xlfn.CONCAT(A8,"ET"),'Ssn TB'!$AY:$BD,2,FALSE))</f>
        <v>8.3558076815772347E-2</v>
      </c>
      <c r="D8" s="412">
        <f>IFERROR(VLOOKUP(_xlfn.CONCAT(A8,RegionSelect!$C$2),'Ssn Births'!$B:$F,2,FALSE), VLOOKUP(_xlfn.CONCAT(A8,"ET"),'Ssn Births'!$B:$F,2,FALSE))</f>
        <v>8.6314041705917902E-2</v>
      </c>
      <c r="E8" s="430">
        <f>IFERROR(VLOOKUP(_xlfn.CONCAT(A8,RegionSelect!$C$2),'Ssn Malaria'!$AR:$AV,2,FALSE), VLOOKUP(_xlfn.CONCAT(A8,"ETR"),'Ssn Malaria'!$AR:$AV,2,FALSE))</f>
        <v>9.129394265165322E-2</v>
      </c>
      <c r="F8" s="430">
        <f>IFERROR(VLOOKUP(_xlfn.CONCAT(A8,RegionSelect!C8),'Ssn Diarrhea'!B:G,2,FALSE),VLOOKUP(_xlfn.CONCAT(A8,"ET07"),'Ssn Diarrhea'!B:G,2,FALSE))</f>
        <v>5.6152135281385754E-2</v>
      </c>
    </row>
    <row r="9" spans="1:6" x14ac:dyDescent="0.35">
      <c r="A9" t="s">
        <v>276</v>
      </c>
      <c r="B9" s="412">
        <f>IFERROR(VLOOKUP(_xlfn.CONCAT(A9,RegionSelect!$C$2),'Ssn Nutr'!$AC:$AG,2,FALSE),VLOOKUP(_xlfn.CONCAT(A9,"ET"),'Ssn Nutr'!$AC:$AG,2,FALSE))</f>
        <v>6.852248394004283E-2</v>
      </c>
      <c r="C9" s="430">
        <f>IFERROR(VLOOKUP(_xlfn.CONCAT(A9,RegionSelect!$C$2),'Ssn TB'!$AY:$BD,2,FALSE),VLOOKUP(_xlfn.CONCAT(A9,"ET"),'Ssn TB'!$AY:$BD,2,FALSE))</f>
        <v>8.0349669859574077E-2</v>
      </c>
      <c r="D9" s="412">
        <f>IFERROR(VLOOKUP(_xlfn.CONCAT(A9,RegionSelect!$C$2),'Ssn Births'!$B:$F,2,FALSE), VLOOKUP(_xlfn.CONCAT(A9,"ET"),'Ssn Births'!$B:$F,2,FALSE))</f>
        <v>0.10510507714313699</v>
      </c>
      <c r="E9" s="430">
        <f>IFERROR(VLOOKUP(_xlfn.CONCAT(A9,RegionSelect!$C$2),'Ssn Malaria'!$AR:$AV,2,FALSE), VLOOKUP(_xlfn.CONCAT(A9,"ETR"),'Ssn Malaria'!$AR:$AV,2,FALSE))</f>
        <v>7.2674867820140321E-2</v>
      </c>
      <c r="F9" s="430">
        <f>IFERROR(VLOOKUP(_xlfn.CONCAT(A9,RegionSelect!C9),'Ssn Diarrhea'!B:G,2,FALSE),VLOOKUP(_xlfn.CONCAT(A9,"ET07"),'Ssn Diarrhea'!B:G,2,FALSE))</f>
        <v>5.7572990687490763E-2</v>
      </c>
    </row>
    <row r="10" spans="1:6" x14ac:dyDescent="0.35">
      <c r="A10" t="s">
        <v>277</v>
      </c>
      <c r="B10" s="412">
        <f>IFERROR(VLOOKUP(_xlfn.CONCAT(A10,RegionSelect!$C$2),'Ssn Nutr'!$AC:$AG,2,FALSE),VLOOKUP(_xlfn.CONCAT(A10,"ET"),'Ssn Nutr'!$AC:$AG,2,FALSE))</f>
        <v>0.10706638115631693</v>
      </c>
      <c r="C10" s="430">
        <f>IFERROR(VLOOKUP(_xlfn.CONCAT(A10,RegionSelect!$C$2),'Ssn TB'!$AY:$BD,2,FALSE),VLOOKUP(_xlfn.CONCAT(A10,"ET"),'Ssn TB'!$AY:$BD,2,FALSE))</f>
        <v>7.9233702222635552E-2</v>
      </c>
      <c r="D10" s="412">
        <f>IFERROR(VLOOKUP(_xlfn.CONCAT(A10,RegionSelect!$C$2),'Ssn Births'!$B:$F,2,FALSE), VLOOKUP(_xlfn.CONCAT(A10,"ET"),'Ssn Births'!$B:$F,2,FALSE))</f>
        <v>0.102730579396168</v>
      </c>
      <c r="E10" s="430">
        <f>IFERROR(VLOOKUP(_xlfn.CONCAT(A10,RegionSelect!$C$2),'Ssn Malaria'!$AR:$AV,2,FALSE), VLOOKUP(_xlfn.CONCAT(A10,"ETR"),'Ssn Malaria'!$AR:$AV,2,FALSE))</f>
        <v>9.393164701025386E-2</v>
      </c>
      <c r="F10" s="430">
        <f>IFERROR(VLOOKUP(_xlfn.CONCAT(A10,RegionSelect!C10),'Ssn Diarrhea'!B:G,2,FALSE),VLOOKUP(_xlfn.CONCAT(A10,"ET07"),'Ssn Diarrhea'!B:G,2,FALSE))</f>
        <v>5.5517049192932967E-2</v>
      </c>
    </row>
    <row r="11" spans="1:6" x14ac:dyDescent="0.35">
      <c r="A11" t="s">
        <v>278</v>
      </c>
      <c r="B11" s="412">
        <f>IFERROR(VLOOKUP(_xlfn.CONCAT(A11,RegionSelect!$C$2),'Ssn Nutr'!$AC:$AG,2,FALSE),VLOOKUP(_xlfn.CONCAT(A11,"ET"),'Ssn Nutr'!$AC:$AG,2,FALSE))</f>
        <v>0.15417558886509636</v>
      </c>
      <c r="C11" s="430">
        <f>IFERROR(VLOOKUP(_xlfn.CONCAT(A11,RegionSelect!$C$2),'Ssn TB'!$AY:$BD,2,FALSE),VLOOKUP(_xlfn.CONCAT(A11,"ET"),'Ssn TB'!$AY:$BD,2,FALSE))</f>
        <v>7.8117734585697027E-2</v>
      </c>
      <c r="D11" s="412">
        <f>IFERROR(VLOOKUP(_xlfn.CONCAT(A11,RegionSelect!$C$2),'Ssn Births'!$B:$F,2,FALSE), VLOOKUP(_xlfn.CONCAT(A11,"ET"),'Ssn Births'!$B:$F,2,FALSE))</f>
        <v>7.1352256743233602E-2</v>
      </c>
      <c r="E11" s="430">
        <f>IFERROR(VLOOKUP(_xlfn.CONCAT(A11,RegionSelect!$C$2),'Ssn Malaria'!$AR:$AV,2,FALSE), VLOOKUP(_xlfn.CONCAT(A11,"ETR"),'Ssn Malaria'!$AR:$AV,2,FALSE))</f>
        <v>0.1277403545528342</v>
      </c>
      <c r="F11" s="430">
        <f>IFERROR(VLOOKUP(_xlfn.CONCAT(A11,RegionSelect!C11),'Ssn Diarrhea'!B:G,2,FALSE),VLOOKUP(_xlfn.CONCAT(A11,"ET07"),'Ssn Diarrhea'!B:G,2,FALSE))</f>
        <v>5.6351548258912781E-2</v>
      </c>
    </row>
    <row r="12" spans="1:6" x14ac:dyDescent="0.35">
      <c r="A12" t="s">
        <v>279</v>
      </c>
      <c r="B12" s="412">
        <f>IFERROR(VLOOKUP(_xlfn.CONCAT(A12,RegionSelect!$C$2),'Ssn Nutr'!$AC:$AG,2,FALSE),VLOOKUP(_xlfn.CONCAT(A12,"ET"),'Ssn Nutr'!$AC:$AG,2,FALSE))</f>
        <v>0.14561027837259102</v>
      </c>
      <c r="C12" s="430">
        <f>IFERROR(VLOOKUP(_xlfn.CONCAT(A12,RegionSelect!$C$2),'Ssn TB'!$AY:$BD,2,FALSE),VLOOKUP(_xlfn.CONCAT(A12,"ET"),'Ssn TB'!$AY:$BD,2,FALSE))</f>
        <v>7.7001766948758502E-2</v>
      </c>
      <c r="D12" s="412">
        <f>IFERROR(VLOOKUP(_xlfn.CONCAT(A12,RegionSelect!$C$2),'Ssn Births'!$B:$F,2,FALSE), VLOOKUP(_xlfn.CONCAT(A12,"ET"),'Ssn Births'!$B:$F,2,FALSE))</f>
        <v>8.0057405568158102E-2</v>
      </c>
      <c r="E12" s="430">
        <f>IFERROR(VLOOKUP(_xlfn.CONCAT(A12,RegionSelect!$C$2),'Ssn Malaria'!$AR:$AV,2,FALSE), VLOOKUP(_xlfn.CONCAT(A12,"ETR"),'Ssn Malaria'!$AR:$AV,2,FALSE))</f>
        <v>0.13255239757366111</v>
      </c>
      <c r="F12" s="430">
        <f>IFERROR(VLOOKUP(_xlfn.CONCAT(A12,RegionSelect!C12),'Ssn Diarrhea'!B:G,2,FALSE),VLOOKUP(_xlfn.CONCAT(A12,"ET07"),'Ssn Diarrhea'!B:G,2,FALSE))</f>
        <v>6.8327289554465973E-2</v>
      </c>
    </row>
    <row r="13" spans="1:6" x14ac:dyDescent="0.35">
      <c r="A13" t="s">
        <v>280</v>
      </c>
      <c r="B13" s="412">
        <f>IFERROR(VLOOKUP(_xlfn.CONCAT(A13,RegionSelect!$C$2),'Ssn Nutr'!$AC:$AG,2,FALSE),VLOOKUP(_xlfn.CONCAT(A13,"ET"),'Ssn Nutr'!$AC:$AG,2,FALSE))</f>
        <v>0.15417558886509636</v>
      </c>
      <c r="C13" s="430">
        <f>IFERROR(VLOOKUP(_xlfn.CONCAT(A13,RegionSelect!$C$2),'Ssn TB'!$AY:$BD,2,FALSE),VLOOKUP(_xlfn.CONCAT(A13,"ET"),'Ssn TB'!$AY:$BD,2,FALSE))</f>
        <v>8.0070677950339453E-2</v>
      </c>
      <c r="D13" s="412">
        <f>IFERROR(VLOOKUP(_xlfn.CONCAT(A13,RegionSelect!$C$2),'Ssn Births'!$B:$F,2,FALSE), VLOOKUP(_xlfn.CONCAT(A13,"ET"),'Ssn Births'!$B:$F,2,FALSE))</f>
        <v>7.7000279807430794E-2</v>
      </c>
      <c r="E13" s="430">
        <f>IFERROR(VLOOKUP(_xlfn.CONCAT(A13,RegionSelect!$C$2),'Ssn Malaria'!$AR:$AV,2,FALSE), VLOOKUP(_xlfn.CONCAT(A13,"ETR"),'Ssn Malaria'!$AR:$AV,2,FALSE))</f>
        <v>8.7397325271139303E-2</v>
      </c>
      <c r="F13" s="430">
        <f>IFERROR(VLOOKUP(_xlfn.CONCAT(A13,RegionSelect!C13),'Ssn Diarrhea'!B:G,2,FALSE),VLOOKUP(_xlfn.CONCAT(A13,"ET07"),'Ssn Diarrhea'!B:G,2,FALSE))</f>
        <v>8.3013046387820241E-2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3"/>
  <sheetViews>
    <sheetView workbookViewId="0">
      <selection activeCell="I23" sqref="I23"/>
    </sheetView>
  </sheetViews>
  <sheetFormatPr defaultRowHeight="14.5" x14ac:dyDescent="0.35"/>
  <cols>
    <col min="1" max="1" width="13.54296875" customWidth="1"/>
    <col min="2" max="2" width="31.453125" bestFit="1" customWidth="1"/>
    <col min="3" max="3" width="11.26953125" bestFit="1" customWidth="1"/>
    <col min="10" max="10" width="7.453125" customWidth="1"/>
  </cols>
  <sheetData>
    <row r="1" spans="1:9" x14ac:dyDescent="0.35">
      <c r="A1" t="s">
        <v>281</v>
      </c>
      <c r="B1" t="s">
        <v>101</v>
      </c>
      <c r="C1" t="s">
        <v>282</v>
      </c>
      <c r="D1" t="s">
        <v>283</v>
      </c>
      <c r="E1" t="s">
        <v>284</v>
      </c>
      <c r="F1" t="s">
        <v>285</v>
      </c>
      <c r="G1" t="s">
        <v>286</v>
      </c>
      <c r="H1" t="s">
        <v>2062</v>
      </c>
      <c r="I1" t="s">
        <v>2063</v>
      </c>
    </row>
    <row r="2" spans="1:9" x14ac:dyDescent="0.35">
      <c r="A2" t="s">
        <v>2165</v>
      </c>
      <c r="B2" t="s">
        <v>2167</v>
      </c>
      <c r="C2" t="s">
        <v>288</v>
      </c>
      <c r="D2">
        <v>-7</v>
      </c>
      <c r="E2">
        <v>-5</v>
      </c>
      <c r="F2">
        <v>-3</v>
      </c>
      <c r="G2">
        <v>-1</v>
      </c>
    </row>
    <row r="3" spans="1:9" x14ac:dyDescent="0.35">
      <c r="A3" t="s">
        <v>2198</v>
      </c>
      <c r="B3" t="s">
        <v>2173</v>
      </c>
      <c r="C3" t="s">
        <v>288</v>
      </c>
      <c r="D3">
        <v>-4</v>
      </c>
    </row>
    <row r="4" spans="1:9" x14ac:dyDescent="0.35">
      <c r="A4" t="s">
        <v>2179</v>
      </c>
      <c r="B4" t="s">
        <v>2176</v>
      </c>
      <c r="C4" t="s">
        <v>288</v>
      </c>
      <c r="D4">
        <v>0</v>
      </c>
    </row>
    <row r="5" spans="1:9" x14ac:dyDescent="0.35">
      <c r="A5" t="s">
        <v>2181</v>
      </c>
      <c r="B5" t="s">
        <v>2177</v>
      </c>
      <c r="C5" t="s">
        <v>288</v>
      </c>
      <c r="D5">
        <v>0</v>
      </c>
    </row>
    <row r="6" spans="1:9" x14ac:dyDescent="0.35">
      <c r="A6" t="s">
        <v>2180</v>
      </c>
      <c r="B6" t="s">
        <v>2175</v>
      </c>
      <c r="C6" t="s">
        <v>288</v>
      </c>
      <c r="D6">
        <v>0</v>
      </c>
    </row>
    <row r="7" spans="1:9" x14ac:dyDescent="0.35">
      <c r="A7" t="s">
        <v>2630</v>
      </c>
      <c r="B7" t="s">
        <v>290</v>
      </c>
      <c r="C7" t="s">
        <v>288</v>
      </c>
      <c r="D7">
        <v>0</v>
      </c>
      <c r="E7">
        <v>1</v>
      </c>
    </row>
    <row r="8" spans="1:9" x14ac:dyDescent="0.35">
      <c r="A8" t="s">
        <v>2191</v>
      </c>
      <c r="B8" t="s">
        <v>292</v>
      </c>
      <c r="C8" t="s">
        <v>288</v>
      </c>
      <c r="D8">
        <v>1</v>
      </c>
      <c r="E8">
        <v>2</v>
      </c>
    </row>
    <row r="9" spans="1:9" x14ac:dyDescent="0.35">
      <c r="A9" t="s">
        <v>2192</v>
      </c>
      <c r="B9" t="s">
        <v>2187</v>
      </c>
      <c r="C9" t="s">
        <v>288</v>
      </c>
      <c r="D9">
        <v>1</v>
      </c>
    </row>
    <row r="10" spans="1:9" x14ac:dyDescent="0.35">
      <c r="A10" t="s">
        <v>2260</v>
      </c>
      <c r="B10" t="s">
        <v>178</v>
      </c>
      <c r="C10" t="s">
        <v>288</v>
      </c>
      <c r="D10" s="5">
        <v>4</v>
      </c>
      <c r="E10" s="5">
        <v>6</v>
      </c>
      <c r="F10" s="5">
        <v>9</v>
      </c>
      <c r="G10" s="5">
        <v>12</v>
      </c>
    </row>
    <row r="11" spans="1:9" x14ac:dyDescent="0.35">
      <c r="A11" t="s">
        <v>2261</v>
      </c>
      <c r="B11" t="s">
        <v>181</v>
      </c>
      <c r="C11" t="s">
        <v>288</v>
      </c>
      <c r="D11">
        <v>15</v>
      </c>
    </row>
    <row r="12" spans="1:9" x14ac:dyDescent="0.35">
      <c r="A12" t="s">
        <v>2226</v>
      </c>
      <c r="B12" t="s">
        <v>2224</v>
      </c>
      <c r="C12" t="s">
        <v>288</v>
      </c>
      <c r="D12" s="5">
        <v>6</v>
      </c>
      <c r="E12" s="5">
        <v>8</v>
      </c>
      <c r="F12" s="5">
        <v>10</v>
      </c>
      <c r="I12" s="234"/>
    </row>
    <row r="13" spans="1:9" x14ac:dyDescent="0.35">
      <c r="A13" t="s">
        <v>2671</v>
      </c>
      <c r="B13" t="s">
        <v>2306</v>
      </c>
      <c r="C13" t="s">
        <v>191</v>
      </c>
      <c r="D13">
        <v>0</v>
      </c>
      <c r="E13" s="5">
        <v>3</v>
      </c>
    </row>
    <row r="14" spans="1:9" x14ac:dyDescent="0.35">
      <c r="A14" t="s">
        <v>2635</v>
      </c>
      <c r="B14" t="s">
        <v>2220</v>
      </c>
      <c r="C14" t="s">
        <v>191</v>
      </c>
      <c r="D14">
        <v>0</v>
      </c>
      <c r="E14" s="5">
        <v>1</v>
      </c>
      <c r="F14" s="5">
        <v>2</v>
      </c>
      <c r="G14" s="5">
        <v>3</v>
      </c>
    </row>
    <row r="15" spans="1:9" x14ac:dyDescent="0.35">
      <c r="A15" t="s">
        <v>2636</v>
      </c>
      <c r="B15" t="s">
        <v>2219</v>
      </c>
      <c r="C15" t="s">
        <v>191</v>
      </c>
      <c r="D15">
        <v>0</v>
      </c>
      <c r="E15" s="5">
        <v>1</v>
      </c>
    </row>
    <row r="16" spans="1:9" x14ac:dyDescent="0.35">
      <c r="A16" t="s">
        <v>2354</v>
      </c>
      <c r="B16" t="s">
        <v>2359</v>
      </c>
      <c r="C16" t="s">
        <v>69</v>
      </c>
      <c r="D16">
        <v>0</v>
      </c>
    </row>
    <row r="17" spans="1:4" x14ac:dyDescent="0.35">
      <c r="A17" t="s">
        <v>2355</v>
      </c>
      <c r="B17" t="s">
        <v>2360</v>
      </c>
      <c r="C17" t="s">
        <v>69</v>
      </c>
      <c r="D17">
        <v>0</v>
      </c>
    </row>
    <row r="18" spans="1:4" x14ac:dyDescent="0.35">
      <c r="A18" t="s">
        <v>2358</v>
      </c>
      <c r="B18" t="s">
        <v>2361</v>
      </c>
      <c r="C18" t="s">
        <v>69</v>
      </c>
      <c r="D18">
        <v>0</v>
      </c>
    </row>
    <row r="19" spans="1:4" x14ac:dyDescent="0.35">
      <c r="A19" t="s">
        <v>2356</v>
      </c>
      <c r="B19" t="s">
        <v>2362</v>
      </c>
      <c r="C19" t="s">
        <v>69</v>
      </c>
      <c r="D19">
        <v>0</v>
      </c>
    </row>
    <row r="20" spans="1:4" x14ac:dyDescent="0.35">
      <c r="A20" t="s">
        <v>2357</v>
      </c>
      <c r="B20" t="s">
        <v>2363</v>
      </c>
      <c r="C20" t="s">
        <v>69</v>
      </c>
      <c r="D20">
        <v>0</v>
      </c>
    </row>
    <row r="21" spans="1:4" x14ac:dyDescent="0.35">
      <c r="A21" t="s">
        <v>2373</v>
      </c>
      <c r="B21" t="s">
        <v>2375</v>
      </c>
      <c r="C21" t="s">
        <v>268</v>
      </c>
      <c r="D21">
        <v>0</v>
      </c>
    </row>
    <row r="22" spans="1:4" x14ac:dyDescent="0.35">
      <c r="A22" t="s">
        <v>2374</v>
      </c>
      <c r="B22" t="s">
        <v>2376</v>
      </c>
      <c r="C22" t="s">
        <v>268</v>
      </c>
      <c r="D22">
        <v>0</v>
      </c>
    </row>
    <row r="23" spans="1:4" x14ac:dyDescent="0.35">
      <c r="A23" s="64" t="s">
        <v>2227</v>
      </c>
      <c r="B23" s="58" t="s">
        <v>171</v>
      </c>
      <c r="C23" t="s">
        <v>171</v>
      </c>
      <c r="D23">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AA242"/>
  <sheetViews>
    <sheetView topLeftCell="F1" zoomScale="70" zoomScaleNormal="70" workbookViewId="0">
      <pane ySplit="1" topLeftCell="A217" activePane="bottomLeft" state="frozen"/>
      <selection pane="bottomLeft" activeCell="J1" sqref="J1"/>
    </sheetView>
  </sheetViews>
  <sheetFormatPr defaultRowHeight="14.5" x14ac:dyDescent="0.35"/>
  <cols>
    <col min="1" max="1" width="26.26953125" style="66" bestFit="1" customWidth="1"/>
    <col min="2" max="2" width="24.5429687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453125" style="319" customWidth="1"/>
    <col min="9" max="9" width="15.1796875" style="319" customWidth="1"/>
    <col min="10" max="10" width="15.1796875" style="320" customWidth="1"/>
    <col min="11" max="11" width="4" style="64" customWidth="1"/>
    <col min="12" max="12" width="4" style="319" customWidth="1"/>
    <col min="13" max="13" width="4" style="320" customWidth="1"/>
    <col min="14" max="14" width="15.1796875" hidden="1" customWidth="1"/>
    <col min="15" max="15" width="17.453125" style="195" customWidth="1"/>
    <col min="16" max="17" width="15.1796875" hidden="1" customWidth="1"/>
    <col min="18" max="18" width="17" hidden="1" customWidth="1"/>
    <col min="19" max="19" width="18.453125" style="89" customWidth="1"/>
    <col min="20" max="20" width="19.1796875" customWidth="1"/>
    <col min="21" max="21" width="18.7265625" customWidth="1"/>
    <col min="22" max="22" width="15.1796875" style="6" customWidth="1"/>
    <col min="23" max="25" width="15.1796875" customWidth="1"/>
    <col min="26" max="26" width="27.54296875" customWidth="1"/>
    <col min="27" max="27" width="9.81640625" bestFit="1" customWidth="1"/>
  </cols>
  <sheetData>
    <row r="1" spans="1:27" s="177" customFormat="1" ht="87.65" customHeight="1" x14ac:dyDescent="0.35">
      <c r="A1" s="456" t="s">
        <v>2166</v>
      </c>
      <c r="B1" s="456"/>
      <c r="C1" s="456"/>
      <c r="D1" s="456"/>
      <c r="E1" s="327" t="s">
        <v>135</v>
      </c>
      <c r="F1" s="328" t="s">
        <v>136</v>
      </c>
      <c r="G1" s="328" t="s">
        <v>137</v>
      </c>
      <c r="H1" s="328" t="s">
        <v>138</v>
      </c>
      <c r="I1" s="328" t="s">
        <v>139</v>
      </c>
      <c r="J1" s="330" t="s">
        <v>140</v>
      </c>
      <c r="K1" s="327" t="s">
        <v>2170</v>
      </c>
      <c r="L1" s="328" t="s">
        <v>2171</v>
      </c>
      <c r="M1" s="329" t="s">
        <v>2172</v>
      </c>
      <c r="N1" s="325" t="s">
        <v>141</v>
      </c>
      <c r="O1" s="334" t="s">
        <v>142</v>
      </c>
      <c r="P1" s="325" t="s">
        <v>143</v>
      </c>
      <c r="Q1" s="326" t="s">
        <v>144</v>
      </c>
      <c r="R1" s="326" t="s">
        <v>145</v>
      </c>
      <c r="S1" s="326" t="s">
        <v>146</v>
      </c>
      <c r="T1" s="325" t="s">
        <v>147</v>
      </c>
      <c r="U1" s="325" t="s">
        <v>148</v>
      </c>
      <c r="V1" s="339" t="s">
        <v>149</v>
      </c>
      <c r="W1" s="325" t="s">
        <v>150</v>
      </c>
      <c r="X1" s="325" t="s">
        <v>151</v>
      </c>
      <c r="Y1" s="325" t="s">
        <v>2200</v>
      </c>
      <c r="Z1" s="325" t="s">
        <v>2183</v>
      </c>
      <c r="AA1" s="177" t="s">
        <v>2833</v>
      </c>
    </row>
    <row r="2" spans="1:27" x14ac:dyDescent="0.35">
      <c r="A2" s="355" t="s">
        <v>2163</v>
      </c>
      <c r="B2" s="355" t="s">
        <v>2164</v>
      </c>
      <c r="C2" s="356" t="s">
        <v>153</v>
      </c>
      <c r="D2" s="353">
        <v>1</v>
      </c>
      <c r="E2" s="64" t="s">
        <v>2165</v>
      </c>
      <c r="F2" s="319" t="s">
        <v>2167</v>
      </c>
      <c r="G2" s="321" t="s">
        <v>154</v>
      </c>
      <c r="H2" s="319" t="s">
        <v>2787</v>
      </c>
      <c r="I2" s="319" t="s">
        <v>65</v>
      </c>
      <c r="J2" s="320" t="s">
        <v>156</v>
      </c>
      <c r="K2" s="64" t="s">
        <v>975</v>
      </c>
      <c r="L2" s="321" t="s">
        <v>975</v>
      </c>
      <c r="M2" s="320" t="s">
        <v>975</v>
      </c>
      <c r="N2" s="321" t="str">
        <f>RegionSelect!$B$2</f>
        <v>Amhara</v>
      </c>
      <c r="O2" s="195">
        <v>1</v>
      </c>
      <c r="P2" s="321" t="s">
        <v>212</v>
      </c>
      <c r="Q2" s="321"/>
      <c r="R2" s="321"/>
      <c r="S2" s="89">
        <v>1</v>
      </c>
      <c r="T2">
        <v>4</v>
      </c>
      <c r="V2" s="6">
        <v>10</v>
      </c>
    </row>
    <row r="3" spans="1:27" x14ac:dyDescent="0.35">
      <c r="A3" s="355" t="s">
        <v>2163</v>
      </c>
      <c r="B3" s="355" t="s">
        <v>2164</v>
      </c>
      <c r="C3" s="356" t="s">
        <v>153</v>
      </c>
      <c r="D3" s="353">
        <v>2</v>
      </c>
      <c r="E3" s="64" t="s">
        <v>2198</v>
      </c>
      <c r="F3" s="319" t="s">
        <v>2173</v>
      </c>
      <c r="G3" s="319" t="s">
        <v>154</v>
      </c>
      <c r="H3" s="319" t="s">
        <v>2787</v>
      </c>
      <c r="I3" s="319" t="s">
        <v>65</v>
      </c>
      <c r="J3" s="320" t="s">
        <v>156</v>
      </c>
      <c r="K3" s="64" t="s">
        <v>975</v>
      </c>
      <c r="L3" s="319" t="s">
        <v>975</v>
      </c>
      <c r="M3" s="320" t="s">
        <v>194</v>
      </c>
      <c r="N3" s="321" t="str">
        <f>RegionSelect!$B$2</f>
        <v>Amhara</v>
      </c>
      <c r="O3" s="195">
        <v>1</v>
      </c>
      <c r="P3" s="321" t="s">
        <v>212</v>
      </c>
      <c r="Q3" s="321"/>
      <c r="R3" s="321"/>
      <c r="S3" s="89">
        <v>1</v>
      </c>
      <c r="T3">
        <v>1</v>
      </c>
      <c r="V3" s="359">
        <v>15</v>
      </c>
      <c r="Y3" t="s">
        <v>975</v>
      </c>
    </row>
    <row r="4" spans="1:27" x14ac:dyDescent="0.35">
      <c r="A4" s="355" t="s">
        <v>2163</v>
      </c>
      <c r="B4" s="355" t="s">
        <v>2164</v>
      </c>
      <c r="C4" s="356" t="s">
        <v>2174</v>
      </c>
      <c r="D4" s="353">
        <v>3</v>
      </c>
      <c r="E4" s="64" t="s">
        <v>2179</v>
      </c>
      <c r="F4" s="321" t="s">
        <v>2176</v>
      </c>
      <c r="G4" s="321" t="s">
        <v>154</v>
      </c>
      <c r="H4" s="319" t="s">
        <v>2789</v>
      </c>
      <c r="I4" s="321" t="s">
        <v>65</v>
      </c>
      <c r="J4" s="320" t="s">
        <v>156</v>
      </c>
      <c r="K4" s="64" t="s">
        <v>975</v>
      </c>
      <c r="L4" s="321" t="s">
        <v>194</v>
      </c>
      <c r="M4" s="320" t="s">
        <v>194</v>
      </c>
      <c r="N4" s="321" t="str">
        <f>RegionSelect!$B$2</f>
        <v>Amhara</v>
      </c>
      <c r="O4" s="195">
        <v>1</v>
      </c>
      <c r="P4" s="321" t="s">
        <v>212</v>
      </c>
      <c r="Q4" s="321"/>
      <c r="R4" s="321"/>
      <c r="S4" s="89">
        <v>1</v>
      </c>
      <c r="T4">
        <v>1</v>
      </c>
      <c r="V4" s="6">
        <v>15</v>
      </c>
    </row>
    <row r="5" spans="1:27" x14ac:dyDescent="0.35">
      <c r="A5" s="355" t="s">
        <v>2163</v>
      </c>
      <c r="B5" s="355" t="s">
        <v>2164</v>
      </c>
      <c r="C5" s="356" t="s">
        <v>2174</v>
      </c>
      <c r="D5" s="353">
        <v>4</v>
      </c>
      <c r="E5" s="64" t="s">
        <v>2180</v>
      </c>
      <c r="F5" s="321" t="s">
        <v>2175</v>
      </c>
      <c r="G5" s="321" t="s">
        <v>154</v>
      </c>
      <c r="H5" s="319" t="s">
        <v>2789</v>
      </c>
      <c r="I5" s="321" t="s">
        <v>65</v>
      </c>
      <c r="J5" s="320" t="s">
        <v>156</v>
      </c>
      <c r="K5" s="64" t="s">
        <v>975</v>
      </c>
      <c r="L5" s="321" t="s">
        <v>194</v>
      </c>
      <c r="M5" s="320" t="s">
        <v>194</v>
      </c>
      <c r="N5" s="321" t="str">
        <f>RegionSelect!$B$2</f>
        <v>Amhara</v>
      </c>
      <c r="O5" s="195">
        <v>1</v>
      </c>
      <c r="P5" s="321" t="s">
        <v>212</v>
      </c>
      <c r="Q5" s="321"/>
      <c r="R5" s="321"/>
      <c r="S5" s="89">
        <v>1</v>
      </c>
      <c r="T5">
        <v>1</v>
      </c>
      <c r="V5" s="6">
        <v>60</v>
      </c>
      <c r="Y5" t="s">
        <v>975</v>
      </c>
      <c r="Z5" t="s">
        <v>2184</v>
      </c>
    </row>
    <row r="6" spans="1:27" x14ac:dyDescent="0.35">
      <c r="A6" s="355" t="s">
        <v>2163</v>
      </c>
      <c r="B6" s="355" t="s">
        <v>2164</v>
      </c>
      <c r="C6" s="356" t="s">
        <v>2174</v>
      </c>
      <c r="D6" s="353">
        <v>5</v>
      </c>
      <c r="E6" s="64" t="s">
        <v>2181</v>
      </c>
      <c r="F6" s="321" t="s">
        <v>2177</v>
      </c>
      <c r="G6" s="321" t="s">
        <v>154</v>
      </c>
      <c r="H6" s="319" t="s">
        <v>2789</v>
      </c>
      <c r="I6" s="321" t="s">
        <v>65</v>
      </c>
      <c r="J6" s="320" t="s">
        <v>156</v>
      </c>
      <c r="K6" s="64" t="s">
        <v>975</v>
      </c>
      <c r="L6" s="321" t="s">
        <v>194</v>
      </c>
      <c r="M6" s="320" t="s">
        <v>194</v>
      </c>
      <c r="N6" s="321" t="str">
        <f>RegionSelect!$B$2</f>
        <v>Amhara</v>
      </c>
      <c r="O6" s="145">
        <f>IFERROR(VLOOKUP(_xlfn.CONCAT(AA6,RegionSelect!$C$2),RegionalData!$C:$S,13,FALSE),VLOOKUP(_xlfn.CONCAT(AA6,"ET"),RegionalData!$C:$S,13,FALSE))</f>
        <v>0.24284697815821815</v>
      </c>
      <c r="P6" s="321" t="s">
        <v>2195</v>
      </c>
      <c r="Q6" s="321"/>
      <c r="R6" s="321"/>
      <c r="S6" s="89">
        <v>1</v>
      </c>
      <c r="T6">
        <v>1</v>
      </c>
      <c r="V6" s="6">
        <v>30</v>
      </c>
      <c r="Y6" t="s">
        <v>975</v>
      </c>
      <c r="Z6" s="360" t="s">
        <v>2493</v>
      </c>
      <c r="AA6" t="s">
        <v>2888</v>
      </c>
    </row>
    <row r="7" spans="1:27" x14ac:dyDescent="0.35">
      <c r="A7" s="355" t="s">
        <v>2163</v>
      </c>
      <c r="B7" s="355" t="s">
        <v>2164</v>
      </c>
      <c r="C7" s="356" t="s">
        <v>2174</v>
      </c>
      <c r="D7" s="353">
        <v>6</v>
      </c>
      <c r="E7" s="64" t="s">
        <v>2182</v>
      </c>
      <c r="F7" s="321" t="s">
        <v>2178</v>
      </c>
      <c r="G7" s="321" t="s">
        <v>154</v>
      </c>
      <c r="H7" s="321" t="s">
        <v>2787</v>
      </c>
      <c r="I7" s="321" t="s">
        <v>65</v>
      </c>
      <c r="J7" s="320" t="s">
        <v>156</v>
      </c>
      <c r="K7" s="64" t="s">
        <v>975</v>
      </c>
      <c r="L7" s="321" t="s">
        <v>194</v>
      </c>
      <c r="M7" s="320" t="s">
        <v>194</v>
      </c>
      <c r="N7" s="321" t="str">
        <f>RegionSelect!$B$2</f>
        <v>Amhara</v>
      </c>
      <c r="O7" s="336"/>
      <c r="P7" s="321" t="s">
        <v>2195</v>
      </c>
      <c r="Q7" s="321"/>
      <c r="R7" s="321"/>
      <c r="S7" s="89">
        <v>1</v>
      </c>
      <c r="T7">
        <v>1</v>
      </c>
      <c r="V7" s="6">
        <v>0</v>
      </c>
      <c r="Z7" t="s">
        <v>2196</v>
      </c>
    </row>
    <row r="8" spans="1:27" x14ac:dyDescent="0.35">
      <c r="A8" s="355" t="s">
        <v>2163</v>
      </c>
      <c r="B8" s="355" t="s">
        <v>2164</v>
      </c>
      <c r="C8" s="356" t="s">
        <v>2185</v>
      </c>
      <c r="D8" s="353">
        <v>7</v>
      </c>
      <c r="E8" s="64" t="s">
        <v>2191</v>
      </c>
      <c r="F8" s="321" t="s">
        <v>2186</v>
      </c>
      <c r="G8" s="321" t="s">
        <v>154</v>
      </c>
      <c r="H8" s="321" t="s">
        <v>2787</v>
      </c>
      <c r="I8" s="321" t="s">
        <v>65</v>
      </c>
      <c r="J8" s="320" t="s">
        <v>156</v>
      </c>
      <c r="K8" s="64" t="s">
        <v>975</v>
      </c>
      <c r="L8" s="321" t="s">
        <v>975</v>
      </c>
      <c r="M8" s="320" t="s">
        <v>975</v>
      </c>
      <c r="N8" s="321" t="str">
        <f>RegionSelect!$B$2</f>
        <v>Amhara</v>
      </c>
      <c r="O8" s="195">
        <v>1</v>
      </c>
      <c r="P8" s="321" t="s">
        <v>212</v>
      </c>
      <c r="Q8" s="321"/>
      <c r="R8" s="321"/>
      <c r="S8" s="89">
        <v>1</v>
      </c>
      <c r="T8">
        <v>2</v>
      </c>
      <c r="V8" s="6">
        <v>60</v>
      </c>
    </row>
    <row r="9" spans="1:27" x14ac:dyDescent="0.35">
      <c r="A9" s="355" t="s">
        <v>2163</v>
      </c>
      <c r="B9" s="355" t="s">
        <v>2164</v>
      </c>
      <c r="C9" s="356" t="s">
        <v>2185</v>
      </c>
      <c r="D9" s="353">
        <v>8</v>
      </c>
      <c r="E9" s="64" t="s">
        <v>2192</v>
      </c>
      <c r="F9" s="321" t="s">
        <v>2187</v>
      </c>
      <c r="G9" s="321" t="s">
        <v>154</v>
      </c>
      <c r="H9" s="321" t="s">
        <v>2789</v>
      </c>
      <c r="I9" s="321" t="s">
        <v>65</v>
      </c>
      <c r="J9" s="320" t="s">
        <v>156</v>
      </c>
      <c r="K9" s="64" t="s">
        <v>975</v>
      </c>
      <c r="L9" s="321" t="s">
        <v>194</v>
      </c>
      <c r="M9" s="320" t="s">
        <v>194</v>
      </c>
      <c r="N9" s="372" t="str">
        <f>RegionSelect!$B$2</f>
        <v>Amhara</v>
      </c>
      <c r="O9" s="145">
        <f>IFERROR(VLOOKUP(_xlfn.CONCAT(AA9,RegionSelect!$C$2),RegionalData!$C:$S,13,FALSE),VLOOKUP(_xlfn.CONCAT(AA9,"ET"),RegionalData!$C:$S,13,FALSE))</f>
        <v>0.18539999999999998</v>
      </c>
      <c r="P9" s="321" t="s">
        <v>2195</v>
      </c>
      <c r="Q9" s="321"/>
      <c r="R9" s="321" t="s">
        <v>2201</v>
      </c>
      <c r="S9" s="139">
        <v>1</v>
      </c>
      <c r="T9">
        <v>1</v>
      </c>
      <c r="V9" s="6">
        <f>7*60</f>
        <v>420</v>
      </c>
      <c r="Y9" t="s">
        <v>975</v>
      </c>
      <c r="Z9" t="s">
        <v>2204</v>
      </c>
      <c r="AA9" t="s">
        <v>2906</v>
      </c>
    </row>
    <row r="10" spans="1:27" x14ac:dyDescent="0.35">
      <c r="A10" s="355" t="s">
        <v>2163</v>
      </c>
      <c r="B10" s="355" t="s">
        <v>2164</v>
      </c>
      <c r="C10" s="356" t="s">
        <v>2185</v>
      </c>
      <c r="D10" s="353">
        <v>9</v>
      </c>
      <c r="E10" s="64" t="s">
        <v>2193</v>
      </c>
      <c r="F10" s="321" t="s">
        <v>2188</v>
      </c>
      <c r="G10" s="321" t="s">
        <v>154</v>
      </c>
      <c r="H10" s="321" t="s">
        <v>2789</v>
      </c>
      <c r="I10" s="321" t="s">
        <v>65</v>
      </c>
      <c r="J10" s="320" t="s">
        <v>156</v>
      </c>
      <c r="K10" s="64" t="s">
        <v>975</v>
      </c>
      <c r="L10" s="321" t="s">
        <v>975</v>
      </c>
      <c r="M10" s="320" t="s">
        <v>194</v>
      </c>
      <c r="N10" s="321" t="str">
        <f>RegionSelect!$B$2</f>
        <v>Amhara</v>
      </c>
      <c r="O10" s="145">
        <f>IFERROR(VLOOKUP(_xlfn.CONCAT(AA10,RegionSelect!$C$2),RegionalData!$C:$S,13,FALSE),VLOOKUP(_xlfn.CONCAT(AA10,"ET"),RegionalData!$C:$S,13,FALSE))</f>
        <v>9.5000000000000001E-2</v>
      </c>
      <c r="P10" s="321" t="s">
        <v>2195</v>
      </c>
      <c r="Q10" s="321"/>
      <c r="R10" s="321"/>
      <c r="S10" s="139">
        <v>1</v>
      </c>
      <c r="T10">
        <v>3</v>
      </c>
      <c r="V10" s="6">
        <v>10</v>
      </c>
      <c r="Y10" t="s">
        <v>975</v>
      </c>
      <c r="Z10" t="s">
        <v>2203</v>
      </c>
      <c r="AA10" t="s">
        <v>2917</v>
      </c>
    </row>
    <row r="11" spans="1:27" x14ac:dyDescent="0.35">
      <c r="A11" s="355" t="s">
        <v>2163</v>
      </c>
      <c r="B11" s="355" t="s">
        <v>2164</v>
      </c>
      <c r="C11" s="356" t="s">
        <v>2185</v>
      </c>
      <c r="D11" s="353">
        <v>10</v>
      </c>
      <c r="E11" s="64" t="s">
        <v>2194</v>
      </c>
      <c r="F11" s="321" t="s">
        <v>2189</v>
      </c>
      <c r="G11" s="321" t="s">
        <v>154</v>
      </c>
      <c r="H11" s="321" t="s">
        <v>2789</v>
      </c>
      <c r="I11" s="321" t="s">
        <v>65</v>
      </c>
      <c r="J11" s="320" t="s">
        <v>156</v>
      </c>
      <c r="K11" s="64" t="s">
        <v>975</v>
      </c>
      <c r="L11" s="321" t="s">
        <v>194</v>
      </c>
      <c r="M11" s="320" t="s">
        <v>194</v>
      </c>
      <c r="N11" s="321" t="str">
        <f>RegionSelect!$B$2</f>
        <v>Amhara</v>
      </c>
      <c r="O11" s="145">
        <f>IFERROR(VLOOKUP(_xlfn.CONCAT(AA11,RegionSelect!$C$2),RegionalData!$C:$S,13,FALSE),VLOOKUP(_xlfn.CONCAT(AA11,"ET"),RegionalData!$C:$S,13,FALSE))</f>
        <v>0.1066</v>
      </c>
      <c r="P11" s="321" t="s">
        <v>2195</v>
      </c>
      <c r="Q11" s="321"/>
      <c r="R11" s="321" t="s">
        <v>2201</v>
      </c>
      <c r="S11" s="139">
        <v>1</v>
      </c>
      <c r="T11">
        <v>3</v>
      </c>
      <c r="V11" s="6">
        <v>60</v>
      </c>
      <c r="Y11" t="s">
        <v>975</v>
      </c>
      <c r="Z11" t="s">
        <v>2199</v>
      </c>
      <c r="AA11" t="s">
        <v>2921</v>
      </c>
    </row>
    <row r="12" spans="1:27" x14ac:dyDescent="0.35">
      <c r="A12" s="355" t="s">
        <v>2163</v>
      </c>
      <c r="B12" s="355" t="s">
        <v>2164</v>
      </c>
      <c r="C12" s="356" t="s">
        <v>2185</v>
      </c>
      <c r="D12" s="353">
        <v>11</v>
      </c>
      <c r="E12" s="64" t="s">
        <v>2202</v>
      </c>
      <c r="F12" s="321" t="s">
        <v>2190</v>
      </c>
      <c r="G12" s="321" t="s">
        <v>154</v>
      </c>
      <c r="H12" s="321" t="s">
        <v>2787</v>
      </c>
      <c r="I12" s="321" t="s">
        <v>65</v>
      </c>
      <c r="J12" s="320" t="s">
        <v>156</v>
      </c>
      <c r="K12" s="64" t="s">
        <v>975</v>
      </c>
      <c r="L12" s="321" t="s">
        <v>975</v>
      </c>
      <c r="M12" s="320" t="s">
        <v>194</v>
      </c>
      <c r="N12" s="321" t="str">
        <f>RegionSelect!$B$2</f>
        <v>Amhara</v>
      </c>
      <c r="O12" s="333">
        <f>O11</f>
        <v>0.1066</v>
      </c>
      <c r="P12" s="321" t="s">
        <v>2195</v>
      </c>
      <c r="Q12" s="321"/>
      <c r="R12" s="321" t="s">
        <v>2201</v>
      </c>
      <c r="S12" s="89">
        <f>S11</f>
        <v>1</v>
      </c>
      <c r="T12" s="321">
        <v>1</v>
      </c>
      <c r="V12" s="6">
        <v>10</v>
      </c>
      <c r="Y12" t="s">
        <v>975</v>
      </c>
      <c r="Z12" t="s">
        <v>2197</v>
      </c>
      <c r="AA12" t="s">
        <v>2921</v>
      </c>
    </row>
    <row r="13" spans="1:27" x14ac:dyDescent="0.35">
      <c r="A13" s="355" t="s">
        <v>2163</v>
      </c>
      <c r="B13" s="355" t="s">
        <v>2164</v>
      </c>
      <c r="C13" s="356" t="s">
        <v>2206</v>
      </c>
      <c r="D13" s="353">
        <v>12</v>
      </c>
      <c r="E13" s="64" t="s">
        <v>2207</v>
      </c>
      <c r="F13" s="321" t="s">
        <v>2208</v>
      </c>
      <c r="G13" s="321" t="s">
        <v>193</v>
      </c>
      <c r="H13" s="319" t="s">
        <v>206</v>
      </c>
      <c r="I13" s="321" t="s">
        <v>194</v>
      </c>
      <c r="J13" s="320" t="s">
        <v>194</v>
      </c>
      <c r="K13" s="64" t="s">
        <v>975</v>
      </c>
      <c r="L13" s="321" t="s">
        <v>975</v>
      </c>
      <c r="M13" s="320" t="s">
        <v>975</v>
      </c>
      <c r="N13" s="321" t="str">
        <f>RegionSelect!$B$2</f>
        <v>Amhara</v>
      </c>
      <c r="P13" s="195" t="s">
        <v>194</v>
      </c>
      <c r="Q13" s="195"/>
      <c r="R13" s="195"/>
      <c r="S13" s="195"/>
      <c r="T13" s="195"/>
      <c r="U13" s="195"/>
      <c r="W13" s="195"/>
      <c r="X13" s="195"/>
      <c r="Y13" t="s">
        <v>975</v>
      </c>
      <c r="Z13" s="234" t="s">
        <v>2211</v>
      </c>
    </row>
    <row r="14" spans="1:27" x14ac:dyDescent="0.35">
      <c r="A14" s="355" t="s">
        <v>2163</v>
      </c>
      <c r="B14" s="355" t="s">
        <v>2164</v>
      </c>
      <c r="C14" s="356" t="s">
        <v>2206</v>
      </c>
      <c r="D14" s="353">
        <v>13</v>
      </c>
      <c r="E14" s="64" t="s">
        <v>2768</v>
      </c>
      <c r="F14" s="321" t="s">
        <v>2209</v>
      </c>
      <c r="G14" s="321" t="s">
        <v>2248</v>
      </c>
      <c r="H14" s="319" t="s">
        <v>206</v>
      </c>
      <c r="I14" s="321" t="s">
        <v>194</v>
      </c>
      <c r="J14" s="320" t="s">
        <v>156</v>
      </c>
      <c r="K14" s="64" t="s">
        <v>975</v>
      </c>
      <c r="L14" s="321" t="s">
        <v>975</v>
      </c>
      <c r="M14" s="320" t="s">
        <v>975</v>
      </c>
      <c r="N14" s="321" t="str">
        <f>RegionSelect!$B$2</f>
        <v>Amhara</v>
      </c>
      <c r="P14" s="195" t="s">
        <v>194</v>
      </c>
      <c r="Q14" s="195"/>
      <c r="R14" s="195"/>
      <c r="S14" s="195"/>
      <c r="T14" s="195"/>
      <c r="U14" s="195"/>
      <c r="W14" s="195"/>
      <c r="X14" s="195"/>
      <c r="Y14" t="s">
        <v>975</v>
      </c>
      <c r="Z14" t="s">
        <v>2212</v>
      </c>
    </row>
    <row r="15" spans="1:27" x14ac:dyDescent="0.35">
      <c r="A15" s="355" t="s">
        <v>2163</v>
      </c>
      <c r="B15" s="355" t="s">
        <v>2164</v>
      </c>
      <c r="C15" s="356" t="s">
        <v>2206</v>
      </c>
      <c r="D15" s="353">
        <v>14</v>
      </c>
      <c r="E15" s="64" t="s">
        <v>2769</v>
      </c>
      <c r="F15" s="321" t="s">
        <v>2210</v>
      </c>
      <c r="G15" s="321" t="s">
        <v>2248</v>
      </c>
      <c r="H15" s="319" t="s">
        <v>2787</v>
      </c>
      <c r="I15" s="321" t="s">
        <v>2240</v>
      </c>
      <c r="J15" s="320" t="s">
        <v>253</v>
      </c>
      <c r="K15" s="64" t="s">
        <v>975</v>
      </c>
      <c r="L15" s="321" t="s">
        <v>975</v>
      </c>
      <c r="M15" s="320" t="s">
        <v>975</v>
      </c>
      <c r="N15" s="321" t="str">
        <f>RegionSelect!$B$2</f>
        <v>Amhara</v>
      </c>
      <c r="P15" s="195" t="s">
        <v>194</v>
      </c>
      <c r="Q15" s="195"/>
      <c r="R15" s="195"/>
      <c r="S15" s="195"/>
      <c r="T15" s="195"/>
      <c r="U15" s="195"/>
      <c r="W15" s="195"/>
      <c r="X15" s="195"/>
      <c r="Y15" t="s">
        <v>975</v>
      </c>
      <c r="Z15" s="234" t="s">
        <v>2249</v>
      </c>
    </row>
    <row r="16" spans="1:27" x14ac:dyDescent="0.35">
      <c r="A16" s="355" t="s">
        <v>2163</v>
      </c>
      <c r="B16" s="356" t="s">
        <v>2213</v>
      </c>
      <c r="C16" s="356"/>
      <c r="D16" s="353">
        <v>15</v>
      </c>
      <c r="E16" s="64" t="str">
        <f>_xlfn.CONCAT("FH.MN.",D16)</f>
        <v>FH.MN.15</v>
      </c>
      <c r="F16" s="321" t="s">
        <v>290</v>
      </c>
      <c r="G16" s="321" t="s">
        <v>154</v>
      </c>
      <c r="H16" s="319" t="s">
        <v>2787</v>
      </c>
      <c r="I16" s="319" t="s">
        <v>65</v>
      </c>
      <c r="J16" s="320" t="s">
        <v>156</v>
      </c>
      <c r="K16" s="64" t="s">
        <v>975</v>
      </c>
      <c r="L16" s="321" t="s">
        <v>975</v>
      </c>
      <c r="M16" s="320" t="s">
        <v>975</v>
      </c>
      <c r="N16" s="321" t="str">
        <f>RegionSelect!$B$2</f>
        <v>Amhara</v>
      </c>
      <c r="O16" s="195">
        <v>1</v>
      </c>
      <c r="P16" s="195" t="s">
        <v>212</v>
      </c>
      <c r="Q16" s="321"/>
      <c r="R16" s="321"/>
      <c r="S16" s="89">
        <v>1</v>
      </c>
      <c r="T16">
        <v>2</v>
      </c>
      <c r="U16" s="195"/>
      <c r="V16" s="6">
        <v>30</v>
      </c>
      <c r="W16" s="195"/>
      <c r="X16" s="195"/>
    </row>
    <row r="17" spans="1:27" x14ac:dyDescent="0.35">
      <c r="A17" s="355" t="s">
        <v>2163</v>
      </c>
      <c r="B17" s="356" t="s">
        <v>2213</v>
      </c>
      <c r="C17" s="356"/>
      <c r="D17" s="353">
        <v>16</v>
      </c>
      <c r="E17" s="64" t="str">
        <f t="shared" ref="E17:E36" si="0">_xlfn.CONCAT("FH.MN.",D17)</f>
        <v>FH.MN.16</v>
      </c>
      <c r="F17" s="321" t="s">
        <v>2214</v>
      </c>
      <c r="G17" s="321" t="s">
        <v>154</v>
      </c>
      <c r="H17" s="319" t="s">
        <v>2787</v>
      </c>
      <c r="I17" s="319" t="s">
        <v>65</v>
      </c>
      <c r="J17" s="320" t="s">
        <v>156</v>
      </c>
      <c r="K17" s="64" t="s">
        <v>975</v>
      </c>
      <c r="L17" s="321" t="s">
        <v>975</v>
      </c>
      <c r="M17" s="320" t="s">
        <v>194</v>
      </c>
      <c r="N17" s="321" t="str">
        <f>RegionSelect!$B$2</f>
        <v>Amhara</v>
      </c>
      <c r="O17" s="195">
        <v>1</v>
      </c>
      <c r="P17" s="195" t="s">
        <v>212</v>
      </c>
      <c r="Q17" s="321"/>
      <c r="R17" s="321"/>
      <c r="S17" s="89">
        <v>1</v>
      </c>
      <c r="T17" s="195"/>
      <c r="U17" s="195"/>
      <c r="W17" s="195"/>
      <c r="X17" s="195"/>
      <c r="Z17" t="s">
        <v>2231</v>
      </c>
    </row>
    <row r="18" spans="1:27" x14ac:dyDescent="0.35">
      <c r="A18" s="355" t="s">
        <v>2163</v>
      </c>
      <c r="B18" s="356" t="s">
        <v>2213</v>
      </c>
      <c r="C18" s="356"/>
      <c r="D18" s="353">
        <v>17</v>
      </c>
      <c r="E18" s="64" t="str">
        <f t="shared" si="0"/>
        <v>FH.MN.17</v>
      </c>
      <c r="F18" s="321" t="s">
        <v>2215</v>
      </c>
      <c r="G18" s="321" t="s">
        <v>154</v>
      </c>
      <c r="H18" s="319" t="s">
        <v>2787</v>
      </c>
      <c r="I18" s="319" t="s">
        <v>65</v>
      </c>
      <c r="J18" s="320" t="s">
        <v>156</v>
      </c>
      <c r="K18" s="64" t="s">
        <v>975</v>
      </c>
      <c r="L18" s="321" t="s">
        <v>975</v>
      </c>
      <c r="M18" s="320" t="s">
        <v>975</v>
      </c>
      <c r="N18" s="321" t="str">
        <f>RegionSelect!$B$2</f>
        <v>Amhara</v>
      </c>
      <c r="O18" s="195">
        <v>1</v>
      </c>
      <c r="P18" s="195" t="s">
        <v>212</v>
      </c>
      <c r="Q18" s="321"/>
      <c r="R18" s="321"/>
      <c r="S18" s="89">
        <v>1</v>
      </c>
      <c r="T18" s="195"/>
      <c r="U18" s="195"/>
      <c r="W18" s="195"/>
      <c r="X18" s="195"/>
      <c r="Z18" t="s">
        <v>2231</v>
      </c>
    </row>
    <row r="19" spans="1:27" x14ac:dyDescent="0.35">
      <c r="A19" s="355" t="s">
        <v>2163</v>
      </c>
      <c r="B19" s="356" t="s">
        <v>2213</v>
      </c>
      <c r="C19" s="356"/>
      <c r="D19" s="353">
        <v>18</v>
      </c>
      <c r="E19" s="64" t="str">
        <f t="shared" si="0"/>
        <v>FH.MN.18</v>
      </c>
      <c r="F19" s="321" t="s">
        <v>2216</v>
      </c>
      <c r="G19" s="321" t="s">
        <v>154</v>
      </c>
      <c r="H19" s="319" t="s">
        <v>2788</v>
      </c>
      <c r="I19" s="319" t="s">
        <v>67</v>
      </c>
      <c r="J19" s="320" t="s">
        <v>156</v>
      </c>
      <c r="K19" s="64" t="s">
        <v>975</v>
      </c>
      <c r="L19" s="321" t="s">
        <v>975</v>
      </c>
      <c r="M19" s="320" t="s">
        <v>975</v>
      </c>
      <c r="N19" s="321" t="str">
        <f>RegionSelect!$B$2</f>
        <v>Amhara</v>
      </c>
      <c r="O19" s="195">
        <v>1</v>
      </c>
      <c r="P19" s="195" t="s">
        <v>212</v>
      </c>
      <c r="Q19" s="321"/>
      <c r="R19" s="321"/>
      <c r="S19" s="89">
        <v>1</v>
      </c>
      <c r="T19" s="195"/>
      <c r="U19" s="195"/>
      <c r="W19" s="195"/>
      <c r="X19" s="195"/>
      <c r="Z19" t="s">
        <v>2231</v>
      </c>
    </row>
    <row r="20" spans="1:27" x14ac:dyDescent="0.35">
      <c r="A20" s="355" t="s">
        <v>2163</v>
      </c>
      <c r="B20" s="356" t="s">
        <v>2213</v>
      </c>
      <c r="C20" s="356"/>
      <c r="D20" s="353">
        <v>19</v>
      </c>
      <c r="F20" s="321" t="s">
        <v>2217</v>
      </c>
      <c r="G20" s="321" t="s">
        <v>154</v>
      </c>
      <c r="H20" s="319" t="s">
        <v>2789</v>
      </c>
      <c r="I20" s="319" t="s">
        <v>67</v>
      </c>
      <c r="J20" s="320" t="s">
        <v>169</v>
      </c>
      <c r="K20" s="64" t="s">
        <v>975</v>
      </c>
      <c r="L20" s="321" t="s">
        <v>975</v>
      </c>
      <c r="M20" s="320" t="s">
        <v>975</v>
      </c>
      <c r="N20" s="321" t="str">
        <f>RegionSelect!$B$2</f>
        <v>Amhara</v>
      </c>
      <c r="P20" s="195" t="s">
        <v>194</v>
      </c>
      <c r="Q20" s="195"/>
      <c r="R20" s="195"/>
      <c r="S20" s="195"/>
      <c r="T20" s="195"/>
      <c r="U20" s="195"/>
      <c r="W20" s="195"/>
      <c r="X20" s="195"/>
      <c r="Z20" s="195" t="s">
        <v>2230</v>
      </c>
    </row>
    <row r="21" spans="1:27" x14ac:dyDescent="0.35">
      <c r="A21" s="355" t="s">
        <v>2163</v>
      </c>
      <c r="B21" s="356" t="s">
        <v>2213</v>
      </c>
      <c r="C21" s="356"/>
      <c r="D21" s="353">
        <v>19</v>
      </c>
      <c r="E21" s="64" t="s">
        <v>2225</v>
      </c>
      <c r="F21" s="58" t="s">
        <v>2828</v>
      </c>
      <c r="G21" s="321" t="s">
        <v>154</v>
      </c>
      <c r="H21" s="319" t="s">
        <v>2789</v>
      </c>
      <c r="I21" s="319" t="s">
        <v>67</v>
      </c>
      <c r="J21" s="320" t="s">
        <v>169</v>
      </c>
      <c r="K21" s="64" t="s">
        <v>975</v>
      </c>
      <c r="L21" s="321" t="s">
        <v>975</v>
      </c>
      <c r="M21" s="320" t="s">
        <v>975</v>
      </c>
      <c r="N21" s="372" t="str">
        <f>RegionSelect!$B$2</f>
        <v>Amhara</v>
      </c>
      <c r="O21" s="130">
        <v>2</v>
      </c>
      <c r="P21" t="s">
        <v>2229</v>
      </c>
      <c r="Q21" s="195"/>
      <c r="R21" s="195"/>
      <c r="S21" s="130">
        <v>0.98</v>
      </c>
      <c r="T21" s="58">
        <v>1</v>
      </c>
      <c r="U21" s="195"/>
      <c r="V21" s="340">
        <v>5</v>
      </c>
      <c r="W21" s="195"/>
      <c r="X21" s="195"/>
    </row>
    <row r="22" spans="1:27" x14ac:dyDescent="0.35">
      <c r="A22" s="355" t="s">
        <v>2163</v>
      </c>
      <c r="B22" s="356" t="s">
        <v>2213</v>
      </c>
      <c r="C22" s="356"/>
      <c r="D22" s="353">
        <v>19</v>
      </c>
      <c r="E22" s="64" t="s">
        <v>2227</v>
      </c>
      <c r="F22" s="58" t="s">
        <v>171</v>
      </c>
      <c r="G22" s="321" t="s">
        <v>154</v>
      </c>
      <c r="H22" s="319" t="s">
        <v>2789</v>
      </c>
      <c r="I22" s="319" t="s">
        <v>67</v>
      </c>
      <c r="J22" s="320" t="s">
        <v>169</v>
      </c>
      <c r="K22" s="64" t="s">
        <v>975</v>
      </c>
      <c r="L22" s="321" t="s">
        <v>975</v>
      </c>
      <c r="M22" s="320" t="s">
        <v>975</v>
      </c>
      <c r="N22" s="372" t="str">
        <f>RegionSelect!$B$2</f>
        <v>Amhara</v>
      </c>
      <c r="O22" s="58">
        <f>5-O21</f>
        <v>3</v>
      </c>
      <c r="P22" t="s">
        <v>2229</v>
      </c>
      <c r="Q22" s="195"/>
      <c r="R22" s="195"/>
      <c r="S22" s="130">
        <v>0.98</v>
      </c>
      <c r="T22" s="58">
        <v>1</v>
      </c>
      <c r="U22" s="195"/>
      <c r="V22" s="340">
        <v>5</v>
      </c>
      <c r="W22" s="195"/>
      <c r="X22" s="195"/>
    </row>
    <row r="23" spans="1:27" x14ac:dyDescent="0.35">
      <c r="A23" s="355" t="s">
        <v>2163</v>
      </c>
      <c r="B23" s="356" t="s">
        <v>2213</v>
      </c>
      <c r="C23" s="356"/>
      <c r="D23" s="353">
        <v>19</v>
      </c>
      <c r="E23" s="64" t="s">
        <v>2228</v>
      </c>
      <c r="F23" s="58" t="s">
        <v>173</v>
      </c>
      <c r="G23" s="321" t="s">
        <v>154</v>
      </c>
      <c r="H23" s="319" t="s">
        <v>2789</v>
      </c>
      <c r="I23" s="319" t="s">
        <v>67</v>
      </c>
      <c r="J23" s="320" t="s">
        <v>169</v>
      </c>
      <c r="K23" s="64" t="s">
        <v>975</v>
      </c>
      <c r="L23" s="321" t="s">
        <v>975</v>
      </c>
      <c r="M23" s="320" t="s">
        <v>975</v>
      </c>
      <c r="N23" s="321" t="str">
        <f>RegionSelect!$B$2</f>
        <v>Amhara</v>
      </c>
      <c r="O23" s="145">
        <f>IFERROR(VLOOKUP(_xlfn.CONCAT(AA23,RegionSelect!$C$2),RegionalData!$C:$S,13,FALSE),VLOOKUP(_xlfn.CONCAT(AA23,"ET"),RegionalData!$C:$S,13,FALSE))</f>
        <v>0.46090000000000003</v>
      </c>
      <c r="P23" t="s">
        <v>1863</v>
      </c>
      <c r="Q23" s="195"/>
      <c r="R23" s="195"/>
      <c r="S23" s="130">
        <v>0.98</v>
      </c>
      <c r="T23" s="58">
        <v>2</v>
      </c>
      <c r="U23" s="195"/>
      <c r="V23" s="340">
        <v>5</v>
      </c>
      <c r="W23" s="195"/>
      <c r="X23" s="195"/>
      <c r="AA23" t="s">
        <v>2936</v>
      </c>
    </row>
    <row r="24" spans="1:27" x14ac:dyDescent="0.35">
      <c r="A24" s="355" t="s">
        <v>2163</v>
      </c>
      <c r="B24" s="356" t="s">
        <v>2213</v>
      </c>
      <c r="C24" s="356"/>
      <c r="D24" s="353">
        <v>19</v>
      </c>
      <c r="E24" s="64" t="s">
        <v>2829</v>
      </c>
      <c r="F24" s="58" t="s">
        <v>2830</v>
      </c>
      <c r="G24" s="321" t="s">
        <v>154</v>
      </c>
      <c r="H24" s="319" t="s">
        <v>2789</v>
      </c>
      <c r="I24" s="319" t="s">
        <v>67</v>
      </c>
      <c r="J24" s="320" t="s">
        <v>169</v>
      </c>
      <c r="K24" s="64" t="s">
        <v>975</v>
      </c>
      <c r="L24" s="321" t="s">
        <v>975</v>
      </c>
      <c r="M24" s="320" t="s">
        <v>975</v>
      </c>
      <c r="N24" s="321" t="str">
        <f>RegionSelect!$B$2</f>
        <v>Amhara</v>
      </c>
      <c r="O24" s="401"/>
      <c r="P24" s="52"/>
      <c r="Q24" s="195"/>
      <c r="R24" s="195"/>
      <c r="S24" s="130">
        <v>0.98</v>
      </c>
      <c r="T24" s="58">
        <v>1</v>
      </c>
      <c r="U24" s="195"/>
      <c r="V24" s="340">
        <v>5</v>
      </c>
      <c r="W24" s="195"/>
      <c r="X24" s="195"/>
    </row>
    <row r="25" spans="1:27" x14ac:dyDescent="0.35">
      <c r="A25" s="355" t="s">
        <v>2163</v>
      </c>
      <c r="B25" s="356" t="s">
        <v>2213</v>
      </c>
      <c r="C25" s="356"/>
      <c r="D25" s="353">
        <v>20</v>
      </c>
      <c r="E25" s="64" t="str">
        <f t="shared" si="0"/>
        <v>FH.MN.20</v>
      </c>
      <c r="F25" s="321" t="s">
        <v>2218</v>
      </c>
      <c r="G25" s="321" t="s">
        <v>154</v>
      </c>
      <c r="H25" s="319" t="s">
        <v>2789</v>
      </c>
      <c r="I25" s="319" t="s">
        <v>67</v>
      </c>
      <c r="J25" s="320" t="s">
        <v>194</v>
      </c>
      <c r="K25" s="64" t="s">
        <v>975</v>
      </c>
      <c r="L25" s="321" t="s">
        <v>194</v>
      </c>
      <c r="M25" s="320" t="s">
        <v>194</v>
      </c>
      <c r="N25" s="321" t="str">
        <f>RegionSelect!$B$2</f>
        <v>Amhara</v>
      </c>
      <c r="P25" s="195" t="s">
        <v>194</v>
      </c>
      <c r="Q25" s="195"/>
      <c r="R25" s="195"/>
      <c r="T25" s="58"/>
      <c r="U25" s="195"/>
      <c r="V25" s="340"/>
      <c r="W25" s="195"/>
      <c r="X25" s="195"/>
      <c r="Y25" s="195" t="s">
        <v>975</v>
      </c>
      <c r="Z25" t="s">
        <v>2827</v>
      </c>
    </row>
    <row r="26" spans="1:27" x14ac:dyDescent="0.35">
      <c r="A26" s="355" t="s">
        <v>2163</v>
      </c>
      <c r="B26" s="356" t="s">
        <v>2213</v>
      </c>
      <c r="C26" s="356"/>
      <c r="D26" s="353">
        <v>21</v>
      </c>
      <c r="E26" s="64" t="s">
        <v>2226</v>
      </c>
      <c r="F26" s="321" t="s">
        <v>2224</v>
      </c>
      <c r="G26" s="321" t="s">
        <v>154</v>
      </c>
      <c r="H26" s="321" t="s">
        <v>2787</v>
      </c>
      <c r="I26" s="321" t="s">
        <v>70</v>
      </c>
      <c r="J26" s="320" t="s">
        <v>169</v>
      </c>
      <c r="K26" s="64" t="str">
        <f>K27</f>
        <v>Yes</v>
      </c>
      <c r="L26" s="321" t="str">
        <f t="shared" ref="L26:M26" si="1">L27</f>
        <v>Yes</v>
      </c>
      <c r="M26" s="320" t="str">
        <f t="shared" si="1"/>
        <v>-</v>
      </c>
      <c r="N26" s="321" t="str">
        <f>RegionSelect!$B$2</f>
        <v>Amhara</v>
      </c>
      <c r="O26" s="195">
        <v>1</v>
      </c>
      <c r="P26" s="321" t="s">
        <v>212</v>
      </c>
      <c r="Q26" s="195"/>
      <c r="R26" s="195"/>
      <c r="S26" s="89">
        <v>1</v>
      </c>
      <c r="T26" s="195">
        <v>3</v>
      </c>
      <c r="V26" s="340">
        <v>5</v>
      </c>
      <c r="W26" s="195"/>
      <c r="X26" s="195"/>
    </row>
    <row r="27" spans="1:27" x14ac:dyDescent="0.35">
      <c r="A27" s="355" t="s">
        <v>2163</v>
      </c>
      <c r="B27" s="356" t="s">
        <v>2213</v>
      </c>
      <c r="C27" s="356"/>
      <c r="D27" s="353">
        <v>21</v>
      </c>
      <c r="E27" s="64" t="str">
        <f t="shared" si="0"/>
        <v>FH.MN.21</v>
      </c>
      <c r="F27" s="321" t="s">
        <v>2220</v>
      </c>
      <c r="G27" s="321" t="s">
        <v>154</v>
      </c>
      <c r="H27" s="319" t="s">
        <v>2789</v>
      </c>
      <c r="I27" s="319" t="s">
        <v>70</v>
      </c>
      <c r="J27" s="320" t="s">
        <v>169</v>
      </c>
      <c r="K27" s="64" t="s">
        <v>975</v>
      </c>
      <c r="L27" s="321" t="s">
        <v>975</v>
      </c>
      <c r="M27" s="320" t="s">
        <v>194</v>
      </c>
      <c r="N27" s="372" t="str">
        <f>RegionSelect!$B$2</f>
        <v>Amhara</v>
      </c>
      <c r="O27" s="145">
        <f>IFERROR(VLOOKUP(_xlfn.CONCAT(AA27,RegionSelect!$C$2),RegionalData!$C:$S,13,FALSE),VLOOKUP(_xlfn.CONCAT(AA27,"ET"),RegionalData!$C:$S,13,FALSE))</f>
        <v>0.13400000000000001</v>
      </c>
      <c r="P27" s="321" t="s">
        <v>2195</v>
      </c>
      <c r="Q27" s="195"/>
      <c r="R27" s="195"/>
      <c r="S27" s="130">
        <v>0.98</v>
      </c>
      <c r="T27" s="58">
        <v>4</v>
      </c>
      <c r="U27" s="195"/>
      <c r="V27" s="340">
        <v>5</v>
      </c>
      <c r="W27" s="195"/>
      <c r="X27" s="195"/>
      <c r="AA27" t="s">
        <v>2945</v>
      </c>
    </row>
    <row r="28" spans="1:27" x14ac:dyDescent="0.35">
      <c r="A28" s="355" t="s">
        <v>2163</v>
      </c>
      <c r="B28" s="356" t="s">
        <v>2213</v>
      </c>
      <c r="C28" s="356"/>
      <c r="D28" s="353">
        <v>22</v>
      </c>
      <c r="E28" s="64" t="str">
        <f t="shared" si="0"/>
        <v>FH.MN.22</v>
      </c>
      <c r="F28" s="321" t="s">
        <v>2219</v>
      </c>
      <c r="G28" s="321" t="s">
        <v>154</v>
      </c>
      <c r="H28" s="319" t="s">
        <v>2789</v>
      </c>
      <c r="I28" s="319" t="s">
        <v>70</v>
      </c>
      <c r="J28" s="320" t="s">
        <v>169</v>
      </c>
      <c r="K28" s="64" t="s">
        <v>975</v>
      </c>
      <c r="L28" s="321" t="s">
        <v>975</v>
      </c>
      <c r="M28" s="320" t="s">
        <v>194</v>
      </c>
      <c r="N28" s="372" t="str">
        <f>RegionSelect!$B$2</f>
        <v>Amhara</v>
      </c>
      <c r="O28" s="145">
        <f>IFERROR(VLOOKUP(_xlfn.CONCAT(AA28,RegionSelect!$C$2),RegionalData!$C:$S,13,FALSE),VLOOKUP(_xlfn.CONCAT(AA28,"ET"),RegionalData!$C:$S,13,FALSE))</f>
        <v>0.41499999999999998</v>
      </c>
      <c r="P28" s="321" t="s">
        <v>2195</v>
      </c>
      <c r="Q28" s="195"/>
      <c r="R28" s="195"/>
      <c r="S28" s="130">
        <v>0.98</v>
      </c>
      <c r="T28" s="58">
        <v>2</v>
      </c>
      <c r="U28" s="195"/>
      <c r="V28" s="340">
        <v>5</v>
      </c>
      <c r="W28" s="195"/>
      <c r="X28" s="195"/>
      <c r="AA28" t="s">
        <v>2947</v>
      </c>
    </row>
    <row r="29" spans="1:27" x14ac:dyDescent="0.35">
      <c r="A29" s="355" t="s">
        <v>2163</v>
      </c>
      <c r="B29" s="356" t="s">
        <v>2213</v>
      </c>
      <c r="C29" s="356"/>
      <c r="D29" s="353">
        <v>23</v>
      </c>
      <c r="E29" s="64" t="str">
        <f t="shared" si="0"/>
        <v>FH.MN.23</v>
      </c>
      <c r="F29" s="321" t="s">
        <v>2221</v>
      </c>
      <c r="G29" s="321" t="s">
        <v>154</v>
      </c>
      <c r="H29" s="321" t="s">
        <v>2787</v>
      </c>
      <c r="I29" s="319" t="s">
        <v>70</v>
      </c>
      <c r="J29" s="320" t="s">
        <v>169</v>
      </c>
      <c r="K29" s="64" t="s">
        <v>975</v>
      </c>
      <c r="L29" s="321" t="s">
        <v>975</v>
      </c>
      <c r="M29" s="320" t="s">
        <v>975</v>
      </c>
      <c r="N29" s="321" t="str">
        <f>RegionSelect!$B$2</f>
        <v>Amhara</v>
      </c>
      <c r="O29" s="195">
        <v>1</v>
      </c>
      <c r="P29" t="s">
        <v>212</v>
      </c>
      <c r="Q29" s="195"/>
      <c r="R29" s="195"/>
      <c r="S29" s="89">
        <v>1</v>
      </c>
      <c r="U29">
        <v>2</v>
      </c>
      <c r="V29" s="6">
        <v>5</v>
      </c>
      <c r="W29" s="195"/>
      <c r="X29" s="195"/>
      <c r="Y29" s="195" t="s">
        <v>975</v>
      </c>
    </row>
    <row r="30" spans="1:27" x14ac:dyDescent="0.35">
      <c r="A30" s="355" t="s">
        <v>2163</v>
      </c>
      <c r="B30" s="356" t="s">
        <v>2213</v>
      </c>
      <c r="C30" s="356"/>
      <c r="D30" s="353">
        <v>24</v>
      </c>
      <c r="E30" s="64" t="str">
        <f t="shared" si="0"/>
        <v>FH.MN.24</v>
      </c>
      <c r="F30" s="321" t="s">
        <v>2222</v>
      </c>
      <c r="G30" s="321" t="s">
        <v>154</v>
      </c>
      <c r="H30" s="321" t="s">
        <v>2789</v>
      </c>
      <c r="I30" s="321" t="s">
        <v>67</v>
      </c>
      <c r="J30" s="320" t="s">
        <v>169</v>
      </c>
      <c r="K30" s="64" t="s">
        <v>975</v>
      </c>
      <c r="L30" s="321" t="s">
        <v>975</v>
      </c>
      <c r="M30" s="320" t="s">
        <v>975</v>
      </c>
      <c r="N30" s="321" t="str">
        <f>RegionSelect!$B$2</f>
        <v>Amhara</v>
      </c>
      <c r="O30" s="145">
        <f>IFERROR(VLOOKUP(_xlfn.CONCAT(AA30,RegionSelect!$C$2),RegionalData!$C:$S,13,FALSE),VLOOKUP(_xlfn.CONCAT(AA30,"ET"),RegionalData!$C:$S,13,FALSE))</f>
        <v>2.7499999999999998E-3</v>
      </c>
      <c r="P30" s="321" t="s">
        <v>371</v>
      </c>
      <c r="Q30" s="195"/>
      <c r="R30" s="195"/>
      <c r="S30" s="89">
        <f>PopValues_retain!C10</f>
        <v>0.95480225988700573</v>
      </c>
      <c r="T30" s="58">
        <v>1</v>
      </c>
      <c r="U30" s="195"/>
      <c r="V30" s="340">
        <v>15</v>
      </c>
      <c r="W30" s="195"/>
      <c r="X30" s="195"/>
      <c r="Y30" t="s">
        <v>975</v>
      </c>
      <c r="Z30" s="338" t="s">
        <v>2232</v>
      </c>
      <c r="AA30" t="s">
        <v>2948</v>
      </c>
    </row>
    <row r="31" spans="1:27" x14ac:dyDescent="0.35">
      <c r="A31" s="355" t="s">
        <v>2163</v>
      </c>
      <c r="B31" s="356" t="s">
        <v>2213</v>
      </c>
      <c r="C31" s="356"/>
      <c r="D31" s="353">
        <v>25</v>
      </c>
      <c r="E31" s="64" t="str">
        <f t="shared" si="0"/>
        <v>FH.MN.25</v>
      </c>
      <c r="F31" s="321" t="s">
        <v>2223</v>
      </c>
      <c r="G31" s="321" t="s">
        <v>154</v>
      </c>
      <c r="H31" s="321" t="s">
        <v>2789</v>
      </c>
      <c r="I31" s="321" t="s">
        <v>67</v>
      </c>
      <c r="J31" s="320" t="s">
        <v>169</v>
      </c>
      <c r="K31" s="64" t="s">
        <v>975</v>
      </c>
      <c r="L31" s="321" t="s">
        <v>975</v>
      </c>
      <c r="M31" s="320" t="s">
        <v>194</v>
      </c>
      <c r="N31" s="321" t="str">
        <f>RegionSelect!$B$2</f>
        <v>Amhara</v>
      </c>
      <c r="O31" s="371"/>
      <c r="P31" s="321" t="s">
        <v>2195</v>
      </c>
      <c r="Q31" s="195"/>
      <c r="R31" s="195"/>
      <c r="S31" s="130">
        <v>0.98</v>
      </c>
      <c r="T31" s="58">
        <v>1</v>
      </c>
      <c r="U31" s="195"/>
      <c r="V31" s="340">
        <v>10</v>
      </c>
      <c r="W31" s="195"/>
      <c r="X31" s="195"/>
      <c r="Y31" t="s">
        <v>975</v>
      </c>
      <c r="Z31" s="195" t="s">
        <v>2234</v>
      </c>
    </row>
    <row r="32" spans="1:27" x14ac:dyDescent="0.35">
      <c r="A32" s="355" t="s">
        <v>2163</v>
      </c>
      <c r="B32" s="356" t="s">
        <v>2213</v>
      </c>
      <c r="C32" s="356"/>
      <c r="D32" s="354">
        <v>26</v>
      </c>
      <c r="E32" s="344"/>
      <c r="F32" s="345" t="s">
        <v>2236</v>
      </c>
      <c r="G32" s="321"/>
      <c r="H32" s="321"/>
      <c r="I32" s="321"/>
      <c r="L32" s="321"/>
      <c r="N32" s="321" t="str">
        <f>RegionSelect!$B$2</f>
        <v>Amhara</v>
      </c>
      <c r="O32" s="335"/>
      <c r="P32" s="321"/>
      <c r="Q32" s="195"/>
      <c r="R32" s="195"/>
      <c r="S32" s="195"/>
      <c r="T32" s="58"/>
      <c r="U32" s="195"/>
      <c r="V32" s="340"/>
      <c r="W32" s="195"/>
      <c r="X32" s="195"/>
      <c r="Z32" s="195"/>
    </row>
    <row r="33" spans="1:27" x14ac:dyDescent="0.35">
      <c r="A33" s="355" t="s">
        <v>2163</v>
      </c>
      <c r="B33" s="356" t="s">
        <v>2213</v>
      </c>
      <c r="C33" s="356"/>
      <c r="D33" s="354">
        <v>27</v>
      </c>
      <c r="E33" s="344"/>
      <c r="F33" s="345" t="s">
        <v>2236</v>
      </c>
      <c r="G33" s="321"/>
      <c r="H33" s="321"/>
      <c r="I33" s="321"/>
      <c r="L33" s="321"/>
      <c r="N33" s="321" t="str">
        <f>RegionSelect!$B$2</f>
        <v>Amhara</v>
      </c>
      <c r="O33" s="335"/>
      <c r="P33" s="321"/>
      <c r="Q33" s="195"/>
      <c r="R33" s="195"/>
      <c r="S33" s="195"/>
      <c r="T33" s="58"/>
      <c r="U33" s="195"/>
      <c r="V33" s="340"/>
      <c r="W33" s="195"/>
      <c r="X33" s="195"/>
      <c r="Z33" s="195"/>
    </row>
    <row r="34" spans="1:27" x14ac:dyDescent="0.35">
      <c r="A34" s="355" t="s">
        <v>2163</v>
      </c>
      <c r="B34" s="356" t="s">
        <v>2213</v>
      </c>
      <c r="C34" s="356"/>
      <c r="D34" s="353">
        <v>28</v>
      </c>
      <c r="E34" s="64" t="str">
        <f t="shared" si="0"/>
        <v>FH.MN.28</v>
      </c>
      <c r="F34" s="321" t="s">
        <v>2237</v>
      </c>
      <c r="G34" s="321" t="s">
        <v>154</v>
      </c>
      <c r="H34" s="321" t="s">
        <v>2789</v>
      </c>
      <c r="I34" s="321" t="s">
        <v>67</v>
      </c>
      <c r="J34" s="320" t="s">
        <v>2429</v>
      </c>
      <c r="K34" s="64" t="s">
        <v>975</v>
      </c>
      <c r="L34" s="321" t="s">
        <v>975</v>
      </c>
      <c r="M34" s="320" t="s">
        <v>194</v>
      </c>
      <c r="N34" s="321" t="str">
        <f>RegionSelect!$B$2</f>
        <v>Amhara</v>
      </c>
      <c r="O34" s="145">
        <f>IFERROR(VLOOKUP(_xlfn.CONCAT(AA34,RegionSelect!$C$2),RegionalData!$C:$S,13,FALSE),VLOOKUP(_xlfn.CONCAT(AA34,"ET"),RegionalData!$C:$S,13,FALSE))</f>
        <v>9.6999999999999989E-2</v>
      </c>
      <c r="P34" s="321" t="s">
        <v>2431</v>
      </c>
      <c r="Q34" s="195"/>
      <c r="R34" s="195"/>
      <c r="S34" s="130">
        <v>0.98</v>
      </c>
      <c r="T34" s="58">
        <v>1</v>
      </c>
      <c r="U34" s="195"/>
      <c r="V34" s="340">
        <v>5</v>
      </c>
      <c r="W34" s="195"/>
      <c r="X34" s="195"/>
      <c r="Y34" s="195" t="s">
        <v>975</v>
      </c>
      <c r="Z34" s="195"/>
      <c r="AA34" t="s">
        <v>2970</v>
      </c>
    </row>
    <row r="35" spans="1:27" x14ac:dyDescent="0.35">
      <c r="A35" s="355" t="s">
        <v>2163</v>
      </c>
      <c r="B35" s="356" t="s">
        <v>2213</v>
      </c>
      <c r="C35" s="356"/>
      <c r="D35" s="353">
        <v>29</v>
      </c>
      <c r="E35" s="64" t="str">
        <f t="shared" si="0"/>
        <v>FH.MN.29</v>
      </c>
      <c r="F35" s="321" t="s">
        <v>2238</v>
      </c>
      <c r="G35" s="321" t="s">
        <v>2248</v>
      </c>
      <c r="H35" s="319" t="s">
        <v>206</v>
      </c>
      <c r="I35" s="321" t="s">
        <v>194</v>
      </c>
      <c r="J35" s="320" t="s">
        <v>2430</v>
      </c>
      <c r="K35" s="64" t="s">
        <v>975</v>
      </c>
      <c r="L35" s="321" t="s">
        <v>975</v>
      </c>
      <c r="M35" s="320" t="s">
        <v>975</v>
      </c>
      <c r="N35" s="321" t="str">
        <f>RegionSelect!$B$2</f>
        <v>Amhara</v>
      </c>
      <c r="O35" s="362">
        <f>IFERROR(VLOOKUP(_xlfn.CONCAT(AA35,RegionSelect!$C$2),RegionalData!$C:$S,13,FALSE),VLOOKUP(_xlfn.CONCAT(AA35,"ET"),RegionalData!$C:$S,13,FALSE))</f>
        <v>0.1</v>
      </c>
      <c r="P35" s="321" t="s">
        <v>1863</v>
      </c>
      <c r="Q35" s="195"/>
      <c r="R35" s="195"/>
      <c r="S35" s="147">
        <v>1</v>
      </c>
      <c r="T35" s="58">
        <v>2</v>
      </c>
      <c r="U35" s="195"/>
      <c r="V35" s="340">
        <v>15</v>
      </c>
      <c r="W35" s="195"/>
      <c r="X35" s="195"/>
      <c r="Y35" s="195" t="s">
        <v>975</v>
      </c>
      <c r="Z35" s="338" t="s">
        <v>2505</v>
      </c>
      <c r="AA35" t="s">
        <v>2975</v>
      </c>
    </row>
    <row r="36" spans="1:27" x14ac:dyDescent="0.35">
      <c r="A36" s="355" t="s">
        <v>2163</v>
      </c>
      <c r="B36" s="356" t="s">
        <v>2213</v>
      </c>
      <c r="C36" s="356"/>
      <c r="D36" s="353">
        <v>30</v>
      </c>
      <c r="E36" s="64" t="str">
        <f t="shared" si="0"/>
        <v>FH.MN.30</v>
      </c>
      <c r="F36" s="321" t="s">
        <v>2239</v>
      </c>
      <c r="G36" s="321" t="s">
        <v>2248</v>
      </c>
      <c r="H36" s="319" t="s">
        <v>206</v>
      </c>
      <c r="I36" s="321" t="s">
        <v>194</v>
      </c>
      <c r="J36" s="320" t="s">
        <v>209</v>
      </c>
      <c r="K36" s="64" t="s">
        <v>975</v>
      </c>
      <c r="L36" s="321" t="s">
        <v>975</v>
      </c>
      <c r="M36" s="320" t="s">
        <v>975</v>
      </c>
      <c r="N36" s="321" t="str">
        <f>RegionSelect!$B$2</f>
        <v>Amhara</v>
      </c>
      <c r="O36" s="371"/>
      <c r="P36" s="321" t="s">
        <v>1863</v>
      </c>
      <c r="Q36" s="195"/>
      <c r="R36" s="195"/>
      <c r="S36" s="147">
        <v>1</v>
      </c>
      <c r="T36" s="58">
        <v>2</v>
      </c>
      <c r="U36" s="195"/>
      <c r="V36" s="340">
        <v>15</v>
      </c>
      <c r="W36" s="195"/>
      <c r="X36" s="195"/>
      <c r="Y36" s="195" t="s">
        <v>975</v>
      </c>
      <c r="Z36" s="338" t="s">
        <v>2504</v>
      </c>
    </row>
    <row r="37" spans="1:27" x14ac:dyDescent="0.35">
      <c r="A37" s="355" t="s">
        <v>2163</v>
      </c>
      <c r="B37" s="356" t="s">
        <v>2235</v>
      </c>
      <c r="C37" s="356"/>
      <c r="D37" s="353">
        <v>31</v>
      </c>
      <c r="E37" s="64" t="s">
        <v>2253</v>
      </c>
      <c r="F37" s="321" t="s">
        <v>2241</v>
      </c>
      <c r="G37" s="321" t="s">
        <v>2248</v>
      </c>
      <c r="H37" s="321" t="s">
        <v>206</v>
      </c>
      <c r="I37" s="321" t="s">
        <v>68</v>
      </c>
      <c r="J37" s="320" t="s">
        <v>194</v>
      </c>
      <c r="K37" s="64" t="s">
        <v>975</v>
      </c>
      <c r="L37" s="319" t="s">
        <v>975</v>
      </c>
      <c r="M37" s="320" t="s">
        <v>975</v>
      </c>
      <c r="N37" s="321" t="str">
        <f>RegionSelect!$B$2</f>
        <v>Amhara</v>
      </c>
      <c r="P37" s="195" t="s">
        <v>194</v>
      </c>
      <c r="Q37" s="195"/>
      <c r="R37" s="195"/>
      <c r="S37" s="195"/>
      <c r="T37" s="195"/>
      <c r="U37" s="195"/>
      <c r="W37" s="195"/>
      <c r="X37" s="195"/>
      <c r="Z37" s="234" t="s">
        <v>2249</v>
      </c>
    </row>
    <row r="38" spans="1:27" x14ac:dyDescent="0.35">
      <c r="A38" s="355" t="s">
        <v>2163</v>
      </c>
      <c r="B38" s="356" t="s">
        <v>2235</v>
      </c>
      <c r="C38" s="356"/>
      <c r="D38" s="353">
        <v>32</v>
      </c>
      <c r="F38" s="321" t="s">
        <v>2242</v>
      </c>
      <c r="G38" s="319" t="s">
        <v>154</v>
      </c>
      <c r="H38" s="319" t="s">
        <v>2787</v>
      </c>
      <c r="I38" s="319" t="s">
        <v>68</v>
      </c>
      <c r="J38" s="320" t="s">
        <v>194</v>
      </c>
      <c r="K38" s="64" t="s">
        <v>975</v>
      </c>
      <c r="L38" s="319" t="s">
        <v>975</v>
      </c>
      <c r="M38" s="320" t="s">
        <v>975</v>
      </c>
      <c r="N38" s="321" t="str">
        <f>RegionSelect!$B$2</f>
        <v>Amhara</v>
      </c>
      <c r="P38" s="195" t="s">
        <v>194</v>
      </c>
      <c r="Q38" s="195"/>
      <c r="R38" s="195"/>
      <c r="S38" s="195"/>
      <c r="T38" s="195"/>
      <c r="U38" s="195"/>
      <c r="W38" s="195"/>
      <c r="X38" s="195"/>
      <c r="Z38" s="342" t="s">
        <v>2250</v>
      </c>
    </row>
    <row r="39" spans="1:27" x14ac:dyDescent="0.35">
      <c r="A39" s="355" t="s">
        <v>2163</v>
      </c>
      <c r="B39" s="356" t="s">
        <v>2235</v>
      </c>
      <c r="C39" s="356"/>
      <c r="D39" s="353">
        <v>32</v>
      </c>
      <c r="E39" s="64" t="s">
        <v>2259</v>
      </c>
      <c r="F39" s="319" t="s">
        <v>176</v>
      </c>
      <c r="G39" s="319" t="s">
        <v>154</v>
      </c>
      <c r="H39" s="319" t="s">
        <v>2787</v>
      </c>
      <c r="I39" s="319" t="s">
        <v>68</v>
      </c>
      <c r="J39" s="320" t="s">
        <v>156</v>
      </c>
      <c r="K39" s="64" t="s">
        <v>975</v>
      </c>
      <c r="L39" s="319" t="s">
        <v>975</v>
      </c>
      <c r="M39" s="320" t="s">
        <v>975</v>
      </c>
      <c r="N39" s="321" t="str">
        <f>RegionSelect!$B$2</f>
        <v>Amhara</v>
      </c>
      <c r="P39" s="195" t="s">
        <v>194</v>
      </c>
      <c r="Q39" s="195"/>
      <c r="R39" s="195"/>
      <c r="S39"/>
      <c r="W39" s="195"/>
      <c r="X39" s="195"/>
      <c r="Z39" s="342" t="s">
        <v>462</v>
      </c>
    </row>
    <row r="40" spans="1:27" x14ac:dyDescent="0.35">
      <c r="A40" s="355" t="s">
        <v>2163</v>
      </c>
      <c r="B40" s="356" t="s">
        <v>2235</v>
      </c>
      <c r="C40" s="356"/>
      <c r="D40" s="353">
        <v>32</v>
      </c>
      <c r="E40" s="64" t="s">
        <v>2260</v>
      </c>
      <c r="F40" s="319" t="s">
        <v>178</v>
      </c>
      <c r="G40" s="319" t="s">
        <v>154</v>
      </c>
      <c r="H40" s="319" t="s">
        <v>2787</v>
      </c>
      <c r="I40" s="319" t="s">
        <v>68</v>
      </c>
      <c r="J40" s="320" t="s">
        <v>179</v>
      </c>
      <c r="K40" s="64" t="s">
        <v>975</v>
      </c>
      <c r="L40" s="319" t="s">
        <v>975</v>
      </c>
      <c r="M40" s="320" t="s">
        <v>975</v>
      </c>
      <c r="N40" s="321" t="str">
        <f>RegionSelect!$B$2</f>
        <v>Amhara</v>
      </c>
      <c r="O40" s="195">
        <v>1</v>
      </c>
      <c r="P40" s="195" t="s">
        <v>212</v>
      </c>
      <c r="Q40" s="195"/>
      <c r="R40" s="195"/>
      <c r="S40">
        <v>1</v>
      </c>
      <c r="T40">
        <v>4</v>
      </c>
      <c r="V40" s="6">
        <v>5</v>
      </c>
      <c r="W40" s="195"/>
      <c r="X40" s="195"/>
      <c r="Z40" s="234"/>
    </row>
    <row r="41" spans="1:27" x14ac:dyDescent="0.35">
      <c r="A41" s="355" t="s">
        <v>2163</v>
      </c>
      <c r="B41" s="356" t="s">
        <v>2235</v>
      </c>
      <c r="C41" s="356"/>
      <c r="D41" s="353">
        <v>32</v>
      </c>
      <c r="E41" s="64" t="s">
        <v>2261</v>
      </c>
      <c r="F41" s="319" t="s">
        <v>181</v>
      </c>
      <c r="G41" s="319" t="s">
        <v>154</v>
      </c>
      <c r="H41" s="319" t="s">
        <v>2787</v>
      </c>
      <c r="I41" s="319" t="s">
        <v>68</v>
      </c>
      <c r="J41" s="320" t="s">
        <v>182</v>
      </c>
      <c r="K41" s="64" t="s">
        <v>975</v>
      </c>
      <c r="L41" s="319" t="s">
        <v>975</v>
      </c>
      <c r="M41" s="320" t="s">
        <v>975</v>
      </c>
      <c r="N41" s="321" t="str">
        <f>RegionSelect!$B$2</f>
        <v>Amhara</v>
      </c>
      <c r="O41" s="195">
        <v>1</v>
      </c>
      <c r="P41" s="195" t="s">
        <v>212</v>
      </c>
      <c r="Q41" s="195"/>
      <c r="R41" s="195"/>
      <c r="S41">
        <v>1</v>
      </c>
      <c r="T41">
        <v>1</v>
      </c>
      <c r="V41" s="6">
        <v>5</v>
      </c>
      <c r="W41" s="195"/>
      <c r="X41" s="195"/>
      <c r="Z41" s="234"/>
    </row>
    <row r="42" spans="1:27" x14ac:dyDescent="0.35">
      <c r="A42" s="355" t="s">
        <v>2163</v>
      </c>
      <c r="B42" s="356" t="s">
        <v>2235</v>
      </c>
      <c r="C42" s="356"/>
      <c r="D42" s="353">
        <v>32</v>
      </c>
      <c r="E42" s="64" t="s">
        <v>2262</v>
      </c>
      <c r="F42" s="319" t="s">
        <v>184</v>
      </c>
      <c r="G42" s="319" t="s">
        <v>154</v>
      </c>
      <c r="H42" s="319" t="s">
        <v>2787</v>
      </c>
      <c r="I42" s="319" t="s">
        <v>68</v>
      </c>
      <c r="J42" s="320" t="s">
        <v>156</v>
      </c>
      <c r="K42" s="64" t="s">
        <v>975</v>
      </c>
      <c r="L42" s="319" t="s">
        <v>975</v>
      </c>
      <c r="M42" s="320" t="s">
        <v>975</v>
      </c>
      <c r="N42" s="321" t="str">
        <f>RegionSelect!$B$2</f>
        <v>Amhara</v>
      </c>
      <c r="O42" s="195">
        <v>1</v>
      </c>
      <c r="P42" s="195" t="s">
        <v>212</v>
      </c>
      <c r="Q42" s="195"/>
      <c r="R42" s="195"/>
      <c r="S42">
        <v>1</v>
      </c>
      <c r="T42">
        <v>2</v>
      </c>
      <c r="W42" s="195"/>
      <c r="X42" s="195"/>
      <c r="Z42" s="342" t="s">
        <v>2251</v>
      </c>
    </row>
    <row r="43" spans="1:27" x14ac:dyDescent="0.35">
      <c r="A43" s="355" t="s">
        <v>2163</v>
      </c>
      <c r="B43" s="356" t="s">
        <v>2235</v>
      </c>
      <c r="C43" s="356"/>
      <c r="D43" s="353">
        <v>33</v>
      </c>
      <c r="E43" s="64" t="s">
        <v>2254</v>
      </c>
      <c r="F43" s="321" t="s">
        <v>2243</v>
      </c>
      <c r="G43" s="319" t="s">
        <v>154</v>
      </c>
      <c r="H43" s="319" t="s">
        <v>2787</v>
      </c>
      <c r="I43" s="319" t="s">
        <v>68</v>
      </c>
      <c r="J43" s="320" t="s">
        <v>169</v>
      </c>
      <c r="K43" s="64" t="s">
        <v>975</v>
      </c>
      <c r="L43" s="319" t="s">
        <v>975</v>
      </c>
      <c r="M43" s="320" t="s">
        <v>975</v>
      </c>
      <c r="N43" s="372" t="str">
        <f>RegionSelect!$B$2</f>
        <v>Amhara</v>
      </c>
      <c r="O43" s="195">
        <v>1</v>
      </c>
      <c r="P43" s="195" t="s">
        <v>212</v>
      </c>
      <c r="Q43" s="195"/>
      <c r="R43" s="195"/>
      <c r="S43"/>
      <c r="U43">
        <v>1</v>
      </c>
      <c r="V43" s="6">
        <v>2</v>
      </c>
      <c r="W43" s="195"/>
      <c r="X43" s="195"/>
      <c r="Y43" t="s">
        <v>975</v>
      </c>
      <c r="Z43" s="337" t="s">
        <v>2263</v>
      </c>
    </row>
    <row r="44" spans="1:27" x14ac:dyDescent="0.35">
      <c r="A44" s="355" t="s">
        <v>2163</v>
      </c>
      <c r="B44" s="356" t="s">
        <v>2235</v>
      </c>
      <c r="C44" s="356"/>
      <c r="D44" s="353">
        <v>34</v>
      </c>
      <c r="E44" s="64" t="s">
        <v>2255</v>
      </c>
      <c r="F44" s="321" t="s">
        <v>2244</v>
      </c>
      <c r="G44" s="321" t="s">
        <v>154</v>
      </c>
      <c r="H44" s="321" t="s">
        <v>2789</v>
      </c>
      <c r="I44" s="321" t="s">
        <v>68</v>
      </c>
      <c r="J44" s="320" t="s">
        <v>194</v>
      </c>
      <c r="K44" s="64" t="s">
        <v>975</v>
      </c>
      <c r="L44" s="319" t="s">
        <v>975</v>
      </c>
      <c r="M44" s="320" t="s">
        <v>975</v>
      </c>
      <c r="N44" s="321" t="str">
        <f>RegionSelect!$B$2</f>
        <v>Amhara</v>
      </c>
      <c r="O44" s="145">
        <f>IFERROR(VLOOKUP(_xlfn.CONCAT(AA44,RegionSelect!$C$2),RegionalData!$C:$S,13,FALSE),VLOOKUP(_xlfn.CONCAT(AA44,"ET"),RegionalData!$C:$S,13,FALSE))</f>
        <v>1.4999999999999999E-2</v>
      </c>
      <c r="P44" s="195" t="s">
        <v>2195</v>
      </c>
      <c r="Q44" s="195"/>
      <c r="R44" s="195"/>
      <c r="S44">
        <v>1</v>
      </c>
      <c r="T44">
        <v>1</v>
      </c>
      <c r="V44" s="6">
        <v>5</v>
      </c>
      <c r="W44" s="6"/>
      <c r="X44" s="6"/>
      <c r="Y44" s="6" t="s">
        <v>975</v>
      </c>
      <c r="Z44" s="343"/>
      <c r="AA44" t="s">
        <v>2978</v>
      </c>
    </row>
    <row r="45" spans="1:27" x14ac:dyDescent="0.35">
      <c r="A45" s="355" t="s">
        <v>2163</v>
      </c>
      <c r="B45" s="356" t="s">
        <v>2235</v>
      </c>
      <c r="C45" s="356"/>
      <c r="D45" s="353">
        <v>35</v>
      </c>
      <c r="E45" s="64" t="s">
        <v>2256</v>
      </c>
      <c r="F45" s="321" t="s">
        <v>2245</v>
      </c>
      <c r="G45" s="321" t="s">
        <v>2248</v>
      </c>
      <c r="H45" s="321" t="s">
        <v>206</v>
      </c>
      <c r="I45" s="321" t="s">
        <v>68</v>
      </c>
      <c r="J45" s="320" t="s">
        <v>194</v>
      </c>
      <c r="K45" s="64" t="s">
        <v>975</v>
      </c>
      <c r="L45" s="319" t="s">
        <v>975</v>
      </c>
      <c r="M45" s="320" t="s">
        <v>975</v>
      </c>
      <c r="N45" s="321" t="str">
        <f>RegionSelect!$B$2</f>
        <v>Amhara</v>
      </c>
      <c r="P45" s="195" t="s">
        <v>194</v>
      </c>
      <c r="Q45" s="195"/>
      <c r="R45" s="195"/>
      <c r="S45"/>
      <c r="W45" s="6"/>
      <c r="X45" s="6"/>
      <c r="Y45" s="6" t="s">
        <v>975</v>
      </c>
      <c r="Z45" s="343" t="s">
        <v>2264</v>
      </c>
    </row>
    <row r="46" spans="1:27" x14ac:dyDescent="0.35">
      <c r="A46" s="355" t="s">
        <v>2163</v>
      </c>
      <c r="B46" s="356" t="s">
        <v>2235</v>
      </c>
      <c r="C46" s="356"/>
      <c r="D46" s="353">
        <v>36</v>
      </c>
      <c r="E46" s="64" t="s">
        <v>2257</v>
      </c>
      <c r="F46" s="321" t="s">
        <v>2246</v>
      </c>
      <c r="G46" s="321" t="s">
        <v>2248</v>
      </c>
      <c r="H46" s="321" t="s">
        <v>206</v>
      </c>
      <c r="I46" s="321" t="s">
        <v>68</v>
      </c>
      <c r="J46" s="320" t="s">
        <v>194</v>
      </c>
      <c r="K46" s="64" t="s">
        <v>975</v>
      </c>
      <c r="L46" s="319" t="s">
        <v>975</v>
      </c>
      <c r="M46" s="320" t="s">
        <v>975</v>
      </c>
      <c r="N46" s="321" t="str">
        <f>RegionSelect!$B$2</f>
        <v>Amhara</v>
      </c>
      <c r="P46" s="195" t="s">
        <v>194</v>
      </c>
      <c r="Q46" s="195"/>
      <c r="R46" s="195"/>
      <c r="S46"/>
      <c r="W46" s="6"/>
      <c r="X46" s="6"/>
      <c r="Y46" s="6" t="s">
        <v>975</v>
      </c>
      <c r="Z46" s="342" t="s">
        <v>2252</v>
      </c>
    </row>
    <row r="47" spans="1:27" x14ac:dyDescent="0.35">
      <c r="A47" s="355" t="s">
        <v>2163</v>
      </c>
      <c r="B47" s="356" t="s">
        <v>2235</v>
      </c>
      <c r="C47" s="356"/>
      <c r="D47" s="353">
        <v>37</v>
      </c>
      <c r="E47" s="64" t="s">
        <v>2258</v>
      </c>
      <c r="F47" s="321" t="s">
        <v>2247</v>
      </c>
      <c r="G47" s="321" t="s">
        <v>193</v>
      </c>
      <c r="H47" s="321" t="s">
        <v>206</v>
      </c>
      <c r="I47" s="321" t="s">
        <v>68</v>
      </c>
      <c r="J47" s="320" t="s">
        <v>194</v>
      </c>
      <c r="K47" s="64" t="s">
        <v>975</v>
      </c>
      <c r="L47" s="319" t="s">
        <v>975</v>
      </c>
      <c r="M47" s="320" t="s">
        <v>975</v>
      </c>
      <c r="N47" s="321" t="str">
        <f>RegionSelect!$B$2</f>
        <v>Amhara</v>
      </c>
      <c r="P47" s="195" t="s">
        <v>194</v>
      </c>
      <c r="Q47" s="195"/>
      <c r="R47" s="195"/>
      <c r="S47"/>
      <c r="W47" s="6"/>
      <c r="X47" s="6"/>
      <c r="Y47" s="6" t="s">
        <v>975</v>
      </c>
      <c r="Z47" s="343" t="s">
        <v>2265</v>
      </c>
    </row>
    <row r="48" spans="1:27" x14ac:dyDescent="0.35">
      <c r="A48" s="355" t="s">
        <v>2163</v>
      </c>
      <c r="B48" s="356" t="s">
        <v>2266</v>
      </c>
      <c r="C48" s="356"/>
      <c r="D48" s="353">
        <v>38</v>
      </c>
      <c r="F48" s="321" t="s">
        <v>2267</v>
      </c>
      <c r="G48" s="321" t="s">
        <v>154</v>
      </c>
      <c r="H48" s="321" t="s">
        <v>2787</v>
      </c>
      <c r="I48" s="321" t="s">
        <v>66</v>
      </c>
      <c r="K48" s="64" t="s">
        <v>975</v>
      </c>
      <c r="L48" s="321" t="s">
        <v>975</v>
      </c>
      <c r="M48" s="320" t="s">
        <v>975</v>
      </c>
      <c r="N48" s="321" t="str">
        <f>RegionSelect!$B$2</f>
        <v>Amhara</v>
      </c>
      <c r="P48" s="195" t="s">
        <v>194</v>
      </c>
      <c r="Q48" s="195"/>
      <c r="R48" s="195"/>
      <c r="S48" s="195"/>
      <c r="T48" s="195"/>
      <c r="U48" s="195"/>
      <c r="V48" s="195"/>
      <c r="W48" s="195"/>
      <c r="X48" s="195"/>
      <c r="Z48" t="s">
        <v>2296</v>
      </c>
    </row>
    <row r="49" spans="1:27" x14ac:dyDescent="0.35">
      <c r="A49" s="355" t="s">
        <v>2163</v>
      </c>
      <c r="B49" s="356" t="s">
        <v>2266</v>
      </c>
      <c r="C49" s="356"/>
      <c r="D49" s="353">
        <v>38</v>
      </c>
      <c r="E49" s="64" t="s">
        <v>2293</v>
      </c>
      <c r="F49" s="58" t="s">
        <v>2290</v>
      </c>
      <c r="G49" s="321" t="s">
        <v>154</v>
      </c>
      <c r="H49" s="321" t="s">
        <v>2787</v>
      </c>
      <c r="I49" s="321" t="s">
        <v>66</v>
      </c>
      <c r="J49" s="320" t="s">
        <v>247</v>
      </c>
      <c r="K49" s="64" t="s">
        <v>975</v>
      </c>
      <c r="L49" s="319" t="s">
        <v>975</v>
      </c>
      <c r="M49" s="320" t="s">
        <v>975</v>
      </c>
      <c r="N49" s="372" t="str">
        <f>RegionSelect!$B$2</f>
        <v>Amhara</v>
      </c>
      <c r="O49" s="145">
        <f>IFERROR(VLOOKUP(_xlfn.CONCAT(AA49,RegionSelect!$C$2),RegionalData!$C:$S,13,FALSE),VLOOKUP(_xlfn.CONCAT(AA49,"ET"),RegionalData!$C:$S,13,FALSE))</f>
        <v>0.45899999999999996</v>
      </c>
      <c r="P49" s="195" t="s">
        <v>1863</v>
      </c>
      <c r="Q49" s="195"/>
      <c r="R49" s="195"/>
      <c r="S49" s="89">
        <v>1</v>
      </c>
      <c r="T49">
        <v>1</v>
      </c>
      <c r="V49" s="6">
        <v>15</v>
      </c>
      <c r="AA49" t="s">
        <v>2981</v>
      </c>
    </row>
    <row r="50" spans="1:27" x14ac:dyDescent="0.35">
      <c r="A50" s="355" t="s">
        <v>2163</v>
      </c>
      <c r="B50" s="356" t="s">
        <v>2266</v>
      </c>
      <c r="C50" s="356"/>
      <c r="D50" s="353">
        <v>38</v>
      </c>
      <c r="E50" s="64" t="s">
        <v>2294</v>
      </c>
      <c r="F50" s="58" t="s">
        <v>2291</v>
      </c>
      <c r="G50" s="321" t="s">
        <v>154</v>
      </c>
      <c r="H50" s="321" t="s">
        <v>2787</v>
      </c>
      <c r="I50" s="321" t="s">
        <v>66</v>
      </c>
      <c r="J50" s="320" t="s">
        <v>156</v>
      </c>
      <c r="K50" s="64" t="s">
        <v>975</v>
      </c>
      <c r="L50" s="319" t="s">
        <v>975</v>
      </c>
      <c r="M50" s="320" t="s">
        <v>975</v>
      </c>
      <c r="N50" s="372" t="str">
        <f>RegionSelect!$B$2</f>
        <v>Amhara</v>
      </c>
      <c r="O50" s="195">
        <v>1</v>
      </c>
      <c r="P50" s="195" t="s">
        <v>212</v>
      </c>
      <c r="Q50" s="195"/>
      <c r="R50" s="195"/>
      <c r="S50" s="89">
        <v>1</v>
      </c>
      <c r="T50">
        <v>1</v>
      </c>
      <c r="V50" s="6">
        <v>15</v>
      </c>
    </row>
    <row r="51" spans="1:27" x14ac:dyDescent="0.35">
      <c r="A51" s="355" t="s">
        <v>2163</v>
      </c>
      <c r="B51" s="356" t="s">
        <v>2266</v>
      </c>
      <c r="C51" s="356"/>
      <c r="D51" s="353">
        <v>38</v>
      </c>
      <c r="E51" s="64" t="s">
        <v>2295</v>
      </c>
      <c r="F51" s="58" t="s">
        <v>2292</v>
      </c>
      <c r="G51" s="321" t="s">
        <v>154</v>
      </c>
      <c r="H51" s="321" t="s">
        <v>2787</v>
      </c>
      <c r="I51" s="321" t="s">
        <v>66</v>
      </c>
      <c r="J51" s="320" t="s">
        <v>253</v>
      </c>
      <c r="K51" s="64" t="s">
        <v>975</v>
      </c>
      <c r="L51" s="319" t="s">
        <v>975</v>
      </c>
      <c r="M51" s="320" t="s">
        <v>975</v>
      </c>
      <c r="N51" s="372" t="str">
        <f>RegionSelect!$B$2</f>
        <v>Amhara</v>
      </c>
      <c r="O51" s="145">
        <f>IFERROR(VLOOKUP(_xlfn.CONCAT(AA51,RegionSelect!$C$2),RegionalData!$C:$S,13,FALSE),VLOOKUP(_xlfn.CONCAT(AA51,"ET"),RegionalData!$C:$S,13,FALSE))</f>
        <v>2.1103103857566762E-2</v>
      </c>
      <c r="P51" s="195" t="s">
        <v>1943</v>
      </c>
      <c r="Q51" s="195"/>
      <c r="R51" s="195"/>
      <c r="S51" s="89">
        <v>1</v>
      </c>
      <c r="T51">
        <v>1</v>
      </c>
      <c r="V51" s="6">
        <v>15</v>
      </c>
      <c r="AA51" t="s">
        <v>2984</v>
      </c>
    </row>
    <row r="52" spans="1:27" x14ac:dyDescent="0.35">
      <c r="A52" s="355" t="s">
        <v>2163</v>
      </c>
      <c r="B52" s="356" t="s">
        <v>2266</v>
      </c>
      <c r="C52" s="356"/>
      <c r="D52" s="353">
        <v>39</v>
      </c>
      <c r="E52" s="64" t="str">
        <f>_xlfn.CONCAT("FH.FP.",D52)</f>
        <v>FH.FP.39</v>
      </c>
      <c r="F52" s="321" t="s">
        <v>2268</v>
      </c>
      <c r="G52" s="321" t="s">
        <v>154</v>
      </c>
      <c r="H52" s="321" t="s">
        <v>2787</v>
      </c>
      <c r="I52" s="321" t="s">
        <v>66</v>
      </c>
      <c r="J52" s="320" t="s">
        <v>253</v>
      </c>
      <c r="K52" s="64" t="s">
        <v>975</v>
      </c>
      <c r="L52" s="319" t="s">
        <v>975</v>
      </c>
      <c r="M52" s="320" t="s">
        <v>975</v>
      </c>
      <c r="N52" s="372" t="str">
        <f>RegionSelect!$B$2</f>
        <v>Amhara</v>
      </c>
      <c r="O52" s="145">
        <f>IFERROR(VLOOKUP(_xlfn.CONCAT(AA52,RegionSelect!$C$2),RegionalData!$C:$S,13,FALSE),VLOOKUP(_xlfn.CONCAT(AA52,"ET"),RegionalData!$C:$S,13,FALSE))</f>
        <v>0.30100593471810083</v>
      </c>
      <c r="P52" s="195" t="s">
        <v>1863</v>
      </c>
      <c r="Q52" s="195"/>
      <c r="R52" s="195"/>
      <c r="S52" s="89">
        <v>1</v>
      </c>
      <c r="U52">
        <v>4</v>
      </c>
      <c r="V52" s="6">
        <v>5</v>
      </c>
      <c r="AA52" t="s">
        <v>2986</v>
      </c>
    </row>
    <row r="53" spans="1:27" x14ac:dyDescent="0.35">
      <c r="A53" s="355" t="s">
        <v>2163</v>
      </c>
      <c r="B53" s="356" t="s">
        <v>2266</v>
      </c>
      <c r="C53" s="356"/>
      <c r="D53" s="353">
        <v>40</v>
      </c>
      <c r="E53" s="64" t="str">
        <f t="shared" ref="E53:E75" si="2">_xlfn.CONCAT("FH.FP.",D53)</f>
        <v>FH.FP.40</v>
      </c>
      <c r="F53" s="321" t="s">
        <v>2289</v>
      </c>
      <c r="G53" s="321" t="s">
        <v>154</v>
      </c>
      <c r="H53" s="321" t="s">
        <v>2787</v>
      </c>
      <c r="I53" s="321" t="s">
        <v>66</v>
      </c>
      <c r="J53" s="320" t="s">
        <v>253</v>
      </c>
      <c r="K53" s="64" t="s">
        <v>975</v>
      </c>
      <c r="L53" s="319" t="s">
        <v>975</v>
      </c>
      <c r="M53" s="320" t="s">
        <v>194</v>
      </c>
      <c r="N53" s="372" t="str">
        <f>RegionSelect!$B$2</f>
        <v>Amhara</v>
      </c>
      <c r="O53" s="145">
        <f>IFERROR(VLOOKUP(_xlfn.CONCAT(AA53,RegionSelect!$C$2),RegionalData!$C:$S,13,FALSE),VLOOKUP(_xlfn.CONCAT(AA53,"ET"),RegionalData!$C:$S,13,FALSE))</f>
        <v>0.15254599406528185</v>
      </c>
      <c r="P53" s="195" t="s">
        <v>1863</v>
      </c>
      <c r="Q53" s="195">
        <f>1/4</f>
        <v>0.25</v>
      </c>
      <c r="R53" s="195" t="s">
        <v>2622</v>
      </c>
      <c r="S53" s="89">
        <v>1</v>
      </c>
      <c r="T53">
        <v>1</v>
      </c>
      <c r="V53" s="6">
        <v>20</v>
      </c>
      <c r="AA53" t="s">
        <v>2987</v>
      </c>
    </row>
    <row r="54" spans="1:27" x14ac:dyDescent="0.35">
      <c r="A54" s="355" t="s">
        <v>2163</v>
      </c>
      <c r="B54" s="356" t="s">
        <v>2266</v>
      </c>
      <c r="C54" s="356"/>
      <c r="D54" s="353">
        <v>41</v>
      </c>
      <c r="E54" s="64" t="str">
        <f t="shared" si="2"/>
        <v>FH.FP.41</v>
      </c>
      <c r="F54" s="321" t="s">
        <v>2288</v>
      </c>
      <c r="G54" s="321" t="s">
        <v>154</v>
      </c>
      <c r="H54" s="321" t="s">
        <v>2787</v>
      </c>
      <c r="I54" s="321" t="s">
        <v>66</v>
      </c>
      <c r="J54" s="320" t="s">
        <v>253</v>
      </c>
      <c r="K54" s="64" t="s">
        <v>975</v>
      </c>
      <c r="L54" s="321" t="s">
        <v>194</v>
      </c>
      <c r="M54" s="320" t="s">
        <v>194</v>
      </c>
      <c r="N54" s="372" t="str">
        <f>RegionSelect!$B$2</f>
        <v>Amhara</v>
      </c>
      <c r="O54" s="195">
        <f>O53</f>
        <v>0.15254599406528185</v>
      </c>
      <c r="P54" s="195" t="s">
        <v>1863</v>
      </c>
      <c r="Q54" s="195">
        <f>1/4</f>
        <v>0.25</v>
      </c>
      <c r="R54" s="195" t="s">
        <v>2622</v>
      </c>
      <c r="S54" s="89">
        <v>1</v>
      </c>
      <c r="T54">
        <v>1</v>
      </c>
      <c r="V54" s="6">
        <v>20</v>
      </c>
      <c r="AA54" t="s">
        <v>2987</v>
      </c>
    </row>
    <row r="55" spans="1:27" x14ac:dyDescent="0.35">
      <c r="A55" s="355" t="s">
        <v>2163</v>
      </c>
      <c r="B55" s="356" t="s">
        <v>2266</v>
      </c>
      <c r="C55" s="356"/>
      <c r="D55" s="353">
        <v>42</v>
      </c>
      <c r="E55" s="64" t="str">
        <f t="shared" si="2"/>
        <v>FH.FP.42</v>
      </c>
      <c r="F55" s="321" t="s">
        <v>2269</v>
      </c>
      <c r="G55" s="321" t="s">
        <v>154</v>
      </c>
      <c r="H55" s="321" t="s">
        <v>2787</v>
      </c>
      <c r="I55" s="321" t="s">
        <v>66</v>
      </c>
      <c r="J55" s="320" t="s">
        <v>253</v>
      </c>
      <c r="K55" s="64" t="s">
        <v>975</v>
      </c>
      <c r="L55" s="319" t="s">
        <v>975</v>
      </c>
      <c r="M55" s="320" t="s">
        <v>975</v>
      </c>
      <c r="N55" s="321" t="str">
        <f>RegionSelect!$B$2</f>
        <v>Amhara</v>
      </c>
      <c r="O55" s="371"/>
      <c r="P55" s="195" t="s">
        <v>1863</v>
      </c>
      <c r="Q55" s="195"/>
      <c r="R55" s="195"/>
      <c r="S55" s="89">
        <v>1</v>
      </c>
      <c r="T55">
        <v>1</v>
      </c>
      <c r="U55" s="195"/>
      <c r="V55" s="6">
        <v>15</v>
      </c>
      <c r="Y55" t="s">
        <v>975</v>
      </c>
      <c r="Z55" s="338" t="s">
        <v>2232</v>
      </c>
    </row>
    <row r="56" spans="1:27" x14ac:dyDescent="0.35">
      <c r="A56" s="355" t="s">
        <v>2163</v>
      </c>
      <c r="B56" s="356" t="s">
        <v>2266</v>
      </c>
      <c r="C56" s="356"/>
      <c r="D56" s="353">
        <v>43</v>
      </c>
      <c r="E56" s="64" t="str">
        <f t="shared" si="2"/>
        <v>FH.FP.43</v>
      </c>
      <c r="F56" s="321" t="s">
        <v>2270</v>
      </c>
      <c r="G56" s="321" t="s">
        <v>154</v>
      </c>
      <c r="H56" s="321" t="s">
        <v>2789</v>
      </c>
      <c r="I56" s="321" t="s">
        <v>66</v>
      </c>
      <c r="J56" s="320" t="s">
        <v>156</v>
      </c>
      <c r="K56" s="64" t="s">
        <v>975</v>
      </c>
      <c r="L56" s="321" t="s">
        <v>194</v>
      </c>
      <c r="M56" s="320" t="s">
        <v>194</v>
      </c>
      <c r="N56" s="321" t="str">
        <f>RegionSelect!$B$2</f>
        <v>Amhara</v>
      </c>
      <c r="O56" s="145">
        <f>IFERROR(VLOOKUP(_xlfn.CONCAT(AA56,RegionSelect!$C$2),RegionalData!$C:$S,13,FALSE),VLOOKUP(_xlfn.CONCAT(AA56,"ET"),RegionalData!$C:$S,13,FALSE))</f>
        <v>0.16649999999999998</v>
      </c>
      <c r="P56" s="195" t="s">
        <v>2195</v>
      </c>
      <c r="Q56" s="195"/>
      <c r="R56" s="195"/>
      <c r="S56" s="147">
        <v>1</v>
      </c>
      <c r="T56">
        <v>1</v>
      </c>
      <c r="U56" s="195"/>
      <c r="V56" s="341">
        <v>20</v>
      </c>
      <c r="Y56" t="s">
        <v>975</v>
      </c>
      <c r="AA56" t="s">
        <v>2989</v>
      </c>
    </row>
    <row r="57" spans="1:27" x14ac:dyDescent="0.35">
      <c r="A57" s="355" t="s">
        <v>2163</v>
      </c>
      <c r="B57" s="356" t="s">
        <v>2266</v>
      </c>
      <c r="C57" s="356"/>
      <c r="D57" s="353">
        <v>44</v>
      </c>
      <c r="E57" s="64" t="str">
        <f t="shared" si="2"/>
        <v>FH.FP.44</v>
      </c>
      <c r="F57" s="321" t="s">
        <v>2271</v>
      </c>
      <c r="G57" s="321" t="s">
        <v>154</v>
      </c>
      <c r="H57" s="321" t="s">
        <v>2789</v>
      </c>
      <c r="I57" s="321" t="s">
        <v>66</v>
      </c>
      <c r="J57" s="320" t="s">
        <v>156</v>
      </c>
      <c r="K57" s="64" t="s">
        <v>975</v>
      </c>
      <c r="L57" s="319" t="s">
        <v>975</v>
      </c>
      <c r="M57" s="320" t="s">
        <v>975</v>
      </c>
      <c r="N57" s="321" t="str">
        <f>RegionSelect!$B$2</f>
        <v>Amhara</v>
      </c>
      <c r="O57" s="145">
        <f>O56</f>
        <v>0.16649999999999998</v>
      </c>
      <c r="P57" s="195" t="s">
        <v>2195</v>
      </c>
      <c r="Q57" s="195"/>
      <c r="R57" s="195" t="s">
        <v>2297</v>
      </c>
      <c r="S57" s="147">
        <v>1</v>
      </c>
      <c r="T57">
        <v>1</v>
      </c>
      <c r="U57" s="195"/>
      <c r="V57" s="341">
        <v>10</v>
      </c>
      <c r="Y57" t="s">
        <v>975</v>
      </c>
      <c r="AA57" t="s">
        <v>2989</v>
      </c>
    </row>
    <row r="58" spans="1:27" x14ac:dyDescent="0.35">
      <c r="A58" s="355" t="s">
        <v>2163</v>
      </c>
      <c r="B58" s="356" t="s">
        <v>2266</v>
      </c>
      <c r="C58" s="356"/>
      <c r="D58" s="353">
        <v>45</v>
      </c>
      <c r="E58" s="64" t="str">
        <f t="shared" si="2"/>
        <v>FH.FP.45</v>
      </c>
      <c r="F58" s="321" t="s">
        <v>2272</v>
      </c>
      <c r="G58" s="321" t="s">
        <v>2248</v>
      </c>
      <c r="H58" s="321" t="s">
        <v>206</v>
      </c>
      <c r="I58" s="321" t="s">
        <v>2240</v>
      </c>
      <c r="J58" s="320" t="s">
        <v>247</v>
      </c>
      <c r="K58" s="64" t="s">
        <v>975</v>
      </c>
      <c r="L58" s="321" t="s">
        <v>975</v>
      </c>
      <c r="M58" s="320" t="s">
        <v>975</v>
      </c>
      <c r="N58" s="321" t="str">
        <f>RegionSelect!$B$2</f>
        <v>Amhara</v>
      </c>
      <c r="O58" s="145">
        <v>1</v>
      </c>
      <c r="P58" s="195" t="s">
        <v>212</v>
      </c>
      <c r="Q58" s="195"/>
      <c r="R58" s="195"/>
      <c r="S58" s="89">
        <v>1</v>
      </c>
      <c r="T58" s="195"/>
      <c r="U58" s="195"/>
      <c r="Y58" t="s">
        <v>975</v>
      </c>
      <c r="Z58" s="342" t="s">
        <v>2298</v>
      </c>
    </row>
    <row r="59" spans="1:27" x14ac:dyDescent="0.35">
      <c r="A59" s="355" t="s">
        <v>2163</v>
      </c>
      <c r="B59" s="356" t="s">
        <v>2266</v>
      </c>
      <c r="C59" s="356"/>
      <c r="D59" s="353">
        <v>46</v>
      </c>
      <c r="E59" s="64" t="str">
        <f t="shared" si="2"/>
        <v>FH.FP.46</v>
      </c>
      <c r="F59" s="321" t="s">
        <v>2273</v>
      </c>
      <c r="G59" s="321" t="s">
        <v>154</v>
      </c>
      <c r="H59" s="321" t="s">
        <v>2789</v>
      </c>
      <c r="I59" s="321" t="s">
        <v>2240</v>
      </c>
      <c r="J59" s="320" t="s">
        <v>253</v>
      </c>
      <c r="K59" s="64" t="s">
        <v>975</v>
      </c>
      <c r="L59" s="321" t="s">
        <v>975</v>
      </c>
      <c r="M59" s="320" t="s">
        <v>194</v>
      </c>
      <c r="N59" s="321" t="str">
        <f>RegionSelect!$B$2</f>
        <v>Amhara</v>
      </c>
      <c r="O59" s="145">
        <f>IFERROR(VLOOKUP(_xlfn.CONCAT(AA59,RegionSelect!$C$2),RegionalData!$C:$S,13,FALSE),VLOOKUP(_xlfn.CONCAT(AA59,"ET"),RegionalData!$C:$S,13,FALSE))</f>
        <v>0.14000000000000001</v>
      </c>
      <c r="P59" s="195" t="s">
        <v>1863</v>
      </c>
      <c r="Q59" s="195"/>
      <c r="R59" s="195"/>
      <c r="S59" s="89">
        <v>1</v>
      </c>
      <c r="T59" s="234">
        <v>1</v>
      </c>
      <c r="U59" s="346">
        <f>1/5</f>
        <v>0.2</v>
      </c>
      <c r="V59" s="6">
        <v>10</v>
      </c>
      <c r="Y59" t="s">
        <v>975</v>
      </c>
      <c r="Z59" s="234" t="s">
        <v>2519</v>
      </c>
      <c r="AA59" t="s">
        <v>2994</v>
      </c>
    </row>
    <row r="60" spans="1:27" x14ac:dyDescent="0.35">
      <c r="A60" s="355" t="s">
        <v>2163</v>
      </c>
      <c r="B60" s="356" t="s">
        <v>2266</v>
      </c>
      <c r="C60" s="356"/>
      <c r="D60" s="353">
        <v>47</v>
      </c>
      <c r="E60" s="64" t="str">
        <f t="shared" si="2"/>
        <v>FH.FP.47</v>
      </c>
      <c r="F60" s="321" t="s">
        <v>2274</v>
      </c>
      <c r="G60" s="321" t="s">
        <v>2248</v>
      </c>
      <c r="H60" s="321" t="s">
        <v>2787</v>
      </c>
      <c r="I60" s="321" t="s">
        <v>2240</v>
      </c>
      <c r="J60" s="320" t="s">
        <v>247</v>
      </c>
      <c r="K60" s="64" t="s">
        <v>975</v>
      </c>
      <c r="L60" s="321" t="s">
        <v>975</v>
      </c>
      <c r="M60" s="320" t="s">
        <v>975</v>
      </c>
      <c r="N60" s="321" t="str">
        <f>RegionSelect!$B$2</f>
        <v>Amhara</v>
      </c>
      <c r="O60" s="145">
        <v>1</v>
      </c>
      <c r="P60" s="195" t="s">
        <v>212</v>
      </c>
      <c r="Q60" s="195"/>
      <c r="R60" s="195"/>
      <c r="S60" s="89">
        <v>1</v>
      </c>
      <c r="T60" s="195"/>
      <c r="U60" s="195"/>
      <c r="Y60" t="s">
        <v>975</v>
      </c>
      <c r="Z60" s="342" t="s">
        <v>2298</v>
      </c>
    </row>
    <row r="61" spans="1:27" x14ac:dyDescent="0.35">
      <c r="A61" s="355" t="s">
        <v>2163</v>
      </c>
      <c r="B61" s="356" t="s">
        <v>2266</v>
      </c>
      <c r="C61" s="356"/>
      <c r="D61" s="353">
        <v>48</v>
      </c>
      <c r="E61" s="64" t="str">
        <f t="shared" si="2"/>
        <v>FH.FP.48</v>
      </c>
      <c r="F61" s="321" t="s">
        <v>2275</v>
      </c>
      <c r="G61" s="321" t="s">
        <v>154</v>
      </c>
      <c r="H61" s="321" t="s">
        <v>2787</v>
      </c>
      <c r="I61" s="321" t="s">
        <v>68</v>
      </c>
      <c r="J61" s="320" t="s">
        <v>187</v>
      </c>
      <c r="K61" s="64" t="s">
        <v>975</v>
      </c>
      <c r="L61" s="319" t="s">
        <v>975</v>
      </c>
      <c r="M61" s="320" t="s">
        <v>975</v>
      </c>
      <c r="N61" s="321" t="str">
        <f>RegionSelect!$B$2</f>
        <v>Amhara</v>
      </c>
      <c r="O61" s="195">
        <v>1</v>
      </c>
      <c r="P61" s="195" t="s">
        <v>212</v>
      </c>
      <c r="Q61" s="195"/>
      <c r="R61" s="195"/>
      <c r="S61" s="89">
        <v>1</v>
      </c>
      <c r="T61">
        <v>2</v>
      </c>
      <c r="W61" s="195"/>
      <c r="X61" s="195"/>
      <c r="Z61" s="342" t="s">
        <v>2252</v>
      </c>
    </row>
    <row r="62" spans="1:27" x14ac:dyDescent="0.35">
      <c r="A62" s="355" t="s">
        <v>2163</v>
      </c>
      <c r="B62" s="356" t="s">
        <v>2266</v>
      </c>
      <c r="C62" s="356"/>
      <c r="D62" s="353">
        <v>49</v>
      </c>
      <c r="E62" s="64" t="str">
        <f t="shared" si="2"/>
        <v>FH.FP.49</v>
      </c>
      <c r="F62" s="321" t="s">
        <v>2276</v>
      </c>
      <c r="G62" s="321" t="s">
        <v>2248</v>
      </c>
      <c r="H62" s="321" t="s">
        <v>206</v>
      </c>
      <c r="I62" s="321" t="s">
        <v>2240</v>
      </c>
      <c r="J62" s="320" t="s">
        <v>253</v>
      </c>
      <c r="K62" s="64" t="s">
        <v>975</v>
      </c>
      <c r="L62" s="319" t="s">
        <v>975</v>
      </c>
      <c r="M62" s="320" t="s">
        <v>975</v>
      </c>
      <c r="N62" s="321" t="str">
        <f>RegionSelect!$B$2</f>
        <v>Amhara</v>
      </c>
      <c r="P62" s="195" t="s">
        <v>194</v>
      </c>
      <c r="Q62" s="195"/>
      <c r="R62" s="195"/>
      <c r="S62" s="195"/>
      <c r="T62" s="195"/>
      <c r="U62" s="195"/>
      <c r="Y62" t="s">
        <v>975</v>
      </c>
      <c r="Z62" s="342" t="s">
        <v>2298</v>
      </c>
    </row>
    <row r="63" spans="1:27" x14ac:dyDescent="0.35">
      <c r="A63" s="355" t="s">
        <v>2163</v>
      </c>
      <c r="B63" s="356" t="s">
        <v>2266</v>
      </c>
      <c r="C63" s="356"/>
      <c r="D63" s="353">
        <v>50</v>
      </c>
      <c r="E63" s="64" t="str">
        <f t="shared" si="2"/>
        <v>FH.FP.50</v>
      </c>
      <c r="F63" s="321" t="s">
        <v>2277</v>
      </c>
      <c r="G63" s="321" t="s">
        <v>154</v>
      </c>
      <c r="H63" s="321" t="s">
        <v>2787</v>
      </c>
      <c r="I63" s="321" t="s">
        <v>66</v>
      </c>
      <c r="J63" s="320" t="s">
        <v>187</v>
      </c>
      <c r="K63" s="64" t="s">
        <v>975</v>
      </c>
      <c r="L63" s="319" t="s">
        <v>975</v>
      </c>
      <c r="M63" s="320" t="s">
        <v>975</v>
      </c>
      <c r="N63" s="321" t="str">
        <f>RegionSelect!$B$2</f>
        <v>Amhara</v>
      </c>
      <c r="P63" s="195" t="s">
        <v>194</v>
      </c>
      <c r="Q63" s="195"/>
      <c r="R63" s="195"/>
      <c r="S63" s="195"/>
      <c r="T63" s="195"/>
      <c r="U63" s="195"/>
      <c r="Z63" s="342" t="s">
        <v>2299</v>
      </c>
    </row>
    <row r="64" spans="1:27" x14ac:dyDescent="0.35">
      <c r="A64" s="355" t="s">
        <v>2163</v>
      </c>
      <c r="B64" s="356" t="s">
        <v>2266</v>
      </c>
      <c r="C64" s="356"/>
      <c r="D64" s="353">
        <v>51</v>
      </c>
      <c r="E64" s="64" t="str">
        <f t="shared" si="2"/>
        <v>FH.FP.51</v>
      </c>
      <c r="F64" s="321" t="s">
        <v>2278</v>
      </c>
      <c r="G64" s="321" t="s">
        <v>154</v>
      </c>
      <c r="H64" s="321" t="s">
        <v>2787</v>
      </c>
      <c r="I64" s="321" t="s">
        <v>66</v>
      </c>
      <c r="J64" s="320" t="s">
        <v>187</v>
      </c>
      <c r="K64" s="64" t="s">
        <v>975</v>
      </c>
      <c r="L64" s="319" t="s">
        <v>975</v>
      </c>
      <c r="M64" s="320" t="s">
        <v>975</v>
      </c>
      <c r="N64" s="321" t="str">
        <f>RegionSelect!$B$2</f>
        <v>Amhara</v>
      </c>
      <c r="P64" s="195" t="s">
        <v>194</v>
      </c>
      <c r="Q64" s="195"/>
      <c r="R64" s="195"/>
      <c r="S64" s="195"/>
      <c r="T64" s="195"/>
      <c r="U64" s="195"/>
      <c r="Z64" s="234" t="s">
        <v>2771</v>
      </c>
    </row>
    <row r="65" spans="1:27" x14ac:dyDescent="0.35">
      <c r="A65" s="355" t="s">
        <v>2163</v>
      </c>
      <c r="B65" s="356" t="s">
        <v>2266</v>
      </c>
      <c r="C65" s="356"/>
      <c r="D65" s="353">
        <v>52</v>
      </c>
      <c r="E65" s="64" t="str">
        <f t="shared" si="2"/>
        <v>FH.FP.52</v>
      </c>
      <c r="F65" s="321" t="s">
        <v>2279</v>
      </c>
      <c r="G65" s="321" t="s">
        <v>2248</v>
      </c>
      <c r="H65" s="321" t="s">
        <v>206</v>
      </c>
      <c r="I65" s="321" t="s">
        <v>2240</v>
      </c>
      <c r="J65" s="320" t="s">
        <v>194</v>
      </c>
      <c r="K65" s="64" t="s">
        <v>975</v>
      </c>
      <c r="L65" s="319" t="s">
        <v>975</v>
      </c>
      <c r="M65" s="320" t="s">
        <v>975</v>
      </c>
      <c r="N65" s="321" t="str">
        <f>RegionSelect!$B$2</f>
        <v>Amhara</v>
      </c>
      <c r="P65" s="195" t="s">
        <v>194</v>
      </c>
      <c r="Q65" s="195"/>
      <c r="R65" s="195"/>
      <c r="S65" s="195"/>
      <c r="T65" s="195"/>
      <c r="U65" s="195"/>
      <c r="Y65" t="s">
        <v>975</v>
      </c>
      <c r="Z65" s="342" t="s">
        <v>2252</v>
      </c>
    </row>
    <row r="66" spans="1:27" x14ac:dyDescent="0.35">
      <c r="A66" s="355" t="s">
        <v>2163</v>
      </c>
      <c r="B66" s="356" t="s">
        <v>2266</v>
      </c>
      <c r="C66" s="356"/>
      <c r="D66" s="353">
        <v>53</v>
      </c>
      <c r="E66" s="64" t="str">
        <f t="shared" si="2"/>
        <v>FH.FP.53</v>
      </c>
      <c r="F66" s="321" t="s">
        <v>2280</v>
      </c>
      <c r="G66" s="321" t="s">
        <v>2248</v>
      </c>
      <c r="H66" s="321" t="s">
        <v>206</v>
      </c>
      <c r="I66" s="321" t="s">
        <v>2240</v>
      </c>
      <c r="J66" s="320" t="s">
        <v>194</v>
      </c>
      <c r="K66" s="64" t="s">
        <v>975</v>
      </c>
      <c r="L66" s="319" t="s">
        <v>975</v>
      </c>
      <c r="M66" s="320" t="s">
        <v>975</v>
      </c>
      <c r="N66" s="321" t="str">
        <f>RegionSelect!$B$2</f>
        <v>Amhara</v>
      </c>
      <c r="P66" s="195" t="s">
        <v>194</v>
      </c>
      <c r="Q66" s="195"/>
      <c r="R66" s="195"/>
      <c r="S66" s="195"/>
      <c r="T66" s="195"/>
      <c r="U66" s="195"/>
      <c r="Y66" t="s">
        <v>975</v>
      </c>
      <c r="Z66" s="342" t="s">
        <v>2252</v>
      </c>
    </row>
    <row r="67" spans="1:27" x14ac:dyDescent="0.35">
      <c r="A67" s="355" t="s">
        <v>2163</v>
      </c>
      <c r="B67" s="356" t="s">
        <v>2266</v>
      </c>
      <c r="C67" s="356"/>
      <c r="D67" s="353">
        <v>54</v>
      </c>
      <c r="E67" s="64" t="str">
        <f t="shared" si="2"/>
        <v>FH.FP.54</v>
      </c>
      <c r="F67" s="321" t="s">
        <v>2281</v>
      </c>
      <c r="G67" s="321" t="s">
        <v>154</v>
      </c>
      <c r="H67" s="321" t="s">
        <v>2789</v>
      </c>
      <c r="I67" s="321" t="s">
        <v>2240</v>
      </c>
      <c r="J67" s="320" t="s">
        <v>253</v>
      </c>
      <c r="K67" s="64" t="s">
        <v>975</v>
      </c>
      <c r="L67" s="319" t="s">
        <v>975</v>
      </c>
      <c r="M67" s="320" t="s">
        <v>194</v>
      </c>
      <c r="N67" s="321" t="str">
        <f>RegionSelect!$B$2</f>
        <v>Amhara</v>
      </c>
      <c r="O67" s="145">
        <f>IFERROR(VLOOKUP(_xlfn.CONCAT(AA67,RegionSelect!$C$2),RegionalData!$C:$S,13,FALSE),VLOOKUP(_xlfn.CONCAT(AA67,"ET"),RegionalData!$C:$S,13,FALSE))</f>
        <v>6.9000000000000006E-2</v>
      </c>
      <c r="P67" s="321" t="s">
        <v>2195</v>
      </c>
      <c r="Q67" s="195"/>
      <c r="R67" s="195"/>
      <c r="S67" s="130">
        <v>0.98</v>
      </c>
      <c r="T67">
        <v>1</v>
      </c>
      <c r="V67" s="6">
        <v>5</v>
      </c>
      <c r="Y67" t="s">
        <v>975</v>
      </c>
      <c r="Z67" s="234"/>
      <c r="AA67" t="s">
        <v>2998</v>
      </c>
    </row>
    <row r="68" spans="1:27" x14ac:dyDescent="0.35">
      <c r="A68" s="355" t="s">
        <v>2163</v>
      </c>
      <c r="B68" s="356" t="s">
        <v>2266</v>
      </c>
      <c r="C68" s="356"/>
      <c r="D68" s="353">
        <v>55</v>
      </c>
      <c r="E68" s="64" t="str">
        <f t="shared" si="2"/>
        <v>FH.FP.55</v>
      </c>
      <c r="F68" s="321" t="s">
        <v>2301</v>
      </c>
      <c r="G68" s="321" t="s">
        <v>154</v>
      </c>
      <c r="H68" s="321" t="s">
        <v>2789</v>
      </c>
      <c r="I68" s="321" t="s">
        <v>2240</v>
      </c>
      <c r="J68" s="320" t="s">
        <v>253</v>
      </c>
      <c r="K68" s="64" t="s">
        <v>975</v>
      </c>
      <c r="L68" s="319" t="s">
        <v>975</v>
      </c>
      <c r="M68" s="320" t="s">
        <v>194</v>
      </c>
      <c r="N68" s="321" t="str">
        <f>RegionSelect!$B$2</f>
        <v>Amhara</v>
      </c>
      <c r="O68" s="195">
        <f>O67</f>
        <v>6.9000000000000006E-2</v>
      </c>
      <c r="P68" s="321" t="s">
        <v>2195</v>
      </c>
      <c r="Q68" s="195"/>
      <c r="R68" s="195"/>
      <c r="S68" s="89">
        <f>S67</f>
        <v>0.98</v>
      </c>
      <c r="T68">
        <v>3</v>
      </c>
      <c r="V68" s="6">
        <v>5</v>
      </c>
      <c r="Y68" t="s">
        <v>975</v>
      </c>
      <c r="Z68" s="234"/>
      <c r="AA68" t="s">
        <v>2998</v>
      </c>
    </row>
    <row r="69" spans="1:27" x14ac:dyDescent="0.35">
      <c r="A69" s="355" t="s">
        <v>2163</v>
      </c>
      <c r="B69" s="356" t="s">
        <v>2266</v>
      </c>
      <c r="C69" s="356"/>
      <c r="D69" s="353">
        <v>56</v>
      </c>
      <c r="E69" s="64" t="str">
        <f t="shared" si="2"/>
        <v>FH.FP.56</v>
      </c>
      <c r="F69" s="321" t="s">
        <v>2282</v>
      </c>
      <c r="G69" s="321" t="s">
        <v>154</v>
      </c>
      <c r="H69" s="321" t="s">
        <v>2789</v>
      </c>
      <c r="I69" s="321" t="s">
        <v>2240</v>
      </c>
      <c r="J69" s="320" t="s">
        <v>253</v>
      </c>
      <c r="K69" s="64" t="s">
        <v>975</v>
      </c>
      <c r="L69" s="319" t="s">
        <v>975</v>
      </c>
      <c r="M69" s="320" t="s">
        <v>194</v>
      </c>
      <c r="N69" s="321" t="str">
        <f>RegionSelect!$B$2</f>
        <v>Amhara</v>
      </c>
      <c r="O69" s="145">
        <f>IFERROR(VLOOKUP(_xlfn.CONCAT(AA69,RegionSelect!$C$2),RegionalData!$C:$S,13,FALSE),VLOOKUP(_xlfn.CONCAT(AA69,"ET"),RegionalData!$C:$S,13,FALSE))</f>
        <v>0.13400000000000001</v>
      </c>
      <c r="P69" s="321" t="s">
        <v>2195</v>
      </c>
      <c r="Q69" s="195"/>
      <c r="R69" s="195" t="s">
        <v>2528</v>
      </c>
      <c r="S69" s="89">
        <f t="shared" ref="S69:S71" si="3">S68</f>
        <v>0.98</v>
      </c>
      <c r="T69">
        <v>1</v>
      </c>
      <c r="V69" s="341">
        <v>20</v>
      </c>
      <c r="Y69" t="s">
        <v>975</v>
      </c>
      <c r="Z69" s="234"/>
      <c r="AA69" t="s">
        <v>3000</v>
      </c>
    </row>
    <row r="70" spans="1:27" x14ac:dyDescent="0.35">
      <c r="A70" s="355" t="s">
        <v>2163</v>
      </c>
      <c r="B70" s="356" t="s">
        <v>2266</v>
      </c>
      <c r="C70" s="356"/>
      <c r="D70" s="353">
        <v>57</v>
      </c>
      <c r="E70" s="64" t="str">
        <f t="shared" si="2"/>
        <v>FH.FP.57</v>
      </c>
      <c r="F70" s="321" t="s">
        <v>2283</v>
      </c>
      <c r="G70" s="321" t="s">
        <v>154</v>
      </c>
      <c r="H70" s="321" t="s">
        <v>2789</v>
      </c>
      <c r="I70" s="321" t="s">
        <v>2240</v>
      </c>
      <c r="J70" s="320" t="s">
        <v>253</v>
      </c>
      <c r="K70" s="64" t="s">
        <v>975</v>
      </c>
      <c r="L70" s="319" t="s">
        <v>975</v>
      </c>
      <c r="M70" s="320" t="s">
        <v>194</v>
      </c>
      <c r="N70" s="321" t="str">
        <f>RegionSelect!$B$2</f>
        <v>Amhara</v>
      </c>
      <c r="O70" s="195">
        <f>O69</f>
        <v>0.13400000000000001</v>
      </c>
      <c r="P70" s="321" t="s">
        <v>2195</v>
      </c>
      <c r="Q70" s="195"/>
      <c r="R70" s="195" t="s">
        <v>2528</v>
      </c>
      <c r="S70" s="89">
        <f t="shared" si="3"/>
        <v>0.98</v>
      </c>
      <c r="T70">
        <v>1</v>
      </c>
      <c r="V70" s="341">
        <v>20</v>
      </c>
      <c r="Y70" t="s">
        <v>975</v>
      </c>
      <c r="Z70" s="234"/>
      <c r="AA70" t="s">
        <v>3000</v>
      </c>
    </row>
    <row r="71" spans="1:27" x14ac:dyDescent="0.35">
      <c r="A71" s="355" t="s">
        <v>2163</v>
      </c>
      <c r="B71" s="356" t="s">
        <v>2266</v>
      </c>
      <c r="C71" s="356"/>
      <c r="D71" s="353">
        <v>58</v>
      </c>
      <c r="E71" s="64" t="str">
        <f t="shared" si="2"/>
        <v>FH.FP.58</v>
      </c>
      <c r="F71" s="321" t="s">
        <v>2284</v>
      </c>
      <c r="G71" s="321" t="s">
        <v>154</v>
      </c>
      <c r="H71" s="321" t="s">
        <v>2789</v>
      </c>
      <c r="I71" s="321" t="s">
        <v>2240</v>
      </c>
      <c r="J71" s="320" t="s">
        <v>253</v>
      </c>
      <c r="K71" s="64" t="s">
        <v>975</v>
      </c>
      <c r="L71" s="319" t="s">
        <v>975</v>
      </c>
      <c r="M71" s="320" t="s">
        <v>975</v>
      </c>
      <c r="N71" s="321" t="str">
        <f>RegionSelect!$B$2</f>
        <v>Amhara</v>
      </c>
      <c r="O71" s="195">
        <f>O67+O69</f>
        <v>0.20300000000000001</v>
      </c>
      <c r="P71" s="321" t="s">
        <v>2195</v>
      </c>
      <c r="Q71" s="346">
        <v>0.1</v>
      </c>
      <c r="R71" s="195" t="s">
        <v>2529</v>
      </c>
      <c r="S71" s="89">
        <f t="shared" si="3"/>
        <v>0.98</v>
      </c>
      <c r="T71">
        <v>1</v>
      </c>
      <c r="V71" s="341">
        <v>20</v>
      </c>
      <c r="Y71" t="s">
        <v>975</v>
      </c>
      <c r="Z71" s="234"/>
    </row>
    <row r="72" spans="1:27" x14ac:dyDescent="0.35">
      <c r="A72" s="355" t="s">
        <v>2163</v>
      </c>
      <c r="B72" s="356" t="s">
        <v>2266</v>
      </c>
      <c r="C72" s="356"/>
      <c r="D72" s="353">
        <v>59</v>
      </c>
      <c r="E72" s="64" t="str">
        <f t="shared" si="2"/>
        <v>FH.FP.59</v>
      </c>
      <c r="F72" s="321" t="s">
        <v>2285</v>
      </c>
      <c r="G72" s="321" t="s">
        <v>2248</v>
      </c>
      <c r="H72" s="321" t="s">
        <v>206</v>
      </c>
      <c r="I72" s="321" t="s">
        <v>2240</v>
      </c>
      <c r="J72" s="320" t="s">
        <v>194</v>
      </c>
      <c r="K72" s="64" t="s">
        <v>975</v>
      </c>
      <c r="L72" s="319" t="s">
        <v>975</v>
      </c>
      <c r="M72" s="320" t="s">
        <v>975</v>
      </c>
      <c r="N72" s="321" t="str">
        <f>RegionSelect!$B$2</f>
        <v>Amhara</v>
      </c>
      <c r="P72" s="195" t="s">
        <v>194</v>
      </c>
      <c r="Q72" s="195"/>
      <c r="R72" s="195"/>
      <c r="S72" s="195"/>
      <c r="T72" s="195"/>
      <c r="Y72" t="s">
        <v>975</v>
      </c>
      <c r="Z72" s="342" t="s">
        <v>2252</v>
      </c>
    </row>
    <row r="73" spans="1:27" x14ac:dyDescent="0.35">
      <c r="A73" s="355" t="s">
        <v>2163</v>
      </c>
      <c r="B73" s="356" t="s">
        <v>2266</v>
      </c>
      <c r="C73" s="356"/>
      <c r="D73" s="353">
        <v>60</v>
      </c>
      <c r="E73" s="64" t="str">
        <f t="shared" si="2"/>
        <v>FH.FP.60</v>
      </c>
      <c r="F73" s="321" t="s">
        <v>2286</v>
      </c>
      <c r="G73" s="321" t="s">
        <v>154</v>
      </c>
      <c r="H73" s="321" t="s">
        <v>2787</v>
      </c>
      <c r="I73" s="321" t="s">
        <v>66</v>
      </c>
      <c r="J73" s="320" t="s">
        <v>187</v>
      </c>
      <c r="K73" s="64" t="s">
        <v>975</v>
      </c>
      <c r="L73" s="319" t="s">
        <v>975</v>
      </c>
      <c r="M73" s="320" t="s">
        <v>194</v>
      </c>
      <c r="N73" s="321" t="str">
        <f>RegionSelect!$B$2</f>
        <v>Amhara</v>
      </c>
      <c r="P73" s="195" t="s">
        <v>194</v>
      </c>
      <c r="Q73" s="195"/>
      <c r="R73" s="195"/>
      <c r="S73" s="195"/>
      <c r="T73" s="195"/>
      <c r="Y73" t="s">
        <v>975</v>
      </c>
      <c r="Z73" s="342" t="s">
        <v>2252</v>
      </c>
    </row>
    <row r="74" spans="1:27" x14ac:dyDescent="0.35">
      <c r="A74" s="355" t="s">
        <v>2163</v>
      </c>
      <c r="B74" s="356" t="s">
        <v>2266</v>
      </c>
      <c r="C74" s="356"/>
      <c r="D74" s="353">
        <v>61</v>
      </c>
      <c r="E74" s="64" t="str">
        <f t="shared" si="2"/>
        <v>FH.FP.61</v>
      </c>
      <c r="F74" s="321" t="s">
        <v>2287</v>
      </c>
      <c r="G74" s="321" t="s">
        <v>154</v>
      </c>
      <c r="H74" s="321" t="s">
        <v>2787</v>
      </c>
      <c r="I74" s="321" t="s">
        <v>66</v>
      </c>
      <c r="J74" s="320" t="s">
        <v>156</v>
      </c>
      <c r="K74" s="64" t="s">
        <v>975</v>
      </c>
      <c r="L74" s="319" t="s">
        <v>975</v>
      </c>
      <c r="M74" s="320" t="s">
        <v>194</v>
      </c>
      <c r="N74" s="321" t="str">
        <f>RegionSelect!$B$2</f>
        <v>Amhara</v>
      </c>
      <c r="O74" s="195">
        <v>1</v>
      </c>
      <c r="P74" s="321" t="s">
        <v>212</v>
      </c>
      <c r="Q74" s="195"/>
      <c r="R74" s="195"/>
      <c r="S74" s="89">
        <v>1</v>
      </c>
      <c r="T74" s="195"/>
      <c r="Z74" s="234" t="s">
        <v>2196</v>
      </c>
    </row>
    <row r="75" spans="1:27" x14ac:dyDescent="0.35">
      <c r="A75" s="355" t="s">
        <v>2163</v>
      </c>
      <c r="B75" s="356" t="s">
        <v>2266</v>
      </c>
      <c r="C75" s="356"/>
      <c r="D75" s="353">
        <v>62</v>
      </c>
      <c r="E75" s="64" t="str">
        <f t="shared" si="2"/>
        <v>FH.FP.62</v>
      </c>
      <c r="F75" s="321" t="s">
        <v>2300</v>
      </c>
      <c r="G75" s="321" t="s">
        <v>154</v>
      </c>
      <c r="H75" s="321" t="s">
        <v>2789</v>
      </c>
      <c r="I75" s="321" t="s">
        <v>2240</v>
      </c>
      <c r="J75" s="320" t="s">
        <v>2543</v>
      </c>
      <c r="K75" s="64" t="s">
        <v>975</v>
      </c>
      <c r="L75" s="319" t="s">
        <v>975</v>
      </c>
      <c r="M75" s="320" t="s">
        <v>975</v>
      </c>
      <c r="N75" s="321" t="str">
        <f>RegionSelect!$B$2</f>
        <v>Amhara</v>
      </c>
      <c r="O75" s="146">
        <v>1</v>
      </c>
      <c r="P75" s="321" t="s">
        <v>2195</v>
      </c>
      <c r="Q75" s="195"/>
      <c r="R75" s="195"/>
      <c r="S75" s="89">
        <v>1</v>
      </c>
      <c r="U75" s="379">
        <f>1/10</f>
        <v>0.1</v>
      </c>
      <c r="V75" s="6">
        <v>10</v>
      </c>
      <c r="Y75" t="s">
        <v>975</v>
      </c>
    </row>
    <row r="76" spans="1:27" x14ac:dyDescent="0.35">
      <c r="A76" s="355" t="s">
        <v>2163</v>
      </c>
      <c r="B76" s="356" t="s">
        <v>70</v>
      </c>
      <c r="C76" s="356"/>
      <c r="D76" s="353">
        <v>63</v>
      </c>
      <c r="E76" s="344"/>
      <c r="F76" s="345" t="s">
        <v>2236</v>
      </c>
      <c r="N76" s="321" t="str">
        <f>RegionSelect!$B$2</f>
        <v>Amhara</v>
      </c>
    </row>
    <row r="77" spans="1:27" x14ac:dyDescent="0.35">
      <c r="A77" s="355" t="s">
        <v>2163</v>
      </c>
      <c r="B77" s="356" t="s">
        <v>70</v>
      </c>
      <c r="C77" s="356"/>
      <c r="D77" s="353">
        <v>64</v>
      </c>
      <c r="E77" s="64" t="str">
        <f t="shared" ref="E77:E108" si="4">_xlfn.CONCAT("FH.Ntr.",D77)</f>
        <v>FH.Ntr.64</v>
      </c>
      <c r="F77" s="321" t="s">
        <v>2302</v>
      </c>
      <c r="G77" s="321" t="s">
        <v>154</v>
      </c>
      <c r="H77" s="321" t="s">
        <v>2787</v>
      </c>
      <c r="I77" s="321" t="s">
        <v>70</v>
      </c>
      <c r="J77" s="320" t="s">
        <v>156</v>
      </c>
      <c r="K77" s="64" t="s">
        <v>975</v>
      </c>
      <c r="L77" s="319" t="s">
        <v>975</v>
      </c>
      <c r="M77" s="320" t="s">
        <v>975</v>
      </c>
      <c r="N77" s="321" t="str">
        <f>RegionSelect!$B$2</f>
        <v>Amhara</v>
      </c>
      <c r="P77" s="195" t="s">
        <v>194</v>
      </c>
      <c r="Q77" s="195"/>
      <c r="R77" s="195"/>
      <c r="S77" s="195"/>
      <c r="T77" s="195"/>
      <c r="Z77" t="s">
        <v>2212</v>
      </c>
    </row>
    <row r="78" spans="1:27" x14ac:dyDescent="0.35">
      <c r="A78" s="355" t="s">
        <v>2163</v>
      </c>
      <c r="B78" s="356" t="s">
        <v>70</v>
      </c>
      <c r="C78" s="356"/>
      <c r="D78" s="353">
        <v>65</v>
      </c>
      <c r="E78" s="64" t="str">
        <f t="shared" si="4"/>
        <v>FH.Ntr.65</v>
      </c>
      <c r="F78" s="321" t="s">
        <v>2303</v>
      </c>
      <c r="G78" s="319" t="s">
        <v>154</v>
      </c>
      <c r="H78" s="321" t="s">
        <v>2787</v>
      </c>
      <c r="I78" s="321" t="s">
        <v>70</v>
      </c>
      <c r="J78" s="320" t="s">
        <v>156</v>
      </c>
      <c r="K78" s="64" t="s">
        <v>975</v>
      </c>
      <c r="L78" s="319" t="s">
        <v>975</v>
      </c>
      <c r="M78" s="320" t="s">
        <v>975</v>
      </c>
      <c r="N78" s="321" t="str">
        <f>RegionSelect!$B$2</f>
        <v>Amhara</v>
      </c>
      <c r="P78" s="195" t="s">
        <v>194</v>
      </c>
      <c r="Q78" s="195"/>
      <c r="R78" s="195"/>
      <c r="S78" s="195"/>
      <c r="T78" s="195"/>
      <c r="Z78" t="s">
        <v>2251</v>
      </c>
    </row>
    <row r="79" spans="1:27" x14ac:dyDescent="0.35">
      <c r="A79" s="355" t="s">
        <v>2163</v>
      </c>
      <c r="B79" s="356" t="s">
        <v>70</v>
      </c>
      <c r="C79" s="356"/>
      <c r="D79" s="353">
        <v>66</v>
      </c>
      <c r="E79" s="64" t="str">
        <f t="shared" si="4"/>
        <v>FH.Ntr.66</v>
      </c>
      <c r="F79" s="321" t="s">
        <v>2304</v>
      </c>
      <c r="G79" s="319" t="s">
        <v>154</v>
      </c>
      <c r="H79" s="321" t="s">
        <v>2787</v>
      </c>
      <c r="I79" s="321" t="s">
        <v>70</v>
      </c>
      <c r="J79" s="320" t="s">
        <v>156</v>
      </c>
      <c r="K79" s="64" t="s">
        <v>975</v>
      </c>
      <c r="L79" s="319" t="s">
        <v>975</v>
      </c>
      <c r="M79" s="320" t="s">
        <v>975</v>
      </c>
      <c r="N79" s="321" t="str">
        <f>RegionSelect!$B$2</f>
        <v>Amhara</v>
      </c>
      <c r="P79" s="195" t="s">
        <v>194</v>
      </c>
      <c r="Q79" s="195"/>
      <c r="R79" s="195"/>
      <c r="S79" s="195"/>
      <c r="T79" s="195"/>
      <c r="Z79" t="s">
        <v>2251</v>
      </c>
    </row>
    <row r="80" spans="1:27" x14ac:dyDescent="0.35">
      <c r="A80" s="355" t="s">
        <v>2163</v>
      </c>
      <c r="B80" s="356" t="s">
        <v>70</v>
      </c>
      <c r="C80" s="356"/>
      <c r="D80" s="353">
        <v>67</v>
      </c>
      <c r="E80" s="64" t="str">
        <f t="shared" si="4"/>
        <v>FH.Ntr.67</v>
      </c>
      <c r="F80" s="321" t="s">
        <v>2305</v>
      </c>
      <c r="G80" s="319" t="s">
        <v>154</v>
      </c>
      <c r="H80" s="321" t="s">
        <v>2789</v>
      </c>
      <c r="I80" s="321" t="s">
        <v>70</v>
      </c>
      <c r="J80" s="320" t="s">
        <v>156</v>
      </c>
      <c r="K80" s="64" t="s">
        <v>975</v>
      </c>
      <c r="L80" s="319" t="s">
        <v>975</v>
      </c>
      <c r="M80" s="320" t="s">
        <v>975</v>
      </c>
      <c r="N80" s="321" t="str">
        <f>RegionSelect!$B$2</f>
        <v>Amhara</v>
      </c>
      <c r="P80" s="195" t="s">
        <v>194</v>
      </c>
      <c r="Q80" s="195"/>
      <c r="R80" s="195"/>
      <c r="S80" s="195"/>
      <c r="T80" s="195"/>
      <c r="Z80" t="s">
        <v>2251</v>
      </c>
    </row>
    <row r="81" spans="1:27" x14ac:dyDescent="0.35">
      <c r="A81" s="355" t="s">
        <v>2163</v>
      </c>
      <c r="B81" s="356" t="s">
        <v>70</v>
      </c>
      <c r="C81" s="356"/>
      <c r="D81" s="353">
        <v>68</v>
      </c>
      <c r="E81" s="64" t="str">
        <f t="shared" si="4"/>
        <v>FH.Ntr.68</v>
      </c>
      <c r="F81" s="321" t="s">
        <v>2306</v>
      </c>
      <c r="G81" s="319" t="s">
        <v>154</v>
      </c>
      <c r="H81" s="321" t="s">
        <v>2789</v>
      </c>
      <c r="I81" s="321" t="s">
        <v>70</v>
      </c>
      <c r="J81" s="320" t="s">
        <v>156</v>
      </c>
      <c r="K81" s="64" t="s">
        <v>975</v>
      </c>
      <c r="L81" s="321" t="s">
        <v>975</v>
      </c>
      <c r="M81" s="320" t="s">
        <v>194</v>
      </c>
      <c r="N81" s="372" t="str">
        <f>RegionSelect!$B$2</f>
        <v>Amhara</v>
      </c>
      <c r="O81" s="145">
        <f>IFERROR(VLOOKUP(_xlfn.CONCAT(AA81,RegionSelect!$C$2),RegionalData!$C:$S,13,FALSE),VLOOKUP(_xlfn.CONCAT(AA81,"ET"),RegionalData!$C:$S,13,FALSE))</f>
        <v>0.25900000000000001</v>
      </c>
      <c r="P81" s="195" t="s">
        <v>2195</v>
      </c>
      <c r="Q81" s="195"/>
      <c r="R81" s="195"/>
      <c r="S81" s="130">
        <v>0.98</v>
      </c>
      <c r="T81">
        <v>2</v>
      </c>
      <c r="V81" s="6">
        <v>10</v>
      </c>
      <c r="Y81" t="s">
        <v>975</v>
      </c>
      <c r="AA81" t="s">
        <v>3003</v>
      </c>
    </row>
    <row r="82" spans="1:27" x14ac:dyDescent="0.35">
      <c r="A82" s="355" t="s">
        <v>2163</v>
      </c>
      <c r="B82" s="356" t="s">
        <v>70</v>
      </c>
      <c r="C82" s="356"/>
      <c r="D82" s="353">
        <v>69</v>
      </c>
      <c r="F82" s="321" t="s">
        <v>2307</v>
      </c>
      <c r="G82" s="319" t="s">
        <v>154</v>
      </c>
      <c r="H82" s="321"/>
      <c r="I82" s="321" t="s">
        <v>70</v>
      </c>
      <c r="K82" s="64" t="s">
        <v>975</v>
      </c>
      <c r="L82" s="321" t="s">
        <v>975</v>
      </c>
      <c r="M82" s="320" t="s">
        <v>194</v>
      </c>
      <c r="N82" s="321" t="str">
        <f>RegionSelect!$B$2</f>
        <v>Amhara</v>
      </c>
      <c r="P82" s="195" t="s">
        <v>194</v>
      </c>
      <c r="Q82" s="195"/>
      <c r="R82" s="195"/>
      <c r="S82" s="130">
        <v>0.98</v>
      </c>
      <c r="T82" s="195"/>
      <c r="Y82" t="s">
        <v>975</v>
      </c>
    </row>
    <row r="83" spans="1:27" x14ac:dyDescent="0.35">
      <c r="A83" s="355"/>
      <c r="B83" s="356"/>
      <c r="C83" s="356"/>
      <c r="D83" s="353"/>
      <c r="E83" s="265" t="str">
        <f>_xlfn.CONCAT("FH.Ntr.",D82,"A")</f>
        <v>FH.Ntr.69A</v>
      </c>
      <c r="F83" s="321" t="s">
        <v>2536</v>
      </c>
      <c r="G83" s="319" t="s">
        <v>154</v>
      </c>
      <c r="H83" s="321" t="s">
        <v>2789</v>
      </c>
      <c r="I83" s="321" t="s">
        <v>70</v>
      </c>
      <c r="J83" s="320" t="s">
        <v>169</v>
      </c>
      <c r="K83" s="64" t="s">
        <v>975</v>
      </c>
      <c r="L83" s="321" t="s">
        <v>975</v>
      </c>
      <c r="M83" s="320" t="s">
        <v>194</v>
      </c>
      <c r="N83" s="372" t="str">
        <f>RegionSelect!$B$2</f>
        <v>Amhara</v>
      </c>
      <c r="O83" s="145">
        <f>IFERROR(VLOOKUP(_xlfn.CONCAT(AA83,RegionSelect!$C$2),RegionalData!$C:$S,13,FALSE),VLOOKUP(_xlfn.CONCAT(AA83,"ET"),RegionalData!$C:$S,13,FALSE))</f>
        <v>2.3E-2</v>
      </c>
      <c r="P83" s="195" t="s">
        <v>1863</v>
      </c>
      <c r="Q83" s="195"/>
      <c r="R83" s="195"/>
      <c r="S83" s="257">
        <f>S82</f>
        <v>0.98</v>
      </c>
      <c r="T83">
        <v>2</v>
      </c>
      <c r="V83" s="6">
        <v>10</v>
      </c>
      <c r="Y83" t="s">
        <v>975</v>
      </c>
      <c r="AA83" t="s">
        <v>3008</v>
      </c>
    </row>
    <row r="84" spans="1:27" x14ac:dyDescent="0.35">
      <c r="A84" s="355"/>
      <c r="B84" s="356"/>
      <c r="C84" s="356"/>
      <c r="D84" s="353"/>
      <c r="E84" s="265" t="s">
        <v>2534</v>
      </c>
      <c r="F84" s="321" t="s">
        <v>2537</v>
      </c>
      <c r="G84" s="319" t="s">
        <v>154</v>
      </c>
      <c r="H84" s="321" t="s">
        <v>2789</v>
      </c>
      <c r="I84" s="321" t="s">
        <v>70</v>
      </c>
      <c r="J84" s="320" t="s">
        <v>2533</v>
      </c>
      <c r="K84" s="64" t="s">
        <v>975</v>
      </c>
      <c r="L84" s="321" t="s">
        <v>975</v>
      </c>
      <c r="M84" s="320" t="s">
        <v>194</v>
      </c>
      <c r="N84" s="372" t="str">
        <f>RegionSelect!$B$2</f>
        <v>Amhara</v>
      </c>
      <c r="O84" s="145">
        <f>IFERROR(VLOOKUP(_xlfn.CONCAT(AA84,RegionSelect!$C$2),RegionalData!$C:$S,13,FALSE),VLOOKUP(_xlfn.CONCAT(AA84,"ET"),RegionalData!$C:$S,13,FALSE))</f>
        <v>9.6451612903225795E-3</v>
      </c>
      <c r="P84" s="195" t="s">
        <v>1863</v>
      </c>
      <c r="Q84" s="195"/>
      <c r="R84" s="195"/>
      <c r="S84" s="257">
        <f t="shared" ref="S84:S85" si="5">S83</f>
        <v>0.98</v>
      </c>
      <c r="T84">
        <v>2</v>
      </c>
      <c r="V84" s="6">
        <v>10</v>
      </c>
      <c r="Y84" t="s">
        <v>975</v>
      </c>
      <c r="AA84" t="s">
        <v>3012</v>
      </c>
    </row>
    <row r="85" spans="1:27" x14ac:dyDescent="0.35">
      <c r="A85" s="355"/>
      <c r="B85" s="356"/>
      <c r="C85" s="356"/>
      <c r="D85" s="353"/>
      <c r="E85" s="265" t="s">
        <v>2535</v>
      </c>
      <c r="F85" s="321" t="s">
        <v>2538</v>
      </c>
      <c r="G85" s="319" t="s">
        <v>154</v>
      </c>
      <c r="H85" s="321" t="s">
        <v>2789</v>
      </c>
      <c r="I85" s="321" t="s">
        <v>70</v>
      </c>
      <c r="J85" s="320" t="s">
        <v>201</v>
      </c>
      <c r="K85" s="64" t="s">
        <v>975</v>
      </c>
      <c r="L85" s="321" t="s">
        <v>975</v>
      </c>
      <c r="M85" s="320" t="s">
        <v>194</v>
      </c>
      <c r="N85" s="372" t="str">
        <f>RegionSelect!$B$2</f>
        <v>Amhara</v>
      </c>
      <c r="O85" s="145">
        <f>IFERROR(VLOOKUP(_xlfn.CONCAT(AA85,RegionSelect!$C$2),RegionalData!$C:$S,13,FALSE),VLOOKUP(_xlfn.CONCAT(AA85,"ET"),RegionalData!$C:$S,13,FALSE))</f>
        <v>5.0000000000000001E-3</v>
      </c>
      <c r="P85" s="195" t="s">
        <v>1863</v>
      </c>
      <c r="Q85" s="195"/>
      <c r="R85" s="195"/>
      <c r="S85" s="257">
        <f t="shared" si="5"/>
        <v>0.98</v>
      </c>
      <c r="T85">
        <v>2</v>
      </c>
      <c r="V85" s="6">
        <v>10</v>
      </c>
      <c r="Y85" t="s">
        <v>975</v>
      </c>
      <c r="AA85" t="s">
        <v>3015</v>
      </c>
    </row>
    <row r="86" spans="1:27" x14ac:dyDescent="0.35">
      <c r="A86" s="355" t="s">
        <v>2163</v>
      </c>
      <c r="B86" s="356" t="s">
        <v>70</v>
      </c>
      <c r="C86" s="356"/>
      <c r="D86" s="353">
        <v>70</v>
      </c>
      <c r="E86" s="64" t="str">
        <f t="shared" si="4"/>
        <v>FH.Ntr.70</v>
      </c>
      <c r="F86" s="321" t="s">
        <v>2308</v>
      </c>
      <c r="G86" s="321" t="s">
        <v>2248</v>
      </c>
      <c r="H86" s="321" t="s">
        <v>206</v>
      </c>
      <c r="I86" s="321" t="s">
        <v>70</v>
      </c>
      <c r="J86" s="320" t="s">
        <v>194</v>
      </c>
      <c r="K86" s="64" t="s">
        <v>975</v>
      </c>
      <c r="L86" s="319" t="s">
        <v>975</v>
      </c>
      <c r="M86" s="320" t="s">
        <v>975</v>
      </c>
      <c r="N86" s="321" t="str">
        <f>RegionSelect!$B$2</f>
        <v>Amhara</v>
      </c>
      <c r="P86" s="195"/>
      <c r="Q86" s="195"/>
      <c r="R86" s="195"/>
      <c r="S86" s="195"/>
      <c r="T86" s="195"/>
      <c r="Z86" t="s">
        <v>478</v>
      </c>
    </row>
    <row r="87" spans="1:27" x14ac:dyDescent="0.35">
      <c r="A87" s="355" t="s">
        <v>2163</v>
      </c>
      <c r="B87" s="356" t="s">
        <v>70</v>
      </c>
      <c r="C87" s="356"/>
      <c r="D87" s="353">
        <v>71</v>
      </c>
      <c r="E87" s="64" t="str">
        <f t="shared" si="4"/>
        <v>FH.Ntr.71</v>
      </c>
      <c r="F87" s="321" t="s">
        <v>2309</v>
      </c>
      <c r="G87" s="321" t="s">
        <v>2248</v>
      </c>
      <c r="H87" s="321" t="s">
        <v>206</v>
      </c>
      <c r="I87" s="321" t="s">
        <v>70</v>
      </c>
      <c r="J87" s="320" t="s">
        <v>194</v>
      </c>
      <c r="K87" s="64" t="s">
        <v>975</v>
      </c>
      <c r="L87" s="319" t="s">
        <v>975</v>
      </c>
      <c r="M87" s="320" t="s">
        <v>975</v>
      </c>
      <c r="N87" s="321" t="str">
        <f>RegionSelect!$B$2</f>
        <v>Amhara</v>
      </c>
      <c r="P87" s="195"/>
      <c r="Q87" s="195"/>
      <c r="R87" s="195"/>
      <c r="S87" s="195"/>
      <c r="T87" s="195"/>
      <c r="Z87" t="s">
        <v>478</v>
      </c>
    </row>
    <row r="88" spans="1:27" x14ac:dyDescent="0.35">
      <c r="A88" s="355" t="s">
        <v>2163</v>
      </c>
      <c r="B88" s="356" t="s">
        <v>70</v>
      </c>
      <c r="C88" s="356"/>
      <c r="D88" s="353">
        <v>72</v>
      </c>
      <c r="E88" s="64" t="str">
        <f t="shared" si="4"/>
        <v>FH.Ntr.72</v>
      </c>
      <c r="F88" s="321" t="s">
        <v>2310</v>
      </c>
      <c r="G88" s="319" t="s">
        <v>154</v>
      </c>
      <c r="H88" s="321" t="s">
        <v>2787</v>
      </c>
      <c r="I88" s="321" t="s">
        <v>70</v>
      </c>
      <c r="J88" s="320" t="s">
        <v>156</v>
      </c>
      <c r="K88" s="64" t="s">
        <v>975</v>
      </c>
      <c r="L88" s="321" t="s">
        <v>975</v>
      </c>
      <c r="M88" s="320" t="s">
        <v>194</v>
      </c>
      <c r="N88" s="321" t="str">
        <f>RegionSelect!$B$2</f>
        <v>Amhara</v>
      </c>
      <c r="P88" s="195"/>
      <c r="Q88" s="195"/>
      <c r="R88" s="195"/>
      <c r="S88" s="195"/>
      <c r="T88" s="195"/>
      <c r="Z88" t="s">
        <v>2251</v>
      </c>
    </row>
    <row r="89" spans="1:27" x14ac:dyDescent="0.35">
      <c r="A89" s="355" t="s">
        <v>2163</v>
      </c>
      <c r="B89" s="356" t="s">
        <v>70</v>
      </c>
      <c r="C89" s="356"/>
      <c r="D89" s="353">
        <v>73</v>
      </c>
      <c r="E89" s="64" t="str">
        <f t="shared" si="4"/>
        <v>FH.Ntr.73</v>
      </c>
      <c r="F89" s="321" t="s">
        <v>2311</v>
      </c>
      <c r="G89" s="321" t="s">
        <v>154</v>
      </c>
      <c r="H89" s="321" t="s">
        <v>2787</v>
      </c>
      <c r="I89" s="321" t="s">
        <v>70</v>
      </c>
      <c r="J89" s="320" t="s">
        <v>201</v>
      </c>
      <c r="K89" s="64" t="s">
        <v>975</v>
      </c>
      <c r="L89" s="321" t="s">
        <v>975</v>
      </c>
      <c r="M89" s="320" t="s">
        <v>194</v>
      </c>
      <c r="N89" s="321" t="str">
        <f>RegionSelect!$B$2</f>
        <v>Amhara</v>
      </c>
      <c r="P89" s="195"/>
      <c r="Q89" s="195"/>
      <c r="R89" s="195"/>
      <c r="S89" s="195"/>
      <c r="T89" s="195"/>
      <c r="Z89" t="s">
        <v>2251</v>
      </c>
    </row>
    <row r="90" spans="1:27" x14ac:dyDescent="0.35">
      <c r="A90" s="355" t="s">
        <v>2163</v>
      </c>
      <c r="B90" s="356" t="s">
        <v>70</v>
      </c>
      <c r="C90" s="356"/>
      <c r="D90" s="353">
        <v>74</v>
      </c>
      <c r="E90" s="64" t="str">
        <f t="shared" si="4"/>
        <v>FH.Ntr.74</v>
      </c>
      <c r="F90" s="321" t="s">
        <v>2312</v>
      </c>
      <c r="G90" s="321" t="s">
        <v>2248</v>
      </c>
      <c r="H90" s="321" t="s">
        <v>206</v>
      </c>
      <c r="I90" s="321" t="s">
        <v>70</v>
      </c>
      <c r="J90" s="320" t="s">
        <v>194</v>
      </c>
      <c r="K90" s="64" t="s">
        <v>975</v>
      </c>
      <c r="L90" s="319" t="s">
        <v>975</v>
      </c>
      <c r="M90" s="320" t="s">
        <v>975</v>
      </c>
      <c r="N90" s="321" t="str">
        <f>RegionSelect!$B$2</f>
        <v>Amhara</v>
      </c>
      <c r="P90" s="195"/>
      <c r="Q90" s="195"/>
      <c r="R90" s="195"/>
      <c r="S90" s="195"/>
      <c r="T90" s="195"/>
      <c r="Z90" t="s">
        <v>478</v>
      </c>
    </row>
    <row r="91" spans="1:27" x14ac:dyDescent="0.35">
      <c r="A91" s="355" t="s">
        <v>2163</v>
      </c>
      <c r="B91" s="356" t="s">
        <v>70</v>
      </c>
      <c r="C91" s="356"/>
      <c r="D91" s="353">
        <v>75</v>
      </c>
      <c r="E91" s="64" t="str">
        <f t="shared" si="4"/>
        <v>FH.Ntr.75</v>
      </c>
      <c r="F91" s="321" t="s">
        <v>2313</v>
      </c>
      <c r="G91" s="321" t="s">
        <v>2248</v>
      </c>
      <c r="H91" s="321" t="s">
        <v>206</v>
      </c>
      <c r="I91" s="321" t="s">
        <v>70</v>
      </c>
      <c r="J91" s="320" t="s">
        <v>194</v>
      </c>
      <c r="K91" s="64" t="s">
        <v>975</v>
      </c>
      <c r="L91" s="321" t="s">
        <v>975</v>
      </c>
      <c r="M91" s="320" t="s">
        <v>975</v>
      </c>
      <c r="N91" s="321" t="str">
        <f>RegionSelect!$B$2</f>
        <v>Amhara</v>
      </c>
      <c r="P91" s="195"/>
      <c r="Q91" s="195"/>
      <c r="R91" s="195"/>
      <c r="S91" s="195"/>
      <c r="T91" s="195"/>
      <c r="Z91" t="s">
        <v>478</v>
      </c>
    </row>
    <row r="92" spans="1:27" x14ac:dyDescent="0.35">
      <c r="A92" s="355" t="s">
        <v>2163</v>
      </c>
      <c r="B92" s="356" t="s">
        <v>70</v>
      </c>
      <c r="C92" s="356"/>
      <c r="D92" s="353">
        <v>76</v>
      </c>
      <c r="E92" s="64" t="str">
        <f t="shared" si="4"/>
        <v>FH.Ntr.76</v>
      </c>
      <c r="F92" s="321" t="s">
        <v>2314</v>
      </c>
      <c r="G92" s="321" t="s">
        <v>2248</v>
      </c>
      <c r="H92" s="321" t="s">
        <v>206</v>
      </c>
      <c r="I92" s="321" t="s">
        <v>70</v>
      </c>
      <c r="J92" s="320" t="s">
        <v>194</v>
      </c>
      <c r="K92" s="64" t="s">
        <v>975</v>
      </c>
      <c r="L92" s="319" t="s">
        <v>975</v>
      </c>
      <c r="M92" s="320" t="s">
        <v>975</v>
      </c>
      <c r="N92" s="321" t="str">
        <f>RegionSelect!$B$2</f>
        <v>Amhara</v>
      </c>
      <c r="P92" s="195"/>
      <c r="Q92" s="195"/>
      <c r="R92" s="195"/>
      <c r="S92" s="195"/>
      <c r="T92" s="195"/>
      <c r="Z92" t="s">
        <v>2331</v>
      </c>
    </row>
    <row r="93" spans="1:27" x14ac:dyDescent="0.35">
      <c r="A93" s="355" t="s">
        <v>2163</v>
      </c>
      <c r="B93" s="356" t="s">
        <v>70</v>
      </c>
      <c r="C93" s="356"/>
      <c r="D93" s="353">
        <v>77</v>
      </c>
      <c r="E93" s="64" t="str">
        <f t="shared" si="4"/>
        <v>FH.Ntr.77</v>
      </c>
      <c r="F93" s="321" t="s">
        <v>2315</v>
      </c>
      <c r="G93" s="321" t="s">
        <v>154</v>
      </c>
      <c r="H93" s="321" t="s">
        <v>206</v>
      </c>
      <c r="I93" s="321" t="s">
        <v>70</v>
      </c>
      <c r="J93" s="320" t="s">
        <v>194</v>
      </c>
      <c r="K93" s="64" t="s">
        <v>975</v>
      </c>
      <c r="L93" s="319" t="s">
        <v>975</v>
      </c>
      <c r="M93" s="320" t="s">
        <v>975</v>
      </c>
      <c r="N93" s="321" t="str">
        <f>RegionSelect!$B$2</f>
        <v>Amhara</v>
      </c>
      <c r="P93" s="195"/>
      <c r="Q93" s="195"/>
      <c r="R93" s="195"/>
      <c r="S93" s="195"/>
      <c r="T93" s="195"/>
      <c r="Z93" t="s">
        <v>2334</v>
      </c>
    </row>
    <row r="94" spans="1:27" x14ac:dyDescent="0.35">
      <c r="A94" s="355" t="s">
        <v>2163</v>
      </c>
      <c r="B94" s="356" t="s">
        <v>70</v>
      </c>
      <c r="C94" s="356"/>
      <c r="D94" s="353">
        <v>78</v>
      </c>
      <c r="E94" s="64" t="str">
        <f t="shared" si="4"/>
        <v>FH.Ntr.78</v>
      </c>
      <c r="F94" s="321" t="s">
        <v>2316</v>
      </c>
      <c r="G94" s="321" t="s">
        <v>2248</v>
      </c>
      <c r="H94" s="321" t="s">
        <v>206</v>
      </c>
      <c r="I94" s="321" t="s">
        <v>70</v>
      </c>
      <c r="J94" s="320" t="s">
        <v>194</v>
      </c>
      <c r="K94" s="64" t="s">
        <v>975</v>
      </c>
      <c r="L94" s="319" t="s">
        <v>975</v>
      </c>
      <c r="M94" s="320" t="s">
        <v>975</v>
      </c>
      <c r="N94" s="321" t="str">
        <f>RegionSelect!$B$2</f>
        <v>Amhara</v>
      </c>
      <c r="P94" s="195"/>
      <c r="Q94" s="195"/>
      <c r="R94" s="195"/>
      <c r="S94" s="195"/>
      <c r="T94" s="195"/>
      <c r="Z94" t="s">
        <v>2331</v>
      </c>
    </row>
    <row r="95" spans="1:27" x14ac:dyDescent="0.35">
      <c r="A95" s="355" t="s">
        <v>2163</v>
      </c>
      <c r="B95" s="356" t="s">
        <v>70</v>
      </c>
      <c r="C95" s="356"/>
      <c r="D95" s="353">
        <v>79</v>
      </c>
      <c r="E95" s="64" t="str">
        <f t="shared" si="4"/>
        <v>FH.Ntr.79</v>
      </c>
      <c r="F95" s="321" t="s">
        <v>2317</v>
      </c>
      <c r="G95" s="319" t="s">
        <v>154</v>
      </c>
      <c r="H95" s="321" t="s">
        <v>2787</v>
      </c>
      <c r="I95" s="321" t="s">
        <v>70</v>
      </c>
      <c r="J95" s="320" t="s">
        <v>156</v>
      </c>
      <c r="K95" s="64" t="s">
        <v>975</v>
      </c>
      <c r="L95" s="319" t="s">
        <v>975</v>
      </c>
      <c r="M95" s="320" t="s">
        <v>975</v>
      </c>
      <c r="N95" s="321" t="str">
        <f>RegionSelect!$B$2</f>
        <v>Amhara</v>
      </c>
      <c r="P95" s="195"/>
      <c r="Q95" s="195"/>
      <c r="R95" s="195"/>
      <c r="S95" s="195"/>
      <c r="T95" s="195"/>
      <c r="Z95" t="s">
        <v>2212</v>
      </c>
    </row>
    <row r="96" spans="1:27" x14ac:dyDescent="0.35">
      <c r="A96" s="355" t="s">
        <v>2163</v>
      </c>
      <c r="B96" s="356" t="s">
        <v>70</v>
      </c>
      <c r="C96" s="356"/>
      <c r="D96" s="353">
        <v>80</v>
      </c>
      <c r="E96" s="64" t="str">
        <f t="shared" si="4"/>
        <v>FH.Ntr.80</v>
      </c>
      <c r="F96" s="321" t="s">
        <v>2318</v>
      </c>
      <c r="G96" s="319" t="s">
        <v>154</v>
      </c>
      <c r="H96" s="321" t="s">
        <v>2789</v>
      </c>
      <c r="I96" s="321" t="s">
        <v>70</v>
      </c>
      <c r="J96" s="320" t="s">
        <v>169</v>
      </c>
      <c r="K96" s="64" t="s">
        <v>975</v>
      </c>
      <c r="L96" s="319" t="s">
        <v>975</v>
      </c>
      <c r="M96" s="320" t="s">
        <v>975</v>
      </c>
      <c r="N96" s="321" t="str">
        <f>RegionSelect!$B$2</f>
        <v>Amhara</v>
      </c>
      <c r="P96" s="195"/>
      <c r="Q96" s="195"/>
      <c r="R96" s="195"/>
      <c r="S96" s="195"/>
      <c r="T96" s="195"/>
      <c r="Z96" t="s">
        <v>2332</v>
      </c>
    </row>
    <row r="97" spans="1:27" x14ac:dyDescent="0.35">
      <c r="A97" s="355" t="s">
        <v>2163</v>
      </c>
      <c r="B97" s="356" t="s">
        <v>70</v>
      </c>
      <c r="C97" s="356"/>
      <c r="D97" s="353">
        <v>81</v>
      </c>
      <c r="E97" s="64" t="str">
        <f t="shared" si="4"/>
        <v>FH.Ntr.81</v>
      </c>
      <c r="F97" s="321" t="s">
        <v>2319</v>
      </c>
      <c r="G97" s="319" t="s">
        <v>154</v>
      </c>
      <c r="H97" s="321" t="s">
        <v>206</v>
      </c>
      <c r="I97" s="321" t="s">
        <v>70</v>
      </c>
      <c r="J97" s="320" t="s">
        <v>156</v>
      </c>
      <c r="K97" s="64" t="s">
        <v>975</v>
      </c>
      <c r="L97" s="319" t="s">
        <v>975</v>
      </c>
      <c r="M97" s="320" t="s">
        <v>975</v>
      </c>
      <c r="N97" s="321" t="str">
        <f>RegionSelect!$B$2</f>
        <v>Amhara</v>
      </c>
      <c r="P97" s="195"/>
      <c r="Q97" s="195"/>
      <c r="R97" s="195"/>
      <c r="S97" s="195"/>
      <c r="T97" s="195"/>
      <c r="Z97" t="s">
        <v>2331</v>
      </c>
    </row>
    <row r="98" spans="1:27" x14ac:dyDescent="0.35">
      <c r="A98" s="355" t="s">
        <v>2163</v>
      </c>
      <c r="B98" s="356" t="s">
        <v>70</v>
      </c>
      <c r="C98" s="356"/>
      <c r="D98" s="353">
        <v>82</v>
      </c>
      <c r="E98" s="64" t="str">
        <f t="shared" si="4"/>
        <v>FH.Ntr.82</v>
      </c>
      <c r="F98" s="321" t="s">
        <v>2320</v>
      </c>
      <c r="G98" s="319" t="s">
        <v>154</v>
      </c>
      <c r="H98" s="321" t="s">
        <v>206</v>
      </c>
      <c r="I98" s="321" t="s">
        <v>70</v>
      </c>
      <c r="J98" s="320" t="s">
        <v>156</v>
      </c>
      <c r="K98" s="64" t="s">
        <v>975</v>
      </c>
      <c r="L98" s="319" t="s">
        <v>975</v>
      </c>
      <c r="M98" s="320" t="s">
        <v>975</v>
      </c>
      <c r="N98" s="321" t="str">
        <f>RegionSelect!$B$2</f>
        <v>Amhara</v>
      </c>
      <c r="P98" s="195"/>
      <c r="Q98" s="195"/>
      <c r="R98" s="195"/>
      <c r="S98" s="195"/>
      <c r="T98" s="195"/>
      <c r="Z98" t="s">
        <v>2331</v>
      </c>
    </row>
    <row r="99" spans="1:27" x14ac:dyDescent="0.35">
      <c r="A99" s="355" t="s">
        <v>2163</v>
      </c>
      <c r="B99" s="356" t="s">
        <v>70</v>
      </c>
      <c r="C99" s="356"/>
      <c r="D99" s="353">
        <v>83</v>
      </c>
      <c r="E99" s="64" t="str">
        <f t="shared" si="4"/>
        <v>FH.Ntr.83</v>
      </c>
      <c r="F99" s="321" t="s">
        <v>2322</v>
      </c>
      <c r="G99" s="319" t="s">
        <v>154</v>
      </c>
      <c r="H99" s="321" t="s">
        <v>206</v>
      </c>
      <c r="I99" s="321" t="s">
        <v>70</v>
      </c>
      <c r="J99" s="320" t="s">
        <v>156</v>
      </c>
      <c r="K99" s="64" t="s">
        <v>975</v>
      </c>
      <c r="L99" s="319" t="s">
        <v>975</v>
      </c>
      <c r="M99" s="320" t="s">
        <v>975</v>
      </c>
      <c r="N99" s="321" t="str">
        <f>RegionSelect!$B$2</f>
        <v>Amhara</v>
      </c>
      <c r="P99" s="195"/>
      <c r="Q99" s="195"/>
      <c r="R99" s="195"/>
      <c r="S99" s="195"/>
      <c r="T99" s="195"/>
      <c r="Z99" t="s">
        <v>2331</v>
      </c>
    </row>
    <row r="100" spans="1:27" x14ac:dyDescent="0.35">
      <c r="A100" s="355" t="s">
        <v>2163</v>
      </c>
      <c r="B100" s="356" t="s">
        <v>70</v>
      </c>
      <c r="C100" s="356"/>
      <c r="D100" s="353">
        <v>84</v>
      </c>
      <c r="E100" s="64" t="str">
        <f t="shared" si="4"/>
        <v>FH.Ntr.84</v>
      </c>
      <c r="F100" s="321" t="s">
        <v>2321</v>
      </c>
      <c r="G100" s="319" t="s">
        <v>154</v>
      </c>
      <c r="H100" s="321" t="s">
        <v>206</v>
      </c>
      <c r="I100" s="321" t="s">
        <v>70</v>
      </c>
      <c r="J100" s="320" t="s">
        <v>156</v>
      </c>
      <c r="K100" s="64" t="s">
        <v>975</v>
      </c>
      <c r="L100" s="319" t="s">
        <v>975</v>
      </c>
      <c r="M100" s="320" t="s">
        <v>975</v>
      </c>
      <c r="N100" s="321" t="str">
        <f>RegionSelect!$B$2</f>
        <v>Amhara</v>
      </c>
      <c r="P100" s="195"/>
      <c r="Q100" s="195"/>
      <c r="R100" s="195"/>
      <c r="S100" s="195"/>
      <c r="T100" s="195"/>
      <c r="Z100" t="s">
        <v>2331</v>
      </c>
    </row>
    <row r="101" spans="1:27" x14ac:dyDescent="0.35">
      <c r="A101" s="355" t="s">
        <v>2163</v>
      </c>
      <c r="B101" s="356" t="s">
        <v>70</v>
      </c>
      <c r="C101" s="356"/>
      <c r="D101" s="353">
        <v>85</v>
      </c>
      <c r="E101" s="64" t="str">
        <f t="shared" si="4"/>
        <v>FH.Ntr.85</v>
      </c>
      <c r="F101" s="321" t="s">
        <v>2323</v>
      </c>
      <c r="G101" s="321" t="s">
        <v>2248</v>
      </c>
      <c r="H101" s="321" t="s">
        <v>206</v>
      </c>
      <c r="I101" s="321" t="s">
        <v>70</v>
      </c>
      <c r="J101" s="320" t="s">
        <v>194</v>
      </c>
      <c r="K101" s="64" t="s">
        <v>975</v>
      </c>
      <c r="L101" s="319" t="s">
        <v>975</v>
      </c>
      <c r="M101" s="320" t="s">
        <v>975</v>
      </c>
      <c r="N101" s="321" t="str">
        <f>RegionSelect!$B$2</f>
        <v>Amhara</v>
      </c>
      <c r="P101" s="195"/>
      <c r="Q101" s="195"/>
      <c r="R101" s="195"/>
      <c r="S101" s="195"/>
      <c r="T101" s="195"/>
      <c r="Z101" t="s">
        <v>2331</v>
      </c>
    </row>
    <row r="102" spans="1:27" x14ac:dyDescent="0.35">
      <c r="A102" s="355" t="s">
        <v>2163</v>
      </c>
      <c r="B102" s="356" t="s">
        <v>70</v>
      </c>
      <c r="C102" s="356"/>
      <c r="D102" s="353">
        <v>86</v>
      </c>
      <c r="E102" s="64" t="str">
        <f t="shared" si="4"/>
        <v>FH.Ntr.86</v>
      </c>
      <c r="F102" s="321" t="s">
        <v>2324</v>
      </c>
      <c r="G102" s="321" t="s">
        <v>2248</v>
      </c>
      <c r="H102" s="321" t="s">
        <v>206</v>
      </c>
      <c r="I102" s="321" t="s">
        <v>70</v>
      </c>
      <c r="J102" s="320" t="s">
        <v>194</v>
      </c>
      <c r="K102" s="64" t="s">
        <v>975</v>
      </c>
      <c r="L102" s="319" t="s">
        <v>975</v>
      </c>
      <c r="M102" s="320" t="s">
        <v>975</v>
      </c>
      <c r="N102" s="321" t="str">
        <f>RegionSelect!$B$2</f>
        <v>Amhara</v>
      </c>
      <c r="P102" s="195"/>
      <c r="Q102" s="195"/>
      <c r="R102" s="195"/>
      <c r="S102" s="195"/>
      <c r="T102" s="195"/>
      <c r="Z102" t="s">
        <v>2331</v>
      </c>
    </row>
    <row r="103" spans="1:27" x14ac:dyDescent="0.35">
      <c r="A103" s="355" t="s">
        <v>2163</v>
      </c>
      <c r="B103" s="356" t="s">
        <v>70</v>
      </c>
      <c r="C103" s="356"/>
      <c r="D103" s="353">
        <v>87</v>
      </c>
      <c r="E103" s="64" t="str">
        <f t="shared" si="4"/>
        <v>FH.Ntr.87</v>
      </c>
      <c r="F103" s="321" t="s">
        <v>2325</v>
      </c>
      <c r="G103" s="321" t="s">
        <v>2248</v>
      </c>
      <c r="H103" s="321" t="s">
        <v>206</v>
      </c>
      <c r="I103" s="321" t="s">
        <v>70</v>
      </c>
      <c r="J103" s="320" t="s">
        <v>194</v>
      </c>
      <c r="K103" s="64" t="s">
        <v>194</v>
      </c>
      <c r="L103" s="321" t="s">
        <v>194</v>
      </c>
      <c r="M103" s="320" t="s">
        <v>194</v>
      </c>
      <c r="N103" s="321" t="str">
        <f>RegionSelect!$B$2</f>
        <v>Amhara</v>
      </c>
      <c r="P103" s="195"/>
      <c r="Q103" s="195"/>
      <c r="R103" s="195"/>
      <c r="S103" s="195"/>
      <c r="T103" s="195"/>
      <c r="Y103" t="s">
        <v>975</v>
      </c>
      <c r="Z103" t="s">
        <v>2333</v>
      </c>
    </row>
    <row r="104" spans="1:27" x14ac:dyDescent="0.35">
      <c r="A104" s="355" t="s">
        <v>2163</v>
      </c>
      <c r="B104" s="356" t="s">
        <v>70</v>
      </c>
      <c r="C104" s="356"/>
      <c r="D104" s="353">
        <v>88</v>
      </c>
      <c r="E104" s="64" t="str">
        <f t="shared" si="4"/>
        <v>FH.Ntr.88</v>
      </c>
      <c r="F104" s="321" t="s">
        <v>2326</v>
      </c>
      <c r="G104" s="321" t="s">
        <v>2248</v>
      </c>
      <c r="H104" s="321" t="s">
        <v>206</v>
      </c>
      <c r="I104" s="321" t="s">
        <v>70</v>
      </c>
      <c r="J104" s="320" t="s">
        <v>194</v>
      </c>
      <c r="K104" s="64" t="s">
        <v>194</v>
      </c>
      <c r="L104" s="321" t="s">
        <v>194</v>
      </c>
      <c r="M104" s="320" t="s">
        <v>194</v>
      </c>
      <c r="N104" s="321" t="str">
        <f>RegionSelect!$B$2</f>
        <v>Amhara</v>
      </c>
      <c r="P104" s="195"/>
      <c r="Q104" s="195"/>
      <c r="R104" s="195"/>
      <c r="S104" s="195"/>
      <c r="T104" s="195"/>
      <c r="Y104" t="s">
        <v>975</v>
      </c>
      <c r="Z104" t="s">
        <v>2333</v>
      </c>
    </row>
    <row r="105" spans="1:27" x14ac:dyDescent="0.35">
      <c r="A105" s="355" t="s">
        <v>2163</v>
      </c>
      <c r="B105" s="356" t="s">
        <v>70</v>
      </c>
      <c r="C105" s="356"/>
      <c r="D105" s="353">
        <v>89</v>
      </c>
      <c r="E105" s="64" t="str">
        <f t="shared" si="4"/>
        <v>FH.Ntr.89</v>
      </c>
      <c r="F105" s="321" t="s">
        <v>2327</v>
      </c>
      <c r="G105" s="321" t="s">
        <v>154</v>
      </c>
      <c r="H105" s="321" t="s">
        <v>206</v>
      </c>
      <c r="I105" s="321" t="s">
        <v>70</v>
      </c>
      <c r="J105" s="320" t="s">
        <v>194</v>
      </c>
      <c r="K105" s="64" t="s">
        <v>194</v>
      </c>
      <c r="L105" s="321" t="s">
        <v>194</v>
      </c>
      <c r="M105" s="320" t="s">
        <v>194</v>
      </c>
      <c r="N105" s="321" t="str">
        <f>RegionSelect!$B$2</f>
        <v>Amhara</v>
      </c>
      <c r="P105" s="195"/>
      <c r="Q105" s="195"/>
      <c r="R105" s="195"/>
      <c r="S105" s="195"/>
      <c r="T105" s="195"/>
      <c r="Y105" t="s">
        <v>975</v>
      </c>
      <c r="Z105" t="s">
        <v>2333</v>
      </c>
    </row>
    <row r="106" spans="1:27" x14ac:dyDescent="0.35">
      <c r="A106" s="355" t="s">
        <v>2163</v>
      </c>
      <c r="B106" s="356" t="s">
        <v>70</v>
      </c>
      <c r="C106" s="356"/>
      <c r="D106" s="353">
        <v>90</v>
      </c>
      <c r="E106" s="64" t="str">
        <f t="shared" si="4"/>
        <v>FH.Ntr.90</v>
      </c>
      <c r="F106" s="321" t="s">
        <v>2328</v>
      </c>
      <c r="G106" s="321" t="s">
        <v>2248</v>
      </c>
      <c r="H106" s="321" t="s">
        <v>206</v>
      </c>
      <c r="I106" s="321" t="s">
        <v>70</v>
      </c>
      <c r="J106" s="320" t="s">
        <v>194</v>
      </c>
      <c r="K106" s="64" t="s">
        <v>194</v>
      </c>
      <c r="L106" s="321" t="s">
        <v>194</v>
      </c>
      <c r="M106" s="320" t="s">
        <v>194</v>
      </c>
      <c r="N106" s="321" t="str">
        <f>RegionSelect!$B$2</f>
        <v>Amhara</v>
      </c>
      <c r="P106" s="195"/>
      <c r="Q106" s="195"/>
      <c r="R106" s="195"/>
      <c r="S106" s="195"/>
      <c r="T106" s="195"/>
      <c r="Y106" t="s">
        <v>975</v>
      </c>
      <c r="Z106" t="s">
        <v>2333</v>
      </c>
    </row>
    <row r="107" spans="1:27" x14ac:dyDescent="0.35">
      <c r="A107" s="355" t="s">
        <v>2163</v>
      </c>
      <c r="B107" s="356" t="s">
        <v>70</v>
      </c>
      <c r="C107" s="356"/>
      <c r="D107" s="353">
        <v>91</v>
      </c>
      <c r="E107" s="64" t="str">
        <f t="shared" si="4"/>
        <v>FH.Ntr.91</v>
      </c>
      <c r="F107" s="321" t="s">
        <v>2329</v>
      </c>
      <c r="G107" s="321" t="s">
        <v>2248</v>
      </c>
      <c r="H107" s="321" t="s">
        <v>206</v>
      </c>
      <c r="I107" s="321" t="s">
        <v>70</v>
      </c>
      <c r="J107" s="320" t="s">
        <v>194</v>
      </c>
      <c r="K107" s="64" t="s">
        <v>194</v>
      </c>
      <c r="L107" s="321" t="s">
        <v>194</v>
      </c>
      <c r="M107" s="320" t="s">
        <v>194</v>
      </c>
      <c r="N107" s="321" t="str">
        <f>RegionSelect!$B$2</f>
        <v>Amhara</v>
      </c>
      <c r="P107" s="195"/>
      <c r="Q107" s="195"/>
      <c r="R107" s="195"/>
      <c r="S107" s="195"/>
      <c r="T107" s="195"/>
      <c r="Y107" t="s">
        <v>975</v>
      </c>
      <c r="Z107" t="s">
        <v>2333</v>
      </c>
    </row>
    <row r="108" spans="1:27" x14ac:dyDescent="0.35">
      <c r="A108" s="355" t="s">
        <v>2163</v>
      </c>
      <c r="B108" s="356" t="s">
        <v>70</v>
      </c>
      <c r="C108" s="356"/>
      <c r="D108" s="353">
        <v>92</v>
      </c>
      <c r="E108" s="64" t="str">
        <f t="shared" si="4"/>
        <v>FH.Ntr.92</v>
      </c>
      <c r="F108" s="321" t="s">
        <v>2330</v>
      </c>
      <c r="G108" s="321" t="s">
        <v>2248</v>
      </c>
      <c r="H108" s="321" t="s">
        <v>206</v>
      </c>
      <c r="I108" s="321" t="s">
        <v>70</v>
      </c>
      <c r="J108" s="320" t="s">
        <v>194</v>
      </c>
      <c r="K108" s="64" t="s">
        <v>194</v>
      </c>
      <c r="L108" s="321" t="s">
        <v>194</v>
      </c>
      <c r="M108" s="320" t="s">
        <v>194</v>
      </c>
      <c r="N108" s="321" t="str">
        <f>RegionSelect!$B$2</f>
        <v>Amhara</v>
      </c>
      <c r="P108" s="195"/>
      <c r="Q108" s="195"/>
      <c r="R108" s="195"/>
      <c r="S108" s="195"/>
      <c r="T108" s="195"/>
      <c r="Y108" t="s">
        <v>975</v>
      </c>
      <c r="Z108" t="s">
        <v>2333</v>
      </c>
    </row>
    <row r="109" spans="1:27" x14ac:dyDescent="0.35">
      <c r="A109" s="357" t="s">
        <v>2337</v>
      </c>
      <c r="B109" s="357" t="s">
        <v>2335</v>
      </c>
      <c r="C109" s="357" t="s">
        <v>2336</v>
      </c>
      <c r="D109" s="66">
        <v>93</v>
      </c>
      <c r="F109" s="319" t="s">
        <v>2338</v>
      </c>
      <c r="G109" s="319" t="s">
        <v>154</v>
      </c>
      <c r="H109" s="319" t="s">
        <v>2789</v>
      </c>
      <c r="I109" s="321" t="s">
        <v>2240</v>
      </c>
      <c r="J109" s="320" t="s">
        <v>201</v>
      </c>
      <c r="K109" s="64" t="s">
        <v>975</v>
      </c>
      <c r="L109" s="321" t="s">
        <v>194</v>
      </c>
      <c r="M109" s="320" t="s">
        <v>194</v>
      </c>
      <c r="N109" s="321" t="str">
        <f>RegionSelect!$B$2</f>
        <v>Amhara</v>
      </c>
      <c r="P109" s="195"/>
      <c r="Q109" s="195"/>
      <c r="R109" s="195"/>
      <c r="S109" s="195"/>
      <c r="T109" s="195"/>
      <c r="Y109" t="s">
        <v>975</v>
      </c>
    </row>
    <row r="110" spans="1:27" x14ac:dyDescent="0.35">
      <c r="A110" s="357"/>
      <c r="B110" s="357"/>
      <c r="C110" s="357" t="s">
        <v>2336</v>
      </c>
      <c r="E110" s="64" t="s">
        <v>2544</v>
      </c>
      <c r="F110" s="321" t="s">
        <v>2546</v>
      </c>
      <c r="G110" s="319" t="s">
        <v>154</v>
      </c>
      <c r="H110" s="319" t="s">
        <v>2789</v>
      </c>
      <c r="I110" s="321" t="s">
        <v>2240</v>
      </c>
      <c r="J110" s="320" t="s">
        <v>253</v>
      </c>
      <c r="K110" s="64" t="s">
        <v>975</v>
      </c>
      <c r="L110" s="321" t="s">
        <v>194</v>
      </c>
      <c r="M110" s="320" t="s">
        <v>194</v>
      </c>
      <c r="N110" s="321" t="str">
        <f>RegionSelect!$B$2</f>
        <v>Amhara</v>
      </c>
      <c r="O110" s="145">
        <f>IFERROR(VLOOKUP(_xlfn.CONCAT(AA110,RegionSelect!$C$2),RegionalData!$C:$S,13,FALSE),VLOOKUP(_xlfn.CONCAT(AA110,"ET"),RegionalData!$C:$S,13,FALSE))</f>
        <v>4.9000000000000002E-2</v>
      </c>
      <c r="P110" s="321" t="s">
        <v>1863</v>
      </c>
      <c r="Q110" s="195"/>
      <c r="R110" s="195"/>
      <c r="S110" s="368">
        <v>0.98</v>
      </c>
      <c r="T110">
        <v>1</v>
      </c>
      <c r="V110" s="6">
        <v>10</v>
      </c>
      <c r="Y110" t="s">
        <v>975</v>
      </c>
      <c r="AA110" t="s">
        <v>3017</v>
      </c>
    </row>
    <row r="111" spans="1:27" x14ac:dyDescent="0.35">
      <c r="A111" s="357"/>
      <c r="B111" s="357"/>
      <c r="C111" s="357" t="s">
        <v>2336</v>
      </c>
      <c r="E111" s="64" t="s">
        <v>2545</v>
      </c>
      <c r="F111" s="321" t="s">
        <v>2547</v>
      </c>
      <c r="G111" s="319" t="s">
        <v>154</v>
      </c>
      <c r="H111" s="319" t="s">
        <v>2789</v>
      </c>
      <c r="I111" s="321" t="s">
        <v>2240</v>
      </c>
      <c r="J111" s="320" t="s">
        <v>2543</v>
      </c>
      <c r="K111" s="64" t="s">
        <v>975</v>
      </c>
      <c r="L111" s="321" t="s">
        <v>194</v>
      </c>
      <c r="M111" s="320" t="s">
        <v>194</v>
      </c>
      <c r="N111" s="321" t="str">
        <f>RegionSelect!$B$2</f>
        <v>Amhara</v>
      </c>
      <c r="O111" s="145">
        <f>IFERROR(VLOOKUP(_xlfn.CONCAT(AA111,RegionSelect!$C$2),RegionalData!$C:$S,13,FALSE),VLOOKUP(_xlfn.CONCAT(AA111,"ET"),RegionalData!$C:$S,13,FALSE))</f>
        <v>3.3000000000000002E-2</v>
      </c>
      <c r="P111" s="321" t="s">
        <v>1863</v>
      </c>
      <c r="Q111" s="195"/>
      <c r="R111" s="195"/>
      <c r="S111" s="368">
        <f>S110</f>
        <v>0.98</v>
      </c>
      <c r="T111">
        <v>1</v>
      </c>
      <c r="V111" s="6">
        <v>10</v>
      </c>
      <c r="Y111" t="s">
        <v>975</v>
      </c>
      <c r="AA111" t="s">
        <v>3019</v>
      </c>
    </row>
    <row r="112" spans="1:27" x14ac:dyDescent="0.35">
      <c r="A112" s="357" t="s">
        <v>2337</v>
      </c>
      <c r="B112" s="357" t="s">
        <v>2335</v>
      </c>
      <c r="C112" s="357" t="s">
        <v>2336</v>
      </c>
      <c r="D112" s="66">
        <v>94</v>
      </c>
      <c r="E112" s="64" t="str">
        <f t="shared" ref="E112:E119" si="6">_xlfn.CONCAT("DPC.STI.",D112)</f>
        <v>DPC.STI.94</v>
      </c>
      <c r="F112" s="319" t="s">
        <v>2339</v>
      </c>
      <c r="G112" s="319" t="s">
        <v>154</v>
      </c>
      <c r="H112" s="319" t="s">
        <v>206</v>
      </c>
      <c r="I112" s="321" t="s">
        <v>2240</v>
      </c>
      <c r="J112" s="320" t="s">
        <v>201</v>
      </c>
      <c r="K112" s="64" t="s">
        <v>975</v>
      </c>
      <c r="L112" s="321" t="s">
        <v>975</v>
      </c>
      <c r="M112" s="320" t="s">
        <v>194</v>
      </c>
      <c r="N112" s="321" t="str">
        <f>RegionSelect!$B$2</f>
        <v>Amhara</v>
      </c>
      <c r="O112" s="371"/>
      <c r="P112" s="321" t="s">
        <v>1863</v>
      </c>
      <c r="Q112" s="195"/>
      <c r="R112" s="195"/>
      <c r="S112" s="89">
        <v>1</v>
      </c>
      <c r="U112">
        <v>1</v>
      </c>
      <c r="V112" s="6">
        <v>10</v>
      </c>
      <c r="Y112" t="s">
        <v>975</v>
      </c>
    </row>
    <row r="113" spans="1:27" x14ac:dyDescent="0.35">
      <c r="A113" s="357" t="s">
        <v>2337</v>
      </c>
      <c r="B113" s="357" t="s">
        <v>2335</v>
      </c>
      <c r="C113" s="357" t="s">
        <v>2336</v>
      </c>
      <c r="D113" s="66">
        <v>95</v>
      </c>
      <c r="E113" s="64" t="str">
        <f t="shared" si="6"/>
        <v>DPC.STI.95</v>
      </c>
      <c r="F113" s="319" t="s">
        <v>2340</v>
      </c>
      <c r="G113" s="319" t="s">
        <v>154</v>
      </c>
      <c r="H113" s="319" t="s">
        <v>206</v>
      </c>
      <c r="I113" s="321" t="s">
        <v>2240</v>
      </c>
      <c r="J113" s="320" t="s">
        <v>201</v>
      </c>
      <c r="K113" s="64" t="s">
        <v>975</v>
      </c>
      <c r="L113" s="321" t="s">
        <v>975</v>
      </c>
      <c r="M113" s="320" t="s">
        <v>975</v>
      </c>
      <c r="N113" s="321" t="str">
        <f>RegionSelect!$B$2</f>
        <v>Amhara</v>
      </c>
      <c r="O113" s="195">
        <f>O114</f>
        <v>2.0927000000000001E-4</v>
      </c>
      <c r="P113" s="321" t="s">
        <v>1863</v>
      </c>
      <c r="Q113" s="195"/>
      <c r="R113" s="195"/>
      <c r="S113" s="89">
        <f>S114</f>
        <v>0.90986310592664843</v>
      </c>
      <c r="U113">
        <v>1</v>
      </c>
      <c r="V113" s="6">
        <v>5</v>
      </c>
      <c r="Y113" t="s">
        <v>975</v>
      </c>
      <c r="AA113" t="s">
        <v>3023</v>
      </c>
    </row>
    <row r="114" spans="1:27" x14ac:dyDescent="0.35">
      <c r="A114" s="357" t="s">
        <v>2337</v>
      </c>
      <c r="B114" s="357" t="s">
        <v>2335</v>
      </c>
      <c r="C114" s="357" t="s">
        <v>2336</v>
      </c>
      <c r="D114" s="66">
        <v>96</v>
      </c>
      <c r="E114" s="64" t="str">
        <f t="shared" si="6"/>
        <v>DPC.STI.96</v>
      </c>
      <c r="F114" s="321" t="s">
        <v>2341</v>
      </c>
      <c r="G114" s="319" t="s">
        <v>154</v>
      </c>
      <c r="H114" s="319" t="s">
        <v>2789</v>
      </c>
      <c r="I114" s="321" t="s">
        <v>241</v>
      </c>
      <c r="J114" s="320" t="s">
        <v>201</v>
      </c>
      <c r="K114" s="64" t="s">
        <v>975</v>
      </c>
      <c r="L114" s="321" t="s">
        <v>975</v>
      </c>
      <c r="M114" s="320" t="s">
        <v>194</v>
      </c>
      <c r="N114" s="321" t="str">
        <f>RegionSelect!$B$2</f>
        <v>Amhara</v>
      </c>
      <c r="O114" s="346">
        <f>IFERROR(VLOOKUP(_xlfn.CONCAT(AA114,RegionSelect!$C$2),RegionalData!$C:$S,13,FALSE),VLOOKUP(_xlfn.CONCAT(AA114,"ET"),RegionalData!$C:$S,13,FALSE))</f>
        <v>2.0927000000000001E-4</v>
      </c>
      <c r="P114" s="321" t="s">
        <v>2347</v>
      </c>
      <c r="Q114">
        <v>4</v>
      </c>
      <c r="R114" t="s">
        <v>2349</v>
      </c>
      <c r="S114" s="89">
        <f>'HIV Incid'!BM273</f>
        <v>0.90986310592664843</v>
      </c>
      <c r="T114">
        <v>1</v>
      </c>
      <c r="V114" s="6">
        <v>5</v>
      </c>
      <c r="AA114" t="s">
        <v>3023</v>
      </c>
    </row>
    <row r="115" spans="1:27" x14ac:dyDescent="0.35">
      <c r="A115" s="357" t="s">
        <v>2337</v>
      </c>
      <c r="B115" s="357" t="s">
        <v>2335</v>
      </c>
      <c r="C115" s="357" t="s">
        <v>2336</v>
      </c>
      <c r="D115" s="66">
        <v>97</v>
      </c>
      <c r="E115" s="64" t="str">
        <f t="shared" si="6"/>
        <v>DPC.STI.97</v>
      </c>
      <c r="F115" s="321" t="s">
        <v>2345</v>
      </c>
      <c r="G115" s="319" t="s">
        <v>154</v>
      </c>
      <c r="H115" s="319" t="s">
        <v>2789</v>
      </c>
      <c r="I115" s="321" t="s">
        <v>241</v>
      </c>
      <c r="J115" s="320" t="s">
        <v>201</v>
      </c>
      <c r="K115" s="64" t="s">
        <v>975</v>
      </c>
      <c r="L115" s="321" t="s">
        <v>975</v>
      </c>
      <c r="M115" s="320" t="s">
        <v>194</v>
      </c>
      <c r="N115" s="321" t="str">
        <f>RegionSelect!$B$2</f>
        <v>Amhara</v>
      </c>
      <c r="P115" s="321" t="s">
        <v>2348</v>
      </c>
      <c r="Q115" s="195"/>
      <c r="R115" s="195"/>
      <c r="S115" s="89">
        <f>S114</f>
        <v>0.90986310592664843</v>
      </c>
      <c r="T115">
        <v>1</v>
      </c>
      <c r="V115" s="6">
        <f>V114</f>
        <v>5</v>
      </c>
    </row>
    <row r="116" spans="1:27" x14ac:dyDescent="0.35">
      <c r="A116" s="357" t="s">
        <v>2337</v>
      </c>
      <c r="B116" s="357" t="s">
        <v>2335</v>
      </c>
      <c r="C116" s="357" t="s">
        <v>2336</v>
      </c>
      <c r="D116" s="66">
        <v>98</v>
      </c>
      <c r="E116" s="64" t="str">
        <f t="shared" si="6"/>
        <v>DPC.STI.98</v>
      </c>
      <c r="F116" s="321" t="s">
        <v>2346</v>
      </c>
      <c r="G116" s="319" t="s">
        <v>154</v>
      </c>
      <c r="H116" s="319" t="s">
        <v>2789</v>
      </c>
      <c r="I116" s="321" t="s">
        <v>241</v>
      </c>
      <c r="J116" s="320" t="s">
        <v>201</v>
      </c>
      <c r="K116" s="64" t="s">
        <v>975</v>
      </c>
      <c r="L116" s="321" t="s">
        <v>975</v>
      </c>
      <c r="M116" s="320" t="s">
        <v>194</v>
      </c>
      <c r="N116" s="321" t="str">
        <f>RegionSelect!$B$2</f>
        <v>Amhara</v>
      </c>
      <c r="P116" s="321" t="s">
        <v>2348</v>
      </c>
      <c r="Q116" s="195"/>
      <c r="R116" s="195"/>
      <c r="S116" s="89">
        <f>S114</f>
        <v>0.90986310592664843</v>
      </c>
      <c r="T116">
        <v>1</v>
      </c>
      <c r="V116" s="6">
        <f>V114</f>
        <v>5</v>
      </c>
    </row>
    <row r="117" spans="1:27" x14ac:dyDescent="0.35">
      <c r="A117" s="357" t="s">
        <v>2337</v>
      </c>
      <c r="B117" s="357" t="s">
        <v>2335</v>
      </c>
      <c r="C117" s="357" t="s">
        <v>2336</v>
      </c>
      <c r="D117" s="66">
        <v>99</v>
      </c>
      <c r="E117" s="64" t="str">
        <f t="shared" si="6"/>
        <v>DPC.STI.99</v>
      </c>
      <c r="F117" s="321" t="s">
        <v>2342</v>
      </c>
      <c r="G117" s="319" t="s">
        <v>154</v>
      </c>
      <c r="H117" s="319" t="s">
        <v>2789</v>
      </c>
      <c r="I117" s="321" t="s">
        <v>241</v>
      </c>
      <c r="J117" s="320" t="s">
        <v>201</v>
      </c>
      <c r="K117" s="64" t="s">
        <v>975</v>
      </c>
      <c r="L117" s="321" t="s">
        <v>975</v>
      </c>
      <c r="M117" s="320" t="s">
        <v>975</v>
      </c>
      <c r="N117" s="321" t="str">
        <f>RegionSelect!$B$2</f>
        <v>Amhara</v>
      </c>
      <c r="O117" s="195">
        <f>O114</f>
        <v>2.0927000000000001E-4</v>
      </c>
      <c r="P117" s="321" t="s">
        <v>2195</v>
      </c>
      <c r="Q117" s="195"/>
      <c r="R117" s="195"/>
      <c r="S117" s="89">
        <f>S114</f>
        <v>0.90986310592664843</v>
      </c>
      <c r="T117">
        <v>1</v>
      </c>
      <c r="V117" s="6">
        <v>15</v>
      </c>
      <c r="AA117" t="s">
        <v>3023</v>
      </c>
    </row>
    <row r="118" spans="1:27" x14ac:dyDescent="0.35">
      <c r="A118" s="357" t="s">
        <v>2337</v>
      </c>
      <c r="B118" s="357" t="s">
        <v>2335</v>
      </c>
      <c r="C118" s="357" t="s">
        <v>2336</v>
      </c>
      <c r="D118" s="66">
        <v>100</v>
      </c>
      <c r="E118" s="64" t="str">
        <f t="shared" si="6"/>
        <v>DPC.STI.100</v>
      </c>
      <c r="F118" s="321" t="s">
        <v>2343</v>
      </c>
      <c r="G118" s="319" t="s">
        <v>154</v>
      </c>
      <c r="H118" s="319" t="s">
        <v>2789</v>
      </c>
      <c r="I118" s="321" t="s">
        <v>241</v>
      </c>
      <c r="J118" s="320" t="s">
        <v>201</v>
      </c>
      <c r="K118" s="64" t="s">
        <v>975</v>
      </c>
      <c r="L118" s="321" t="s">
        <v>194</v>
      </c>
      <c r="M118" s="320" t="s">
        <v>194</v>
      </c>
      <c r="N118" s="321" t="str">
        <f>RegionSelect!$B$2</f>
        <v>Amhara</v>
      </c>
      <c r="O118" s="371"/>
      <c r="P118" s="321" t="s">
        <v>2195</v>
      </c>
      <c r="Q118" s="195"/>
      <c r="R118" s="195"/>
      <c r="S118" s="89">
        <f>S114</f>
        <v>0.90986310592664843</v>
      </c>
      <c r="T118">
        <v>1</v>
      </c>
      <c r="V118" s="6">
        <v>10</v>
      </c>
      <c r="Y118" t="s">
        <v>975</v>
      </c>
    </row>
    <row r="119" spans="1:27" x14ac:dyDescent="0.35">
      <c r="A119" s="357" t="s">
        <v>2337</v>
      </c>
      <c r="B119" s="357" t="s">
        <v>2335</v>
      </c>
      <c r="C119" s="357" t="s">
        <v>2336</v>
      </c>
      <c r="D119" s="66">
        <v>101</v>
      </c>
      <c r="E119" s="64" t="str">
        <f t="shared" si="6"/>
        <v>DPC.STI.101</v>
      </c>
      <c r="F119" s="321" t="s">
        <v>2344</v>
      </c>
      <c r="G119" s="319" t="s">
        <v>154</v>
      </c>
      <c r="H119" s="319" t="s">
        <v>2788</v>
      </c>
      <c r="I119" s="321" t="s">
        <v>241</v>
      </c>
      <c r="J119" s="320" t="s">
        <v>253</v>
      </c>
      <c r="K119" s="64" t="s">
        <v>975</v>
      </c>
      <c r="L119" s="321" t="s">
        <v>194</v>
      </c>
      <c r="M119" s="320" t="s">
        <v>194</v>
      </c>
      <c r="N119" s="321" t="str">
        <f>RegionSelect!$B$2</f>
        <v>Amhara</v>
      </c>
      <c r="O119" s="145">
        <f>IFERROR(VLOOKUP(_xlfn.CONCAT(AA119,RegionSelect!$C$2),RegionalData!$C:$S,13,FALSE),VLOOKUP(_xlfn.CONCAT(AA119,"ET"),RegionalData!$C:$S,13,FALSE))</f>
        <v>8.5341424846683122E-3</v>
      </c>
      <c r="P119" s="321" t="s">
        <v>1863</v>
      </c>
      <c r="Q119">
        <v>2</v>
      </c>
      <c r="R119" t="s">
        <v>2623</v>
      </c>
      <c r="S119" s="89">
        <f>'HIV Prev'!BM272</f>
        <v>0.95774059274059287</v>
      </c>
      <c r="U119">
        <v>4</v>
      </c>
      <c r="V119" s="6">
        <v>5</v>
      </c>
      <c r="Y119" t="s">
        <v>975</v>
      </c>
      <c r="AA119" t="s">
        <v>3027</v>
      </c>
    </row>
    <row r="120" spans="1:27" x14ac:dyDescent="0.35">
      <c r="A120" s="357" t="s">
        <v>2337</v>
      </c>
      <c r="B120" s="357" t="s">
        <v>2335</v>
      </c>
      <c r="C120" s="357" t="s">
        <v>69</v>
      </c>
      <c r="D120" s="66">
        <v>102</v>
      </c>
      <c r="E120" s="64" t="str">
        <f>_xlfn.CONCAT("DPC.Mlr.",D120)</f>
        <v>DPC.Mlr.102</v>
      </c>
      <c r="F120" s="321" t="s">
        <v>2350</v>
      </c>
      <c r="G120" s="321" t="s">
        <v>2248</v>
      </c>
      <c r="H120" s="321" t="s">
        <v>206</v>
      </c>
      <c r="I120" s="321" t="s">
        <v>69</v>
      </c>
      <c r="J120" s="320" t="s">
        <v>212</v>
      </c>
      <c r="K120" s="64" t="s">
        <v>975</v>
      </c>
      <c r="L120" s="321" t="s">
        <v>975</v>
      </c>
      <c r="M120" s="320" t="s">
        <v>975</v>
      </c>
      <c r="N120" s="372" t="str">
        <f>RegionSelect!$B$2</f>
        <v>Amhara</v>
      </c>
      <c r="O120" s="145">
        <f>IFERROR(VLOOKUP(_xlfn.CONCAT(AA120,RegionSelect!$C$2),RegionalData!$C:$S,13,FALSE),VLOOKUP(_xlfn.CONCAT(AA120,"ET"),RegionalData!$C:$S,13,FALSE))</f>
        <v>0.25</v>
      </c>
      <c r="P120" s="195" t="s">
        <v>2365</v>
      </c>
      <c r="Q120" s="347"/>
      <c r="R120" s="347"/>
      <c r="T120" s="195"/>
      <c r="U120" s="347">
        <v>1</v>
      </c>
      <c r="V120" s="347">
        <v>5</v>
      </c>
      <c r="W120" s="347"/>
      <c r="X120" s="347"/>
      <c r="Y120" t="s">
        <v>975</v>
      </c>
      <c r="Z120" s="337" t="s">
        <v>2364</v>
      </c>
      <c r="AA120" t="s">
        <v>3048</v>
      </c>
    </row>
    <row r="121" spans="1:27" x14ac:dyDescent="0.35">
      <c r="A121" s="357" t="s">
        <v>2337</v>
      </c>
      <c r="B121" s="357" t="s">
        <v>2335</v>
      </c>
      <c r="C121" s="357" t="s">
        <v>69</v>
      </c>
      <c r="D121" s="66">
        <v>103</v>
      </c>
      <c r="F121" s="321" t="s">
        <v>2353</v>
      </c>
      <c r="G121" s="321" t="s">
        <v>154</v>
      </c>
      <c r="I121" s="321"/>
      <c r="K121" s="64" t="s">
        <v>975</v>
      </c>
      <c r="L121" s="321" t="s">
        <v>975</v>
      </c>
      <c r="M121" s="320" t="s">
        <v>194</v>
      </c>
      <c r="N121" s="321" t="str">
        <f>RegionSelect!$B$2</f>
        <v>Amhara</v>
      </c>
      <c r="P121" s="195"/>
      <c r="Q121" s="195"/>
      <c r="R121" s="195"/>
      <c r="S121" s="195"/>
      <c r="T121" s="195"/>
    </row>
    <row r="122" spans="1:27" x14ac:dyDescent="0.35">
      <c r="A122" s="357" t="s">
        <v>2337</v>
      </c>
      <c r="B122" s="357" t="s">
        <v>2335</v>
      </c>
      <c r="C122" s="357" t="s">
        <v>69</v>
      </c>
      <c r="D122" s="66">
        <v>103</v>
      </c>
      <c r="E122" s="64" t="s">
        <v>2354</v>
      </c>
      <c r="F122" s="321" t="s">
        <v>2359</v>
      </c>
      <c r="G122" s="321" t="s">
        <v>154</v>
      </c>
      <c r="H122" s="321" t="s">
        <v>2789</v>
      </c>
      <c r="I122" s="321" t="s">
        <v>69</v>
      </c>
      <c r="J122" s="320" t="s">
        <v>201</v>
      </c>
      <c r="K122" s="64" t="s">
        <v>975</v>
      </c>
      <c r="L122" s="321" t="s">
        <v>975</v>
      </c>
      <c r="M122" s="320" t="s">
        <v>194</v>
      </c>
      <c r="N122" s="372" t="str">
        <f>RegionSelect!$B$2</f>
        <v>Amhara</v>
      </c>
      <c r="O122" s="195">
        <f>O124*0.9</f>
        <v>1.1622799726572285E-2</v>
      </c>
      <c r="P122" s="321" t="s">
        <v>2195</v>
      </c>
      <c r="Q122" s="195"/>
      <c r="R122" s="195"/>
      <c r="S122" s="195">
        <f>'Malaria Incid'!BM272</f>
        <v>0.87556301899925537</v>
      </c>
      <c r="T122" s="348">
        <v>1</v>
      </c>
      <c r="V122" s="347">
        <v>10</v>
      </c>
    </row>
    <row r="123" spans="1:27" x14ac:dyDescent="0.35">
      <c r="A123" s="357" t="s">
        <v>2337</v>
      </c>
      <c r="B123" s="357" t="s">
        <v>2335</v>
      </c>
      <c r="C123" s="357" t="s">
        <v>69</v>
      </c>
      <c r="D123" s="66">
        <v>103</v>
      </c>
      <c r="E123" s="64" t="s">
        <v>2355</v>
      </c>
      <c r="F123" s="321" t="s">
        <v>2360</v>
      </c>
      <c r="G123" s="321" t="s">
        <v>154</v>
      </c>
      <c r="H123" s="321" t="s">
        <v>2789</v>
      </c>
      <c r="I123" s="321" t="s">
        <v>69</v>
      </c>
      <c r="J123" s="320" t="s">
        <v>209</v>
      </c>
      <c r="K123" s="64" t="s">
        <v>975</v>
      </c>
      <c r="L123" s="321" t="s">
        <v>975</v>
      </c>
      <c r="M123" s="320" t="s">
        <v>194</v>
      </c>
      <c r="N123" s="372" t="str">
        <f>RegionSelect!$B$2</f>
        <v>Amhara</v>
      </c>
      <c r="O123" s="346">
        <f>O122</f>
        <v>1.1622799726572285E-2</v>
      </c>
      <c r="P123" s="321" t="s">
        <v>2195</v>
      </c>
      <c r="Q123" s="195"/>
      <c r="R123" s="195"/>
      <c r="S123" s="195">
        <f>S122</f>
        <v>0.87556301899925537</v>
      </c>
      <c r="T123" s="348">
        <v>1</v>
      </c>
      <c r="V123" s="347">
        <v>10</v>
      </c>
    </row>
    <row r="124" spans="1:27" x14ac:dyDescent="0.35">
      <c r="A124" s="357" t="s">
        <v>2337</v>
      </c>
      <c r="B124" s="357" t="s">
        <v>2335</v>
      </c>
      <c r="C124" s="357" t="s">
        <v>69</v>
      </c>
      <c r="D124" s="66">
        <v>103</v>
      </c>
      <c r="E124" s="64" t="s">
        <v>2358</v>
      </c>
      <c r="F124" s="321" t="s">
        <v>2361</v>
      </c>
      <c r="G124" s="321" t="s">
        <v>154</v>
      </c>
      <c r="H124" s="321" t="s">
        <v>206</v>
      </c>
      <c r="I124" s="321" t="s">
        <v>69</v>
      </c>
      <c r="J124" s="320" t="s">
        <v>212</v>
      </c>
      <c r="K124" s="64" t="s">
        <v>975</v>
      </c>
      <c r="L124" s="321" t="s">
        <v>975</v>
      </c>
      <c r="M124" s="320" t="s">
        <v>194</v>
      </c>
      <c r="N124" s="372" t="str">
        <f>RegionSelect!$B$2</f>
        <v>Amhara</v>
      </c>
      <c r="O124" s="145">
        <f>IFERROR(VLOOKUP(_xlfn.CONCAT(AA124,RegionSelect!$C$2),RegionalData!$C:$S,13,FALSE),VLOOKUP(_xlfn.CONCAT(AA124,"ET"),RegionalData!$C:$S,13,FALSE))</f>
        <v>1.2914221918413649E-2</v>
      </c>
      <c r="P124" s="321" t="s">
        <v>2195</v>
      </c>
      <c r="Q124" s="348">
        <v>4</v>
      </c>
      <c r="R124" s="349" t="s">
        <v>2349</v>
      </c>
      <c r="S124" s="89">
        <v>1</v>
      </c>
      <c r="T124" s="348">
        <v>1</v>
      </c>
      <c r="V124" s="347">
        <v>5</v>
      </c>
      <c r="AA124" t="s">
        <v>3070</v>
      </c>
    </row>
    <row r="125" spans="1:27" x14ac:dyDescent="0.35">
      <c r="A125" s="357" t="s">
        <v>2337</v>
      </c>
      <c r="B125" s="357" t="s">
        <v>2335</v>
      </c>
      <c r="C125" s="357" t="s">
        <v>69</v>
      </c>
      <c r="D125" s="66">
        <v>104</v>
      </c>
      <c r="F125" s="321" t="s">
        <v>2352</v>
      </c>
      <c r="G125" s="321" t="s">
        <v>154</v>
      </c>
      <c r="I125" s="321"/>
      <c r="K125" s="64" t="s">
        <v>975</v>
      </c>
      <c r="L125" s="321" t="s">
        <v>975</v>
      </c>
      <c r="M125" s="320" t="s">
        <v>194</v>
      </c>
      <c r="N125" s="321" t="str">
        <f>RegionSelect!$B$2</f>
        <v>Amhara</v>
      </c>
      <c r="P125" s="195"/>
      <c r="Q125" s="195"/>
      <c r="R125" s="195"/>
      <c r="S125" s="195"/>
      <c r="T125" s="195"/>
    </row>
    <row r="126" spans="1:27" x14ac:dyDescent="0.35">
      <c r="A126" s="357" t="s">
        <v>2337</v>
      </c>
      <c r="B126" s="357" t="s">
        <v>2335</v>
      </c>
      <c r="C126" s="357" t="s">
        <v>69</v>
      </c>
      <c r="D126" s="66">
        <v>104</v>
      </c>
      <c r="E126" s="64" t="s">
        <v>2356</v>
      </c>
      <c r="F126" s="321" t="s">
        <v>2362</v>
      </c>
      <c r="G126" s="321" t="s">
        <v>154</v>
      </c>
      <c r="H126" s="321" t="s">
        <v>2789</v>
      </c>
      <c r="I126" s="321" t="s">
        <v>69</v>
      </c>
      <c r="J126" s="320" t="s">
        <v>201</v>
      </c>
      <c r="K126" s="64" t="s">
        <v>975</v>
      </c>
      <c r="L126" s="321" t="s">
        <v>975</v>
      </c>
      <c r="M126" s="320" t="s">
        <v>194</v>
      </c>
      <c r="N126" s="372" t="str">
        <f>RegionSelect!$B$2</f>
        <v>Amhara</v>
      </c>
      <c r="O126" s="195">
        <f>O124*0.1</f>
        <v>1.291422191841365E-3</v>
      </c>
      <c r="P126" s="321" t="s">
        <v>2195</v>
      </c>
      <c r="Q126" s="195"/>
      <c r="R126" s="195"/>
      <c r="S126" s="195">
        <f>S122</f>
        <v>0.87556301899925537</v>
      </c>
      <c r="T126" s="348">
        <v>1</v>
      </c>
      <c r="V126" s="347">
        <v>15</v>
      </c>
    </row>
    <row r="127" spans="1:27" x14ac:dyDescent="0.35">
      <c r="A127" s="357" t="s">
        <v>2337</v>
      </c>
      <c r="B127" s="357" t="s">
        <v>2335</v>
      </c>
      <c r="C127" s="357" t="s">
        <v>69</v>
      </c>
      <c r="D127" s="66">
        <v>104</v>
      </c>
      <c r="E127" s="64" t="s">
        <v>2357</v>
      </c>
      <c r="F127" s="321" t="s">
        <v>2363</v>
      </c>
      <c r="G127" s="321" t="s">
        <v>154</v>
      </c>
      <c r="H127" s="321" t="s">
        <v>2789</v>
      </c>
      <c r="I127" s="321" t="s">
        <v>69</v>
      </c>
      <c r="J127" s="320" t="s">
        <v>209</v>
      </c>
      <c r="K127" s="64" t="s">
        <v>975</v>
      </c>
      <c r="L127" s="321" t="s">
        <v>975</v>
      </c>
      <c r="M127" s="320" t="s">
        <v>194</v>
      </c>
      <c r="N127" s="372" t="str">
        <f>RegionSelect!$B$2</f>
        <v>Amhara</v>
      </c>
      <c r="O127" s="346">
        <f>O126</f>
        <v>1.291422191841365E-3</v>
      </c>
      <c r="P127" s="321" t="s">
        <v>2195</v>
      </c>
      <c r="Q127" s="195"/>
      <c r="R127" s="195"/>
      <c r="S127" s="195">
        <f>S122</f>
        <v>0.87556301899925537</v>
      </c>
      <c r="T127" s="348">
        <v>1</v>
      </c>
      <c r="V127" s="347">
        <v>15</v>
      </c>
    </row>
    <row r="128" spans="1:27" x14ac:dyDescent="0.35">
      <c r="A128" s="357" t="s">
        <v>2337</v>
      </c>
      <c r="B128" s="357" t="s">
        <v>2335</v>
      </c>
      <c r="C128" s="357" t="s">
        <v>69</v>
      </c>
      <c r="D128" s="66">
        <v>105</v>
      </c>
      <c r="E128" s="64" t="str">
        <f t="shared" ref="E128:E130" si="7">_xlfn.CONCAT("DPC.Mlr.",D128)</f>
        <v>DPC.Mlr.105</v>
      </c>
      <c r="F128" s="321" t="s">
        <v>2351</v>
      </c>
      <c r="G128" s="321" t="s">
        <v>193</v>
      </c>
      <c r="H128" s="319" t="s">
        <v>206</v>
      </c>
      <c r="I128" s="321" t="s">
        <v>69</v>
      </c>
      <c r="J128" s="320" t="s">
        <v>194</v>
      </c>
      <c r="K128" s="64" t="s">
        <v>975</v>
      </c>
      <c r="L128" s="321" t="s">
        <v>975</v>
      </c>
      <c r="M128" s="320" t="s">
        <v>975</v>
      </c>
      <c r="N128" s="321" t="str">
        <f>RegionSelect!$B$2</f>
        <v>Amhara</v>
      </c>
      <c r="P128" s="195"/>
      <c r="Q128" s="195"/>
      <c r="R128" s="195"/>
      <c r="S128" s="195"/>
      <c r="T128" s="195"/>
      <c r="Y128" t="s">
        <v>975</v>
      </c>
      <c r="Z128" t="s">
        <v>2366</v>
      </c>
    </row>
    <row r="129" spans="1:27" x14ac:dyDescent="0.35">
      <c r="A129" s="357" t="s">
        <v>2337</v>
      </c>
      <c r="B129" s="357" t="s">
        <v>2335</v>
      </c>
      <c r="C129" s="357" t="s">
        <v>69</v>
      </c>
      <c r="D129" s="66">
        <v>106</v>
      </c>
      <c r="E129" s="64" t="str">
        <f t="shared" si="7"/>
        <v>DPC.Mlr.106</v>
      </c>
      <c r="F129" s="321" t="s">
        <v>2340</v>
      </c>
      <c r="G129" s="321" t="s">
        <v>2248</v>
      </c>
      <c r="H129" s="319" t="s">
        <v>206</v>
      </c>
      <c r="I129" s="321" t="s">
        <v>69</v>
      </c>
      <c r="J129" s="320" t="s">
        <v>194</v>
      </c>
      <c r="K129" s="64" t="s">
        <v>975</v>
      </c>
      <c r="L129" s="321" t="s">
        <v>975</v>
      </c>
      <c r="M129" s="320" t="s">
        <v>975</v>
      </c>
      <c r="N129" s="321" t="str">
        <f>RegionSelect!$B$2</f>
        <v>Amhara</v>
      </c>
      <c r="P129" s="195"/>
      <c r="Q129" s="195"/>
      <c r="R129" s="195"/>
      <c r="S129" s="195"/>
      <c r="T129" s="195"/>
      <c r="Y129" t="s">
        <v>975</v>
      </c>
      <c r="Z129" t="s">
        <v>2331</v>
      </c>
    </row>
    <row r="130" spans="1:27" x14ac:dyDescent="0.35">
      <c r="A130" s="357" t="s">
        <v>2337</v>
      </c>
      <c r="B130" s="357" t="s">
        <v>2335</v>
      </c>
      <c r="C130" s="357" t="s">
        <v>69</v>
      </c>
      <c r="D130" s="66">
        <v>107</v>
      </c>
      <c r="E130" s="64" t="str">
        <f t="shared" si="7"/>
        <v>DPC.Mlr.107</v>
      </c>
      <c r="F130" s="321" t="s">
        <v>2245</v>
      </c>
      <c r="G130" s="321" t="s">
        <v>2248</v>
      </c>
      <c r="H130" s="321" t="s">
        <v>206</v>
      </c>
      <c r="I130" s="321" t="s">
        <v>69</v>
      </c>
      <c r="J130" s="320" t="s">
        <v>194</v>
      </c>
      <c r="K130" s="64" t="s">
        <v>975</v>
      </c>
      <c r="L130" s="321" t="s">
        <v>975</v>
      </c>
      <c r="M130" s="320" t="s">
        <v>975</v>
      </c>
      <c r="N130" s="321" t="str">
        <f>RegionSelect!$B$2</f>
        <v>Amhara</v>
      </c>
      <c r="P130" s="195"/>
      <c r="Q130" s="195"/>
      <c r="R130" s="195"/>
      <c r="S130" s="195"/>
      <c r="T130" s="195"/>
      <c r="Y130" t="s">
        <v>975</v>
      </c>
      <c r="Z130" t="s">
        <v>2366</v>
      </c>
    </row>
    <row r="131" spans="1:27" x14ac:dyDescent="0.35">
      <c r="A131" s="357" t="s">
        <v>2337</v>
      </c>
      <c r="B131" s="357" t="s">
        <v>2335</v>
      </c>
      <c r="C131" s="357" t="s">
        <v>2367</v>
      </c>
      <c r="D131" s="66">
        <v>108</v>
      </c>
      <c r="F131" s="321" t="s">
        <v>2368</v>
      </c>
      <c r="G131" s="321" t="s">
        <v>154</v>
      </c>
      <c r="H131" s="321" t="s">
        <v>2789</v>
      </c>
      <c r="I131" s="319" t="s">
        <v>200</v>
      </c>
      <c r="J131" s="320" t="s">
        <v>201</v>
      </c>
      <c r="K131" s="64" t="s">
        <v>975</v>
      </c>
      <c r="L131" s="321" t="s">
        <v>975</v>
      </c>
      <c r="M131" s="320" t="s">
        <v>975</v>
      </c>
      <c r="N131" s="321" t="str">
        <f>RegionSelect!$B$2</f>
        <v>Amhara</v>
      </c>
      <c r="P131" s="195"/>
      <c r="S131"/>
      <c r="V131"/>
      <c r="Z131" t="s">
        <v>2377</v>
      </c>
    </row>
    <row r="132" spans="1:27" x14ac:dyDescent="0.35">
      <c r="A132" s="357" t="s">
        <v>2337</v>
      </c>
      <c r="B132" s="357" t="s">
        <v>2335</v>
      </c>
      <c r="C132" s="357" t="s">
        <v>2367</v>
      </c>
      <c r="D132" s="66">
        <v>108</v>
      </c>
      <c r="E132" s="64" t="s">
        <v>2373</v>
      </c>
      <c r="F132" s="321" t="s">
        <v>2375</v>
      </c>
      <c r="G132" s="321" t="s">
        <v>154</v>
      </c>
      <c r="H132" s="321" t="s">
        <v>2789</v>
      </c>
      <c r="I132" s="319" t="s">
        <v>200</v>
      </c>
      <c r="J132" s="320" t="s">
        <v>201</v>
      </c>
      <c r="K132" s="64" t="s">
        <v>975</v>
      </c>
      <c r="L132" s="321" t="s">
        <v>975</v>
      </c>
      <c r="M132" s="320" t="s">
        <v>975</v>
      </c>
      <c r="N132" s="321" t="str">
        <f>RegionSelect!$B$2</f>
        <v>Amhara</v>
      </c>
      <c r="O132" s="145">
        <f>IFERROR(VLOOKUP(_xlfn.CONCAT(AA132,RegionSelect!$C$2),RegionalData!$C:$S,13,FALSE),VLOOKUP(_xlfn.CONCAT(AA132,"ET"),RegionalData!$C:$S,13,FALSE))</f>
        <v>1.083E-3</v>
      </c>
      <c r="P132" s="195" t="s">
        <v>2195</v>
      </c>
      <c r="Q132">
        <f>1/'DALYs '!M314</f>
        <v>8.3333333333333339</v>
      </c>
      <c r="R132" s="195" t="s">
        <v>2372</v>
      </c>
      <c r="S132" s="89">
        <f>'TB Incidence'!BM272</f>
        <v>0.92465934537590888</v>
      </c>
      <c r="T132">
        <v>1</v>
      </c>
      <c r="V132">
        <v>10</v>
      </c>
      <c r="AA132" t="s">
        <v>3076</v>
      </c>
    </row>
    <row r="133" spans="1:27" x14ac:dyDescent="0.35">
      <c r="A133" s="357" t="s">
        <v>2337</v>
      </c>
      <c r="B133" s="357" t="s">
        <v>2335</v>
      </c>
      <c r="C133" s="357" t="s">
        <v>2367</v>
      </c>
      <c r="D133" s="66">
        <v>108</v>
      </c>
      <c r="E133" s="64" t="s">
        <v>2374</v>
      </c>
      <c r="F133" s="321" t="s">
        <v>2376</v>
      </c>
      <c r="G133" s="321" t="s">
        <v>154</v>
      </c>
      <c r="H133" s="321" t="s">
        <v>2789</v>
      </c>
      <c r="I133" s="319" t="s">
        <v>200</v>
      </c>
      <c r="J133" s="320" t="s">
        <v>201</v>
      </c>
      <c r="K133" s="64" t="s">
        <v>975</v>
      </c>
      <c r="L133" s="321" t="s">
        <v>975</v>
      </c>
      <c r="M133" s="320" t="s">
        <v>975</v>
      </c>
      <c r="N133" s="321" t="str">
        <f>RegionSelect!$B$2</f>
        <v>Amhara</v>
      </c>
      <c r="O133" s="195">
        <f>O132</f>
        <v>1.083E-3</v>
      </c>
      <c r="P133" s="195" t="s">
        <v>2195</v>
      </c>
      <c r="Q133" s="195"/>
      <c r="R133" s="195"/>
      <c r="S133" s="89">
        <f>S132</f>
        <v>0.92465934537590888</v>
      </c>
      <c r="T133">
        <v>1</v>
      </c>
      <c r="V133">
        <v>10</v>
      </c>
    </row>
    <row r="134" spans="1:27" x14ac:dyDescent="0.35">
      <c r="A134" s="357" t="s">
        <v>2337</v>
      </c>
      <c r="B134" s="357" t="s">
        <v>2335</v>
      </c>
      <c r="C134" s="357" t="s">
        <v>2367</v>
      </c>
      <c r="D134" s="66">
        <v>109</v>
      </c>
      <c r="E134" s="64" t="str">
        <f t="shared" ref="E134:E135" si="8">_xlfn.CONCAT("DPC.TB.",D134)</f>
        <v>DPC.TB.109</v>
      </c>
      <c r="F134" s="321" t="s">
        <v>2369</v>
      </c>
      <c r="G134" s="321" t="s">
        <v>154</v>
      </c>
      <c r="H134" s="321" t="s">
        <v>2789</v>
      </c>
      <c r="I134" s="319" t="s">
        <v>200</v>
      </c>
      <c r="J134" s="320" t="s">
        <v>201</v>
      </c>
      <c r="K134" s="64" t="s">
        <v>975</v>
      </c>
      <c r="L134" s="321" t="s">
        <v>975</v>
      </c>
      <c r="N134" s="321" t="str">
        <f>RegionSelect!$B$2</f>
        <v>Amhara</v>
      </c>
      <c r="O134" s="195">
        <f>O132</f>
        <v>1.083E-3</v>
      </c>
      <c r="P134" s="195" t="s">
        <v>2195</v>
      </c>
      <c r="Q134" s="195"/>
      <c r="R134" s="195"/>
      <c r="S134" s="89">
        <f>S132</f>
        <v>0.92465934537590888</v>
      </c>
      <c r="T134" s="5">
        <f>2*30+4*30*0.2</f>
        <v>84</v>
      </c>
      <c r="V134" s="6">
        <v>5</v>
      </c>
      <c r="Y134" t="s">
        <v>975</v>
      </c>
      <c r="Z134" t="s">
        <v>2428</v>
      </c>
    </row>
    <row r="135" spans="1:27" x14ac:dyDescent="0.35">
      <c r="A135" s="357" t="s">
        <v>2337</v>
      </c>
      <c r="B135" s="357" t="s">
        <v>2335</v>
      </c>
      <c r="C135" s="357" t="s">
        <v>2367</v>
      </c>
      <c r="D135" s="66">
        <v>110</v>
      </c>
      <c r="E135" s="64" t="str">
        <f t="shared" si="8"/>
        <v>DPC.TB.110</v>
      </c>
      <c r="F135" s="321" t="s">
        <v>2370</v>
      </c>
      <c r="G135" s="321" t="s">
        <v>2248</v>
      </c>
      <c r="H135" s="319" t="s">
        <v>206</v>
      </c>
      <c r="I135" s="319" t="s">
        <v>200</v>
      </c>
      <c r="J135" s="320" t="s">
        <v>194</v>
      </c>
      <c r="K135" s="64" t="s">
        <v>975</v>
      </c>
      <c r="L135" s="321" t="s">
        <v>975</v>
      </c>
      <c r="M135" s="320" t="s">
        <v>975</v>
      </c>
      <c r="N135" s="321" t="str">
        <f>RegionSelect!$B$2</f>
        <v>Amhara</v>
      </c>
      <c r="P135" s="195"/>
      <c r="Q135" s="195"/>
      <c r="R135" s="195"/>
      <c r="S135" s="195"/>
      <c r="T135" s="195"/>
      <c r="Y135" t="s">
        <v>975</v>
      </c>
      <c r="Z135" t="s">
        <v>2371</v>
      </c>
    </row>
    <row r="136" spans="1:27" x14ac:dyDescent="0.35">
      <c r="A136" s="357" t="s">
        <v>2337</v>
      </c>
      <c r="B136" s="357" t="s">
        <v>2335</v>
      </c>
      <c r="C136" s="357" t="s">
        <v>2367</v>
      </c>
      <c r="D136" s="66">
        <v>111</v>
      </c>
      <c r="E136" s="344"/>
      <c r="F136" s="345" t="s">
        <v>2236</v>
      </c>
      <c r="N136" s="321" t="str">
        <f>RegionSelect!$B$2</f>
        <v>Amhara</v>
      </c>
    </row>
    <row r="137" spans="1:27" x14ac:dyDescent="0.35">
      <c r="A137" s="357" t="s">
        <v>2337</v>
      </c>
      <c r="B137" s="357" t="s">
        <v>2378</v>
      </c>
      <c r="C137" s="357" t="s">
        <v>2379</v>
      </c>
      <c r="D137" s="66">
        <v>112</v>
      </c>
      <c r="E137" s="64" t="s">
        <v>2383</v>
      </c>
      <c r="F137" s="319" t="s">
        <v>2380</v>
      </c>
      <c r="G137" s="319" t="s">
        <v>2248</v>
      </c>
      <c r="H137" s="321" t="s">
        <v>206</v>
      </c>
      <c r="I137" s="321" t="s">
        <v>194</v>
      </c>
      <c r="J137" s="321" t="s">
        <v>194</v>
      </c>
      <c r="K137" s="64" t="s">
        <v>975</v>
      </c>
      <c r="L137" s="321" t="s">
        <v>975</v>
      </c>
      <c r="M137" s="320" t="s">
        <v>975</v>
      </c>
      <c r="N137" s="321" t="str">
        <f>RegionSelect!$B$2</f>
        <v>Amhara</v>
      </c>
      <c r="P137" s="195"/>
      <c r="Q137" s="195"/>
      <c r="R137" s="195"/>
      <c r="S137" s="195"/>
      <c r="T137" s="195"/>
      <c r="Y137" t="s">
        <v>975</v>
      </c>
      <c r="Z137" t="s">
        <v>2371</v>
      </c>
    </row>
    <row r="138" spans="1:27" x14ac:dyDescent="0.35">
      <c r="A138" s="357" t="s">
        <v>2337</v>
      </c>
      <c r="B138" s="357" t="s">
        <v>2378</v>
      </c>
      <c r="C138" s="357" t="s">
        <v>2379</v>
      </c>
      <c r="D138" s="66">
        <v>113</v>
      </c>
      <c r="E138" s="64" t="s">
        <v>2384</v>
      </c>
      <c r="F138" s="319" t="s">
        <v>2381</v>
      </c>
      <c r="G138" s="319" t="s">
        <v>2248</v>
      </c>
      <c r="H138" s="321" t="s">
        <v>206</v>
      </c>
      <c r="I138" s="321" t="s">
        <v>194</v>
      </c>
      <c r="J138" s="321" t="s">
        <v>194</v>
      </c>
      <c r="K138" s="64" t="s">
        <v>975</v>
      </c>
      <c r="L138" s="321" t="s">
        <v>975</v>
      </c>
      <c r="M138" s="320" t="s">
        <v>975</v>
      </c>
      <c r="N138" s="321" t="str">
        <f>RegionSelect!$B$2</f>
        <v>Amhara</v>
      </c>
      <c r="P138" s="195"/>
      <c r="Q138" s="195"/>
      <c r="R138" s="195"/>
      <c r="S138" s="195"/>
      <c r="T138" s="195"/>
      <c r="Y138" t="s">
        <v>975</v>
      </c>
      <c r="Z138" t="s">
        <v>2371</v>
      </c>
    </row>
    <row r="139" spans="1:27" x14ac:dyDescent="0.35">
      <c r="A139" s="357" t="s">
        <v>2337</v>
      </c>
      <c r="B139" s="357" t="s">
        <v>2378</v>
      </c>
      <c r="C139" s="357" t="s">
        <v>2379</v>
      </c>
      <c r="D139" s="66">
        <v>114</v>
      </c>
      <c r="E139" s="64" t="s">
        <v>2385</v>
      </c>
      <c r="F139" s="319" t="s">
        <v>2382</v>
      </c>
      <c r="G139" s="319" t="s">
        <v>2248</v>
      </c>
      <c r="H139" s="321" t="s">
        <v>206</v>
      </c>
      <c r="I139" s="321" t="s">
        <v>194</v>
      </c>
      <c r="J139" s="321" t="s">
        <v>194</v>
      </c>
      <c r="K139" s="64" t="s">
        <v>975</v>
      </c>
      <c r="L139" s="321" t="s">
        <v>975</v>
      </c>
      <c r="M139" s="320" t="s">
        <v>975</v>
      </c>
      <c r="N139" s="321" t="str">
        <f>RegionSelect!$B$2</f>
        <v>Amhara</v>
      </c>
      <c r="P139" s="195"/>
      <c r="Q139" s="195"/>
      <c r="R139" s="195"/>
      <c r="S139" s="195"/>
      <c r="T139" s="195"/>
      <c r="Y139" t="s">
        <v>975</v>
      </c>
      <c r="Z139" t="s">
        <v>2371</v>
      </c>
    </row>
    <row r="140" spans="1:27" x14ac:dyDescent="0.35">
      <c r="A140" s="357" t="s">
        <v>2337</v>
      </c>
      <c r="B140" s="357" t="s">
        <v>2378</v>
      </c>
      <c r="C140" s="357" t="s">
        <v>2386</v>
      </c>
      <c r="D140" s="66">
        <v>115</v>
      </c>
      <c r="E140" s="64" t="str">
        <f>_xlfn.CONCAT("DPC.Cncr.",D140)</f>
        <v>DPC.Cncr.115</v>
      </c>
      <c r="F140" s="321" t="s">
        <v>2387</v>
      </c>
      <c r="G140" s="319" t="s">
        <v>2248</v>
      </c>
      <c r="H140" s="321" t="s">
        <v>206</v>
      </c>
      <c r="I140" s="321" t="s">
        <v>194</v>
      </c>
      <c r="J140" s="321" t="s">
        <v>194</v>
      </c>
      <c r="K140" s="64" t="s">
        <v>975</v>
      </c>
      <c r="L140" s="321" t="s">
        <v>975</v>
      </c>
      <c r="M140" s="320" t="s">
        <v>975</v>
      </c>
      <c r="N140" s="321" t="str">
        <f>RegionSelect!$B$2</f>
        <v>Amhara</v>
      </c>
      <c r="P140" s="195"/>
      <c r="Q140" s="195"/>
      <c r="R140" s="195"/>
      <c r="S140" s="195"/>
      <c r="T140" s="195"/>
      <c r="Y140" t="s">
        <v>975</v>
      </c>
      <c r="Z140" t="s">
        <v>2371</v>
      </c>
    </row>
    <row r="141" spans="1:27" x14ac:dyDescent="0.35">
      <c r="A141" s="357" t="s">
        <v>2337</v>
      </c>
      <c r="B141" s="357" t="s">
        <v>2378</v>
      </c>
      <c r="C141" s="357" t="s">
        <v>2386</v>
      </c>
      <c r="D141" s="66">
        <v>116</v>
      </c>
      <c r="E141" s="64" t="str">
        <f t="shared" ref="E141:E143" si="9">_xlfn.CONCAT("DPC.Cncr.",D141)</f>
        <v>DPC.Cncr.116</v>
      </c>
      <c r="F141" s="321" t="s">
        <v>2391</v>
      </c>
      <c r="G141" s="321" t="s">
        <v>154</v>
      </c>
      <c r="H141" s="321" t="s">
        <v>2787</v>
      </c>
      <c r="I141" s="321" t="s">
        <v>220</v>
      </c>
      <c r="J141" s="320" t="s">
        <v>2561</v>
      </c>
      <c r="K141" s="64" t="s">
        <v>975</v>
      </c>
      <c r="L141" s="321" t="s">
        <v>194</v>
      </c>
      <c r="M141" s="320" t="s">
        <v>194</v>
      </c>
      <c r="N141" s="321" t="str">
        <f>RegionSelect!$B$2</f>
        <v>Amhara</v>
      </c>
      <c r="O141" s="145">
        <v>1</v>
      </c>
      <c r="P141" s="195" t="s">
        <v>2563</v>
      </c>
      <c r="Q141" s="195">
        <f>1/5</f>
        <v>0.2</v>
      </c>
      <c r="R141" s="195" t="s">
        <v>2562</v>
      </c>
      <c r="S141" s="89">
        <v>1</v>
      </c>
      <c r="U141">
        <v>1</v>
      </c>
      <c r="V141" s="341">
        <v>10</v>
      </c>
      <c r="Y141" t="s">
        <v>975</v>
      </c>
    </row>
    <row r="142" spans="1:27" x14ac:dyDescent="0.35">
      <c r="A142" s="357" t="s">
        <v>2337</v>
      </c>
      <c r="B142" s="357" t="s">
        <v>2378</v>
      </c>
      <c r="C142" s="357" t="s">
        <v>2386</v>
      </c>
      <c r="D142" s="66">
        <v>117</v>
      </c>
      <c r="E142" s="64" t="str">
        <f t="shared" si="9"/>
        <v>DPC.Cncr.117</v>
      </c>
      <c r="F142" s="321" t="s">
        <v>2388</v>
      </c>
      <c r="G142" s="319" t="s">
        <v>154</v>
      </c>
      <c r="H142" s="321" t="s">
        <v>206</v>
      </c>
      <c r="I142" s="321" t="s">
        <v>194</v>
      </c>
      <c r="J142" s="321" t="s">
        <v>194</v>
      </c>
      <c r="K142" s="64" t="s">
        <v>975</v>
      </c>
      <c r="L142" s="321" t="s">
        <v>975</v>
      </c>
      <c r="M142" s="320" t="s">
        <v>975</v>
      </c>
      <c r="N142" s="321" t="str">
        <f>RegionSelect!$B$2</f>
        <v>Amhara</v>
      </c>
      <c r="P142" s="195"/>
      <c r="Q142" s="195"/>
      <c r="R142" s="195"/>
      <c r="S142" s="195"/>
      <c r="T142" s="195"/>
      <c r="Y142" t="s">
        <v>975</v>
      </c>
      <c r="Z142" t="s">
        <v>2371</v>
      </c>
    </row>
    <row r="143" spans="1:27" x14ac:dyDescent="0.35">
      <c r="A143" s="357" t="s">
        <v>2337</v>
      </c>
      <c r="B143" s="357" t="s">
        <v>2378</v>
      </c>
      <c r="C143" s="357" t="s">
        <v>2386</v>
      </c>
      <c r="D143" s="66">
        <v>118</v>
      </c>
      <c r="E143" s="64" t="str">
        <f t="shared" si="9"/>
        <v>DPC.Cncr.118</v>
      </c>
      <c r="F143" s="321" t="s">
        <v>2389</v>
      </c>
      <c r="G143" s="321" t="s">
        <v>154</v>
      </c>
      <c r="H143" s="321" t="s">
        <v>2787</v>
      </c>
      <c r="I143" s="321" t="s">
        <v>220</v>
      </c>
      <c r="J143" s="320" t="s">
        <v>253</v>
      </c>
      <c r="K143" s="64" t="s">
        <v>975</v>
      </c>
      <c r="L143" s="321" t="s">
        <v>975</v>
      </c>
      <c r="M143" s="320" t="s">
        <v>194</v>
      </c>
      <c r="N143" s="321" t="str">
        <f>RegionSelect!$B$2</f>
        <v>Amhara</v>
      </c>
      <c r="O143" s="195">
        <v>1</v>
      </c>
      <c r="P143" s="195" t="s">
        <v>2556</v>
      </c>
      <c r="Q143" s="350">
        <v>0.5</v>
      </c>
      <c r="R143" s="195" t="s">
        <v>2556</v>
      </c>
      <c r="S143" s="89">
        <v>1</v>
      </c>
      <c r="U143">
        <v>1</v>
      </c>
      <c r="V143" s="341">
        <v>5</v>
      </c>
      <c r="Y143" t="s">
        <v>975</v>
      </c>
    </row>
    <row r="144" spans="1:27" x14ac:dyDescent="0.35">
      <c r="A144" s="357" t="s">
        <v>2337</v>
      </c>
      <c r="B144" s="357" t="s">
        <v>2378</v>
      </c>
      <c r="C144" s="357" t="s">
        <v>2386</v>
      </c>
      <c r="D144" s="66">
        <v>119</v>
      </c>
      <c r="F144" s="321" t="s">
        <v>2390</v>
      </c>
      <c r="G144" s="321" t="s">
        <v>154</v>
      </c>
      <c r="H144" s="321" t="s">
        <v>2789</v>
      </c>
      <c r="I144" s="321" t="s">
        <v>220</v>
      </c>
      <c r="J144" s="320" t="s">
        <v>201</v>
      </c>
      <c r="K144" s="64" t="s">
        <v>975</v>
      </c>
      <c r="L144" s="321" t="s">
        <v>975</v>
      </c>
      <c r="M144" s="320" t="s">
        <v>975</v>
      </c>
      <c r="N144" s="321" t="str">
        <f>RegionSelect!$B$2</f>
        <v>Amhara</v>
      </c>
      <c r="O144"/>
      <c r="S144"/>
      <c r="V144"/>
      <c r="Y144" t="s">
        <v>975</v>
      </c>
      <c r="Z144" t="s">
        <v>3433</v>
      </c>
    </row>
    <row r="145" spans="1:27" x14ac:dyDescent="0.35">
      <c r="A145" s="357" t="s">
        <v>2337</v>
      </c>
      <c r="B145" s="357" t="s">
        <v>2378</v>
      </c>
      <c r="C145" s="357" t="s">
        <v>2386</v>
      </c>
      <c r="D145" s="66">
        <v>119</v>
      </c>
      <c r="E145" s="64" t="s">
        <v>3368</v>
      </c>
      <c r="F145" s="321" t="s">
        <v>3445</v>
      </c>
      <c r="G145" s="321" t="s">
        <v>154</v>
      </c>
      <c r="H145" s="321" t="s">
        <v>2789</v>
      </c>
      <c r="I145" s="321" t="s">
        <v>220</v>
      </c>
      <c r="J145" s="320" t="s">
        <v>3478</v>
      </c>
      <c r="K145" s="64" t="s">
        <v>975</v>
      </c>
      <c r="L145" s="321" t="s">
        <v>975</v>
      </c>
      <c r="M145" s="320" t="s">
        <v>975</v>
      </c>
      <c r="N145" s="321" t="str">
        <f>RegionSelect!$B$2</f>
        <v>Amhara</v>
      </c>
      <c r="O145" s="454">
        <f>VLOOKUP(_xlfn.CONCAT(AA145,"ET"),RegionalData!$C:$S,13,FALSE)</f>
        <v>1.0900000000000001E-4</v>
      </c>
      <c r="P145" s="195" t="s">
        <v>2195</v>
      </c>
      <c r="Q145" s="346">
        <v>0.5</v>
      </c>
      <c r="R145" s="195" t="s">
        <v>2555</v>
      </c>
      <c r="S145" s="89">
        <v>1</v>
      </c>
      <c r="T145" s="358">
        <v>12</v>
      </c>
      <c r="V145" s="341">
        <v>15</v>
      </c>
      <c r="Y145" t="s">
        <v>975</v>
      </c>
      <c r="Z145" t="s">
        <v>2392</v>
      </c>
      <c r="AA145" t="s">
        <v>3422</v>
      </c>
    </row>
    <row r="146" spans="1:27" x14ac:dyDescent="0.35">
      <c r="A146" s="357" t="s">
        <v>2337</v>
      </c>
      <c r="B146" s="357" t="s">
        <v>2378</v>
      </c>
      <c r="C146" s="357" t="s">
        <v>2386</v>
      </c>
      <c r="D146" s="66">
        <v>119</v>
      </c>
      <c r="E146" s="64" t="s">
        <v>3369</v>
      </c>
      <c r="F146" s="321" t="s">
        <v>3446</v>
      </c>
      <c r="G146" s="321" t="s">
        <v>154</v>
      </c>
      <c r="H146" s="321" t="s">
        <v>2789</v>
      </c>
      <c r="I146" s="321" t="s">
        <v>220</v>
      </c>
      <c r="J146" s="320" t="s">
        <v>3480</v>
      </c>
      <c r="K146" s="64" t="s">
        <v>975</v>
      </c>
      <c r="L146" s="321" t="s">
        <v>975</v>
      </c>
      <c r="M146" s="320" t="s">
        <v>975</v>
      </c>
      <c r="N146" s="321" t="str">
        <f>RegionSelect!$B$2</f>
        <v>Amhara</v>
      </c>
      <c r="O146" s="454">
        <f>VLOOKUP(_xlfn.CONCAT(AA146,"ET"),RegionalData!$C:$S,13,FALSE)</f>
        <v>1.8100000000000001E-4</v>
      </c>
      <c r="P146" s="195" t="s">
        <v>2195</v>
      </c>
      <c r="Q146" s="346">
        <v>0.5</v>
      </c>
      <c r="R146" s="195" t="s">
        <v>2555</v>
      </c>
      <c r="S146" s="89">
        <v>1</v>
      </c>
      <c r="T146" s="358">
        <v>12</v>
      </c>
      <c r="V146" s="341">
        <v>15</v>
      </c>
      <c r="Y146" t="s">
        <v>975</v>
      </c>
      <c r="Z146" t="s">
        <v>2392</v>
      </c>
      <c r="AA146" t="s">
        <v>3423</v>
      </c>
    </row>
    <row r="147" spans="1:27" x14ac:dyDescent="0.35">
      <c r="A147" s="357" t="s">
        <v>2337</v>
      </c>
      <c r="B147" s="357" t="s">
        <v>2378</v>
      </c>
      <c r="C147" s="357" t="s">
        <v>2386</v>
      </c>
      <c r="D147" s="66">
        <v>119</v>
      </c>
      <c r="E147" s="64" t="s">
        <v>3370</v>
      </c>
      <c r="F147" s="321" t="s">
        <v>3447</v>
      </c>
      <c r="G147" s="321" t="s">
        <v>154</v>
      </c>
      <c r="H147" s="321" t="s">
        <v>2789</v>
      </c>
      <c r="I147" s="321" t="s">
        <v>220</v>
      </c>
      <c r="J147" s="320" t="s">
        <v>3482</v>
      </c>
      <c r="K147" s="64" t="s">
        <v>975</v>
      </c>
      <c r="L147" s="321" t="s">
        <v>975</v>
      </c>
      <c r="M147" s="320" t="s">
        <v>975</v>
      </c>
      <c r="N147" s="321" t="str">
        <f>RegionSelect!$B$2</f>
        <v>Amhara</v>
      </c>
      <c r="O147" s="454">
        <f>VLOOKUP(_xlfn.CONCAT(AA147,"ET"),RegionalData!$C:$S,13,FALSE)</f>
        <v>4.2700000000000002E-4</v>
      </c>
      <c r="P147" s="195" t="s">
        <v>2195</v>
      </c>
      <c r="Q147" s="346">
        <v>0.5</v>
      </c>
      <c r="R147" s="195" t="s">
        <v>2555</v>
      </c>
      <c r="S147" s="89">
        <v>1</v>
      </c>
      <c r="T147" s="358">
        <v>12</v>
      </c>
      <c r="V147" s="341">
        <v>15</v>
      </c>
      <c r="Y147" t="s">
        <v>975</v>
      </c>
      <c r="Z147" t="s">
        <v>2392</v>
      </c>
      <c r="AA147" t="s">
        <v>3424</v>
      </c>
    </row>
    <row r="148" spans="1:27" x14ac:dyDescent="0.35">
      <c r="A148" s="357" t="s">
        <v>2337</v>
      </c>
      <c r="B148" s="357" t="s">
        <v>2378</v>
      </c>
      <c r="C148" s="357" t="s">
        <v>2386</v>
      </c>
      <c r="D148" s="66">
        <v>119</v>
      </c>
      <c r="E148" s="64" t="s">
        <v>3371</v>
      </c>
      <c r="F148" s="321" t="s">
        <v>3448</v>
      </c>
      <c r="G148" s="321" t="s">
        <v>154</v>
      </c>
      <c r="H148" s="321" t="s">
        <v>2789</v>
      </c>
      <c r="I148" s="321" t="s">
        <v>220</v>
      </c>
      <c r="J148" s="320" t="s">
        <v>3484</v>
      </c>
      <c r="K148" s="64" t="s">
        <v>975</v>
      </c>
      <c r="L148" s="321" t="s">
        <v>975</v>
      </c>
      <c r="M148" s="320" t="s">
        <v>975</v>
      </c>
      <c r="N148" s="321" t="str">
        <f>RegionSelect!$B$2</f>
        <v>Amhara</v>
      </c>
      <c r="O148" s="454">
        <f>VLOOKUP(_xlfn.CONCAT(AA148,"ET"),RegionalData!$C:$S,13,FALSE)</f>
        <v>1.1199999999999999E-3</v>
      </c>
      <c r="P148" s="195" t="s">
        <v>2195</v>
      </c>
      <c r="Q148" s="346">
        <v>0.5</v>
      </c>
      <c r="R148" s="195" t="s">
        <v>2555</v>
      </c>
      <c r="S148" s="89">
        <v>1</v>
      </c>
      <c r="T148" s="358">
        <v>12</v>
      </c>
      <c r="V148" s="341">
        <v>15</v>
      </c>
      <c r="Y148" t="s">
        <v>975</v>
      </c>
      <c r="Z148" t="s">
        <v>2392</v>
      </c>
      <c r="AA148" t="s">
        <v>3425</v>
      </c>
    </row>
    <row r="149" spans="1:27" x14ac:dyDescent="0.35">
      <c r="A149" s="357" t="s">
        <v>2337</v>
      </c>
      <c r="B149" s="357" t="s">
        <v>2378</v>
      </c>
      <c r="C149" s="357" t="s">
        <v>2386</v>
      </c>
      <c r="D149" s="66">
        <v>119</v>
      </c>
      <c r="E149" s="64" t="s">
        <v>3372</v>
      </c>
      <c r="F149" s="321" t="s">
        <v>3449</v>
      </c>
      <c r="G149" s="321" t="s">
        <v>154</v>
      </c>
      <c r="H149" s="321" t="s">
        <v>2789</v>
      </c>
      <c r="I149" s="321" t="s">
        <v>220</v>
      </c>
      <c r="J149" s="320" t="s">
        <v>3486</v>
      </c>
      <c r="K149" s="64" t="s">
        <v>975</v>
      </c>
      <c r="L149" s="321" t="s">
        <v>975</v>
      </c>
      <c r="M149" s="320" t="s">
        <v>975</v>
      </c>
      <c r="N149" s="321" t="str">
        <f>RegionSelect!$B$2</f>
        <v>Amhara</v>
      </c>
      <c r="O149" s="454">
        <f>VLOOKUP(_xlfn.CONCAT(AA149,"ET"),RegionalData!$C:$S,13,FALSE)</f>
        <v>2.47E-3</v>
      </c>
      <c r="P149" s="195" t="s">
        <v>2195</v>
      </c>
      <c r="Q149" s="346">
        <v>0.5</v>
      </c>
      <c r="R149" s="195" t="s">
        <v>2555</v>
      </c>
      <c r="S149" s="89">
        <v>1</v>
      </c>
      <c r="T149" s="358">
        <v>12</v>
      </c>
      <c r="V149" s="341">
        <v>15</v>
      </c>
      <c r="Y149" t="s">
        <v>975</v>
      </c>
      <c r="Z149" t="s">
        <v>2392</v>
      </c>
      <c r="AA149" t="s">
        <v>3426</v>
      </c>
    </row>
    <row r="150" spans="1:27" x14ac:dyDescent="0.35">
      <c r="A150" s="357" t="s">
        <v>2337</v>
      </c>
      <c r="B150" s="357" t="s">
        <v>2378</v>
      </c>
      <c r="C150" s="357" t="s">
        <v>2386</v>
      </c>
      <c r="D150" s="66">
        <v>119</v>
      </c>
      <c r="E150" s="64" t="s">
        <v>3373</v>
      </c>
      <c r="F150" s="321" t="s">
        <v>3450</v>
      </c>
      <c r="G150" s="321" t="s">
        <v>154</v>
      </c>
      <c r="H150" s="321" t="s">
        <v>2789</v>
      </c>
      <c r="I150" s="321" t="s">
        <v>220</v>
      </c>
      <c r="J150" s="320" t="s">
        <v>3477</v>
      </c>
      <c r="K150" s="64" t="s">
        <v>975</v>
      </c>
      <c r="L150" s="321" t="s">
        <v>975</v>
      </c>
      <c r="M150" s="320" t="s">
        <v>975</v>
      </c>
      <c r="N150" s="321" t="str">
        <f>RegionSelect!$B$2</f>
        <v>Amhara</v>
      </c>
      <c r="O150" s="454">
        <f>VLOOKUP(_xlfn.CONCAT(AA150,"ET"),RegionalData!$C:$S,13,FALSE)</f>
        <v>1.7000000000000001E-4</v>
      </c>
      <c r="P150" s="195" t="s">
        <v>2195</v>
      </c>
      <c r="Q150" s="346">
        <v>0.5</v>
      </c>
      <c r="R150" s="195" t="s">
        <v>2555</v>
      </c>
      <c r="S150" s="89">
        <v>1</v>
      </c>
      <c r="T150" s="358">
        <v>12</v>
      </c>
      <c r="V150" s="341">
        <v>15</v>
      </c>
      <c r="Y150" t="s">
        <v>975</v>
      </c>
      <c r="Z150" t="s">
        <v>2392</v>
      </c>
      <c r="AA150" t="s">
        <v>3427</v>
      </c>
    </row>
    <row r="151" spans="1:27" x14ac:dyDescent="0.35">
      <c r="A151" s="357" t="s">
        <v>2337</v>
      </c>
      <c r="B151" s="357" t="s">
        <v>2378</v>
      </c>
      <c r="C151" s="357" t="s">
        <v>2386</v>
      </c>
      <c r="D151" s="66">
        <v>119</v>
      </c>
      <c r="E151" s="64" t="s">
        <v>3374</v>
      </c>
      <c r="F151" s="321" t="s">
        <v>3451</v>
      </c>
      <c r="G151" s="321" t="s">
        <v>154</v>
      </c>
      <c r="H151" s="321" t="s">
        <v>2789</v>
      </c>
      <c r="I151" s="321" t="s">
        <v>220</v>
      </c>
      <c r="J151" s="320" t="s">
        <v>3479</v>
      </c>
      <c r="K151" s="64" t="s">
        <v>975</v>
      </c>
      <c r="L151" s="321" t="s">
        <v>975</v>
      </c>
      <c r="M151" s="320" t="s">
        <v>975</v>
      </c>
      <c r="N151" s="321" t="str">
        <f>RegionSelect!$B$2</f>
        <v>Amhara</v>
      </c>
      <c r="O151" s="454">
        <f>VLOOKUP(_xlfn.CONCAT(AA151,"ET"),RegionalData!$C:$S,13,FALSE)</f>
        <v>5.0600000000000005E-4</v>
      </c>
      <c r="P151" s="195" t="s">
        <v>2195</v>
      </c>
      <c r="Q151" s="346">
        <v>0.5</v>
      </c>
      <c r="R151" s="195" t="s">
        <v>2555</v>
      </c>
      <c r="S151" s="89">
        <v>1</v>
      </c>
      <c r="T151" s="358">
        <v>12</v>
      </c>
      <c r="V151" s="341">
        <v>15</v>
      </c>
      <c r="Y151" t="s">
        <v>975</v>
      </c>
      <c r="Z151" t="s">
        <v>2392</v>
      </c>
      <c r="AA151" t="s">
        <v>3428</v>
      </c>
    </row>
    <row r="152" spans="1:27" x14ac:dyDescent="0.35">
      <c r="A152" s="357" t="s">
        <v>2337</v>
      </c>
      <c r="B152" s="357" t="s">
        <v>2378</v>
      </c>
      <c r="C152" s="357" t="s">
        <v>2386</v>
      </c>
      <c r="D152" s="66">
        <v>119</v>
      </c>
      <c r="E152" s="64" t="s">
        <v>3375</v>
      </c>
      <c r="F152" s="321" t="s">
        <v>3452</v>
      </c>
      <c r="G152" s="321" t="s">
        <v>154</v>
      </c>
      <c r="H152" s="321" t="s">
        <v>2789</v>
      </c>
      <c r="I152" s="321" t="s">
        <v>220</v>
      </c>
      <c r="J152" s="320" t="s">
        <v>3481</v>
      </c>
      <c r="K152" s="64" t="s">
        <v>975</v>
      </c>
      <c r="L152" s="321" t="s">
        <v>975</v>
      </c>
      <c r="M152" s="320" t="s">
        <v>975</v>
      </c>
      <c r="N152" s="321" t="str">
        <f>RegionSelect!$B$2</f>
        <v>Amhara</v>
      </c>
      <c r="O152" s="454">
        <f>VLOOKUP(_xlfn.CONCAT(AA152,"ET"),RegionalData!$C:$S,13,FALSE)</f>
        <v>1.286E-3</v>
      </c>
      <c r="P152" s="195" t="s">
        <v>2195</v>
      </c>
      <c r="Q152" s="346">
        <v>0.5</v>
      </c>
      <c r="R152" s="195" t="s">
        <v>2555</v>
      </c>
      <c r="S152" s="89">
        <v>1</v>
      </c>
      <c r="T152" s="358">
        <v>12</v>
      </c>
      <c r="V152" s="341">
        <v>15</v>
      </c>
      <c r="Y152" t="s">
        <v>975</v>
      </c>
      <c r="Z152" t="s">
        <v>2392</v>
      </c>
      <c r="AA152" t="s">
        <v>3429</v>
      </c>
    </row>
    <row r="153" spans="1:27" x14ac:dyDescent="0.35">
      <c r="A153" s="357" t="s">
        <v>2337</v>
      </c>
      <c r="B153" s="357" t="s">
        <v>2378</v>
      </c>
      <c r="C153" s="357" t="s">
        <v>2386</v>
      </c>
      <c r="D153" s="66">
        <v>119</v>
      </c>
      <c r="E153" s="64" t="s">
        <v>3384</v>
      </c>
      <c r="F153" s="321" t="s">
        <v>3453</v>
      </c>
      <c r="G153" s="321" t="s">
        <v>154</v>
      </c>
      <c r="H153" s="321" t="s">
        <v>2789</v>
      </c>
      <c r="I153" s="321" t="s">
        <v>220</v>
      </c>
      <c r="J153" s="320" t="s">
        <v>3483</v>
      </c>
      <c r="K153" s="64" t="s">
        <v>975</v>
      </c>
      <c r="L153" s="321" t="s">
        <v>975</v>
      </c>
      <c r="M153" s="320" t="s">
        <v>975</v>
      </c>
      <c r="N153" s="321" t="str">
        <f>RegionSelect!$B$2</f>
        <v>Amhara</v>
      </c>
      <c r="O153" s="454">
        <f>VLOOKUP(_xlfn.CONCAT(AA153,"ET"),RegionalData!$C:$S,13,FALSE)</f>
        <v>2.5500000000000002E-3</v>
      </c>
      <c r="P153" s="195" t="s">
        <v>2195</v>
      </c>
      <c r="Q153" s="346">
        <v>0.5</v>
      </c>
      <c r="R153" s="195" t="s">
        <v>2555</v>
      </c>
      <c r="S153" s="89">
        <v>1</v>
      </c>
      <c r="T153" s="358">
        <v>12</v>
      </c>
      <c r="V153" s="341">
        <v>15</v>
      </c>
      <c r="Y153" t="s">
        <v>975</v>
      </c>
      <c r="Z153" t="s">
        <v>2392</v>
      </c>
      <c r="AA153" t="s">
        <v>3430</v>
      </c>
    </row>
    <row r="154" spans="1:27" x14ac:dyDescent="0.35">
      <c r="A154" s="357" t="s">
        <v>2337</v>
      </c>
      <c r="B154" s="357" t="s">
        <v>2378</v>
      </c>
      <c r="C154" s="357" t="s">
        <v>2386</v>
      </c>
      <c r="D154" s="66">
        <v>119</v>
      </c>
      <c r="E154" s="64" t="s">
        <v>3385</v>
      </c>
      <c r="F154" s="321" t="s">
        <v>3454</v>
      </c>
      <c r="G154" s="321" t="s">
        <v>154</v>
      </c>
      <c r="H154" s="321" t="s">
        <v>2789</v>
      </c>
      <c r="I154" s="321" t="s">
        <v>220</v>
      </c>
      <c r="J154" s="320" t="s">
        <v>3485</v>
      </c>
      <c r="K154" s="64" t="s">
        <v>975</v>
      </c>
      <c r="L154" s="321" t="s">
        <v>975</v>
      </c>
      <c r="M154" s="320" t="s">
        <v>975</v>
      </c>
      <c r="N154" s="321" t="str">
        <f>RegionSelect!$B$2</f>
        <v>Amhara</v>
      </c>
      <c r="O154" s="454">
        <f>VLOOKUP(_xlfn.CONCAT(AA154,"ET"),RegionalData!$C:$S,13,FALSE)</f>
        <v>3.5810000000000004E-3</v>
      </c>
      <c r="P154" s="195" t="s">
        <v>2195</v>
      </c>
      <c r="Q154" s="346">
        <v>0.5</v>
      </c>
      <c r="R154" s="195" t="s">
        <v>2555</v>
      </c>
      <c r="S154" s="89">
        <v>1</v>
      </c>
      <c r="T154" s="358">
        <v>12</v>
      </c>
      <c r="V154" s="341">
        <v>15</v>
      </c>
      <c r="Y154" t="s">
        <v>975</v>
      </c>
      <c r="Z154" t="s">
        <v>2392</v>
      </c>
      <c r="AA154" t="s">
        <v>3431</v>
      </c>
    </row>
    <row r="155" spans="1:27" x14ac:dyDescent="0.35">
      <c r="A155" s="357" t="s">
        <v>2337</v>
      </c>
      <c r="B155" s="357" t="s">
        <v>2378</v>
      </c>
      <c r="C155" s="357" t="s">
        <v>2386</v>
      </c>
      <c r="D155" s="66">
        <v>119</v>
      </c>
      <c r="E155" s="64" t="s">
        <v>3386</v>
      </c>
      <c r="F155" s="321" t="s">
        <v>3421</v>
      </c>
      <c r="G155" s="321" t="s">
        <v>154</v>
      </c>
      <c r="H155" s="321" t="s">
        <v>2789</v>
      </c>
      <c r="I155" s="321" t="s">
        <v>220</v>
      </c>
      <c r="J155" s="320" t="s">
        <v>3389</v>
      </c>
      <c r="K155" s="64" t="s">
        <v>975</v>
      </c>
      <c r="L155" s="321" t="s">
        <v>975</v>
      </c>
      <c r="M155" s="320" t="s">
        <v>975</v>
      </c>
      <c r="N155" s="321" t="str">
        <f>RegionSelect!$B$2</f>
        <v>Amhara</v>
      </c>
      <c r="O155" s="454">
        <f>VLOOKUP(_xlfn.CONCAT(AA155,"ET"),RegionalData!$C:$S,13,FALSE)</f>
        <v>4.3550000000000004E-3</v>
      </c>
      <c r="P155" s="195" t="s">
        <v>2195</v>
      </c>
      <c r="Q155" s="346">
        <v>0.5</v>
      </c>
      <c r="R155" s="195" t="s">
        <v>2555</v>
      </c>
      <c r="S155" s="89">
        <v>1</v>
      </c>
      <c r="T155" s="358">
        <v>12</v>
      </c>
      <c r="V155" s="341">
        <v>15</v>
      </c>
      <c r="Y155" t="s">
        <v>975</v>
      </c>
      <c r="Z155" t="s">
        <v>2392</v>
      </c>
      <c r="AA155" t="s">
        <v>3432</v>
      </c>
    </row>
    <row r="156" spans="1:27" x14ac:dyDescent="0.35">
      <c r="A156" s="357" t="s">
        <v>2337</v>
      </c>
      <c r="B156" s="357" t="s">
        <v>2378</v>
      </c>
      <c r="C156" s="357" t="s">
        <v>2393</v>
      </c>
      <c r="D156" s="66">
        <v>120</v>
      </c>
      <c r="E156" s="64" t="str">
        <f>_xlfn.CONCAT("DPC.Hyp.",D156)</f>
        <v>DPC.Hyp.120</v>
      </c>
      <c r="F156" s="321" t="s">
        <v>2397</v>
      </c>
      <c r="G156" s="321" t="s">
        <v>154</v>
      </c>
      <c r="H156" s="321" t="s">
        <v>2787</v>
      </c>
      <c r="I156" s="321" t="s">
        <v>220</v>
      </c>
      <c r="J156" s="320" t="s">
        <v>194</v>
      </c>
      <c r="K156" s="64" t="s">
        <v>975</v>
      </c>
      <c r="L156" s="321" t="s">
        <v>975</v>
      </c>
      <c r="M156" s="320" t="s">
        <v>975</v>
      </c>
      <c r="N156" s="321" t="str">
        <f>RegionSelect!$B$2</f>
        <v>Amhara</v>
      </c>
      <c r="O156"/>
      <c r="P156" s="195" t="s">
        <v>2195</v>
      </c>
      <c r="Q156" s="195"/>
      <c r="R156" s="195"/>
      <c r="T156" s="195"/>
      <c r="Y156" t="s">
        <v>975</v>
      </c>
      <c r="Z156" t="s">
        <v>2823</v>
      </c>
    </row>
    <row r="157" spans="1:27" x14ac:dyDescent="0.35">
      <c r="A157" s="357" t="s">
        <v>2337</v>
      </c>
      <c r="B157" s="357" t="s">
        <v>2378</v>
      </c>
      <c r="C157" s="357" t="s">
        <v>2393</v>
      </c>
      <c r="D157" s="66">
        <v>121</v>
      </c>
      <c r="E157" s="64" t="str">
        <f t="shared" ref="E157:E158" si="10">_xlfn.CONCAT("DPC.Hyp.",D157)</f>
        <v>DPC.Hyp.121</v>
      </c>
      <c r="F157" s="321" t="s">
        <v>2398</v>
      </c>
      <c r="G157" s="321" t="s">
        <v>154</v>
      </c>
      <c r="H157" s="321" t="s">
        <v>2787</v>
      </c>
      <c r="I157" s="321" t="s">
        <v>220</v>
      </c>
      <c r="J157" s="320" t="s">
        <v>201</v>
      </c>
      <c r="K157" s="64" t="s">
        <v>975</v>
      </c>
      <c r="L157" s="321" t="s">
        <v>975</v>
      </c>
      <c r="M157" s="320" t="s">
        <v>194</v>
      </c>
      <c r="N157" s="321" t="str">
        <f>RegionSelect!$B$2</f>
        <v>Amhara</v>
      </c>
      <c r="O157" s="195">
        <v>1</v>
      </c>
      <c r="P157" s="195" t="s">
        <v>2825</v>
      </c>
      <c r="Q157" s="195">
        <f>1/5</f>
        <v>0.2</v>
      </c>
      <c r="R157" s="195" t="s">
        <v>2826</v>
      </c>
      <c r="S157" s="89">
        <v>1</v>
      </c>
      <c r="T157">
        <v>1</v>
      </c>
      <c r="U157" s="195"/>
      <c r="V157" s="6">
        <v>15</v>
      </c>
    </row>
    <row r="158" spans="1:27" x14ac:dyDescent="0.35">
      <c r="A158" s="357" t="s">
        <v>2337</v>
      </c>
      <c r="B158" s="357" t="s">
        <v>2378</v>
      </c>
      <c r="C158" s="357" t="s">
        <v>2393</v>
      </c>
      <c r="D158" s="66">
        <v>122</v>
      </c>
      <c r="E158" s="64" t="str">
        <f t="shared" si="10"/>
        <v>DPC.Hyp.122</v>
      </c>
      <c r="F158" s="321" t="s">
        <v>2399</v>
      </c>
      <c r="G158" s="321" t="s">
        <v>154</v>
      </c>
      <c r="H158" s="321" t="s">
        <v>2789</v>
      </c>
      <c r="I158" s="321" t="s">
        <v>220</v>
      </c>
      <c r="J158" s="320" t="s">
        <v>201</v>
      </c>
      <c r="K158" s="64" t="s">
        <v>975</v>
      </c>
      <c r="L158" s="321" t="s">
        <v>975</v>
      </c>
      <c r="M158" s="320" t="s">
        <v>194</v>
      </c>
      <c r="N158" s="321" t="str">
        <f>RegionSelect!$B$2</f>
        <v>Amhara</v>
      </c>
      <c r="O158" s="145">
        <f>IFERROR(VLOOKUP(_xlfn.CONCAT(AA158,RegionSelect!$C$2),RegionalData!$C:$S,13,FALSE),VLOOKUP(_xlfn.CONCAT(AA158,"ET"),RegionalData!$C:$S,13,FALSE))</f>
        <v>0.22270000000000001</v>
      </c>
      <c r="P158" s="195" t="s">
        <v>1863</v>
      </c>
      <c r="Q158" s="195"/>
      <c r="R158" s="195"/>
      <c r="S158" s="352">
        <v>1.02</v>
      </c>
      <c r="T158" s="195"/>
      <c r="U158">
        <v>1</v>
      </c>
      <c r="V158" s="6">
        <v>5</v>
      </c>
      <c r="Y158" t="s">
        <v>975</v>
      </c>
      <c r="AA158" t="s">
        <v>3098</v>
      </c>
    </row>
    <row r="159" spans="1:27" x14ac:dyDescent="0.35">
      <c r="A159" s="357" t="s">
        <v>2337</v>
      </c>
      <c r="B159" s="357" t="s">
        <v>2378</v>
      </c>
      <c r="C159" s="357" t="s">
        <v>519</v>
      </c>
      <c r="D159" s="66">
        <v>123</v>
      </c>
      <c r="E159" s="64" t="str">
        <f>_xlfn.CONCAT("DPC.Dbt.",D159)</f>
        <v>DPC.Dbt.123</v>
      </c>
      <c r="F159" s="321" t="s">
        <v>2397</v>
      </c>
      <c r="G159" s="321" t="s">
        <v>154</v>
      </c>
      <c r="H159" s="321" t="s">
        <v>2787</v>
      </c>
      <c r="I159" s="321" t="s">
        <v>220</v>
      </c>
      <c r="J159" s="320" t="s">
        <v>194</v>
      </c>
      <c r="K159" s="64" t="s">
        <v>975</v>
      </c>
      <c r="L159" s="321" t="s">
        <v>975</v>
      </c>
      <c r="M159" s="320" t="s">
        <v>975</v>
      </c>
      <c r="N159" s="321" t="str">
        <f>RegionSelect!$B$2</f>
        <v>Amhara</v>
      </c>
      <c r="O159"/>
      <c r="P159" s="195"/>
      <c r="Q159" s="195"/>
      <c r="R159" s="195"/>
      <c r="T159" s="195"/>
      <c r="Y159" t="s">
        <v>975</v>
      </c>
      <c r="Z159" t="s">
        <v>2823</v>
      </c>
    </row>
    <row r="160" spans="1:27" x14ac:dyDescent="0.35">
      <c r="A160" s="357" t="s">
        <v>2337</v>
      </c>
      <c r="B160" s="357" t="s">
        <v>2378</v>
      </c>
      <c r="C160" s="357" t="s">
        <v>519</v>
      </c>
      <c r="D160" s="66">
        <v>124</v>
      </c>
      <c r="E160" s="64" t="str">
        <f t="shared" ref="E160" si="11">_xlfn.CONCAT("DPC.Dbt.",D160)</f>
        <v>DPC.Dbt.124</v>
      </c>
      <c r="F160" s="321" t="s">
        <v>2400</v>
      </c>
      <c r="G160" s="321" t="s">
        <v>154</v>
      </c>
      <c r="H160" s="321" t="s">
        <v>2787</v>
      </c>
      <c r="I160" s="321" t="s">
        <v>220</v>
      </c>
      <c r="J160" s="320" t="s">
        <v>2824</v>
      </c>
      <c r="K160" s="64" t="s">
        <v>975</v>
      </c>
      <c r="L160" s="321" t="s">
        <v>975</v>
      </c>
      <c r="M160" s="320" t="s">
        <v>194</v>
      </c>
      <c r="N160" s="321" t="str">
        <f>RegionSelect!$B$2</f>
        <v>Amhara</v>
      </c>
      <c r="O160" s="195">
        <v>1</v>
      </c>
      <c r="P160" s="195" t="s">
        <v>2825</v>
      </c>
      <c r="Q160" s="195">
        <f>1/5</f>
        <v>0.2</v>
      </c>
      <c r="R160" s="195" t="s">
        <v>2826</v>
      </c>
      <c r="S160" s="89">
        <v>1</v>
      </c>
      <c r="T160">
        <v>1</v>
      </c>
      <c r="U160" s="195"/>
      <c r="V160" s="6">
        <v>15</v>
      </c>
    </row>
    <row r="161" spans="1:27" x14ac:dyDescent="0.35">
      <c r="A161" s="357" t="s">
        <v>2337</v>
      </c>
      <c r="B161" s="357" t="s">
        <v>2378</v>
      </c>
      <c r="C161" s="357" t="s">
        <v>519</v>
      </c>
      <c r="D161" s="66">
        <v>125</v>
      </c>
      <c r="F161" s="321" t="s">
        <v>2401</v>
      </c>
      <c r="G161" s="321" t="s">
        <v>154</v>
      </c>
      <c r="H161" s="321" t="s">
        <v>2789</v>
      </c>
      <c r="I161" s="321" t="s">
        <v>220</v>
      </c>
      <c r="J161" s="320" t="s">
        <v>201</v>
      </c>
      <c r="K161" s="64" t="s">
        <v>975</v>
      </c>
      <c r="L161" s="321" t="s">
        <v>975</v>
      </c>
      <c r="M161" s="320" t="s">
        <v>194</v>
      </c>
      <c r="N161" s="321" t="str">
        <f>RegionSelect!$B$2</f>
        <v>Amhara</v>
      </c>
      <c r="O161"/>
      <c r="P161" s="195"/>
      <c r="Q161" s="195"/>
      <c r="R161" s="195"/>
      <c r="S161"/>
      <c r="T161" s="195"/>
      <c r="V161"/>
      <c r="Y161" t="s">
        <v>975</v>
      </c>
      <c r="Z161" t="s">
        <v>3433</v>
      </c>
    </row>
    <row r="162" spans="1:27" x14ac:dyDescent="0.35">
      <c r="A162" s="357" t="s">
        <v>2337</v>
      </c>
      <c r="B162" s="357" t="s">
        <v>2378</v>
      </c>
      <c r="C162" s="357" t="s">
        <v>519</v>
      </c>
      <c r="D162" s="66">
        <v>125</v>
      </c>
      <c r="E162" s="64" t="s">
        <v>3390</v>
      </c>
      <c r="F162" s="321" t="s">
        <v>3459</v>
      </c>
      <c r="G162" s="321" t="s">
        <v>154</v>
      </c>
      <c r="H162" s="321" t="s">
        <v>2789</v>
      </c>
      <c r="I162" s="321" t="s">
        <v>220</v>
      </c>
      <c r="J162" s="320" t="s">
        <v>3406</v>
      </c>
      <c r="K162" s="64" t="s">
        <v>975</v>
      </c>
      <c r="L162" s="321" t="s">
        <v>975</v>
      </c>
      <c r="M162" s="320" t="s">
        <v>194</v>
      </c>
      <c r="N162" s="321" t="str">
        <f>RegionSelect!$B$2</f>
        <v>Amhara</v>
      </c>
      <c r="O162" s="145">
        <f>VLOOKUP(_xlfn.CONCAT(AA162,"ET"),RegionalData!$C:$S,13,FALSE)</f>
        <v>2.6000000000000002E-2</v>
      </c>
      <c r="P162" s="195" t="s">
        <v>1863</v>
      </c>
      <c r="Q162" s="195"/>
      <c r="R162" s="195"/>
      <c r="S162" s="303">
        <v>1</v>
      </c>
      <c r="T162" s="195"/>
      <c r="U162">
        <v>1</v>
      </c>
      <c r="V162" s="6">
        <v>5</v>
      </c>
      <c r="Y162" t="s">
        <v>975</v>
      </c>
      <c r="AA162" t="s">
        <v>3462</v>
      </c>
    </row>
    <row r="163" spans="1:27" x14ac:dyDescent="0.35">
      <c r="A163" s="357" t="s">
        <v>2337</v>
      </c>
      <c r="B163" s="357" t="s">
        <v>2378</v>
      </c>
      <c r="C163" s="357" t="s">
        <v>519</v>
      </c>
      <c r="D163" s="66">
        <v>125</v>
      </c>
      <c r="E163" s="64" t="s">
        <v>3391</v>
      </c>
      <c r="F163" s="321" t="s">
        <v>3460</v>
      </c>
      <c r="G163" s="321" t="s">
        <v>154</v>
      </c>
      <c r="H163" s="321" t="s">
        <v>2789</v>
      </c>
      <c r="I163" s="321" t="s">
        <v>220</v>
      </c>
      <c r="J163" s="320" t="s">
        <v>3407</v>
      </c>
      <c r="K163" s="64" t="s">
        <v>975</v>
      </c>
      <c r="L163" s="321" t="s">
        <v>975</v>
      </c>
      <c r="M163" s="320" t="s">
        <v>194</v>
      </c>
      <c r="N163" s="321" t="str">
        <f>RegionSelect!$B$2</f>
        <v>Amhara</v>
      </c>
      <c r="O163" s="145">
        <f>VLOOKUP(_xlfn.CONCAT(AA163,"ET"),RegionalData!$C:$S,13,FALSE)</f>
        <v>2.6000000000000002E-2</v>
      </c>
      <c r="P163" s="195" t="s">
        <v>1863</v>
      </c>
      <c r="Q163" s="195"/>
      <c r="R163" s="195"/>
      <c r="S163" s="303">
        <v>1</v>
      </c>
      <c r="T163" s="195"/>
      <c r="U163">
        <v>1</v>
      </c>
      <c r="V163" s="6">
        <v>5</v>
      </c>
      <c r="Y163" t="s">
        <v>975</v>
      </c>
      <c r="AA163" t="s">
        <v>3463</v>
      </c>
    </row>
    <row r="164" spans="1:27" x14ac:dyDescent="0.35">
      <c r="A164" s="357" t="s">
        <v>2337</v>
      </c>
      <c r="B164" s="357" t="s">
        <v>2378</v>
      </c>
      <c r="C164" s="357" t="s">
        <v>519</v>
      </c>
      <c r="D164" s="66">
        <v>125</v>
      </c>
      <c r="E164" s="64" t="s">
        <v>3392</v>
      </c>
      <c r="F164" s="321" t="s">
        <v>3455</v>
      </c>
      <c r="G164" s="321" t="s">
        <v>154</v>
      </c>
      <c r="H164" s="321" t="s">
        <v>2789</v>
      </c>
      <c r="I164" s="321" t="s">
        <v>220</v>
      </c>
      <c r="J164" s="320" t="s">
        <v>3396</v>
      </c>
      <c r="K164" s="64" t="s">
        <v>975</v>
      </c>
      <c r="L164" s="321" t="s">
        <v>975</v>
      </c>
      <c r="M164" s="320" t="s">
        <v>194</v>
      </c>
      <c r="N164" s="321" t="str">
        <f>RegionSelect!$B$2</f>
        <v>Amhara</v>
      </c>
      <c r="O164" s="145">
        <f>VLOOKUP(_xlfn.CONCAT(AA164,"ET"),RegionalData!$C:$S,13,FALSE)</f>
        <v>3.9E-2</v>
      </c>
      <c r="P164" s="195" t="s">
        <v>1863</v>
      </c>
      <c r="Q164" s="195"/>
      <c r="R164" s="195"/>
      <c r="S164" s="303">
        <v>1</v>
      </c>
      <c r="T164" s="195"/>
      <c r="U164">
        <v>1</v>
      </c>
      <c r="V164" s="6">
        <v>5</v>
      </c>
      <c r="Y164" t="s">
        <v>975</v>
      </c>
      <c r="AA164" t="s">
        <v>3464</v>
      </c>
    </row>
    <row r="165" spans="1:27" x14ac:dyDescent="0.35">
      <c r="A165" s="357" t="s">
        <v>2337</v>
      </c>
      <c r="B165" s="357" t="s">
        <v>2378</v>
      </c>
      <c r="C165" s="357" t="s">
        <v>519</v>
      </c>
      <c r="D165" s="66">
        <v>125</v>
      </c>
      <c r="E165" s="64" t="s">
        <v>3393</v>
      </c>
      <c r="F165" s="321" t="s">
        <v>3456</v>
      </c>
      <c r="G165" s="321" t="s">
        <v>154</v>
      </c>
      <c r="H165" s="321" t="s">
        <v>2789</v>
      </c>
      <c r="I165" s="321" t="s">
        <v>220</v>
      </c>
      <c r="J165" s="320" t="s">
        <v>3397</v>
      </c>
      <c r="K165" s="64" t="s">
        <v>975</v>
      </c>
      <c r="L165" s="321" t="s">
        <v>975</v>
      </c>
      <c r="M165" s="320" t="s">
        <v>194</v>
      </c>
      <c r="N165" s="321" t="str">
        <f>RegionSelect!$B$2</f>
        <v>Amhara</v>
      </c>
      <c r="O165" s="145">
        <f>VLOOKUP(_xlfn.CONCAT(AA165,"ET"),RegionalData!$C:$S,13,FALSE)</f>
        <v>4.2999999999999997E-2</v>
      </c>
      <c r="P165" s="195" t="s">
        <v>1863</v>
      </c>
      <c r="Q165" s="195"/>
      <c r="R165" s="195"/>
      <c r="S165" s="303">
        <v>1</v>
      </c>
      <c r="T165" s="195"/>
      <c r="U165">
        <v>1</v>
      </c>
      <c r="V165" s="6">
        <v>5</v>
      </c>
      <c r="Y165" t="s">
        <v>975</v>
      </c>
      <c r="AA165" t="s">
        <v>3465</v>
      </c>
    </row>
    <row r="166" spans="1:27" x14ac:dyDescent="0.35">
      <c r="A166" s="357" t="s">
        <v>2337</v>
      </c>
      <c r="B166" s="357" t="s">
        <v>2378</v>
      </c>
      <c r="C166" s="357" t="s">
        <v>519</v>
      </c>
      <c r="D166" s="66">
        <v>125</v>
      </c>
      <c r="E166" s="64" t="s">
        <v>3394</v>
      </c>
      <c r="F166" s="321" t="s">
        <v>3457</v>
      </c>
      <c r="G166" s="321" t="s">
        <v>154</v>
      </c>
      <c r="H166" s="321" t="s">
        <v>2789</v>
      </c>
      <c r="I166" s="321" t="s">
        <v>220</v>
      </c>
      <c r="J166" s="320" t="s">
        <v>3398</v>
      </c>
      <c r="K166" s="64" t="s">
        <v>975</v>
      </c>
      <c r="L166" s="321" t="s">
        <v>975</v>
      </c>
      <c r="M166" s="320" t="s">
        <v>194</v>
      </c>
      <c r="N166" s="321" t="str">
        <f>RegionSelect!$B$2</f>
        <v>Amhara</v>
      </c>
      <c r="O166" s="145">
        <f>VLOOKUP(_xlfn.CONCAT(AA166,"ET"),RegionalData!$C:$S,13,FALSE)</f>
        <v>4.9000000000000002E-2</v>
      </c>
      <c r="P166" s="195" t="s">
        <v>1863</v>
      </c>
      <c r="Q166" s="195"/>
      <c r="R166" s="195"/>
      <c r="S166" s="303">
        <v>1</v>
      </c>
      <c r="T166" s="195"/>
      <c r="U166">
        <v>1</v>
      </c>
      <c r="V166" s="6">
        <v>5</v>
      </c>
      <c r="Y166" t="s">
        <v>975</v>
      </c>
      <c r="AA166" t="s">
        <v>3466</v>
      </c>
    </row>
    <row r="167" spans="1:27" x14ac:dyDescent="0.35">
      <c r="A167" s="357" t="s">
        <v>2337</v>
      </c>
      <c r="B167" s="357" t="s">
        <v>2378</v>
      </c>
      <c r="C167" s="357" t="s">
        <v>519</v>
      </c>
      <c r="D167" s="66">
        <v>125</v>
      </c>
      <c r="E167" s="64" t="s">
        <v>3461</v>
      </c>
      <c r="F167" s="321" t="s">
        <v>3458</v>
      </c>
      <c r="G167" s="321" t="s">
        <v>154</v>
      </c>
      <c r="H167" s="321" t="s">
        <v>2789</v>
      </c>
      <c r="I167" s="321" t="s">
        <v>220</v>
      </c>
      <c r="J167" s="320" t="s">
        <v>3399</v>
      </c>
      <c r="K167" s="64" t="s">
        <v>975</v>
      </c>
      <c r="L167" s="321" t="s">
        <v>975</v>
      </c>
      <c r="M167" s="320" t="s">
        <v>194</v>
      </c>
      <c r="N167" s="321" t="str">
        <f>RegionSelect!$B$2</f>
        <v>Amhara</v>
      </c>
      <c r="O167" s="145">
        <f>VLOOKUP(_xlfn.CONCAT(AA167,"ET"),RegionalData!$C:$S,13,FALSE)</f>
        <v>4.5999999999999999E-2</v>
      </c>
      <c r="P167" s="195" t="s">
        <v>1863</v>
      </c>
      <c r="Q167" s="195"/>
      <c r="R167" s="195"/>
      <c r="S167" s="303">
        <v>1</v>
      </c>
      <c r="T167" s="195"/>
      <c r="U167">
        <v>1</v>
      </c>
      <c r="V167" s="6">
        <v>5</v>
      </c>
      <c r="Y167" t="s">
        <v>975</v>
      </c>
      <c r="AA167" t="s">
        <v>3467</v>
      </c>
    </row>
    <row r="168" spans="1:27" x14ac:dyDescent="0.35">
      <c r="A168" s="357" t="s">
        <v>2337</v>
      </c>
      <c r="B168" s="357" t="s">
        <v>2378</v>
      </c>
      <c r="C168" s="357" t="s">
        <v>2394</v>
      </c>
      <c r="D168" s="66">
        <v>126</v>
      </c>
      <c r="E168" s="64" t="str">
        <f>_xlfn.CONCAT("DPC.Asth.",D168)</f>
        <v>DPC.Asth.126</v>
      </c>
      <c r="F168" s="321" t="s">
        <v>2402</v>
      </c>
      <c r="G168" s="321" t="s">
        <v>154</v>
      </c>
      <c r="H168" s="321" t="s">
        <v>2787</v>
      </c>
      <c r="I168" s="321" t="s">
        <v>220</v>
      </c>
      <c r="J168" s="320" t="s">
        <v>2568</v>
      </c>
      <c r="K168" s="64" t="s">
        <v>975</v>
      </c>
      <c r="L168" s="321" t="s">
        <v>975</v>
      </c>
      <c r="M168" s="320" t="s">
        <v>975</v>
      </c>
      <c r="N168" s="321" t="str">
        <f>RegionSelect!$B$2</f>
        <v>Amhara</v>
      </c>
      <c r="O168" s="145">
        <f>IFERROR(VLOOKUP(_xlfn.CONCAT(AA168,RegionSelect!$C$2),RegionalData!$C:$S,13,FALSE),VLOOKUP(_xlfn.CONCAT(AA168,"ET"),RegionalData!$C:$S,13,FALSE))</f>
        <v>6.9999999999999993E-3</v>
      </c>
      <c r="P168" s="195" t="s">
        <v>2439</v>
      </c>
      <c r="Q168" s="346">
        <v>0.1</v>
      </c>
      <c r="R168" s="195" t="s">
        <v>2440</v>
      </c>
      <c r="S168" s="89">
        <v>1</v>
      </c>
      <c r="T168" s="5">
        <v>2</v>
      </c>
      <c r="V168" s="6">
        <v>10</v>
      </c>
      <c r="Y168" t="s">
        <v>975</v>
      </c>
      <c r="AA168" t="s">
        <v>3124</v>
      </c>
    </row>
    <row r="169" spans="1:27" x14ac:dyDescent="0.35">
      <c r="A169" s="357" t="s">
        <v>2337</v>
      </c>
      <c r="B169" s="357" t="s">
        <v>2378</v>
      </c>
      <c r="C169" s="357" t="s">
        <v>2394</v>
      </c>
      <c r="D169" s="66">
        <v>127</v>
      </c>
      <c r="E169" s="64" t="str">
        <f t="shared" ref="E169:E171" si="12">_xlfn.CONCAT("DPC.Asth.",D169)</f>
        <v>DPC.Asth.127</v>
      </c>
      <c r="F169" s="321" t="s">
        <v>2403</v>
      </c>
      <c r="G169" s="321" t="s">
        <v>154</v>
      </c>
      <c r="H169" s="321" t="s">
        <v>2787</v>
      </c>
      <c r="I169" s="321" t="s">
        <v>220</v>
      </c>
      <c r="J169" s="320" t="s">
        <v>201</v>
      </c>
      <c r="K169" s="64" t="s">
        <v>975</v>
      </c>
      <c r="L169" s="321" t="s">
        <v>975</v>
      </c>
      <c r="M169" s="320" t="s">
        <v>975</v>
      </c>
      <c r="N169" s="321" t="str">
        <f>RegionSelect!$B$2</f>
        <v>Amhara</v>
      </c>
      <c r="O169" s="321"/>
      <c r="P169" s="321"/>
      <c r="Q169" s="195"/>
      <c r="R169" s="195"/>
      <c r="S169" s="321"/>
      <c r="T169" s="321"/>
      <c r="U169" s="321"/>
      <c r="V169" s="321"/>
      <c r="Y169" t="s">
        <v>975</v>
      </c>
      <c r="Z169" t="s">
        <v>2371</v>
      </c>
    </row>
    <row r="170" spans="1:27" x14ac:dyDescent="0.35">
      <c r="A170" s="357" t="s">
        <v>2337</v>
      </c>
      <c r="B170" s="357" t="s">
        <v>2378</v>
      </c>
      <c r="C170" s="357" t="s">
        <v>2394</v>
      </c>
      <c r="D170" s="66">
        <v>128</v>
      </c>
      <c r="E170" s="64" t="str">
        <f t="shared" si="12"/>
        <v>DPC.Asth.128</v>
      </c>
      <c r="F170" s="321" t="s">
        <v>2404</v>
      </c>
      <c r="G170" s="321" t="s">
        <v>154</v>
      </c>
      <c r="H170" s="319" t="s">
        <v>2789</v>
      </c>
      <c r="I170" s="321" t="s">
        <v>220</v>
      </c>
      <c r="J170" s="351" t="s">
        <v>2429</v>
      </c>
      <c r="K170" s="64" t="s">
        <v>975</v>
      </c>
      <c r="L170" s="321" t="s">
        <v>194</v>
      </c>
      <c r="M170" s="320" t="s">
        <v>194</v>
      </c>
      <c r="N170" s="321" t="str">
        <f>RegionSelect!$B$2</f>
        <v>Amhara</v>
      </c>
      <c r="O170" s="145">
        <f>IFERROR(VLOOKUP(_xlfn.CONCAT(AA170,RegionSelect!$C$2),RegionalData!$C:$S,13,FALSE),VLOOKUP(_xlfn.CONCAT(AA170,"ET"),RegionalData!$C:$S,13,FALSE))</f>
        <v>8.2649999999999987E-2</v>
      </c>
      <c r="P170" s="195" t="s">
        <v>1863</v>
      </c>
      <c r="Q170" s="195"/>
      <c r="R170" s="195"/>
      <c r="S170" s="352">
        <v>0.98499999999999999</v>
      </c>
      <c r="T170">
        <v>1</v>
      </c>
      <c r="U170">
        <v>1</v>
      </c>
      <c r="V170" s="6">
        <v>10</v>
      </c>
      <c r="Y170" t="s">
        <v>975</v>
      </c>
      <c r="Z170" t="s">
        <v>2441</v>
      </c>
      <c r="AA170" t="s">
        <v>3128</v>
      </c>
    </row>
    <row r="171" spans="1:27" x14ac:dyDescent="0.35">
      <c r="A171" s="357" t="s">
        <v>2337</v>
      </c>
      <c r="B171" s="357" t="s">
        <v>2378</v>
      </c>
      <c r="C171" s="357" t="s">
        <v>2394</v>
      </c>
      <c r="D171" s="66">
        <v>129</v>
      </c>
      <c r="E171" s="64" t="str">
        <f t="shared" si="12"/>
        <v>DPC.Asth.129</v>
      </c>
      <c r="F171" s="321" t="s">
        <v>2405</v>
      </c>
      <c r="G171" s="321" t="s">
        <v>154</v>
      </c>
      <c r="H171" s="319" t="s">
        <v>2789</v>
      </c>
      <c r="I171" s="321" t="s">
        <v>220</v>
      </c>
      <c r="J171" s="351" t="s">
        <v>2429</v>
      </c>
      <c r="K171" s="64" t="s">
        <v>975</v>
      </c>
      <c r="L171" s="321" t="s">
        <v>194</v>
      </c>
      <c r="M171" s="320" t="s">
        <v>194</v>
      </c>
      <c r="N171" s="321" t="str">
        <f>RegionSelect!$B$2</f>
        <v>Amhara</v>
      </c>
      <c r="O171" s="145">
        <f>IFERROR(VLOOKUP(_xlfn.CONCAT(AA171,RegionSelect!$C$2),RegionalData!$C:$S,13,FALSE),VLOOKUP(_xlfn.CONCAT(AA171,"ET"),RegionalData!$C:$S,13,FALSE))</f>
        <v>4.3499999999999997E-3</v>
      </c>
      <c r="P171" s="195" t="s">
        <v>1863</v>
      </c>
      <c r="Q171" s="195"/>
      <c r="R171" s="195"/>
      <c r="S171" s="89">
        <f>S170</f>
        <v>0.98499999999999999</v>
      </c>
      <c r="T171">
        <v>1</v>
      </c>
      <c r="U171" s="195"/>
      <c r="V171" s="6">
        <v>10</v>
      </c>
      <c r="Y171" t="s">
        <v>975</v>
      </c>
      <c r="Z171" t="s">
        <v>2441</v>
      </c>
      <c r="AA171" t="s">
        <v>3143</v>
      </c>
    </row>
    <row r="172" spans="1:27" x14ac:dyDescent="0.35">
      <c r="A172" s="357" t="s">
        <v>2337</v>
      </c>
      <c r="B172" s="357" t="s">
        <v>2378</v>
      </c>
      <c r="C172" s="357" t="s">
        <v>232</v>
      </c>
      <c r="D172" s="66">
        <v>130</v>
      </c>
      <c r="F172" s="321" t="s">
        <v>2406</v>
      </c>
      <c r="G172" s="321"/>
      <c r="K172" s="64" t="s">
        <v>975</v>
      </c>
      <c r="L172" s="321" t="s">
        <v>975</v>
      </c>
      <c r="M172" s="320" t="s">
        <v>975</v>
      </c>
      <c r="N172" s="321" t="str">
        <f>RegionSelect!$B$2</f>
        <v>Amhara</v>
      </c>
      <c r="O172" s="321"/>
      <c r="P172" s="321"/>
      <c r="Q172" s="195"/>
      <c r="R172" s="195"/>
      <c r="S172" s="321"/>
      <c r="T172" s="321"/>
      <c r="U172" s="321"/>
      <c r="V172" s="321"/>
      <c r="Y172" t="s">
        <v>975</v>
      </c>
    </row>
    <row r="173" spans="1:27" x14ac:dyDescent="0.35">
      <c r="A173" s="357" t="s">
        <v>2337</v>
      </c>
      <c r="B173" s="357" t="s">
        <v>2378</v>
      </c>
      <c r="C173" s="357" t="s">
        <v>232</v>
      </c>
      <c r="D173" s="66">
        <v>130</v>
      </c>
      <c r="E173" s="64" t="s">
        <v>2442</v>
      </c>
      <c r="F173" s="321" t="s">
        <v>2444</v>
      </c>
      <c r="G173" s="321" t="s">
        <v>2248</v>
      </c>
      <c r="H173" s="319" t="s">
        <v>2427</v>
      </c>
      <c r="I173" s="321" t="s">
        <v>232</v>
      </c>
      <c r="J173" s="320" t="s">
        <v>194</v>
      </c>
      <c r="K173" s="64" t="s">
        <v>975</v>
      </c>
      <c r="L173" s="321" t="s">
        <v>975</v>
      </c>
      <c r="M173" s="320" t="s">
        <v>975</v>
      </c>
      <c r="N173" s="321" t="str">
        <f>RegionSelect!$B$2</f>
        <v>Amhara</v>
      </c>
      <c r="O173" s="321"/>
      <c r="P173" s="321"/>
      <c r="Q173" s="195"/>
      <c r="R173" s="195"/>
      <c r="S173" s="321"/>
      <c r="T173" s="321"/>
      <c r="U173" s="321"/>
      <c r="V173" s="321"/>
      <c r="Y173" t="s">
        <v>975</v>
      </c>
      <c r="Z173" t="s">
        <v>2371</v>
      </c>
    </row>
    <row r="174" spans="1:27" x14ac:dyDescent="0.35">
      <c r="A174" s="357" t="s">
        <v>2337</v>
      </c>
      <c r="B174" s="357" t="s">
        <v>2378</v>
      </c>
      <c r="C174" s="357" t="s">
        <v>232</v>
      </c>
      <c r="D174" s="66">
        <v>130</v>
      </c>
      <c r="E174" s="64" t="s">
        <v>2443</v>
      </c>
      <c r="F174" s="321" t="s">
        <v>2445</v>
      </c>
      <c r="G174" s="321" t="s">
        <v>154</v>
      </c>
      <c r="H174" s="321" t="s">
        <v>2789</v>
      </c>
      <c r="I174" s="321" t="s">
        <v>232</v>
      </c>
      <c r="J174" s="320" t="s">
        <v>233</v>
      </c>
      <c r="K174" s="64" t="s">
        <v>975</v>
      </c>
      <c r="L174" s="321" t="s">
        <v>975</v>
      </c>
      <c r="M174" s="320" t="s">
        <v>975</v>
      </c>
      <c r="N174" s="321" t="str">
        <f>RegionSelect!$B$2</f>
        <v>Amhara</v>
      </c>
      <c r="O174" s="145">
        <f>IFERROR(VLOOKUP(_xlfn.CONCAT(AA174,RegionSelect!$C$2),RegionalData!$C:$S,13,FALSE),VLOOKUP(_xlfn.CONCAT(AA174,"ET"),RegionalData!$C:$S,13,FALSE))</f>
        <v>0.21579999999999999</v>
      </c>
      <c r="P174" s="195" t="s">
        <v>2431</v>
      </c>
      <c r="Q174" s="195"/>
      <c r="R174" s="195"/>
      <c r="S174" s="89">
        <v>1</v>
      </c>
      <c r="T174">
        <v>1</v>
      </c>
      <c r="U174" s="336"/>
      <c r="V174" s="6">
        <v>15</v>
      </c>
      <c r="AA174" t="s">
        <v>3160</v>
      </c>
    </row>
    <row r="175" spans="1:27" x14ac:dyDescent="0.35">
      <c r="A175" s="357" t="s">
        <v>2337</v>
      </c>
      <c r="B175" s="357" t="s">
        <v>2378</v>
      </c>
      <c r="C175" s="357" t="s">
        <v>232</v>
      </c>
      <c r="D175" s="66">
        <f>D172+1</f>
        <v>131</v>
      </c>
      <c r="E175" s="64" t="str">
        <f>_xlfn.CONCAT("DPC.MH.",D175)</f>
        <v>DPC.MH.131</v>
      </c>
      <c r="F175" s="321" t="s">
        <v>2408</v>
      </c>
      <c r="G175" s="321" t="s">
        <v>2248</v>
      </c>
      <c r="H175" s="319" t="s">
        <v>2427</v>
      </c>
      <c r="I175" s="321" t="s">
        <v>232</v>
      </c>
      <c r="J175" s="320" t="s">
        <v>194</v>
      </c>
      <c r="K175" s="64" t="s">
        <v>975</v>
      </c>
      <c r="L175" s="321" t="s">
        <v>975</v>
      </c>
      <c r="M175" s="320" t="s">
        <v>975</v>
      </c>
      <c r="N175" s="321" t="str">
        <f>RegionSelect!$B$2</f>
        <v>Amhara</v>
      </c>
      <c r="O175" s="321"/>
      <c r="P175" s="321"/>
      <c r="Q175" s="195"/>
      <c r="R175" s="195"/>
      <c r="S175" s="321"/>
      <c r="T175" s="321"/>
      <c r="U175" s="321"/>
      <c r="V175" s="321"/>
      <c r="Y175" t="s">
        <v>975</v>
      </c>
      <c r="Z175" t="s">
        <v>2371</v>
      </c>
    </row>
    <row r="176" spans="1:27" x14ac:dyDescent="0.35">
      <c r="A176" s="357" t="s">
        <v>2337</v>
      </c>
      <c r="B176" s="357" t="s">
        <v>2378</v>
      </c>
      <c r="C176" s="357" t="s">
        <v>232</v>
      </c>
      <c r="D176" s="66">
        <f t="shared" ref="D176:D179" si="13">D175+1</f>
        <v>132</v>
      </c>
      <c r="E176" s="64" t="str">
        <f t="shared" ref="E176:E179" si="14">_xlfn.CONCAT("DPC.MH.",D176)</f>
        <v>DPC.MH.132</v>
      </c>
      <c r="F176" s="321" t="s">
        <v>2407</v>
      </c>
      <c r="G176" s="321" t="s">
        <v>2248</v>
      </c>
      <c r="H176" s="319" t="s">
        <v>2427</v>
      </c>
      <c r="I176" s="321" t="s">
        <v>232</v>
      </c>
      <c r="J176" s="320" t="s">
        <v>194</v>
      </c>
      <c r="K176" s="64" t="s">
        <v>975</v>
      </c>
      <c r="L176" s="321" t="s">
        <v>975</v>
      </c>
      <c r="M176" s="320" t="s">
        <v>975</v>
      </c>
      <c r="N176" s="321" t="str">
        <f>RegionSelect!$B$2</f>
        <v>Amhara</v>
      </c>
      <c r="O176" s="321"/>
      <c r="P176" s="321"/>
      <c r="Q176" s="195"/>
      <c r="R176" s="195"/>
      <c r="S176" s="321"/>
      <c r="T176" s="321"/>
      <c r="U176" s="321"/>
      <c r="V176" s="321"/>
      <c r="Y176" t="s">
        <v>975</v>
      </c>
      <c r="Z176" t="s">
        <v>2371</v>
      </c>
    </row>
    <row r="177" spans="1:27" x14ac:dyDescent="0.35">
      <c r="A177" s="357" t="s">
        <v>2337</v>
      </c>
      <c r="B177" s="357" t="s">
        <v>2378</v>
      </c>
      <c r="C177" s="357" t="s">
        <v>232</v>
      </c>
      <c r="D177" s="66">
        <f t="shared" si="13"/>
        <v>133</v>
      </c>
      <c r="E177" s="64" t="str">
        <f t="shared" si="14"/>
        <v>DPC.MH.133</v>
      </c>
      <c r="F177" s="321" t="s">
        <v>2409</v>
      </c>
      <c r="G177" s="321" t="s">
        <v>154</v>
      </c>
      <c r="H177" s="321" t="s">
        <v>2789</v>
      </c>
      <c r="I177" s="321" t="s">
        <v>232</v>
      </c>
      <c r="J177" s="320" t="s">
        <v>233</v>
      </c>
      <c r="K177" s="64" t="s">
        <v>975</v>
      </c>
      <c r="L177" s="321" t="s">
        <v>975</v>
      </c>
      <c r="M177" s="320" t="s">
        <v>975</v>
      </c>
      <c r="N177" s="321" t="str">
        <f>RegionSelect!$B$2</f>
        <v>Amhara</v>
      </c>
      <c r="O177" s="371"/>
      <c r="P177" s="195" t="s">
        <v>2431</v>
      </c>
      <c r="Q177" s="195"/>
      <c r="R177" s="195"/>
      <c r="S177" s="89">
        <v>1</v>
      </c>
      <c r="T177">
        <v>1</v>
      </c>
      <c r="U177" s="336"/>
      <c r="V177" s="6">
        <v>15</v>
      </c>
      <c r="Z177" t="s">
        <v>2446</v>
      </c>
    </row>
    <row r="178" spans="1:27" x14ac:dyDescent="0.35">
      <c r="A178" s="357" t="s">
        <v>2337</v>
      </c>
      <c r="B178" s="357" t="s">
        <v>2378</v>
      </c>
      <c r="C178" s="357" t="s">
        <v>232</v>
      </c>
      <c r="D178" s="66">
        <f t="shared" si="13"/>
        <v>134</v>
      </c>
      <c r="E178" s="64" t="str">
        <f t="shared" si="14"/>
        <v>DPC.MH.134</v>
      </c>
      <c r="F178" s="321" t="s">
        <v>2410</v>
      </c>
      <c r="G178" s="321" t="s">
        <v>2248</v>
      </c>
      <c r="H178" s="319" t="s">
        <v>2427</v>
      </c>
      <c r="I178" s="321" t="s">
        <v>232</v>
      </c>
      <c r="J178" s="320" t="s">
        <v>194</v>
      </c>
      <c r="K178" s="64" t="s">
        <v>975</v>
      </c>
      <c r="L178" s="321" t="s">
        <v>975</v>
      </c>
      <c r="M178" s="320" t="s">
        <v>975</v>
      </c>
      <c r="N178" s="321" t="str">
        <f>RegionSelect!$B$2</f>
        <v>Amhara</v>
      </c>
      <c r="O178" s="321"/>
      <c r="P178" s="321"/>
      <c r="Q178" s="195"/>
      <c r="R178" s="195"/>
      <c r="S178" s="321"/>
      <c r="T178" s="321"/>
      <c r="U178" s="321"/>
      <c r="V178" s="321"/>
      <c r="Y178" t="s">
        <v>975</v>
      </c>
      <c r="Z178" t="s">
        <v>2371</v>
      </c>
    </row>
    <row r="179" spans="1:27" x14ac:dyDescent="0.35">
      <c r="A179" s="357" t="s">
        <v>2337</v>
      </c>
      <c r="B179" s="357" t="s">
        <v>2378</v>
      </c>
      <c r="C179" s="357" t="s">
        <v>232</v>
      </c>
      <c r="D179" s="66">
        <f t="shared" si="13"/>
        <v>135</v>
      </c>
      <c r="E179" s="64" t="str">
        <f t="shared" si="14"/>
        <v>DPC.MH.135</v>
      </c>
      <c r="F179" s="321" t="s">
        <v>2411</v>
      </c>
      <c r="G179" s="321" t="s">
        <v>154</v>
      </c>
      <c r="H179" s="321" t="s">
        <v>2789</v>
      </c>
      <c r="I179" s="321" t="s">
        <v>232</v>
      </c>
      <c r="J179" s="320" t="s">
        <v>201</v>
      </c>
      <c r="K179" s="64" t="s">
        <v>975</v>
      </c>
      <c r="L179" s="321" t="s">
        <v>975</v>
      </c>
      <c r="M179" s="320" t="s">
        <v>975</v>
      </c>
      <c r="N179" s="321" t="str">
        <f>RegionSelect!$B$2</f>
        <v>Amhara</v>
      </c>
      <c r="O179" s="371"/>
      <c r="P179" s="321" t="s">
        <v>2195</v>
      </c>
      <c r="Q179" s="195"/>
      <c r="R179" s="195"/>
      <c r="S179" s="89">
        <v>1</v>
      </c>
      <c r="T179">
        <v>1</v>
      </c>
      <c r="U179" s="321"/>
      <c r="V179" s="6">
        <v>15</v>
      </c>
      <c r="Y179" t="s">
        <v>975</v>
      </c>
    </row>
    <row r="180" spans="1:27" x14ac:dyDescent="0.35">
      <c r="A180" s="357" t="s">
        <v>2337</v>
      </c>
      <c r="B180" s="357" t="s">
        <v>2378</v>
      </c>
      <c r="C180" s="357" t="s">
        <v>2395</v>
      </c>
      <c r="D180" s="66">
        <v>136</v>
      </c>
      <c r="E180" s="64" t="str">
        <f>_xlfn.CONCAT("DPC.Oph.",D180)</f>
        <v>DPC.Oph.136</v>
      </c>
      <c r="F180" s="321" t="s">
        <v>2412</v>
      </c>
      <c r="G180" s="321" t="s">
        <v>154</v>
      </c>
      <c r="H180" s="321" t="s">
        <v>2787</v>
      </c>
      <c r="I180" s="319" t="s">
        <v>220</v>
      </c>
      <c r="J180" s="320" t="s">
        <v>201</v>
      </c>
      <c r="K180" s="64" t="s">
        <v>975</v>
      </c>
      <c r="L180" s="321" t="s">
        <v>975</v>
      </c>
      <c r="M180" s="320" t="s">
        <v>975</v>
      </c>
      <c r="N180" s="321" t="str">
        <f>RegionSelect!$B$2</f>
        <v>Amhara</v>
      </c>
      <c r="O180" s="145">
        <f>IFERROR(VLOOKUP(_xlfn.CONCAT(AA180,RegionSelect!$C$2),RegionalData!$C:$S,13,FALSE),VLOOKUP(_xlfn.CONCAT(AA180,"ET"),RegionalData!$C:$S,13,FALSE))</f>
        <v>4.8212E-4</v>
      </c>
      <c r="P180" s="321" t="s">
        <v>2579</v>
      </c>
      <c r="Q180" s="195"/>
      <c r="R180" s="195"/>
      <c r="S180" s="89">
        <f>1+Prevalences!AN393</f>
        <v>1.0311999999999999</v>
      </c>
      <c r="T180">
        <v>1</v>
      </c>
      <c r="U180" s="321"/>
      <c r="V180" s="6">
        <v>10</v>
      </c>
      <c r="Y180" t="s">
        <v>975</v>
      </c>
      <c r="Z180" t="s">
        <v>2591</v>
      </c>
      <c r="AA180" t="s">
        <v>3167</v>
      </c>
    </row>
    <row r="181" spans="1:27" x14ac:dyDescent="0.35">
      <c r="A181" s="357" t="s">
        <v>2337</v>
      </c>
      <c r="B181" s="357" t="s">
        <v>2378</v>
      </c>
      <c r="C181" s="357" t="s">
        <v>2395</v>
      </c>
      <c r="D181" s="66">
        <f>D180+1</f>
        <v>137</v>
      </c>
      <c r="E181" s="64" t="str">
        <f t="shared" ref="E181:E185" si="15">_xlfn.CONCAT("DPC.Oph.",D181)</f>
        <v>DPC.Oph.137</v>
      </c>
      <c r="F181" s="321" t="s">
        <v>2413</v>
      </c>
      <c r="G181" s="321" t="s">
        <v>154</v>
      </c>
      <c r="H181" s="321" t="s">
        <v>2427</v>
      </c>
      <c r="I181" s="319" t="s">
        <v>220</v>
      </c>
      <c r="J181" s="320" t="s">
        <v>194</v>
      </c>
      <c r="K181" s="64" t="s">
        <v>975</v>
      </c>
      <c r="L181" s="321" t="s">
        <v>975</v>
      </c>
      <c r="M181" s="320" t="s">
        <v>975</v>
      </c>
      <c r="N181" s="321" t="str">
        <f>RegionSelect!$B$2</f>
        <v>Amhara</v>
      </c>
      <c r="O181" s="321"/>
      <c r="P181" s="321"/>
      <c r="Q181" s="195"/>
      <c r="R181" s="195"/>
      <c r="S181" s="321"/>
      <c r="T181" s="321"/>
      <c r="U181" s="321"/>
      <c r="V181" s="321"/>
      <c r="Y181" t="s">
        <v>975</v>
      </c>
      <c r="Z181" t="s">
        <v>2371</v>
      </c>
    </row>
    <row r="182" spans="1:27" x14ac:dyDescent="0.35">
      <c r="A182" s="357" t="s">
        <v>2337</v>
      </c>
      <c r="B182" s="357" t="s">
        <v>2378</v>
      </c>
      <c r="C182" s="357" t="s">
        <v>2395</v>
      </c>
      <c r="D182" s="66">
        <f t="shared" ref="D182:D185" si="16">D181+1</f>
        <v>138</v>
      </c>
      <c r="E182" s="64" t="str">
        <f t="shared" si="15"/>
        <v>DPC.Oph.138</v>
      </c>
      <c r="F182" s="321" t="s">
        <v>2414</v>
      </c>
      <c r="G182" s="321" t="s">
        <v>154</v>
      </c>
      <c r="H182" s="319" t="s">
        <v>2787</v>
      </c>
      <c r="I182" s="319" t="s">
        <v>220</v>
      </c>
      <c r="J182" s="320" t="s">
        <v>2429</v>
      </c>
      <c r="K182" s="64" t="s">
        <v>975</v>
      </c>
      <c r="L182" s="321" t="s">
        <v>975</v>
      </c>
      <c r="M182" s="320" t="s">
        <v>194</v>
      </c>
      <c r="N182" s="321" t="str">
        <f>RegionSelect!$B$2</f>
        <v>Amhara</v>
      </c>
      <c r="O182" s="321"/>
      <c r="P182" s="321"/>
      <c r="Q182" s="195"/>
      <c r="R182" s="195"/>
      <c r="S182" s="321"/>
      <c r="T182" s="321"/>
      <c r="U182" s="321"/>
      <c r="V182" s="321"/>
      <c r="Y182" t="s">
        <v>975</v>
      </c>
      <c r="Z182" t="s">
        <v>2371</v>
      </c>
    </row>
    <row r="183" spans="1:27" x14ac:dyDescent="0.35">
      <c r="A183" s="357" t="s">
        <v>2337</v>
      </c>
      <c r="B183" s="357" t="s">
        <v>2378</v>
      </c>
      <c r="C183" s="357" t="s">
        <v>2395</v>
      </c>
      <c r="D183" s="66">
        <f t="shared" si="16"/>
        <v>139</v>
      </c>
      <c r="E183" s="64" t="str">
        <f t="shared" si="15"/>
        <v>DPC.Oph.139</v>
      </c>
      <c r="F183" s="321" t="s">
        <v>2415</v>
      </c>
      <c r="G183" s="321" t="s">
        <v>154</v>
      </c>
      <c r="H183" s="321" t="s">
        <v>2787</v>
      </c>
      <c r="I183" s="319" t="s">
        <v>220</v>
      </c>
      <c r="J183" s="320" t="s">
        <v>201</v>
      </c>
      <c r="K183" s="64" t="s">
        <v>975</v>
      </c>
      <c r="L183" s="321" t="s">
        <v>975</v>
      </c>
      <c r="M183" s="320" t="s">
        <v>194</v>
      </c>
      <c r="N183" s="321" t="str">
        <f>RegionSelect!$B$2</f>
        <v>Amhara</v>
      </c>
      <c r="O183" s="145">
        <f>1/5</f>
        <v>0.2</v>
      </c>
      <c r="P183" s="321" t="s">
        <v>2581</v>
      </c>
      <c r="Q183" s="195"/>
      <c r="R183" s="195"/>
      <c r="S183" s="89">
        <v>1</v>
      </c>
      <c r="T183">
        <v>1</v>
      </c>
      <c r="U183" s="321"/>
      <c r="V183" s="6">
        <v>15</v>
      </c>
      <c r="Y183" t="s">
        <v>975</v>
      </c>
    </row>
    <row r="184" spans="1:27" x14ac:dyDescent="0.35">
      <c r="A184" s="357" t="s">
        <v>2337</v>
      </c>
      <c r="B184" s="357" t="s">
        <v>2378</v>
      </c>
      <c r="C184" s="357" t="s">
        <v>2395</v>
      </c>
      <c r="D184" s="66">
        <f t="shared" si="16"/>
        <v>140</v>
      </c>
      <c r="E184" s="64" t="str">
        <f t="shared" si="15"/>
        <v>DPC.Oph.140</v>
      </c>
      <c r="F184" s="321" t="s">
        <v>2416</v>
      </c>
      <c r="G184" s="321" t="s">
        <v>154</v>
      </c>
      <c r="H184" s="321" t="s">
        <v>2787</v>
      </c>
      <c r="I184" s="319" t="s">
        <v>220</v>
      </c>
      <c r="J184" s="320" t="s">
        <v>221</v>
      </c>
      <c r="K184" s="64" t="s">
        <v>975</v>
      </c>
      <c r="L184" s="321" t="s">
        <v>975</v>
      </c>
      <c r="M184" s="320" t="s">
        <v>975</v>
      </c>
      <c r="N184" s="321" t="str">
        <f>RegionSelect!$B$2</f>
        <v>Amhara</v>
      </c>
      <c r="O184" s="321"/>
      <c r="P184" s="321"/>
      <c r="Q184" s="195"/>
      <c r="R184" s="195"/>
      <c r="S184" s="89">
        <v>1</v>
      </c>
      <c r="T184">
        <v>1</v>
      </c>
      <c r="U184" s="321"/>
      <c r="V184" s="6">
        <v>15</v>
      </c>
      <c r="Y184" t="s">
        <v>975</v>
      </c>
      <c r="Z184" t="s">
        <v>2582</v>
      </c>
    </row>
    <row r="185" spans="1:27" x14ac:dyDescent="0.35">
      <c r="A185" s="357" t="s">
        <v>2337</v>
      </c>
      <c r="B185" s="357" t="s">
        <v>2378</v>
      </c>
      <c r="C185" s="357" t="s">
        <v>2395</v>
      </c>
      <c r="D185" s="66">
        <f t="shared" si="16"/>
        <v>141</v>
      </c>
      <c r="E185" s="64" t="str">
        <f t="shared" si="15"/>
        <v>DPC.Oph.141</v>
      </c>
      <c r="F185" s="321" t="s">
        <v>2417</v>
      </c>
      <c r="G185" s="321" t="s">
        <v>154</v>
      </c>
      <c r="H185" s="321" t="s">
        <v>2789</v>
      </c>
      <c r="I185" s="319" t="s">
        <v>220</v>
      </c>
      <c r="J185" s="320" t="s">
        <v>2587</v>
      </c>
      <c r="K185" s="64" t="s">
        <v>975</v>
      </c>
      <c r="L185" s="321" t="s">
        <v>194</v>
      </c>
      <c r="M185" s="320" t="s">
        <v>194</v>
      </c>
      <c r="N185" s="321" t="str">
        <f>RegionSelect!$B$2</f>
        <v>Amhara</v>
      </c>
      <c r="O185" s="145">
        <f>IFERROR(VLOOKUP(_xlfn.CONCAT(AA185,RegionSelect!$C$2),RegionalData!$C:$S,13,FALSE),VLOOKUP(_xlfn.CONCAT(AA185,"ET"),RegionalData!$C:$S,13,FALSE))</f>
        <v>0.155</v>
      </c>
      <c r="P185" s="321" t="s">
        <v>2195</v>
      </c>
      <c r="Q185" s="195"/>
      <c r="R185" s="195"/>
      <c r="S185" s="352">
        <v>0.98499999999999999</v>
      </c>
      <c r="T185">
        <v>1</v>
      </c>
      <c r="U185" s="321"/>
      <c r="V185" s="6">
        <v>15</v>
      </c>
      <c r="Y185" t="s">
        <v>975</v>
      </c>
      <c r="AA185" t="s">
        <v>3171</v>
      </c>
    </row>
    <row r="186" spans="1:27" x14ac:dyDescent="0.35">
      <c r="A186" s="357" t="s">
        <v>2337</v>
      </c>
      <c r="B186" s="357" t="s">
        <v>2378</v>
      </c>
      <c r="C186" s="357" t="s">
        <v>2396</v>
      </c>
      <c r="E186" s="64" t="s">
        <v>2592</v>
      </c>
      <c r="F186" s="356" t="s">
        <v>2593</v>
      </c>
      <c r="G186" s="321" t="s">
        <v>154</v>
      </c>
      <c r="H186" s="321" t="s">
        <v>2789</v>
      </c>
      <c r="I186" s="321" t="s">
        <v>214</v>
      </c>
      <c r="J186" s="320" t="s">
        <v>212</v>
      </c>
      <c r="K186" s="64" t="s">
        <v>975</v>
      </c>
      <c r="L186" s="321" t="s">
        <v>975</v>
      </c>
      <c r="M186" s="320" t="s">
        <v>194</v>
      </c>
      <c r="N186" s="372" t="str">
        <f>RegionSelect!$B$2</f>
        <v>Amhara</v>
      </c>
      <c r="O186" s="145">
        <f>IFERROR(VLOOKUP(_xlfn.CONCAT(AA186,RegionSelect!$C$2),RegionalData!$C:$S,13,FALSE),VLOOKUP(_xlfn.CONCAT(AA186,"ET"),RegionalData!$C:$S,13,FALSE))</f>
        <v>2.595121951219513E-3</v>
      </c>
      <c r="P186" s="321" t="s">
        <v>2195</v>
      </c>
      <c r="Q186" s="346">
        <v>0.25</v>
      </c>
      <c r="R186" s="195" t="s">
        <v>2596</v>
      </c>
      <c r="S186" s="352">
        <v>1</v>
      </c>
      <c r="T186">
        <v>1</v>
      </c>
      <c r="U186" s="321"/>
      <c r="V186" s="6">
        <v>7</v>
      </c>
      <c r="W186" s="321"/>
      <c r="X186" s="321"/>
      <c r="AA186" t="s">
        <v>3176</v>
      </c>
    </row>
    <row r="187" spans="1:27" x14ac:dyDescent="0.35">
      <c r="A187" s="357" t="s">
        <v>2337</v>
      </c>
      <c r="B187" s="357" t="s">
        <v>2378</v>
      </c>
      <c r="C187" s="357" t="s">
        <v>2396</v>
      </c>
      <c r="E187" s="64" t="s">
        <v>2594</v>
      </c>
      <c r="F187" s="356" t="s">
        <v>2595</v>
      </c>
      <c r="G187" s="321" t="s">
        <v>154</v>
      </c>
      <c r="H187" s="321" t="s">
        <v>2789</v>
      </c>
      <c r="I187" s="321" t="s">
        <v>214</v>
      </c>
      <c r="J187" s="320" t="s">
        <v>212</v>
      </c>
      <c r="K187" s="64" t="s">
        <v>975</v>
      </c>
      <c r="L187" s="321" t="s">
        <v>194</v>
      </c>
      <c r="M187" s="320" t="s">
        <v>194</v>
      </c>
      <c r="N187" s="372" t="str">
        <f>RegionSelect!$B$2</f>
        <v>Amhara</v>
      </c>
      <c r="O187" s="145">
        <f>IFERROR(VLOOKUP(_xlfn.CONCAT(AA187,RegionSelect!$C$2),RegionalData!$C:$S,13,FALSE),VLOOKUP(_xlfn.CONCAT(AA187,"ET"),RegionalData!$C:$S,13,FALSE))</f>
        <v>2.9756097560975615E-3</v>
      </c>
      <c r="P187" s="321" t="s">
        <v>2195</v>
      </c>
      <c r="Q187" s="346">
        <v>0.25</v>
      </c>
      <c r="R187" s="195" t="s">
        <v>2596</v>
      </c>
      <c r="S187" s="352">
        <v>1</v>
      </c>
      <c r="T187">
        <v>1</v>
      </c>
      <c r="U187" s="321"/>
      <c r="V187" s="6">
        <v>15</v>
      </c>
      <c r="W187" s="321"/>
      <c r="X187" s="321"/>
      <c r="AA187" t="s">
        <v>3178</v>
      </c>
    </row>
    <row r="188" spans="1:27" x14ac:dyDescent="0.35">
      <c r="A188" s="357" t="s">
        <v>2337</v>
      </c>
      <c r="B188" s="357" t="s">
        <v>2378</v>
      </c>
      <c r="C188" s="357" t="s">
        <v>2396</v>
      </c>
      <c r="D188" s="66">
        <v>142</v>
      </c>
      <c r="F188" s="321" t="s">
        <v>2418</v>
      </c>
      <c r="G188" s="321" t="s">
        <v>154</v>
      </c>
      <c r="H188" s="321" t="s">
        <v>2789</v>
      </c>
      <c r="I188" s="321" t="s">
        <v>214</v>
      </c>
      <c r="J188" s="320" t="s">
        <v>212</v>
      </c>
      <c r="K188" s="64" t="s">
        <v>975</v>
      </c>
      <c r="L188" s="321" t="s">
        <v>975</v>
      </c>
      <c r="M188" s="320" t="s">
        <v>194</v>
      </c>
      <c r="N188" s="321" t="str">
        <f>RegionSelect!$B$2</f>
        <v>Amhara</v>
      </c>
      <c r="O188" s="321"/>
      <c r="P188" s="321"/>
      <c r="Q188" s="195"/>
      <c r="R188" s="195"/>
      <c r="S188" s="321"/>
      <c r="T188" s="321"/>
      <c r="U188" s="321"/>
      <c r="V188" s="321"/>
      <c r="Y188" t="s">
        <v>975</v>
      </c>
      <c r="Z188" t="s">
        <v>2607</v>
      </c>
    </row>
    <row r="189" spans="1:27" x14ac:dyDescent="0.35">
      <c r="A189" s="357" t="s">
        <v>2337</v>
      </c>
      <c r="B189" s="357" t="s">
        <v>2378</v>
      </c>
      <c r="C189" s="357" t="s">
        <v>2396</v>
      </c>
      <c r="D189" s="66">
        <f>D188+1</f>
        <v>143</v>
      </c>
      <c r="F189" s="321" t="s">
        <v>2419</v>
      </c>
      <c r="G189" s="321" t="s">
        <v>154</v>
      </c>
      <c r="H189" s="321" t="s">
        <v>2789</v>
      </c>
      <c r="I189" s="321" t="s">
        <v>214</v>
      </c>
      <c r="J189" s="320" t="s">
        <v>212</v>
      </c>
      <c r="K189" s="64" t="s">
        <v>975</v>
      </c>
      <c r="L189" s="321" t="s">
        <v>975</v>
      </c>
      <c r="M189" s="320" t="s">
        <v>194</v>
      </c>
      <c r="N189" s="321" t="str">
        <f>RegionSelect!$B$2</f>
        <v>Amhara</v>
      </c>
      <c r="O189" s="321"/>
      <c r="P189" s="321"/>
      <c r="Q189" s="195"/>
      <c r="R189" s="195"/>
      <c r="S189" s="321"/>
      <c r="T189" s="321"/>
      <c r="U189" s="321"/>
      <c r="V189" s="321"/>
      <c r="Y189" t="s">
        <v>975</v>
      </c>
      <c r="Z189" t="s">
        <v>2607</v>
      </c>
    </row>
    <row r="190" spans="1:27" x14ac:dyDescent="0.35">
      <c r="A190" s="357" t="s">
        <v>2337</v>
      </c>
      <c r="B190" s="357" t="s">
        <v>2378</v>
      </c>
      <c r="C190" s="357" t="s">
        <v>2396</v>
      </c>
      <c r="D190" s="66">
        <f t="shared" ref="D190:D197" si="17">D189+1</f>
        <v>144</v>
      </c>
      <c r="F190" s="321" t="s">
        <v>2447</v>
      </c>
      <c r="G190" s="321" t="s">
        <v>154</v>
      </c>
      <c r="H190" s="321" t="s">
        <v>2789</v>
      </c>
      <c r="I190" s="321" t="s">
        <v>214</v>
      </c>
      <c r="J190" s="320" t="s">
        <v>212</v>
      </c>
      <c r="K190" s="64" t="s">
        <v>975</v>
      </c>
      <c r="L190" s="321" t="s">
        <v>975</v>
      </c>
      <c r="M190" s="320" t="s">
        <v>194</v>
      </c>
      <c r="N190" s="321" t="str">
        <f>RegionSelect!$B$2</f>
        <v>Amhara</v>
      </c>
      <c r="O190" s="321"/>
      <c r="P190" s="321"/>
      <c r="Q190" s="195"/>
      <c r="R190" s="195"/>
      <c r="S190" s="321"/>
      <c r="T190" s="321"/>
      <c r="U190" s="321"/>
      <c r="V190" s="321"/>
      <c r="Y190" t="s">
        <v>975</v>
      </c>
      <c r="Z190" t="s">
        <v>2607</v>
      </c>
    </row>
    <row r="191" spans="1:27" x14ac:dyDescent="0.35">
      <c r="A191" s="357" t="s">
        <v>2337</v>
      </c>
      <c r="B191" s="357" t="s">
        <v>2378</v>
      </c>
      <c r="C191" s="357" t="s">
        <v>2396</v>
      </c>
      <c r="D191" s="66">
        <f t="shared" si="17"/>
        <v>145</v>
      </c>
      <c r="F191" s="321" t="s">
        <v>2420</v>
      </c>
      <c r="G191" s="321" t="s">
        <v>154</v>
      </c>
      <c r="H191" s="321" t="s">
        <v>2789</v>
      </c>
      <c r="I191" s="321" t="s">
        <v>214</v>
      </c>
      <c r="J191" s="320" t="s">
        <v>212</v>
      </c>
      <c r="K191" s="64" t="s">
        <v>975</v>
      </c>
      <c r="L191" s="321" t="s">
        <v>194</v>
      </c>
      <c r="M191" s="320" t="s">
        <v>194</v>
      </c>
      <c r="N191" s="321" t="str">
        <f>RegionSelect!$B$2</f>
        <v>Amhara</v>
      </c>
      <c r="O191" s="321"/>
      <c r="P191" s="321"/>
      <c r="Q191" s="195"/>
      <c r="R191" s="195"/>
      <c r="S191" s="321"/>
      <c r="T191" s="321"/>
      <c r="U191" s="321"/>
      <c r="V191" s="321"/>
      <c r="Y191" t="s">
        <v>975</v>
      </c>
      <c r="Z191" t="s">
        <v>2607</v>
      </c>
    </row>
    <row r="192" spans="1:27" x14ac:dyDescent="0.35">
      <c r="A192" s="357" t="s">
        <v>2337</v>
      </c>
      <c r="B192" s="357" t="s">
        <v>2378</v>
      </c>
      <c r="C192" s="357" t="s">
        <v>2396</v>
      </c>
      <c r="D192" s="66">
        <f t="shared" si="17"/>
        <v>146</v>
      </c>
      <c r="F192" s="321" t="s">
        <v>2421</v>
      </c>
      <c r="G192" s="321" t="s">
        <v>2248</v>
      </c>
      <c r="H192" s="321" t="s">
        <v>2427</v>
      </c>
      <c r="I192" s="321" t="s">
        <v>214</v>
      </c>
      <c r="J192" s="320" t="s">
        <v>194</v>
      </c>
      <c r="K192" s="64" t="s">
        <v>975</v>
      </c>
      <c r="L192" s="321" t="s">
        <v>975</v>
      </c>
      <c r="M192" s="320" t="s">
        <v>975</v>
      </c>
      <c r="N192" s="321" t="str">
        <f>RegionSelect!$B$2</f>
        <v>Amhara</v>
      </c>
      <c r="P192" s="195"/>
      <c r="Q192" s="195"/>
      <c r="R192" s="195"/>
      <c r="S192" s="195"/>
      <c r="T192" s="195"/>
      <c r="U192" s="195"/>
      <c r="V192" s="195"/>
      <c r="W192" s="195"/>
      <c r="X192" s="195"/>
      <c r="Y192" t="s">
        <v>975</v>
      </c>
      <c r="Z192" t="s">
        <v>2371</v>
      </c>
    </row>
    <row r="193" spans="1:27" x14ac:dyDescent="0.35">
      <c r="A193" s="357" t="s">
        <v>2337</v>
      </c>
      <c r="B193" s="357" t="s">
        <v>2378</v>
      </c>
      <c r="C193" s="357" t="s">
        <v>2396</v>
      </c>
      <c r="D193" s="66">
        <f t="shared" si="17"/>
        <v>147</v>
      </c>
      <c r="F193" s="321" t="s">
        <v>2422</v>
      </c>
      <c r="G193" s="321" t="s">
        <v>154</v>
      </c>
      <c r="H193" s="321" t="s">
        <v>2789</v>
      </c>
      <c r="I193" s="321" t="s">
        <v>214</v>
      </c>
      <c r="J193" s="320" t="s">
        <v>212</v>
      </c>
      <c r="K193" s="64" t="s">
        <v>975</v>
      </c>
      <c r="L193" s="321" t="s">
        <v>975</v>
      </c>
      <c r="M193" s="320" t="s">
        <v>194</v>
      </c>
      <c r="N193" s="321" t="str">
        <f>RegionSelect!$B$2</f>
        <v>Amhara</v>
      </c>
      <c r="O193" s="321"/>
      <c r="P193" s="321"/>
      <c r="Q193" s="195"/>
      <c r="R193" s="195"/>
      <c r="S193" s="321"/>
      <c r="T193" s="321"/>
      <c r="U193" s="321"/>
      <c r="V193" s="321"/>
      <c r="Y193" t="s">
        <v>975</v>
      </c>
      <c r="Z193" t="s">
        <v>2607</v>
      </c>
    </row>
    <row r="194" spans="1:27" x14ac:dyDescent="0.35">
      <c r="A194" s="357" t="s">
        <v>2337</v>
      </c>
      <c r="B194" s="357" t="s">
        <v>2378</v>
      </c>
      <c r="C194" s="357" t="s">
        <v>2396</v>
      </c>
      <c r="D194" s="66">
        <f t="shared" si="17"/>
        <v>148</v>
      </c>
      <c r="F194" s="321" t="s">
        <v>2423</v>
      </c>
      <c r="G194" s="321" t="s">
        <v>154</v>
      </c>
      <c r="H194" s="321" t="s">
        <v>2789</v>
      </c>
      <c r="I194" s="321" t="s">
        <v>214</v>
      </c>
      <c r="J194" s="320" t="s">
        <v>212</v>
      </c>
      <c r="K194" s="64" t="s">
        <v>975</v>
      </c>
      <c r="L194" s="321" t="s">
        <v>194</v>
      </c>
      <c r="M194" s="320" t="s">
        <v>194</v>
      </c>
      <c r="N194" s="321" t="str">
        <f>RegionSelect!$B$2</f>
        <v>Amhara</v>
      </c>
      <c r="O194" s="321"/>
      <c r="P194" s="321"/>
      <c r="Q194" s="195"/>
      <c r="R194" s="195"/>
      <c r="S194" s="321"/>
      <c r="T194" s="321"/>
      <c r="U194" s="321"/>
      <c r="V194" s="321"/>
      <c r="Y194" t="s">
        <v>975</v>
      </c>
      <c r="Z194" t="s">
        <v>2607</v>
      </c>
    </row>
    <row r="195" spans="1:27" x14ac:dyDescent="0.35">
      <c r="A195" s="357" t="s">
        <v>2337</v>
      </c>
      <c r="B195" s="357" t="s">
        <v>2378</v>
      </c>
      <c r="C195" s="357" t="s">
        <v>2396</v>
      </c>
      <c r="D195" s="66">
        <f t="shared" si="17"/>
        <v>149</v>
      </c>
      <c r="F195" s="321" t="s">
        <v>2424</v>
      </c>
      <c r="G195" s="321" t="s">
        <v>154</v>
      </c>
      <c r="H195" s="321" t="s">
        <v>2789</v>
      </c>
      <c r="I195" s="321" t="s">
        <v>214</v>
      </c>
      <c r="J195" s="320" t="s">
        <v>212</v>
      </c>
      <c r="K195" s="64" t="s">
        <v>975</v>
      </c>
      <c r="L195" s="321" t="s">
        <v>194</v>
      </c>
      <c r="M195" s="320" t="s">
        <v>194</v>
      </c>
      <c r="N195" s="321" t="str">
        <f>RegionSelect!$B$2</f>
        <v>Amhara</v>
      </c>
      <c r="O195" s="321"/>
      <c r="P195" s="321"/>
      <c r="Q195" s="195"/>
      <c r="R195" s="195"/>
      <c r="S195" s="321"/>
      <c r="T195" s="321"/>
      <c r="U195" s="321"/>
      <c r="V195" s="321"/>
      <c r="Y195" t="s">
        <v>975</v>
      </c>
      <c r="Z195" t="s">
        <v>2607</v>
      </c>
    </row>
    <row r="196" spans="1:27" x14ac:dyDescent="0.35">
      <c r="A196" s="357" t="s">
        <v>2337</v>
      </c>
      <c r="B196" s="357" t="s">
        <v>2378</v>
      </c>
      <c r="C196" s="357" t="s">
        <v>2396</v>
      </c>
      <c r="D196" s="66">
        <f t="shared" si="17"/>
        <v>150</v>
      </c>
      <c r="F196" s="321" t="s">
        <v>2425</v>
      </c>
      <c r="G196" s="321" t="s">
        <v>154</v>
      </c>
      <c r="H196" s="319" t="s">
        <v>2427</v>
      </c>
      <c r="I196" s="321" t="s">
        <v>214</v>
      </c>
      <c r="J196" s="320" t="s">
        <v>194</v>
      </c>
      <c r="K196" s="64" t="s">
        <v>975</v>
      </c>
      <c r="L196" s="321" t="s">
        <v>975</v>
      </c>
      <c r="M196" s="320" t="s">
        <v>194</v>
      </c>
      <c r="N196" s="321" t="str">
        <f>RegionSelect!$B$2</f>
        <v>Amhara</v>
      </c>
      <c r="P196" s="195"/>
      <c r="Q196" s="195"/>
      <c r="R196" s="195"/>
      <c r="S196" s="195"/>
      <c r="T196" s="195"/>
      <c r="U196" s="195"/>
      <c r="V196" s="195"/>
      <c r="W196" s="195"/>
      <c r="X196" s="195"/>
      <c r="Y196" t="s">
        <v>975</v>
      </c>
      <c r="Z196" t="s">
        <v>2334</v>
      </c>
    </row>
    <row r="197" spans="1:27" x14ac:dyDescent="0.35">
      <c r="A197" s="357" t="s">
        <v>2337</v>
      </c>
      <c r="B197" s="357" t="s">
        <v>2378</v>
      </c>
      <c r="C197" s="357" t="s">
        <v>2396</v>
      </c>
      <c r="D197" s="66">
        <f t="shared" si="17"/>
        <v>151</v>
      </c>
      <c r="F197" s="321" t="s">
        <v>2426</v>
      </c>
      <c r="G197" s="321" t="s">
        <v>154</v>
      </c>
      <c r="H197" s="321" t="s">
        <v>2789</v>
      </c>
      <c r="I197" s="321" t="s">
        <v>214</v>
      </c>
      <c r="J197" s="320" t="s">
        <v>212</v>
      </c>
      <c r="K197" s="64" t="s">
        <v>975</v>
      </c>
      <c r="L197" s="321" t="s">
        <v>975</v>
      </c>
      <c r="M197" s="320" t="s">
        <v>194</v>
      </c>
      <c r="N197" s="321" t="str">
        <f>RegionSelect!$B$2</f>
        <v>Amhara</v>
      </c>
      <c r="O197" s="321"/>
      <c r="P197" s="321"/>
      <c r="Q197" s="195"/>
      <c r="R197" s="195"/>
      <c r="S197" s="321"/>
      <c r="T197" s="321"/>
      <c r="U197" s="321"/>
      <c r="V197" s="321"/>
      <c r="Y197" t="s">
        <v>975</v>
      </c>
      <c r="Z197" t="s">
        <v>2607</v>
      </c>
    </row>
    <row r="198" spans="1:27" x14ac:dyDescent="0.35">
      <c r="A198" s="66" t="s">
        <v>2337</v>
      </c>
      <c r="B198" s="66" t="s">
        <v>2448</v>
      </c>
      <c r="D198" s="66">
        <v>152</v>
      </c>
      <c r="E198" s="64" t="str">
        <f>_xlfn.CONCAT("DPC.OutPt.",D198)</f>
        <v>DPC.OutPt.152</v>
      </c>
      <c r="F198" s="356" t="s">
        <v>2449</v>
      </c>
      <c r="G198" s="356" t="s">
        <v>154</v>
      </c>
      <c r="H198" s="356" t="s">
        <v>2789</v>
      </c>
      <c r="I198" s="356" t="s">
        <v>220</v>
      </c>
      <c r="J198" s="320" t="s">
        <v>201</v>
      </c>
      <c r="K198" s="64" t="s">
        <v>975</v>
      </c>
      <c r="L198" s="356" t="s">
        <v>194</v>
      </c>
      <c r="M198" s="320" t="s">
        <v>194</v>
      </c>
      <c r="N198" s="321" t="str">
        <f>RegionSelect!$B$2</f>
        <v>Amhara</v>
      </c>
      <c r="O198" s="146">
        <v>1</v>
      </c>
      <c r="P198" s="321" t="s">
        <v>2195</v>
      </c>
      <c r="Q198" s="195"/>
      <c r="R198" s="195"/>
      <c r="S198" s="89">
        <v>1</v>
      </c>
      <c r="T198">
        <v>1</v>
      </c>
      <c r="U198" s="380">
        <f>1/5</f>
        <v>0.2</v>
      </c>
      <c r="V198" s="6">
        <v>10</v>
      </c>
      <c r="Y198" t="s">
        <v>975</v>
      </c>
      <c r="Z198" t="s">
        <v>2779</v>
      </c>
    </row>
    <row r="199" spans="1:27" x14ac:dyDescent="0.35">
      <c r="A199" s="66" t="s">
        <v>2337</v>
      </c>
      <c r="D199" s="66">
        <v>153</v>
      </c>
      <c r="E199" s="344"/>
      <c r="F199" s="345" t="s">
        <v>2450</v>
      </c>
      <c r="N199" s="321" t="str">
        <f>RegionSelect!$B$2</f>
        <v>Amhara</v>
      </c>
    </row>
    <row r="200" spans="1:27" x14ac:dyDescent="0.35">
      <c r="A200" s="66" t="s">
        <v>2337</v>
      </c>
      <c r="D200" s="66">
        <v>154</v>
      </c>
      <c r="E200" s="344"/>
      <c r="F200" s="345" t="s">
        <v>2450</v>
      </c>
      <c r="N200" s="321" t="str">
        <f>RegionSelect!$B$2</f>
        <v>Amhara</v>
      </c>
    </row>
    <row r="201" spans="1:27" x14ac:dyDescent="0.35">
      <c r="A201" s="66" t="s">
        <v>2337</v>
      </c>
      <c r="D201" s="66">
        <v>155</v>
      </c>
      <c r="E201" s="344"/>
      <c r="F201" s="345" t="s">
        <v>2450</v>
      </c>
      <c r="N201" s="321" t="str">
        <f>RegionSelect!$B$2</f>
        <v>Amhara</v>
      </c>
    </row>
    <row r="202" spans="1:27" x14ac:dyDescent="0.35">
      <c r="A202" s="66" t="s">
        <v>2337</v>
      </c>
      <c r="B202" s="66" t="s">
        <v>528</v>
      </c>
      <c r="D202" s="66">
        <v>156</v>
      </c>
      <c r="E202" s="64" t="s">
        <v>2451</v>
      </c>
      <c r="F202" s="321" t="s">
        <v>2452</v>
      </c>
      <c r="G202" s="321" t="s">
        <v>193</v>
      </c>
      <c r="H202" s="356" t="s">
        <v>206</v>
      </c>
      <c r="I202" s="356" t="s">
        <v>194</v>
      </c>
      <c r="J202" s="320" t="s">
        <v>194</v>
      </c>
      <c r="K202" s="64" t="s">
        <v>975</v>
      </c>
      <c r="L202" s="321" t="s">
        <v>975</v>
      </c>
      <c r="M202" s="320" t="s">
        <v>975</v>
      </c>
      <c r="N202" s="321" t="str">
        <f>RegionSelect!$B$2</f>
        <v>Amhara</v>
      </c>
      <c r="P202" s="195"/>
      <c r="Q202" s="195"/>
      <c r="R202" s="195"/>
      <c r="S202" s="195"/>
      <c r="T202" s="195"/>
      <c r="U202" s="195"/>
      <c r="V202" s="195"/>
      <c r="W202" s="195"/>
      <c r="X202" s="195"/>
      <c r="Y202" t="s">
        <v>975</v>
      </c>
      <c r="Z202" t="s">
        <v>2366</v>
      </c>
    </row>
    <row r="203" spans="1:27" x14ac:dyDescent="0.35">
      <c r="A203" s="66" t="s">
        <v>2337</v>
      </c>
      <c r="B203" s="66" t="s">
        <v>528</v>
      </c>
      <c r="C203" s="66" t="s">
        <v>2453</v>
      </c>
      <c r="D203" s="66">
        <f>D202+1</f>
        <v>157</v>
      </c>
      <c r="E203" s="64" t="str">
        <f>_xlfn.CONCAT("DPC.NTD.",D203)</f>
        <v>DPC.NTD.157</v>
      </c>
      <c r="F203" s="321" t="s">
        <v>2458</v>
      </c>
      <c r="G203" s="356" t="s">
        <v>154</v>
      </c>
      <c r="H203" s="356" t="s">
        <v>2789</v>
      </c>
      <c r="I203" s="356" t="s">
        <v>528</v>
      </c>
      <c r="J203" s="320" t="s">
        <v>201</v>
      </c>
      <c r="K203" s="64" t="s">
        <v>975</v>
      </c>
      <c r="L203" s="356" t="s">
        <v>975</v>
      </c>
      <c r="M203" s="320" t="s">
        <v>975</v>
      </c>
      <c r="N203" s="321" t="str">
        <f>RegionSelect!$B$2</f>
        <v>Amhara</v>
      </c>
      <c r="O203" s="145">
        <f>IFERROR(VLOOKUP(_xlfn.CONCAT(AA203,RegionSelect!$C$2),RegionalData!$C:$S,13,FALSE),VLOOKUP(_xlfn.CONCAT(AA203,"ET"),RegionalData!$C:$S,13,FALSE))</f>
        <v>5.2961877439969256E-3</v>
      </c>
      <c r="P203" s="321" t="s">
        <v>2195</v>
      </c>
      <c r="Q203" s="321"/>
      <c r="R203" s="321"/>
      <c r="S203" s="352">
        <v>0.98</v>
      </c>
      <c r="T203">
        <v>1</v>
      </c>
      <c r="V203" s="6">
        <v>5</v>
      </c>
      <c r="Y203" t="s">
        <v>975</v>
      </c>
      <c r="AA203" t="s">
        <v>3181</v>
      </c>
    </row>
    <row r="204" spans="1:27" x14ac:dyDescent="0.35">
      <c r="A204" s="66" t="s">
        <v>2337</v>
      </c>
      <c r="B204" s="66" t="s">
        <v>528</v>
      </c>
      <c r="C204" s="66" t="s">
        <v>2453</v>
      </c>
      <c r="D204" s="66">
        <f t="shared" ref="D204:D229" si="18">D203+1</f>
        <v>158</v>
      </c>
      <c r="E204" s="64" t="str">
        <f t="shared" ref="E204:E229" si="19">_xlfn.CONCAT("DPC.NTD.",D204)</f>
        <v>DPC.NTD.158</v>
      </c>
      <c r="F204" s="321" t="s">
        <v>2457</v>
      </c>
      <c r="G204" s="356" t="s">
        <v>154</v>
      </c>
      <c r="H204" s="356" t="s">
        <v>206</v>
      </c>
      <c r="I204" s="319" t="s">
        <v>528</v>
      </c>
      <c r="J204" s="320" t="s">
        <v>194</v>
      </c>
      <c r="K204" s="64" t="s">
        <v>194</v>
      </c>
      <c r="L204" s="319" t="s">
        <v>194</v>
      </c>
      <c r="M204" s="320" t="s">
        <v>194</v>
      </c>
      <c r="N204" s="321" t="str">
        <f>RegionSelect!$B$2</f>
        <v>Amhara</v>
      </c>
      <c r="P204" s="321"/>
      <c r="Q204" s="321"/>
      <c r="R204" s="321"/>
      <c r="T204" s="321"/>
      <c r="U204" s="321"/>
      <c r="W204" s="321"/>
      <c r="X204" s="321"/>
      <c r="Y204" t="s">
        <v>975</v>
      </c>
      <c r="Z204" t="s">
        <v>2333</v>
      </c>
    </row>
    <row r="205" spans="1:27" x14ac:dyDescent="0.35">
      <c r="A205" s="66" t="s">
        <v>2337</v>
      </c>
      <c r="B205" s="66" t="s">
        <v>528</v>
      </c>
      <c r="C205" s="66" t="s">
        <v>2453</v>
      </c>
      <c r="D205" s="66">
        <f t="shared" si="18"/>
        <v>159</v>
      </c>
      <c r="E205" s="64" t="str">
        <f t="shared" si="19"/>
        <v>DPC.NTD.159</v>
      </c>
      <c r="F205" s="356" t="s">
        <v>2460</v>
      </c>
      <c r="G205" s="356" t="s">
        <v>2248</v>
      </c>
      <c r="H205" s="356" t="s">
        <v>206</v>
      </c>
      <c r="I205" s="319" t="s">
        <v>528</v>
      </c>
      <c r="J205" s="320" t="s">
        <v>212</v>
      </c>
      <c r="K205" s="64" t="s">
        <v>975</v>
      </c>
      <c r="L205" s="321" t="s">
        <v>975</v>
      </c>
      <c r="M205" s="320" t="s">
        <v>975</v>
      </c>
      <c r="N205" s="321" t="str">
        <f>RegionSelect!$B$2</f>
        <v>Amhara</v>
      </c>
      <c r="O205" s="145">
        <f>IFERROR(VLOOKUP(_xlfn.CONCAT(AA205,RegionSelect!$C$2),RegionalData!$C:$S,13,FALSE),VLOOKUP(_xlfn.CONCAT(AA205,"ET"),RegionalData!$C:$S,13,FALSE))</f>
        <v>0.25</v>
      </c>
      <c r="P205" s="195" t="s">
        <v>2365</v>
      </c>
      <c r="Q205" s="347"/>
      <c r="R205" s="347"/>
      <c r="T205" s="195"/>
      <c r="U205" s="347">
        <v>1</v>
      </c>
      <c r="V205" s="347">
        <v>5</v>
      </c>
      <c r="W205" s="347"/>
      <c r="X205" s="347"/>
      <c r="Y205" t="s">
        <v>975</v>
      </c>
      <c r="Z205" s="337" t="s">
        <v>2364</v>
      </c>
      <c r="AA205" t="s">
        <v>3048</v>
      </c>
    </row>
    <row r="206" spans="1:27" x14ac:dyDescent="0.35">
      <c r="A206" s="66" t="s">
        <v>2337</v>
      </c>
      <c r="B206" s="66" t="s">
        <v>528</v>
      </c>
      <c r="C206" s="66" t="s">
        <v>2453</v>
      </c>
      <c r="D206" s="66">
        <f t="shared" si="18"/>
        <v>160</v>
      </c>
      <c r="E206" s="64" t="str">
        <f t="shared" si="19"/>
        <v>DPC.NTD.160</v>
      </c>
      <c r="F206" s="321" t="s">
        <v>2470</v>
      </c>
      <c r="G206" s="356" t="s">
        <v>2248</v>
      </c>
      <c r="H206" s="356" t="s">
        <v>206</v>
      </c>
      <c r="I206" s="319" t="s">
        <v>528</v>
      </c>
      <c r="J206" s="320" t="s">
        <v>194</v>
      </c>
      <c r="K206" s="64" t="s">
        <v>975</v>
      </c>
      <c r="L206" s="321" t="s">
        <v>975</v>
      </c>
      <c r="M206" s="320" t="s">
        <v>975</v>
      </c>
      <c r="N206" s="321" t="str">
        <f>RegionSelect!$B$2</f>
        <v>Amhara</v>
      </c>
      <c r="P206" s="195"/>
      <c r="Q206" s="195"/>
      <c r="R206" s="195"/>
      <c r="S206" s="195"/>
      <c r="T206" s="195"/>
      <c r="U206" s="195"/>
      <c r="V206" s="195"/>
      <c r="W206" s="346"/>
      <c r="X206" s="195"/>
      <c r="Y206" t="s">
        <v>975</v>
      </c>
      <c r="Z206" s="5" t="s">
        <v>2371</v>
      </c>
    </row>
    <row r="207" spans="1:27" x14ac:dyDescent="0.35">
      <c r="A207" s="66" t="s">
        <v>2337</v>
      </c>
      <c r="B207" s="66" t="s">
        <v>528</v>
      </c>
      <c r="C207" s="66" t="s">
        <v>406</v>
      </c>
      <c r="D207" s="66">
        <f t="shared" si="18"/>
        <v>161</v>
      </c>
      <c r="E207" s="64" t="str">
        <f t="shared" si="19"/>
        <v>DPC.NTD.161</v>
      </c>
      <c r="F207" s="356" t="s">
        <v>2459</v>
      </c>
      <c r="G207" s="356" t="s">
        <v>154</v>
      </c>
      <c r="H207" s="356" t="s">
        <v>206</v>
      </c>
      <c r="I207" s="319" t="s">
        <v>528</v>
      </c>
      <c r="J207" s="320" t="s">
        <v>194</v>
      </c>
      <c r="K207" s="64" t="s">
        <v>194</v>
      </c>
      <c r="L207" s="321" t="s">
        <v>194</v>
      </c>
      <c r="M207" s="320" t="s">
        <v>194</v>
      </c>
      <c r="N207" s="321" t="str">
        <f>RegionSelect!$B$2</f>
        <v>Amhara</v>
      </c>
      <c r="P207" s="321"/>
      <c r="Q207" s="321"/>
      <c r="R207" s="321"/>
      <c r="T207" s="321"/>
      <c r="U207" s="321"/>
      <c r="W207" s="321"/>
      <c r="X207" s="321"/>
      <c r="Y207" t="s">
        <v>975</v>
      </c>
      <c r="Z207" t="s">
        <v>2333</v>
      </c>
    </row>
    <row r="208" spans="1:27" x14ac:dyDescent="0.35">
      <c r="A208" s="66" t="s">
        <v>2337</v>
      </c>
      <c r="B208" s="66" t="s">
        <v>528</v>
      </c>
      <c r="C208" s="66" t="s">
        <v>406</v>
      </c>
      <c r="D208" s="66">
        <f t="shared" si="18"/>
        <v>162</v>
      </c>
      <c r="E208" s="64" t="str">
        <f t="shared" si="19"/>
        <v>DPC.NTD.162</v>
      </c>
      <c r="F208" s="356" t="s">
        <v>2469</v>
      </c>
      <c r="G208" s="356" t="s">
        <v>2248</v>
      </c>
      <c r="H208" s="356" t="s">
        <v>206</v>
      </c>
      <c r="I208" s="319" t="s">
        <v>528</v>
      </c>
      <c r="J208" s="320" t="s">
        <v>194</v>
      </c>
      <c r="K208" s="64" t="s">
        <v>975</v>
      </c>
      <c r="L208" s="321" t="s">
        <v>975</v>
      </c>
      <c r="M208" s="320" t="s">
        <v>975</v>
      </c>
      <c r="N208" s="321" t="str">
        <f>RegionSelect!$B$2</f>
        <v>Amhara</v>
      </c>
      <c r="P208" s="195"/>
      <c r="Q208" s="195"/>
      <c r="R208" s="195"/>
      <c r="S208" s="195"/>
      <c r="T208" s="195"/>
      <c r="U208" s="195"/>
      <c r="V208" s="195"/>
      <c r="W208" s="346"/>
      <c r="X208" s="195"/>
      <c r="Y208" t="s">
        <v>975</v>
      </c>
      <c r="Z208" s="5" t="s">
        <v>2371</v>
      </c>
    </row>
    <row r="209" spans="1:27" x14ac:dyDescent="0.35">
      <c r="A209" s="66" t="s">
        <v>2337</v>
      </c>
      <c r="B209" s="66" t="s">
        <v>528</v>
      </c>
      <c r="C209" s="66" t="s">
        <v>410</v>
      </c>
      <c r="D209" s="66">
        <f t="shared" si="18"/>
        <v>163</v>
      </c>
      <c r="E209" s="64" t="str">
        <f t="shared" si="19"/>
        <v>DPC.NTD.163</v>
      </c>
      <c r="F209" s="356" t="s">
        <v>2467</v>
      </c>
      <c r="G209" s="356" t="s">
        <v>2248</v>
      </c>
      <c r="H209" s="356" t="s">
        <v>206</v>
      </c>
      <c r="I209" s="319" t="s">
        <v>528</v>
      </c>
      <c r="J209" s="320" t="s">
        <v>194</v>
      </c>
      <c r="K209" s="64" t="s">
        <v>975</v>
      </c>
      <c r="L209" s="321" t="s">
        <v>975</v>
      </c>
      <c r="M209" s="320" t="s">
        <v>975</v>
      </c>
      <c r="N209" s="321" t="str">
        <f>RegionSelect!$B$2</f>
        <v>Amhara</v>
      </c>
      <c r="P209" s="195"/>
      <c r="Q209" s="195"/>
      <c r="R209" s="195"/>
      <c r="S209" s="195"/>
      <c r="T209" s="195"/>
      <c r="U209" s="195"/>
      <c r="V209" s="195"/>
      <c r="W209" s="346"/>
      <c r="X209" s="195"/>
      <c r="Y209" t="s">
        <v>975</v>
      </c>
      <c r="Z209" s="5" t="s">
        <v>2371</v>
      </c>
    </row>
    <row r="210" spans="1:27" x14ac:dyDescent="0.35">
      <c r="A210" s="66" t="s">
        <v>2337</v>
      </c>
      <c r="B210" s="66" t="s">
        <v>528</v>
      </c>
      <c r="C210" s="66" t="s">
        <v>410</v>
      </c>
      <c r="D210" s="66">
        <f t="shared" si="18"/>
        <v>164</v>
      </c>
      <c r="E210" s="64" t="str">
        <f t="shared" si="19"/>
        <v>DPC.NTD.164</v>
      </c>
      <c r="F210" s="356" t="s">
        <v>2461</v>
      </c>
      <c r="G210" s="356" t="s">
        <v>2248</v>
      </c>
      <c r="H210" s="356" t="s">
        <v>206</v>
      </c>
      <c r="I210" s="319" t="s">
        <v>528</v>
      </c>
      <c r="J210" s="320" t="s">
        <v>194</v>
      </c>
      <c r="K210" s="64" t="s">
        <v>975</v>
      </c>
      <c r="L210" s="321" t="s">
        <v>975</v>
      </c>
      <c r="M210" s="320" t="s">
        <v>975</v>
      </c>
      <c r="N210" s="321" t="str">
        <f>RegionSelect!$B$2</f>
        <v>Amhara</v>
      </c>
      <c r="P210" s="195"/>
      <c r="Q210" s="195"/>
      <c r="R210" s="195"/>
      <c r="S210" s="195"/>
      <c r="T210" s="195"/>
      <c r="U210" s="195"/>
      <c r="V210" s="195"/>
      <c r="W210" s="346"/>
      <c r="X210" s="195"/>
      <c r="Y210" t="s">
        <v>975</v>
      </c>
      <c r="Z210" s="5" t="s">
        <v>2371</v>
      </c>
    </row>
    <row r="211" spans="1:27" x14ac:dyDescent="0.35">
      <c r="A211" s="66" t="s">
        <v>2337</v>
      </c>
      <c r="B211" s="66" t="s">
        <v>528</v>
      </c>
      <c r="C211" s="66" t="s">
        <v>410</v>
      </c>
      <c r="D211" s="66">
        <f t="shared" si="18"/>
        <v>165</v>
      </c>
      <c r="E211" s="64" t="str">
        <f t="shared" si="19"/>
        <v>DPC.NTD.165</v>
      </c>
      <c r="F211" s="356" t="s">
        <v>2462</v>
      </c>
      <c r="G211" s="356" t="s">
        <v>154</v>
      </c>
      <c r="H211" s="356" t="s">
        <v>2789</v>
      </c>
      <c r="I211" s="319" t="s">
        <v>528</v>
      </c>
      <c r="J211" s="320" t="s">
        <v>2587</v>
      </c>
      <c r="K211" s="64" t="s">
        <v>975</v>
      </c>
      <c r="L211" s="321" t="s">
        <v>975</v>
      </c>
      <c r="M211" s="320" t="s">
        <v>194</v>
      </c>
      <c r="N211" s="372" t="str">
        <f>RegionSelect!$B$2</f>
        <v>Amhara</v>
      </c>
      <c r="O211" s="145">
        <f>IFERROR(VLOOKUP(_xlfn.CONCAT(AA211,RegionSelect!$C$2),RegionalData!$C:$S,13,FALSE),VLOOKUP(_xlfn.CONCAT(AA211,"ET"),RegionalData!$C:$S,13,FALSE))</f>
        <v>1.0375000000000001E-2</v>
      </c>
      <c r="P211" s="321" t="s">
        <v>2195</v>
      </c>
      <c r="Q211" s="195"/>
      <c r="R211" s="195"/>
      <c r="S211" s="352">
        <v>0.98</v>
      </c>
      <c r="T211">
        <v>1</v>
      </c>
      <c r="V211" s="6">
        <v>5</v>
      </c>
      <c r="Y211" t="s">
        <v>975</v>
      </c>
      <c r="AA211" t="s">
        <v>3185</v>
      </c>
    </row>
    <row r="212" spans="1:27" x14ac:dyDescent="0.35">
      <c r="A212" s="66" t="s">
        <v>2337</v>
      </c>
      <c r="B212" s="66" t="s">
        <v>528</v>
      </c>
      <c r="C212" s="66" t="s">
        <v>410</v>
      </c>
      <c r="D212" s="66">
        <f t="shared" si="18"/>
        <v>166</v>
      </c>
      <c r="E212" s="64" t="str">
        <f t="shared" si="19"/>
        <v>DPC.NTD.166</v>
      </c>
      <c r="F212" s="356" t="s">
        <v>2463</v>
      </c>
      <c r="G212" s="356" t="s">
        <v>154</v>
      </c>
      <c r="H212" s="356" t="s">
        <v>2789</v>
      </c>
      <c r="I212" s="319" t="s">
        <v>528</v>
      </c>
      <c r="J212" s="320" t="s">
        <v>201</v>
      </c>
      <c r="K212" s="64" t="s">
        <v>975</v>
      </c>
      <c r="L212" s="321" t="s">
        <v>194</v>
      </c>
      <c r="M212" s="320" t="s">
        <v>194</v>
      </c>
      <c r="N212" s="321" t="str">
        <f>RegionSelect!$B$2</f>
        <v>Amhara</v>
      </c>
      <c r="O212" s="371"/>
      <c r="P212" s="321" t="s">
        <v>2195</v>
      </c>
      <c r="Q212" s="195"/>
      <c r="R212" s="195"/>
      <c r="S212" s="303">
        <f>S211</f>
        <v>0.98</v>
      </c>
      <c r="T212">
        <v>1</v>
      </c>
      <c r="V212" s="341">
        <v>30</v>
      </c>
      <c r="Y212" t="s">
        <v>975</v>
      </c>
    </row>
    <row r="213" spans="1:27" x14ac:dyDescent="0.35">
      <c r="A213" s="66" t="s">
        <v>2337</v>
      </c>
      <c r="B213" s="66" t="s">
        <v>528</v>
      </c>
      <c r="C213" s="66" t="s">
        <v>410</v>
      </c>
      <c r="D213" s="66">
        <f t="shared" si="18"/>
        <v>167</v>
      </c>
      <c r="E213" s="64" t="str">
        <f t="shared" si="19"/>
        <v>DPC.NTD.167</v>
      </c>
      <c r="F213" s="356" t="s">
        <v>2464</v>
      </c>
      <c r="G213" s="356" t="s">
        <v>2248</v>
      </c>
      <c r="H213" s="356" t="s">
        <v>206</v>
      </c>
      <c r="I213" s="319" t="s">
        <v>528</v>
      </c>
      <c r="J213" s="320" t="s">
        <v>194</v>
      </c>
      <c r="K213" s="64" t="s">
        <v>194</v>
      </c>
      <c r="L213" s="321" t="s">
        <v>194</v>
      </c>
      <c r="M213" s="320" t="s">
        <v>194</v>
      </c>
      <c r="N213" s="321" t="str">
        <f>RegionSelect!$B$2</f>
        <v>Amhara</v>
      </c>
      <c r="P213" s="321"/>
      <c r="Q213" s="321"/>
      <c r="R213" s="321"/>
      <c r="T213" s="321"/>
      <c r="U213" s="321"/>
      <c r="W213" s="321"/>
      <c r="X213" s="321"/>
      <c r="Y213" t="s">
        <v>975</v>
      </c>
      <c r="Z213" t="s">
        <v>2333</v>
      </c>
    </row>
    <row r="214" spans="1:27" x14ac:dyDescent="0.35">
      <c r="A214" s="66" t="s">
        <v>2337</v>
      </c>
      <c r="B214" s="66" t="s">
        <v>528</v>
      </c>
      <c r="C214" s="66" t="s">
        <v>410</v>
      </c>
      <c r="D214" s="66">
        <f t="shared" si="18"/>
        <v>168</v>
      </c>
      <c r="E214" s="64" t="str">
        <f t="shared" si="19"/>
        <v>DPC.NTD.168</v>
      </c>
      <c r="F214" s="356" t="s">
        <v>2465</v>
      </c>
      <c r="G214" s="356" t="s">
        <v>2248</v>
      </c>
      <c r="H214" s="356" t="s">
        <v>206</v>
      </c>
      <c r="I214" s="319" t="s">
        <v>528</v>
      </c>
      <c r="J214" s="320" t="s">
        <v>194</v>
      </c>
      <c r="K214" s="64" t="s">
        <v>975</v>
      </c>
      <c r="L214" s="321" t="s">
        <v>975</v>
      </c>
      <c r="M214" s="320" t="s">
        <v>975</v>
      </c>
      <c r="N214" s="321" t="str">
        <f>RegionSelect!$B$2</f>
        <v>Amhara</v>
      </c>
      <c r="P214" s="195"/>
      <c r="Q214" s="195"/>
      <c r="R214" s="195"/>
      <c r="S214" s="195"/>
      <c r="T214" s="195"/>
      <c r="U214" s="195"/>
      <c r="V214" s="195"/>
      <c r="W214" s="195"/>
      <c r="X214" s="195"/>
      <c r="Y214" t="s">
        <v>975</v>
      </c>
      <c r="Z214" s="5" t="s">
        <v>2371</v>
      </c>
    </row>
    <row r="215" spans="1:27" x14ac:dyDescent="0.35">
      <c r="A215" s="66" t="s">
        <v>2337</v>
      </c>
      <c r="B215" s="66" t="s">
        <v>528</v>
      </c>
      <c r="C215" s="66" t="s">
        <v>2454</v>
      </c>
      <c r="D215" s="66">
        <f t="shared" si="18"/>
        <v>169</v>
      </c>
      <c r="E215" s="64" t="str">
        <f t="shared" si="19"/>
        <v>DPC.NTD.169</v>
      </c>
      <c r="F215" s="356" t="s">
        <v>2466</v>
      </c>
      <c r="G215" s="356" t="s">
        <v>2248</v>
      </c>
      <c r="H215" s="356" t="s">
        <v>206</v>
      </c>
      <c r="I215" s="319" t="s">
        <v>528</v>
      </c>
      <c r="J215" s="320" t="s">
        <v>194</v>
      </c>
      <c r="K215" s="64" t="s">
        <v>975</v>
      </c>
      <c r="L215" s="321" t="s">
        <v>975</v>
      </c>
      <c r="M215" s="320" t="s">
        <v>975</v>
      </c>
      <c r="N215" s="321" t="str">
        <f>RegionSelect!$B$2</f>
        <v>Amhara</v>
      </c>
      <c r="P215" s="195"/>
      <c r="Q215" s="195"/>
      <c r="R215" s="195"/>
      <c r="S215" s="195"/>
      <c r="T215" s="195"/>
      <c r="U215" s="195"/>
      <c r="V215" s="195"/>
      <c r="W215" s="195"/>
      <c r="X215" s="195"/>
      <c r="Y215" t="s">
        <v>975</v>
      </c>
      <c r="Z215" s="5" t="s">
        <v>2371</v>
      </c>
    </row>
    <row r="216" spans="1:27" x14ac:dyDescent="0.35">
      <c r="A216" s="66" t="s">
        <v>2337</v>
      </c>
      <c r="B216" s="66" t="s">
        <v>528</v>
      </c>
      <c r="C216" s="66" t="s">
        <v>2454</v>
      </c>
      <c r="D216" s="66">
        <f t="shared" si="18"/>
        <v>170</v>
      </c>
      <c r="E216" s="64" t="str">
        <f t="shared" si="19"/>
        <v>DPC.NTD.170</v>
      </c>
      <c r="F216" s="356" t="s">
        <v>2471</v>
      </c>
      <c r="G216" s="356" t="s">
        <v>2248</v>
      </c>
      <c r="H216" s="356" t="s">
        <v>206</v>
      </c>
      <c r="I216" s="319" t="s">
        <v>528</v>
      </c>
      <c r="J216" s="320" t="s">
        <v>194</v>
      </c>
      <c r="K216" s="64" t="s">
        <v>194</v>
      </c>
      <c r="L216" s="321" t="s">
        <v>194</v>
      </c>
      <c r="M216" s="320" t="s">
        <v>194</v>
      </c>
      <c r="N216" s="321" t="str">
        <f>RegionSelect!$B$2</f>
        <v>Amhara</v>
      </c>
      <c r="P216" s="321"/>
      <c r="Q216" s="321"/>
      <c r="R216" s="321"/>
      <c r="T216" s="321"/>
      <c r="U216" s="321"/>
      <c r="W216" s="321"/>
      <c r="X216" s="321"/>
      <c r="Y216" t="s">
        <v>975</v>
      </c>
      <c r="Z216" t="s">
        <v>2333</v>
      </c>
    </row>
    <row r="217" spans="1:27" x14ac:dyDescent="0.35">
      <c r="A217" s="66" t="s">
        <v>2337</v>
      </c>
      <c r="B217" s="66" t="s">
        <v>528</v>
      </c>
      <c r="C217" s="66" t="s">
        <v>2454</v>
      </c>
      <c r="D217" s="66">
        <f t="shared" si="18"/>
        <v>171</v>
      </c>
      <c r="E217" s="64" t="str">
        <f t="shared" si="19"/>
        <v>DPC.NTD.171</v>
      </c>
      <c r="F217" s="356" t="s">
        <v>2472</v>
      </c>
      <c r="G217" s="356" t="s">
        <v>2248</v>
      </c>
      <c r="H217" s="356" t="s">
        <v>206</v>
      </c>
      <c r="I217" s="319" t="s">
        <v>528</v>
      </c>
      <c r="J217" s="320" t="s">
        <v>212</v>
      </c>
      <c r="K217" s="64" t="s">
        <v>975</v>
      </c>
      <c r="L217" s="321" t="s">
        <v>975</v>
      </c>
      <c r="M217" s="320" t="s">
        <v>975</v>
      </c>
      <c r="N217" s="321" t="str">
        <f>RegionSelect!$B$2</f>
        <v>Amhara</v>
      </c>
      <c r="O217" s="145">
        <f>IFERROR(VLOOKUP(_xlfn.CONCAT(AA217,RegionSelect!$C$2),RegionalData!$C:$S,13,FALSE),VLOOKUP(_xlfn.CONCAT(AA217,"ET"),RegionalData!$C:$S,13,FALSE))</f>
        <v>0.25</v>
      </c>
      <c r="P217" s="195" t="s">
        <v>2365</v>
      </c>
      <c r="Q217" s="347"/>
      <c r="R217" s="386"/>
      <c r="T217" s="195"/>
      <c r="U217" s="347">
        <v>1</v>
      </c>
      <c r="V217" s="347">
        <v>5</v>
      </c>
      <c r="W217" s="347"/>
      <c r="X217" s="347"/>
      <c r="Y217" t="s">
        <v>975</v>
      </c>
      <c r="Z217" s="337" t="s">
        <v>2364</v>
      </c>
      <c r="AA217" t="s">
        <v>3048</v>
      </c>
    </row>
    <row r="218" spans="1:27" x14ac:dyDescent="0.35">
      <c r="A218" s="66" t="s">
        <v>2337</v>
      </c>
      <c r="B218" s="66" t="s">
        <v>528</v>
      </c>
      <c r="C218" s="66" t="s">
        <v>2455</v>
      </c>
      <c r="D218" s="66">
        <f t="shared" si="18"/>
        <v>172</v>
      </c>
      <c r="E218" s="64" t="str">
        <f t="shared" si="19"/>
        <v>DPC.NTD.172</v>
      </c>
      <c r="F218" s="356" t="s">
        <v>2473</v>
      </c>
      <c r="G218" s="356" t="s">
        <v>2248</v>
      </c>
      <c r="H218" s="356" t="s">
        <v>206</v>
      </c>
      <c r="I218" s="319" t="s">
        <v>528</v>
      </c>
      <c r="J218" s="320" t="s">
        <v>194</v>
      </c>
      <c r="K218" s="64" t="s">
        <v>975</v>
      </c>
      <c r="L218" s="321" t="s">
        <v>975</v>
      </c>
      <c r="M218" s="320" t="s">
        <v>975</v>
      </c>
      <c r="N218" s="321" t="str">
        <f>RegionSelect!$B$2</f>
        <v>Amhara</v>
      </c>
      <c r="P218" s="195"/>
      <c r="Q218" s="195"/>
      <c r="R218" s="195"/>
      <c r="S218" s="195"/>
      <c r="T218" s="195"/>
      <c r="U218" s="195"/>
      <c r="V218" s="195"/>
      <c r="W218" s="195"/>
      <c r="X218" s="195"/>
      <c r="Y218" t="s">
        <v>975</v>
      </c>
      <c r="Z218" s="5" t="s">
        <v>2371</v>
      </c>
    </row>
    <row r="219" spans="1:27" x14ac:dyDescent="0.35">
      <c r="A219" s="66" t="s">
        <v>2337</v>
      </c>
      <c r="B219" s="66" t="s">
        <v>528</v>
      </c>
      <c r="C219" s="66" t="s">
        <v>2455</v>
      </c>
      <c r="D219" s="66">
        <f t="shared" si="18"/>
        <v>173</v>
      </c>
      <c r="E219" s="64" t="str">
        <f t="shared" si="19"/>
        <v>DPC.NTD.173</v>
      </c>
      <c r="F219" s="356" t="s">
        <v>2474</v>
      </c>
      <c r="G219" s="356" t="s">
        <v>2248</v>
      </c>
      <c r="H219" s="356" t="s">
        <v>206</v>
      </c>
      <c r="I219" s="319" t="s">
        <v>528</v>
      </c>
      <c r="J219" s="320" t="s">
        <v>209</v>
      </c>
      <c r="K219" s="64" t="s">
        <v>194</v>
      </c>
      <c r="L219" s="321" t="s">
        <v>194</v>
      </c>
      <c r="M219" s="320" t="s">
        <v>194</v>
      </c>
      <c r="N219" s="321" t="str">
        <f>RegionSelect!$B$2</f>
        <v>Amhara</v>
      </c>
      <c r="P219" s="321"/>
      <c r="Q219" s="321"/>
      <c r="R219" s="321"/>
      <c r="T219" s="321"/>
      <c r="U219" s="321"/>
      <c r="W219" s="321"/>
      <c r="X219" s="321"/>
      <c r="Y219" t="s">
        <v>975</v>
      </c>
      <c r="Z219" t="s">
        <v>2333</v>
      </c>
    </row>
    <row r="220" spans="1:27" x14ac:dyDescent="0.35">
      <c r="A220" s="66" t="s">
        <v>2337</v>
      </c>
      <c r="B220" s="66" t="s">
        <v>528</v>
      </c>
      <c r="C220" s="66" t="s">
        <v>2455</v>
      </c>
      <c r="D220" s="66">
        <f t="shared" si="18"/>
        <v>174</v>
      </c>
      <c r="E220" s="64" t="str">
        <f t="shared" si="19"/>
        <v>DPC.NTD.174</v>
      </c>
      <c r="F220" s="356" t="s">
        <v>2475</v>
      </c>
      <c r="G220" s="356" t="s">
        <v>154</v>
      </c>
      <c r="H220" s="356" t="s">
        <v>2789</v>
      </c>
      <c r="I220" s="319" t="s">
        <v>528</v>
      </c>
      <c r="J220" s="320" t="s">
        <v>253</v>
      </c>
      <c r="K220" s="64" t="s">
        <v>975</v>
      </c>
      <c r="L220" s="321" t="s">
        <v>975</v>
      </c>
      <c r="M220" s="320" t="s">
        <v>194</v>
      </c>
      <c r="N220" s="321" t="str">
        <f>RegionSelect!$B$2</f>
        <v>Amhara</v>
      </c>
      <c r="O220" s="145">
        <f>IFERROR(VLOOKUP(_xlfn.CONCAT(AA220,RegionSelect!$C$2),RegionalData!$C:$S,13,FALSE),VLOOKUP(_xlfn.CONCAT(AA220,"ET"),RegionalData!$C:$S,13,FALSE))</f>
        <v>0.33399999999999996</v>
      </c>
      <c r="P220" s="321" t="s">
        <v>2195</v>
      </c>
      <c r="Q220" s="195"/>
      <c r="R220" s="195"/>
      <c r="S220" s="352">
        <v>0.98</v>
      </c>
      <c r="T220">
        <v>1</v>
      </c>
      <c r="V220" s="6">
        <v>5</v>
      </c>
      <c r="Y220" t="s">
        <v>975</v>
      </c>
      <c r="AA220" t="s">
        <v>3192</v>
      </c>
    </row>
    <row r="221" spans="1:27" x14ac:dyDescent="0.35">
      <c r="A221" s="66" t="s">
        <v>2337</v>
      </c>
      <c r="B221" s="66" t="s">
        <v>528</v>
      </c>
      <c r="C221" s="66" t="s">
        <v>2237</v>
      </c>
      <c r="D221" s="66">
        <f t="shared" si="18"/>
        <v>175</v>
      </c>
      <c r="E221" s="64" t="str">
        <f t="shared" si="19"/>
        <v>DPC.NTD.175</v>
      </c>
      <c r="F221" s="356" t="s">
        <v>2468</v>
      </c>
      <c r="G221" s="356" t="s">
        <v>2248</v>
      </c>
      <c r="H221" s="356" t="s">
        <v>206</v>
      </c>
      <c r="I221" s="319" t="s">
        <v>528</v>
      </c>
      <c r="J221" s="320" t="s">
        <v>194</v>
      </c>
      <c r="K221" s="64" t="s">
        <v>975</v>
      </c>
      <c r="L221" s="321" t="s">
        <v>975</v>
      </c>
      <c r="M221" s="320" t="s">
        <v>975</v>
      </c>
      <c r="N221" s="321" t="str">
        <f>RegionSelect!$B$2</f>
        <v>Amhara</v>
      </c>
      <c r="P221" s="195"/>
      <c r="Q221" s="195"/>
      <c r="R221" s="195"/>
      <c r="S221" s="195"/>
      <c r="T221" s="195"/>
      <c r="U221" s="195"/>
      <c r="V221" s="195"/>
      <c r="W221" s="195"/>
      <c r="X221" s="195"/>
      <c r="Y221" t="s">
        <v>975</v>
      </c>
      <c r="Z221" s="5" t="s">
        <v>2371</v>
      </c>
    </row>
    <row r="222" spans="1:27" x14ac:dyDescent="0.35">
      <c r="A222" s="66" t="s">
        <v>2337</v>
      </c>
      <c r="B222" s="66" t="s">
        <v>528</v>
      </c>
      <c r="C222" s="66" t="s">
        <v>2237</v>
      </c>
      <c r="D222" s="66">
        <f t="shared" si="18"/>
        <v>176</v>
      </c>
      <c r="E222" s="64" t="str">
        <f t="shared" si="19"/>
        <v>DPC.NTD.176</v>
      </c>
      <c r="F222" s="356" t="s">
        <v>2476</v>
      </c>
      <c r="G222" s="356" t="s">
        <v>2248</v>
      </c>
      <c r="H222" s="356" t="s">
        <v>206</v>
      </c>
      <c r="I222" s="319" t="s">
        <v>528</v>
      </c>
      <c r="J222" s="320" t="s">
        <v>194</v>
      </c>
      <c r="K222" s="64" t="s">
        <v>194</v>
      </c>
      <c r="L222" s="321" t="s">
        <v>194</v>
      </c>
      <c r="M222" s="320" t="s">
        <v>194</v>
      </c>
      <c r="N222" s="321" t="str">
        <f>RegionSelect!$B$2</f>
        <v>Amhara</v>
      </c>
      <c r="P222" s="321"/>
      <c r="Q222" s="321"/>
      <c r="R222" s="321"/>
      <c r="T222" s="321"/>
      <c r="U222" s="321"/>
      <c r="W222" s="321"/>
      <c r="X222" s="321"/>
      <c r="Y222" t="s">
        <v>975</v>
      </c>
      <c r="Z222" t="s">
        <v>2333</v>
      </c>
    </row>
    <row r="223" spans="1:27" x14ac:dyDescent="0.35">
      <c r="A223" s="66" t="s">
        <v>2337</v>
      </c>
      <c r="B223" s="66" t="s">
        <v>528</v>
      </c>
      <c r="C223" s="66" t="s">
        <v>2237</v>
      </c>
      <c r="D223" s="66">
        <f t="shared" si="18"/>
        <v>177</v>
      </c>
      <c r="E223" s="64" t="str">
        <f t="shared" si="19"/>
        <v>DPC.NTD.177</v>
      </c>
      <c r="F223" s="356" t="s">
        <v>2477</v>
      </c>
      <c r="G223" s="356" t="s">
        <v>154</v>
      </c>
      <c r="H223" s="356" t="s">
        <v>2789</v>
      </c>
      <c r="I223" s="319" t="s">
        <v>528</v>
      </c>
      <c r="J223" s="320" t="s">
        <v>201</v>
      </c>
      <c r="K223" s="64" t="s">
        <v>975</v>
      </c>
      <c r="L223" s="321" t="s">
        <v>975</v>
      </c>
      <c r="M223" s="320" t="s">
        <v>194</v>
      </c>
      <c r="N223" s="321" t="str">
        <f>RegionSelect!$B$2</f>
        <v>Amhara</v>
      </c>
      <c r="O223" s="145">
        <f>IFERROR(VLOOKUP(_xlfn.CONCAT(AA223,RegionSelect!$C$2),RegionalData!$C:$S,13,FALSE),VLOOKUP(_xlfn.CONCAT(AA223,"ET"),RegionalData!$C:$S,13,FALSE))</f>
        <v>9.6999999999999989E-2</v>
      </c>
      <c r="P223" s="321" t="s">
        <v>2195</v>
      </c>
      <c r="Q223" s="195"/>
      <c r="R223" s="195"/>
      <c r="S223" s="352">
        <v>0.98</v>
      </c>
      <c r="T223">
        <v>1</v>
      </c>
      <c r="V223" s="6">
        <v>5</v>
      </c>
      <c r="Y223" t="s">
        <v>975</v>
      </c>
      <c r="AA223" t="s">
        <v>2970</v>
      </c>
    </row>
    <row r="224" spans="1:27" x14ac:dyDescent="0.35">
      <c r="A224" s="66" t="s">
        <v>2337</v>
      </c>
      <c r="B224" s="66" t="s">
        <v>528</v>
      </c>
      <c r="C224" s="66" t="s">
        <v>2456</v>
      </c>
      <c r="D224" s="66">
        <f t="shared" si="18"/>
        <v>178</v>
      </c>
      <c r="E224" s="64" t="str">
        <f t="shared" si="19"/>
        <v>DPC.NTD.178</v>
      </c>
      <c r="F224" s="356" t="s">
        <v>2478</v>
      </c>
      <c r="G224" s="356" t="s">
        <v>2248</v>
      </c>
      <c r="H224" s="356" t="s">
        <v>206</v>
      </c>
      <c r="I224" s="319" t="s">
        <v>528</v>
      </c>
      <c r="J224" s="320" t="s">
        <v>194</v>
      </c>
      <c r="K224" s="64" t="s">
        <v>194</v>
      </c>
      <c r="L224" s="321" t="s">
        <v>194</v>
      </c>
      <c r="M224" s="320" t="s">
        <v>194</v>
      </c>
      <c r="N224" s="321" t="str">
        <f>RegionSelect!$B$2</f>
        <v>Amhara</v>
      </c>
      <c r="P224" s="321"/>
      <c r="Q224" s="321"/>
      <c r="R224" s="321"/>
      <c r="T224" s="321"/>
      <c r="U224" s="321"/>
      <c r="W224" s="321"/>
      <c r="X224" s="321"/>
      <c r="Y224" t="s">
        <v>975</v>
      </c>
      <c r="Z224" t="s">
        <v>2333</v>
      </c>
    </row>
    <row r="225" spans="1:27" x14ac:dyDescent="0.35">
      <c r="A225" s="66" t="s">
        <v>2337</v>
      </c>
      <c r="B225" s="66" t="s">
        <v>528</v>
      </c>
      <c r="C225" s="66" t="s">
        <v>2456</v>
      </c>
      <c r="D225" s="66">
        <f t="shared" si="18"/>
        <v>179</v>
      </c>
      <c r="E225" s="64" t="str">
        <f t="shared" si="19"/>
        <v>DPC.NTD.179</v>
      </c>
      <c r="F225" s="356" t="s">
        <v>2479</v>
      </c>
      <c r="G225" s="356" t="s">
        <v>154</v>
      </c>
      <c r="H225" s="356" t="s">
        <v>2789</v>
      </c>
      <c r="I225" s="319" t="s">
        <v>528</v>
      </c>
      <c r="J225" s="320" t="s">
        <v>212</v>
      </c>
      <c r="K225" s="64" t="s">
        <v>975</v>
      </c>
      <c r="L225" s="321" t="s">
        <v>975</v>
      </c>
      <c r="M225" s="320" t="s">
        <v>975</v>
      </c>
      <c r="N225" s="321" t="str">
        <f>RegionSelect!$B$2</f>
        <v>Amhara</v>
      </c>
      <c r="O225" s="347">
        <v>0</v>
      </c>
      <c r="P225" s="321" t="s">
        <v>2620</v>
      </c>
      <c r="Q225" s="195"/>
      <c r="R225" s="195"/>
      <c r="S225" s="352">
        <v>0.95</v>
      </c>
      <c r="T225">
        <v>1</v>
      </c>
      <c r="V225" s="6">
        <v>5</v>
      </c>
      <c r="Y225" t="s">
        <v>975</v>
      </c>
    </row>
    <row r="226" spans="1:27" x14ac:dyDescent="0.35">
      <c r="A226" s="66" t="s">
        <v>2337</v>
      </c>
      <c r="B226" s="66" t="s">
        <v>528</v>
      </c>
      <c r="C226" s="66" t="s">
        <v>2456</v>
      </c>
      <c r="D226" s="66">
        <f t="shared" si="18"/>
        <v>180</v>
      </c>
      <c r="E226" s="64" t="str">
        <f t="shared" si="19"/>
        <v>DPC.NTD.180</v>
      </c>
      <c r="F226" s="356" t="s">
        <v>2480</v>
      </c>
      <c r="G226" s="356" t="s">
        <v>2248</v>
      </c>
      <c r="H226" s="356" t="s">
        <v>206</v>
      </c>
      <c r="I226" s="319" t="s">
        <v>528</v>
      </c>
      <c r="J226" s="320" t="s">
        <v>194</v>
      </c>
      <c r="K226" s="64" t="s">
        <v>975</v>
      </c>
      <c r="L226" s="321" t="s">
        <v>975</v>
      </c>
      <c r="M226" s="320" t="s">
        <v>975</v>
      </c>
      <c r="N226" s="321" t="str">
        <f>RegionSelect!$B$2</f>
        <v>Amhara</v>
      </c>
      <c r="P226" s="195"/>
      <c r="Q226" s="195"/>
      <c r="R226" s="195"/>
      <c r="S226" s="195"/>
      <c r="T226" s="195"/>
      <c r="U226" s="195"/>
      <c r="V226" s="195"/>
      <c r="W226" s="195"/>
      <c r="X226" s="195"/>
      <c r="Y226" t="s">
        <v>975</v>
      </c>
      <c r="Z226" s="5" t="s">
        <v>2371</v>
      </c>
    </row>
    <row r="227" spans="1:27" x14ac:dyDescent="0.35">
      <c r="A227" s="66" t="s">
        <v>2337</v>
      </c>
      <c r="B227" s="66" t="s">
        <v>528</v>
      </c>
      <c r="C227" s="66" t="s">
        <v>2456</v>
      </c>
      <c r="D227" s="66">
        <f>D226+1</f>
        <v>181</v>
      </c>
      <c r="E227" s="64" t="str">
        <f t="shared" si="19"/>
        <v>DPC.NTD.181</v>
      </c>
      <c r="F227" s="356" t="s">
        <v>2481</v>
      </c>
      <c r="G227" s="321" t="s">
        <v>193</v>
      </c>
      <c r="H227" s="356" t="s">
        <v>206</v>
      </c>
      <c r="I227" s="319" t="s">
        <v>528</v>
      </c>
      <c r="J227" s="320" t="s">
        <v>194</v>
      </c>
      <c r="K227" s="64" t="s">
        <v>975</v>
      </c>
      <c r="L227" s="321" t="s">
        <v>975</v>
      </c>
      <c r="M227" s="320" t="s">
        <v>975</v>
      </c>
      <c r="N227" s="321" t="str">
        <f>RegionSelect!$B$2</f>
        <v>Amhara</v>
      </c>
      <c r="P227" s="195"/>
      <c r="Q227" s="195"/>
      <c r="R227" s="195"/>
      <c r="S227" s="195"/>
      <c r="T227" s="195"/>
      <c r="U227" s="195"/>
      <c r="V227" s="195"/>
      <c r="W227" s="195"/>
      <c r="X227" s="195"/>
      <c r="Y227" t="s">
        <v>975</v>
      </c>
      <c r="Z227" s="5" t="s">
        <v>2366</v>
      </c>
    </row>
    <row r="228" spans="1:27" x14ac:dyDescent="0.35">
      <c r="A228" s="66" t="s">
        <v>2337</v>
      </c>
      <c r="B228" s="66" t="s">
        <v>528</v>
      </c>
      <c r="C228" s="66" t="s">
        <v>2482</v>
      </c>
      <c r="D228" s="66">
        <f t="shared" si="18"/>
        <v>182</v>
      </c>
      <c r="E228" s="64" t="str">
        <f t="shared" si="19"/>
        <v>DPC.NTD.182</v>
      </c>
      <c r="F228" s="356" t="s">
        <v>2483</v>
      </c>
      <c r="G228" s="356" t="s">
        <v>2248</v>
      </c>
      <c r="H228" s="356" t="s">
        <v>206</v>
      </c>
      <c r="I228" s="319" t="s">
        <v>528</v>
      </c>
      <c r="J228" s="320" t="s">
        <v>194</v>
      </c>
      <c r="K228" s="64" t="s">
        <v>975</v>
      </c>
      <c r="L228" s="321" t="s">
        <v>975</v>
      </c>
      <c r="M228" s="320" t="s">
        <v>975</v>
      </c>
      <c r="N228" s="321" t="str">
        <f>RegionSelect!$B$2</f>
        <v>Amhara</v>
      </c>
      <c r="P228" s="195"/>
      <c r="Q228" s="195"/>
      <c r="R228" s="195"/>
      <c r="S228" s="195"/>
      <c r="T228" s="195"/>
      <c r="U228" s="195"/>
      <c r="V228" s="195"/>
      <c r="W228" s="195"/>
      <c r="X228" s="195"/>
      <c r="Y228" t="s">
        <v>975</v>
      </c>
      <c r="Z228" s="5" t="s">
        <v>2371</v>
      </c>
    </row>
    <row r="229" spans="1:27" x14ac:dyDescent="0.35">
      <c r="A229" s="66" t="s">
        <v>2337</v>
      </c>
      <c r="B229" s="66" t="s">
        <v>528</v>
      </c>
      <c r="C229" s="66" t="s">
        <v>2482</v>
      </c>
      <c r="D229" s="66">
        <f t="shared" si="18"/>
        <v>183</v>
      </c>
      <c r="E229" s="64" t="str">
        <f t="shared" si="19"/>
        <v>DPC.NTD.183</v>
      </c>
      <c r="F229" s="356" t="s">
        <v>2490</v>
      </c>
      <c r="G229" s="356" t="s">
        <v>154</v>
      </c>
      <c r="H229" s="356" t="s">
        <v>2789</v>
      </c>
      <c r="I229" s="319" t="s">
        <v>528</v>
      </c>
      <c r="J229" s="320" t="s">
        <v>212</v>
      </c>
      <c r="K229" s="64" t="s">
        <v>975</v>
      </c>
      <c r="L229" s="321" t="s">
        <v>975</v>
      </c>
      <c r="M229" s="320" t="s">
        <v>975</v>
      </c>
      <c r="N229" s="372" t="str">
        <f>RegionSelect!$B$2</f>
        <v>Amhara</v>
      </c>
      <c r="O229" s="145">
        <f>1/57/28</f>
        <v>6.2656641604010022E-4</v>
      </c>
      <c r="P229" s="321" t="s">
        <v>2619</v>
      </c>
      <c r="Q229" s="195"/>
      <c r="R229" s="195"/>
      <c r="S229" s="352">
        <v>0.98</v>
      </c>
      <c r="T229">
        <v>1</v>
      </c>
      <c r="V229" s="6">
        <v>5</v>
      </c>
      <c r="Y229" t="s">
        <v>975</v>
      </c>
      <c r="AA229" t="s">
        <v>3195</v>
      </c>
    </row>
    <row r="230" spans="1:27" x14ac:dyDescent="0.35">
      <c r="A230" s="66" t="s">
        <v>2484</v>
      </c>
      <c r="D230" s="66" t="s">
        <v>2486</v>
      </c>
      <c r="E230" s="64" t="s">
        <v>2625</v>
      </c>
      <c r="F230" s="356" t="s">
        <v>2485</v>
      </c>
      <c r="G230" s="356" t="s">
        <v>2248</v>
      </c>
      <c r="H230" s="319" t="s">
        <v>194</v>
      </c>
      <c r="I230" s="319" t="s">
        <v>194</v>
      </c>
      <c r="J230" s="320" t="s">
        <v>212</v>
      </c>
      <c r="K230" s="64" t="s">
        <v>975</v>
      </c>
      <c r="L230" s="321" t="s">
        <v>975</v>
      </c>
      <c r="M230" s="320" t="s">
        <v>194</v>
      </c>
      <c r="N230" s="321" t="str">
        <f>RegionSelect!$B$2</f>
        <v>Amhara</v>
      </c>
      <c r="W230" s="5">
        <v>15</v>
      </c>
      <c r="Z230" s="234" t="s">
        <v>2489</v>
      </c>
    </row>
    <row r="231" spans="1:27" x14ac:dyDescent="0.35">
      <c r="A231" s="66" t="s">
        <v>2487</v>
      </c>
      <c r="D231" s="66" t="s">
        <v>2488</v>
      </c>
      <c r="E231" s="64" t="s">
        <v>2626</v>
      </c>
      <c r="F231" s="356" t="s">
        <v>2485</v>
      </c>
      <c r="G231" s="319" t="s">
        <v>2248</v>
      </c>
      <c r="H231" s="319" t="s">
        <v>194</v>
      </c>
      <c r="I231" s="319" t="s">
        <v>194</v>
      </c>
      <c r="J231" s="320" t="s">
        <v>212</v>
      </c>
      <c r="K231" s="64" t="s">
        <v>975</v>
      </c>
      <c r="L231" s="321" t="s">
        <v>975</v>
      </c>
      <c r="M231" s="320" t="s">
        <v>194</v>
      </c>
      <c r="N231" s="321" t="str">
        <f>RegionSelect!$B$2</f>
        <v>Amhara</v>
      </c>
      <c r="W231" s="5">
        <v>15</v>
      </c>
    </row>
    <row r="232" spans="1:27" x14ac:dyDescent="0.35">
      <c r="A232" s="64"/>
      <c r="E232" s="64" t="s">
        <v>2810</v>
      </c>
      <c r="F232" s="319" t="s">
        <v>2810</v>
      </c>
      <c r="G232" s="356" t="s">
        <v>193</v>
      </c>
      <c r="H232" s="319" t="s">
        <v>194</v>
      </c>
      <c r="I232" s="319" t="s">
        <v>194</v>
      </c>
      <c r="J232" s="320" t="s">
        <v>212</v>
      </c>
      <c r="K232" s="64" t="s">
        <v>975</v>
      </c>
      <c r="L232" s="321" t="s">
        <v>975</v>
      </c>
      <c r="M232" s="320" t="s">
        <v>975</v>
      </c>
      <c r="N232" s="321" t="str">
        <f>RegionSelect!$B$2</f>
        <v>Amhara</v>
      </c>
      <c r="O232" s="58">
        <v>1</v>
      </c>
      <c r="P232" s="58" t="s">
        <v>2064</v>
      </c>
      <c r="Q232" s="139"/>
      <c r="R232" s="139"/>
      <c r="S232" s="130">
        <v>0.98</v>
      </c>
      <c r="T232" s="58">
        <v>1</v>
      </c>
      <c r="U232" s="58"/>
      <c r="V232" s="455">
        <f>'Work time'!AD53*60</f>
        <v>5.3832494807158753</v>
      </c>
    </row>
    <row r="233" spans="1:27" x14ac:dyDescent="0.35">
      <c r="A233" s="64"/>
      <c r="E233" s="64" t="s">
        <v>1952</v>
      </c>
      <c r="F233" s="319" t="s">
        <v>1952</v>
      </c>
      <c r="G233" s="356" t="s">
        <v>193</v>
      </c>
      <c r="H233" s="319" t="s">
        <v>194</v>
      </c>
      <c r="I233" s="319" t="s">
        <v>194</v>
      </c>
      <c r="J233" s="320" t="s">
        <v>212</v>
      </c>
      <c r="K233" s="64" t="s">
        <v>975</v>
      </c>
      <c r="L233" s="321" t="s">
        <v>975</v>
      </c>
      <c r="M233" s="320" t="s">
        <v>975</v>
      </c>
      <c r="N233" s="321" t="str">
        <f>RegionSelect!$B$2</f>
        <v>Amhara</v>
      </c>
      <c r="O233" s="58">
        <v>1</v>
      </c>
      <c r="P233" s="58" t="s">
        <v>2064</v>
      </c>
      <c r="Q233" s="139"/>
      <c r="R233" s="139"/>
      <c r="S233" s="58">
        <v>1</v>
      </c>
      <c r="T233" s="58">
        <v>1</v>
      </c>
      <c r="V233" s="90">
        <f>'Work time'!AD55*60</f>
        <v>4.5844447190612616</v>
      </c>
    </row>
    <row r="234" spans="1:27" x14ac:dyDescent="0.35">
      <c r="E234" s="66" t="s">
        <v>2770</v>
      </c>
      <c r="F234" s="66" t="s">
        <v>2770</v>
      </c>
      <c r="N234" s="321" t="str">
        <f>RegionSelect!$B$2</f>
        <v>Amhara</v>
      </c>
      <c r="X234">
        <v>1E-3</v>
      </c>
    </row>
    <row r="235" spans="1:27" x14ac:dyDescent="0.35">
      <c r="E235" s="64" t="s">
        <v>2793</v>
      </c>
      <c r="F235" s="319" t="s">
        <v>2795</v>
      </c>
      <c r="G235" s="321" t="s">
        <v>193</v>
      </c>
      <c r="H235" s="321" t="s">
        <v>194</v>
      </c>
      <c r="I235" s="321" t="s">
        <v>194</v>
      </c>
      <c r="J235" s="320" t="s">
        <v>212</v>
      </c>
      <c r="K235" s="392" t="s">
        <v>975</v>
      </c>
      <c r="L235" s="321" t="s">
        <v>975</v>
      </c>
      <c r="M235" s="320" t="s">
        <v>975</v>
      </c>
      <c r="N235" s="321" t="str">
        <f>RegionSelect!$B$2</f>
        <v>Amhara</v>
      </c>
      <c r="O235" s="195">
        <f>O232/2</f>
        <v>0.5</v>
      </c>
      <c r="P235" t="str">
        <f t="shared" ref="P235:Z235" si="20">IF(P232="","",P232)</f>
        <v>time per 10 people</v>
      </c>
      <c r="Q235" t="str">
        <f t="shared" si="20"/>
        <v/>
      </c>
      <c r="R235" t="str">
        <f t="shared" si="20"/>
        <v/>
      </c>
      <c r="S235">
        <f t="shared" si="20"/>
        <v>0.98</v>
      </c>
      <c r="T235">
        <f t="shared" si="20"/>
        <v>1</v>
      </c>
      <c r="U235" t="str">
        <f t="shared" si="20"/>
        <v/>
      </c>
      <c r="V235" s="60">
        <f t="shared" si="20"/>
        <v>5.3832494807158753</v>
      </c>
      <c r="W235" t="str">
        <f t="shared" si="20"/>
        <v/>
      </c>
      <c r="X235" t="str">
        <f t="shared" si="20"/>
        <v/>
      </c>
      <c r="Y235" t="str">
        <f t="shared" si="20"/>
        <v/>
      </c>
      <c r="Z235" t="str">
        <f t="shared" si="20"/>
        <v/>
      </c>
    </row>
    <row r="236" spans="1:27" x14ac:dyDescent="0.35">
      <c r="E236" s="64" t="s">
        <v>2794</v>
      </c>
      <c r="F236" s="319" t="s">
        <v>2796</v>
      </c>
      <c r="G236" s="321" t="s">
        <v>193</v>
      </c>
      <c r="H236" s="321" t="s">
        <v>194</v>
      </c>
      <c r="I236" s="321" t="s">
        <v>194</v>
      </c>
      <c r="J236" s="320" t="s">
        <v>212</v>
      </c>
      <c r="K236" s="392" t="s">
        <v>975</v>
      </c>
      <c r="L236" s="321" t="s">
        <v>975</v>
      </c>
      <c r="M236" s="320" t="s">
        <v>975</v>
      </c>
      <c r="N236" s="321" t="str">
        <f>RegionSelect!$B$2</f>
        <v>Amhara</v>
      </c>
      <c r="O236" s="195">
        <f>O232/2</f>
        <v>0.5</v>
      </c>
      <c r="P236" t="str">
        <f t="shared" ref="P236:Z236" si="21">IF(P232="","",P232)</f>
        <v>time per 10 people</v>
      </c>
      <c r="Q236" t="str">
        <f t="shared" si="21"/>
        <v/>
      </c>
      <c r="R236" t="str">
        <f t="shared" si="21"/>
        <v/>
      </c>
      <c r="S236">
        <f t="shared" si="21"/>
        <v>0.98</v>
      </c>
      <c r="T236">
        <f t="shared" si="21"/>
        <v>1</v>
      </c>
      <c r="U236" t="str">
        <f t="shared" si="21"/>
        <v/>
      </c>
      <c r="V236" s="60">
        <f t="shared" si="21"/>
        <v>5.3832494807158753</v>
      </c>
      <c r="W236" t="str">
        <f t="shared" si="21"/>
        <v/>
      </c>
      <c r="X236" t="str">
        <f t="shared" si="21"/>
        <v/>
      </c>
      <c r="Y236" t="str">
        <f t="shared" si="21"/>
        <v/>
      </c>
      <c r="Z236" t="str">
        <f t="shared" si="21"/>
        <v/>
      </c>
    </row>
    <row r="237" spans="1:27" x14ac:dyDescent="0.35">
      <c r="E237" s="64" t="s">
        <v>2811</v>
      </c>
      <c r="F237" s="321" t="s">
        <v>2817</v>
      </c>
      <c r="G237" s="321" t="s">
        <v>193</v>
      </c>
      <c r="H237" s="321" t="s">
        <v>194</v>
      </c>
      <c r="I237" s="321" t="s">
        <v>194</v>
      </c>
      <c r="J237" s="320" t="s">
        <v>194</v>
      </c>
      <c r="N237" s="321" t="str">
        <f>RegionSelect!$B$2</f>
        <v>Amhara</v>
      </c>
      <c r="W237" s="3">
        <f>'Work time'!AE61</f>
        <v>4.5120000000000005</v>
      </c>
    </row>
    <row r="238" spans="1:27" x14ac:dyDescent="0.35">
      <c r="E238" s="64" t="s">
        <v>2812</v>
      </c>
      <c r="F238" s="321" t="s">
        <v>2818</v>
      </c>
      <c r="G238" s="321" t="s">
        <v>193</v>
      </c>
      <c r="H238" s="321" t="s">
        <v>194</v>
      </c>
      <c r="I238" s="321" t="s">
        <v>194</v>
      </c>
      <c r="J238" s="320" t="s">
        <v>194</v>
      </c>
      <c r="N238" s="321" t="str">
        <f>RegionSelect!$B$2</f>
        <v>Amhara</v>
      </c>
      <c r="W238" s="3">
        <f>W237</f>
        <v>4.5120000000000005</v>
      </c>
    </row>
    <row r="239" spans="1:27" x14ac:dyDescent="0.35">
      <c r="E239" s="64" t="s">
        <v>2813</v>
      </c>
      <c r="F239" s="321" t="s">
        <v>2819</v>
      </c>
      <c r="G239" s="321" t="s">
        <v>193</v>
      </c>
      <c r="H239" s="321" t="s">
        <v>194</v>
      </c>
      <c r="I239" s="321" t="s">
        <v>194</v>
      </c>
      <c r="J239" s="320" t="s">
        <v>194</v>
      </c>
      <c r="N239" s="321" t="str">
        <f>RegionSelect!$B$2</f>
        <v>Amhara</v>
      </c>
      <c r="W239" s="3">
        <f t="shared" ref="W239:W242" si="22">W238</f>
        <v>4.5120000000000005</v>
      </c>
    </row>
    <row r="240" spans="1:27" x14ac:dyDescent="0.35">
      <c r="E240" s="64" t="s">
        <v>2814</v>
      </c>
      <c r="F240" s="321" t="s">
        <v>2820</v>
      </c>
      <c r="G240" s="321" t="s">
        <v>193</v>
      </c>
      <c r="H240" s="321" t="s">
        <v>194</v>
      </c>
      <c r="I240" s="321" t="s">
        <v>194</v>
      </c>
      <c r="J240" s="320" t="s">
        <v>194</v>
      </c>
      <c r="N240" s="321" t="str">
        <f>RegionSelect!$B$2</f>
        <v>Amhara</v>
      </c>
      <c r="W240" s="3">
        <f t="shared" si="22"/>
        <v>4.5120000000000005</v>
      </c>
    </row>
    <row r="241" spans="5:23" x14ac:dyDescent="0.35">
      <c r="E241" s="64" t="s">
        <v>2815</v>
      </c>
      <c r="F241" s="321" t="s">
        <v>2821</v>
      </c>
      <c r="G241" s="321" t="s">
        <v>193</v>
      </c>
      <c r="H241" s="321" t="s">
        <v>194</v>
      </c>
      <c r="I241" s="321" t="s">
        <v>194</v>
      </c>
      <c r="J241" s="320" t="s">
        <v>194</v>
      </c>
      <c r="N241" s="321" t="str">
        <f>RegionSelect!$B$2</f>
        <v>Amhara</v>
      </c>
      <c r="W241" s="3">
        <f t="shared" si="22"/>
        <v>4.5120000000000005</v>
      </c>
    </row>
    <row r="242" spans="5:23" x14ac:dyDescent="0.35">
      <c r="E242" s="64" t="s">
        <v>2816</v>
      </c>
      <c r="F242" s="321" t="s">
        <v>2822</v>
      </c>
      <c r="G242" s="321" t="s">
        <v>193</v>
      </c>
      <c r="H242" s="321" t="s">
        <v>194</v>
      </c>
      <c r="I242" s="321" t="s">
        <v>194</v>
      </c>
      <c r="J242" s="320" t="s">
        <v>194</v>
      </c>
      <c r="N242" s="321" t="str">
        <f>RegionSelect!$B$2</f>
        <v>Amhara</v>
      </c>
      <c r="W242" s="3">
        <f t="shared" si="22"/>
        <v>4.5120000000000005</v>
      </c>
    </row>
  </sheetData>
  <autoFilter ref="A1:AA242" xr:uid="{3F9F8961-463F-4540-AE96-5FF353928741}">
    <filterColumn colId="0" showButton="0"/>
    <filterColumn colId="1" showButton="0"/>
    <filterColumn colId="2" showButton="0"/>
  </autoFilter>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3EE0E1-6392-4754-984C-80D83AFED092}">
          <x14:formula1>
            <xm:f>Lookup!$D$2:$D$15</xm:f>
          </x14:formula1>
          <xm:sqref>I173:I234 I2:I47 I243:I562 I76:I171</xm:sqref>
        </x14:dataValidation>
        <x14:dataValidation type="list" allowBlank="1" showInputMessage="1" showErrorMessage="1" xr:uid="{925A0EEB-9365-4265-BCAA-8FCF4189DF40}">
          <x14:formula1>
            <xm:f>Lookup!$B$2:$B$9</xm:f>
          </x14:formula1>
          <xm:sqref>H243:H463 H173:H234 H2:H171</xm:sqref>
        </x14:dataValidation>
        <x14:dataValidation type="list" allowBlank="1" showInputMessage="1" showErrorMessage="1" xr:uid="{C319048F-06A6-4121-9C15-D4FC96370093}">
          <x14:formula1>
            <xm:f>Lookup!$F$2:$F$45</xm:f>
          </x14:formula1>
          <xm:sqref>J173:J1048576 J2:J171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S200"/>
  <sheetViews>
    <sheetView topLeftCell="F1" zoomScale="70" zoomScaleNormal="70" workbookViewId="0">
      <pane ySplit="1" topLeftCell="A94" activePane="bottomLeft" state="frozen"/>
      <selection activeCell="O195" sqref="O195"/>
      <selection pane="bottomLeft" activeCell="O194" sqref="O194"/>
    </sheetView>
  </sheetViews>
  <sheetFormatPr defaultRowHeight="14.5" x14ac:dyDescent="0.35"/>
  <cols>
    <col min="1" max="1" width="26.26953125" style="66" bestFit="1" customWidth="1"/>
    <col min="2" max="2" width="24.5429687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453125" style="319" bestFit="1" customWidth="1"/>
    <col min="9" max="9" width="15.1796875" style="319" customWidth="1"/>
    <col min="10" max="10" width="15.1796875" style="320" customWidth="1"/>
    <col min="11" max="11" width="15.1796875" customWidth="1"/>
    <col min="12" max="12" width="17.453125" style="195" customWidth="1"/>
    <col min="13" max="13" width="15.1796875" customWidth="1"/>
    <col min="14" max="14" width="18.453125" style="89" customWidth="1"/>
    <col min="15" max="15" width="19.1796875" customWidth="1"/>
    <col min="16" max="16" width="18.7265625" customWidth="1"/>
    <col min="17" max="17" width="15.1796875" style="6" customWidth="1"/>
    <col min="18" max="19" width="15.1796875" customWidth="1"/>
  </cols>
  <sheetData>
    <row r="1" spans="1:19" s="177" customFormat="1" ht="87.65" customHeight="1" x14ac:dyDescent="0.35">
      <c r="A1" s="325" t="s">
        <v>2776</v>
      </c>
      <c r="B1" s="325" t="s">
        <v>2777</v>
      </c>
      <c r="C1" s="325" t="s">
        <v>1012</v>
      </c>
      <c r="D1" s="325" t="s">
        <v>2778</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2163</v>
      </c>
      <c r="B2" s="355" t="s">
        <v>2164</v>
      </c>
      <c r="C2" s="356" t="s">
        <v>153</v>
      </c>
      <c r="D2" s="353">
        <v>1</v>
      </c>
      <c r="E2" s="64" t="s">
        <v>2165</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Amhara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5" t="s">
        <v>2163</v>
      </c>
      <c r="B3" s="355" t="s">
        <v>2164</v>
      </c>
      <c r="C3" s="356" t="s">
        <v>153</v>
      </c>
      <c r="D3" s="353">
        <v>2</v>
      </c>
      <c r="E3" s="64" t="s">
        <v>2198</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Amhara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35">
      <c r="A4" s="355" t="s">
        <v>2163</v>
      </c>
      <c r="B4" s="355" t="s">
        <v>2164</v>
      </c>
      <c r="C4" s="356" t="s">
        <v>2174</v>
      </c>
      <c r="D4" s="353">
        <v>3</v>
      </c>
      <c r="E4" s="64" t="s">
        <v>2179</v>
      </c>
      <c r="F4" s="319" t="str">
        <f>VLOOKUP(E4,TaskValues_ref!E:F,2,FALSE)</f>
        <v>Normal labor management</v>
      </c>
      <c r="G4" s="321" t="str">
        <f>VLOOKUP($E4,TaskValues_ref!$E:$Z,3,FALSE)</f>
        <v>Clinical</v>
      </c>
      <c r="H4" s="321" t="str">
        <f>VLOOKUP($E4,TaskValues_ref!$E:$Z,4,FALSE)</f>
        <v>Acute</v>
      </c>
      <c r="I4" s="321" t="str">
        <f>VLOOKUP($E4,TaskValues_ref!$E:$Z,5,FALSE)</f>
        <v>Pregnancy</v>
      </c>
      <c r="J4" s="320" t="str">
        <f>VLOOKUP($E4,TaskValues_ref!$E:$Z,6,FALSE)</f>
        <v>births</v>
      </c>
      <c r="K4" s="321" t="str">
        <f>VLOOKUP($E4,TaskValues_ref!$E:$Z,10,FALSE)</f>
        <v>Amhara</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1</v>
      </c>
      <c r="P4" t="str">
        <f>IF(VLOOKUP($E4,TaskValues_ref!$E:$Z,17,FALSE)=0,"",VLOOKUP($E4,TaskValues_ref!$E:$Z,17,FALSE))</f>
        <v/>
      </c>
      <c r="Q4">
        <f>IF(VLOOKUP($E4,TaskValues_ref!$E:$Z,18,FALSE)=0,"",VLOOKUP($E4,TaskValues_ref!$E:$Z,18,FALSE))</f>
        <v>15</v>
      </c>
      <c r="R4" t="str">
        <f>IF(VLOOKUP($E4,TaskValues_ref!$E:$Z,19,FALSE)=0,"",VLOOKUP($E4,TaskValues_ref!$E:$Z,19,FALSE))</f>
        <v/>
      </c>
      <c r="S4" t="str">
        <f>IF(VLOOKUP($E4,TaskValues_ref!$E:$Z,20,FALSE)=0,"",VLOOKUP($E4,TaskValues_ref!$E:$Z,20,FALSE))</f>
        <v/>
      </c>
    </row>
    <row r="5" spans="1:19" x14ac:dyDescent="0.35">
      <c r="A5" s="355" t="s">
        <v>2163</v>
      </c>
      <c r="B5" s="355" t="s">
        <v>2164</v>
      </c>
      <c r="C5" s="356" t="s">
        <v>2174</v>
      </c>
      <c r="D5" s="353">
        <v>4</v>
      </c>
      <c r="E5" s="64" t="s">
        <v>2180</v>
      </c>
      <c r="F5" s="319" t="str">
        <f>VLOOKUP(E5,TaskValues_ref!E:F,2,FALSE)</f>
        <v>Active management 3rd stage</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Amhara</v>
      </c>
      <c r="L5" s="195">
        <f>IF(VLOOKUP($E5,TaskValues_ref!$E:$Z,11,FALSE)=0,"",VLOOKUP($E5,TaskValues_ref!$E:$Z,11,FALSE))</f>
        <v>1</v>
      </c>
      <c r="M5" s="321" t="str">
        <f>IF(VLOOKUP($E5,TaskValues_ref!$E:$Z,13,FALSE)=0,"",VLOOKUP($E5,TaskValues_ref!$E:$Z,13,FALSE))</f>
        <v/>
      </c>
      <c r="N5" s="89">
        <f>IF(VLOOKUP($E5,TaskValues_ref!$E:$Z,15,FALSE)=0,"",VLOOKUP($E5,TaskValues_ref!$E:$Z,15,FALSE))</f>
        <v>1</v>
      </c>
      <c r="O5">
        <f>IF(VLOOKUP($E5,TaskValues_ref!$E:$Z,16,FALSE)=0,"",VLOOKUP($E5,TaskValues_ref!$E:$Z,16,FALSE))</f>
        <v>1</v>
      </c>
      <c r="P5" t="str">
        <f>IF(VLOOKUP($E5,TaskValues_ref!$E:$Z,17,FALSE)=0,"",VLOOKUP($E5,TaskValues_ref!$E:$Z,17,FALSE))</f>
        <v/>
      </c>
      <c r="Q5">
        <f>IF(VLOOKUP($E5,TaskValues_ref!$E:$Z,18,FALSE)=0,"",VLOOKUP($E5,TaskValues_ref!$E:$Z,18,FALSE))</f>
        <v>60</v>
      </c>
      <c r="R5" t="str">
        <f>IF(VLOOKUP($E5,TaskValues_ref!$E:$Z,19,FALSE)=0,"",VLOOKUP($E5,TaskValues_ref!$E:$Z,19,FALSE))</f>
        <v/>
      </c>
      <c r="S5" t="str">
        <f>IF(VLOOKUP($E5,TaskValues_ref!$E:$Z,20,FALSE)=0,"",VLOOKUP($E5,TaskValues_ref!$E:$Z,20,FALSE))</f>
        <v/>
      </c>
    </row>
    <row r="6" spans="1:19" x14ac:dyDescent="0.35">
      <c r="A6" s="355" t="s">
        <v>2163</v>
      </c>
      <c r="B6" s="355" t="s">
        <v>2164</v>
      </c>
      <c r="C6" s="356" t="s">
        <v>2174</v>
      </c>
      <c r="D6" s="353">
        <v>5</v>
      </c>
      <c r="E6" s="64" t="s">
        <v>2181</v>
      </c>
      <c r="F6" s="319" t="str">
        <f>VLOOKUP(E6,TaskValues_ref!E:F,2,FALSE)</f>
        <v>Emergency OB</v>
      </c>
      <c r="G6" s="321" t="str">
        <f>VLOOKUP($E6,TaskValues_ref!$E:$Z,3,FALSE)</f>
        <v>Clinical</v>
      </c>
      <c r="H6" s="321" t="str">
        <f>VLOOKUP($E6,TaskValues_ref!$E:$Z,4,FALSE)</f>
        <v>Acute</v>
      </c>
      <c r="I6" s="321" t="str">
        <f>VLOOKUP($E6,TaskValues_ref!$E:$Z,5,FALSE)</f>
        <v>Pregnancy</v>
      </c>
      <c r="J6" s="320" t="str">
        <f>VLOOKUP($E6,TaskValues_ref!$E:$Z,6,FALSE)</f>
        <v>births</v>
      </c>
      <c r="K6" s="321" t="str">
        <f>VLOOKUP($E6,TaskValues_ref!$E:$Z,10,FALSE)</f>
        <v>Amhara</v>
      </c>
      <c r="L6" s="195">
        <f>IF(VLOOKUP($E6,TaskValues_ref!$E:$Z,11,FALSE)=0,"",VLOOKUP($E6,TaskValues_ref!$E:$Z,11,FALSE))</f>
        <v>0.24284697815821815</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30</v>
      </c>
      <c r="R6" t="str">
        <f>IF(VLOOKUP($E6,TaskValues_ref!$E:$Z,19,FALSE)=0,"",VLOOKUP($E6,TaskValues_ref!$E:$Z,19,FALSE))</f>
        <v/>
      </c>
      <c r="S6" t="str">
        <f>IF(VLOOKUP($E6,TaskValues_ref!$E:$Z,20,FALSE)=0,"",VLOOKUP($E6,TaskValues_ref!$E:$Z,20,FALSE))</f>
        <v/>
      </c>
    </row>
    <row r="7" spans="1:19" x14ac:dyDescent="0.35">
      <c r="A7" s="355" t="s">
        <v>2163</v>
      </c>
      <c r="B7" s="355" t="s">
        <v>2164</v>
      </c>
      <c r="C7" s="356" t="s">
        <v>2174</v>
      </c>
      <c r="D7" s="353">
        <v>6</v>
      </c>
      <c r="E7" s="64" t="s">
        <v>2182</v>
      </c>
      <c r="F7" s="319" t="str">
        <f>VLOOKUP(E7,TaskValues_ref!E:F,2,FALSE)</f>
        <v>Pre-referral for complications</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Amhara</v>
      </c>
      <c r="L7" s="195" t="str">
        <f>IF(VLOOKUP($E7,TaskValues_ref!$E:$Z,11,FALSE)=0,"",VLOOKUP($E7,TaskValues_ref!$E:$Z,11,FALSE))</f>
        <v/>
      </c>
      <c r="M7" s="321" t="str">
        <f>IF(VLOOKUP($E7,TaskValues_ref!$E:$Z,13,FALSE)=0,"",VLOOKUP($E7,TaskValues_ref!$E:$Z,13,FALSE))</f>
        <v/>
      </c>
      <c r="N7" s="89">
        <f>IF(VLOOKUP($E7,TaskValues_ref!$E:$Z,15,FALSE)=0,"",VLOOKUP($E7,TaskValues_ref!$E:$Z,15,FALSE))</f>
        <v>1</v>
      </c>
      <c r="O7">
        <f>IF(VLOOKUP($E7,TaskValues_ref!$E:$Z,16,FALSE)=0,"",VLOOKUP($E7,TaskValues_ref!$E:$Z,16,FALSE))</f>
        <v>1</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35">
      <c r="A8" s="355" t="s">
        <v>2163</v>
      </c>
      <c r="B8" s="355" t="s">
        <v>2164</v>
      </c>
      <c r="C8" s="356" t="s">
        <v>2185</v>
      </c>
      <c r="D8" s="353">
        <v>7</v>
      </c>
      <c r="E8" s="64" t="s">
        <v>2191</v>
      </c>
      <c r="F8" s="319" t="str">
        <f>VLOOKUP(E8,TaskValues_ref!E:F,2,FALSE)</f>
        <v>PNC home visits</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Amhara</v>
      </c>
      <c r="L8" s="195">
        <f>IF(VLOOKUP($E8,TaskValues_ref!$E:$Z,11,FALSE)=0,"",VLOOKUP($E8,TaskValues_ref!$E:$Z,11,FALSE))</f>
        <v>1</v>
      </c>
      <c r="M8" s="321" t="str">
        <f>IF(VLOOKUP($E8,TaskValues_ref!$E:$Z,13,FALSE)=0,"",VLOOKUP($E8,TaskValues_ref!$E:$Z,13,FALSE))</f>
        <v/>
      </c>
      <c r="N8" s="89">
        <f>IF(VLOOKUP($E8,TaskValues_ref!$E:$Z,15,FALSE)=0,"",VLOOKUP($E8,TaskValues_ref!$E:$Z,15,FALSE))</f>
        <v>1</v>
      </c>
      <c r="O8">
        <f>IF(VLOOKUP($E8,TaskValues_ref!$E:$Z,16,FALSE)=0,"",VLOOKUP($E8,TaskValues_ref!$E:$Z,16,FALSE))</f>
        <v>2</v>
      </c>
      <c r="P8" t="str">
        <f>IF(VLOOKUP($E8,TaskValues_ref!$E:$Z,17,FALSE)=0,"",VLOOKUP($E8,TaskValues_ref!$E:$Z,17,FALSE))</f>
        <v/>
      </c>
      <c r="Q8">
        <f>IF(VLOOKUP($E8,TaskValues_ref!$E:$Z,18,FALSE)=0,"",VLOOKUP($E8,TaskValues_ref!$E:$Z,18,FALSE))</f>
        <v>60</v>
      </c>
      <c r="R8" t="str">
        <f>IF(VLOOKUP($E8,TaskValues_ref!$E:$Z,19,FALSE)=0,"",VLOOKUP($E8,TaskValues_ref!$E:$Z,19,FALSE))</f>
        <v/>
      </c>
      <c r="S8" t="str">
        <f>IF(VLOOKUP($E8,TaskValues_ref!$E:$Z,20,FALSE)=0,"",VLOOKUP($E8,TaskValues_ref!$E:$Z,20,FALSE))</f>
        <v/>
      </c>
    </row>
    <row r="9" spans="1:19" x14ac:dyDescent="0.35">
      <c r="A9" s="355" t="s">
        <v>2163</v>
      </c>
      <c r="B9" s="355" t="s">
        <v>2164</v>
      </c>
      <c r="C9" s="356" t="s">
        <v>2185</v>
      </c>
      <c r="D9" s="353">
        <v>8</v>
      </c>
      <c r="E9" s="64" t="s">
        <v>2192</v>
      </c>
      <c r="F9" s="319" t="str">
        <f>VLOOKUP(E9,TaskValues_ref!E:F,2,FALSE)</f>
        <v>Maternal sepsis</v>
      </c>
      <c r="G9" s="321" t="str">
        <f>VLOOKUP($E9,TaskValues_ref!$E:$Z,3,FALSE)</f>
        <v>Clinical</v>
      </c>
      <c r="H9" s="321" t="str">
        <f>VLOOKUP($E9,TaskValues_ref!$E:$Z,4,FALSE)</f>
        <v>Acute</v>
      </c>
      <c r="I9" s="321" t="str">
        <f>VLOOKUP($E9,TaskValues_ref!$E:$Z,5,FALSE)</f>
        <v>Pregnancy</v>
      </c>
      <c r="J9" s="320" t="str">
        <f>VLOOKUP($E9,TaskValues_ref!$E:$Z,6,FALSE)</f>
        <v>births</v>
      </c>
      <c r="K9" s="321" t="str">
        <f>VLOOKUP($E9,TaskValues_ref!$E:$Z,10,FALSE)</f>
        <v>Amhara</v>
      </c>
      <c r="L9" s="195">
        <f>IF(VLOOKUP($E9,TaskValues_ref!$E:$Z,11,FALSE)=0,"",VLOOKUP($E9,TaskValues_ref!$E:$Z,11,FALSE))</f>
        <v>0.18539999999999998</v>
      </c>
      <c r="M9" s="321" t="str">
        <f>IF(VLOOKUP($E9,TaskValues_ref!$E:$Z,13,FALSE)=0,"",VLOOKUP($E9,TaskValues_ref!$E:$Z,13,FALSE))</f>
        <v/>
      </c>
      <c r="N9" s="89">
        <f>IF(VLOOKUP($E9,TaskValues_ref!$E:$Z,15,FALSE)=0,"",VLOOKUP($E9,TaskValues_ref!$E:$Z,15,FALSE))</f>
        <v>1</v>
      </c>
      <c r="O9">
        <f>IF(VLOOKUP($E9,TaskValues_ref!$E:$Z,16,FALSE)=0,"",VLOOKUP($E9,TaskValues_ref!$E:$Z,16,FALSE))</f>
        <v>1</v>
      </c>
      <c r="P9" t="str">
        <f>IF(VLOOKUP($E9,TaskValues_ref!$E:$Z,17,FALSE)=0,"",VLOOKUP($E9,TaskValues_ref!$E:$Z,17,FALSE))</f>
        <v/>
      </c>
      <c r="Q9">
        <f>IF(VLOOKUP($E9,TaskValues_ref!$E:$Z,18,FALSE)=0,"",VLOOKUP($E9,TaskValues_ref!$E:$Z,18,FALSE))</f>
        <v>420</v>
      </c>
      <c r="R9" t="str">
        <f>IF(VLOOKUP($E9,TaskValues_ref!$E:$Z,19,FALSE)=0,"",VLOOKUP($E9,TaskValues_ref!$E:$Z,19,FALSE))</f>
        <v/>
      </c>
      <c r="S9" t="str">
        <f>IF(VLOOKUP($E9,TaskValues_ref!$E:$Z,20,FALSE)=0,"",VLOOKUP($E9,TaskValues_ref!$E:$Z,20,FALSE))</f>
        <v/>
      </c>
    </row>
    <row r="10" spans="1:19" x14ac:dyDescent="0.35">
      <c r="A10" s="355" t="s">
        <v>2163</v>
      </c>
      <c r="B10" s="355" t="s">
        <v>2164</v>
      </c>
      <c r="C10" s="356" t="s">
        <v>2185</v>
      </c>
      <c r="D10" s="353">
        <v>9</v>
      </c>
      <c r="E10" s="64" t="s">
        <v>2193</v>
      </c>
      <c r="F10" s="319" t="str">
        <f>VLOOKUP(E10,TaskValues_ref!E:F,2,FALSE)</f>
        <v>Mastitis</v>
      </c>
      <c r="G10" s="321" t="str">
        <f>VLOOKUP($E10,TaskValues_ref!$E:$Z,3,FALSE)</f>
        <v>Clinical</v>
      </c>
      <c r="H10" s="321" t="str">
        <f>VLOOKUP($E10,TaskValues_ref!$E:$Z,4,FALSE)</f>
        <v>Acute</v>
      </c>
      <c r="I10" s="321" t="str">
        <f>VLOOKUP($E10,TaskValues_ref!$E:$Z,5,FALSE)</f>
        <v>Pregnancy</v>
      </c>
      <c r="J10" s="320" t="str">
        <f>VLOOKUP($E10,TaskValues_ref!$E:$Z,6,FALSE)</f>
        <v>births</v>
      </c>
      <c r="K10" s="321" t="str">
        <f>VLOOKUP($E10,TaskValues_ref!$E:$Z,10,FALSE)</f>
        <v>Amhara</v>
      </c>
      <c r="L10" s="195">
        <f>IF(VLOOKUP($E10,TaskValues_ref!$E:$Z,11,FALSE)=0,"",VLOOKUP($E10,TaskValues_ref!$E:$Z,11,FALSE))</f>
        <v>9.5000000000000001E-2</v>
      </c>
      <c r="M10" s="321" t="str">
        <f>IF(VLOOKUP($E10,TaskValues_ref!$E:$Z,13,FALSE)=0,"",VLOOKUP($E10,TaskValues_ref!$E:$Z,13,FALSE))</f>
        <v/>
      </c>
      <c r="N10" s="89">
        <f>IF(VLOOKUP($E10,TaskValues_ref!$E:$Z,15,FALSE)=0,"",VLOOKUP($E10,TaskValues_ref!$E:$Z,15,FALSE))</f>
        <v>1</v>
      </c>
      <c r="O10">
        <f>IF(VLOOKUP($E10,TaskValues_ref!$E:$Z,16,FALSE)=0,"",VLOOKUP($E10,TaskValues_ref!$E:$Z,16,FALSE))</f>
        <v>3</v>
      </c>
      <c r="P10" t="str">
        <f>IF(VLOOKUP($E10,TaskValues_ref!$E:$Z,17,FALSE)=0,"",VLOOKUP($E10,TaskValues_ref!$E:$Z,17,FALSE))</f>
        <v/>
      </c>
      <c r="Q10">
        <f>IF(VLOOKUP($E10,TaskValues_ref!$E:$Z,18,FALSE)=0,"",VLOOKUP($E10,TaskValues_ref!$E:$Z,18,FALSE))</f>
        <v>10</v>
      </c>
      <c r="R10" t="str">
        <f>IF(VLOOKUP($E10,TaskValues_ref!$E:$Z,19,FALSE)=0,"",VLOOKUP($E10,TaskValues_ref!$E:$Z,19,FALSE))</f>
        <v/>
      </c>
      <c r="S10" t="str">
        <f>IF(VLOOKUP($E10,TaskValues_ref!$E:$Z,20,FALSE)=0,"",VLOOKUP($E10,TaskValues_ref!$E:$Z,20,FALSE))</f>
        <v/>
      </c>
    </row>
    <row r="11" spans="1:19" x14ac:dyDescent="0.35">
      <c r="A11" s="355" t="s">
        <v>2163</v>
      </c>
      <c r="B11" s="355" t="s">
        <v>2164</v>
      </c>
      <c r="C11" s="356" t="s">
        <v>2185</v>
      </c>
      <c r="D11" s="353">
        <v>10</v>
      </c>
      <c r="E11" s="64" t="s">
        <v>2194</v>
      </c>
      <c r="F11" s="319" t="str">
        <f>VLOOKUP(E11,TaskValues_ref!E:F,2,FALSE)</f>
        <v>Postpartum haemorrhage</v>
      </c>
      <c r="G11" s="321" t="str">
        <f>VLOOKUP($E11,TaskValues_ref!$E:$Z,3,FALSE)</f>
        <v>Clinical</v>
      </c>
      <c r="H11" s="321" t="str">
        <f>VLOOKUP($E11,TaskValues_ref!$E:$Z,4,FALSE)</f>
        <v>Acute</v>
      </c>
      <c r="I11" s="321" t="str">
        <f>VLOOKUP($E11,TaskValues_ref!$E:$Z,5,FALSE)</f>
        <v>Pregnancy</v>
      </c>
      <c r="J11" s="320" t="str">
        <f>VLOOKUP($E11,TaskValues_ref!$E:$Z,6,FALSE)</f>
        <v>births</v>
      </c>
      <c r="K11" s="321" t="str">
        <f>VLOOKUP($E11,TaskValues_ref!$E:$Z,10,FALSE)</f>
        <v>Amhara</v>
      </c>
      <c r="L11" s="195">
        <f>IF(VLOOKUP($E11,TaskValues_ref!$E:$Z,11,FALSE)=0,"",VLOOKUP($E11,TaskValues_ref!$E:$Z,11,FALSE))</f>
        <v>0.1066</v>
      </c>
      <c r="M11" s="321" t="str">
        <f>IF(VLOOKUP($E11,TaskValues_ref!$E:$Z,13,FALSE)=0,"",VLOOKUP($E11,TaskValues_ref!$E:$Z,13,FALSE))</f>
        <v/>
      </c>
      <c r="N11" s="89">
        <f>IF(VLOOKUP($E11,TaskValues_ref!$E:$Z,15,FALSE)=0,"",VLOOKUP($E11,TaskValues_ref!$E:$Z,15,FALSE))</f>
        <v>1</v>
      </c>
      <c r="O11">
        <f>IF(VLOOKUP($E11,TaskValues_ref!$E:$Z,16,FALSE)=0,"",VLOOKUP($E11,TaskValues_ref!$E:$Z,16,FALSE))</f>
        <v>3</v>
      </c>
      <c r="P11" t="str">
        <f>IF(VLOOKUP($E11,TaskValues_ref!$E:$Z,17,FALSE)=0,"",VLOOKUP($E11,TaskValues_ref!$E:$Z,17,FALSE))</f>
        <v/>
      </c>
      <c r="Q11">
        <f>IF(VLOOKUP($E11,TaskValues_ref!$E:$Z,18,FALSE)=0,"",VLOOKUP($E11,TaskValues_ref!$E:$Z,18,FALSE))</f>
        <v>60</v>
      </c>
      <c r="R11" t="str">
        <f>IF(VLOOKUP($E11,TaskValues_ref!$E:$Z,19,FALSE)=0,"",VLOOKUP($E11,TaskValues_ref!$E:$Z,19,FALSE))</f>
        <v/>
      </c>
      <c r="S11" t="str">
        <f>IF(VLOOKUP($E11,TaskValues_ref!$E:$Z,20,FALSE)=0,"",VLOOKUP($E11,TaskValues_ref!$E:$Z,20,FALSE))</f>
        <v/>
      </c>
    </row>
    <row r="12" spans="1:19" x14ac:dyDescent="0.35">
      <c r="A12" s="355" t="s">
        <v>2163</v>
      </c>
      <c r="B12" s="355" t="s">
        <v>2164</v>
      </c>
      <c r="C12" s="356" t="s">
        <v>2185</v>
      </c>
      <c r="D12" s="353">
        <v>11</v>
      </c>
      <c r="E12" s="64" t="s">
        <v>2202</v>
      </c>
      <c r="F12" s="319" t="str">
        <f>VLOOKUP(E12,TaskValues_ref!E:F,2,FALSE)</f>
        <v>Pre-referral PPH</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Amhara</v>
      </c>
      <c r="L12" s="195">
        <f>IF(VLOOKUP($E12,TaskValues_ref!$E:$Z,11,FALSE)=0,"",VLOOKUP($E12,TaskValues_ref!$E:$Z,11,FALSE))</f>
        <v>0.1066</v>
      </c>
      <c r="M12" s="321" t="str">
        <f>IF(VLOOKUP($E12,TaskValues_ref!$E:$Z,13,FALSE)=0,"",VLOOKUP($E12,TaskValues_ref!$E:$Z,13,FALSE))</f>
        <v/>
      </c>
      <c r="N12" s="89">
        <f>IF(VLOOKUP($E12,TaskValues_ref!$E:$Z,15,FALSE)=0,"",VLOOKUP($E12,TaskValues_ref!$E:$Z,15,FALSE))</f>
        <v>1</v>
      </c>
      <c r="O12">
        <f>IF(VLOOKUP($E12,TaskValues_ref!$E:$Z,16,FALSE)=0,"",VLOOKUP($E12,TaskValues_ref!$E:$Z,16,FALSE))</f>
        <v>1</v>
      </c>
      <c r="P12" t="str">
        <f>IF(VLOOKUP($E12,TaskValues_ref!$E:$Z,17,FALSE)=0,"",VLOOKUP($E12,TaskValues_ref!$E:$Z,17,FALSE))</f>
        <v/>
      </c>
      <c r="Q12">
        <f>IF(VLOOKUP($E12,TaskValues_ref!$E:$Z,18,FALSE)=0,"",VLOOKUP($E12,TaskValues_ref!$E:$Z,18,FALSE))</f>
        <v>10</v>
      </c>
      <c r="R12" t="str">
        <f>IF(VLOOKUP($E12,TaskValues_ref!$E:$Z,19,FALSE)=0,"",VLOOKUP($E12,TaskValues_ref!$E:$Z,19,FALSE))</f>
        <v/>
      </c>
      <c r="S12" t="str">
        <f>IF(VLOOKUP($E12,TaskValues_ref!$E:$Z,20,FALSE)=0,"",VLOOKUP($E12,TaskValues_ref!$E:$Z,20,FALSE))</f>
        <v/>
      </c>
    </row>
    <row r="13" spans="1:19" x14ac:dyDescent="0.35">
      <c r="A13" s="355" t="s">
        <v>2163</v>
      </c>
      <c r="B13" s="355" t="s">
        <v>2164</v>
      </c>
      <c r="C13" s="356" t="s">
        <v>2206</v>
      </c>
      <c r="D13" s="353">
        <v>12</v>
      </c>
      <c r="E13" s="64" t="s">
        <v>2207</v>
      </c>
      <c r="F13" s="319" t="str">
        <f>VLOOKUP(E13,TaskValues_ref!E:F,2,FALSE)</f>
        <v>Mortality surveillance</v>
      </c>
      <c r="G13" s="321" t="str">
        <f>VLOOKUP($E13,TaskValues_ref!$E:$Z,3,FALSE)</f>
        <v>Non-productive</v>
      </c>
      <c r="H13" s="321" t="str">
        <f>VLOOKUP($E13,TaskValues_ref!$E:$Z,4,FALSE)</f>
        <v>Public Health</v>
      </c>
      <c r="I13" s="321" t="str">
        <f>VLOOKUP($E13,TaskValues_ref!$E:$Z,5,FALSE)</f>
        <v>-</v>
      </c>
      <c r="J13" s="320" t="str">
        <f>VLOOKUP($E13,TaskValues_ref!$E:$Z,6,FALSE)</f>
        <v>-</v>
      </c>
      <c r="K13" s="321" t="str">
        <f>VLOOKUP($E13,TaskValues_ref!$E:$Z,10,FALSE)</f>
        <v>Amhara</v>
      </c>
      <c r="L13" s="195" t="str">
        <f>IF(VLOOKUP($E13,TaskValues_ref!$E:$Z,11,FALSE)=0,"",VLOOKUP($E13,TaskValues_ref!$E:$Z,11,FALSE))</f>
        <v/>
      </c>
      <c r="M13" s="321" t="str">
        <f>IF(VLOOKUP($E13,TaskValues_ref!$E:$Z,13,FALSE)=0,"",VLOOKUP($E13,TaskValues_ref!$E:$Z,13,FALSE))</f>
        <v/>
      </c>
      <c r="N13" s="89" t="str">
        <f>IF(VLOOKUP($E13,TaskValues_ref!$E:$Z,15,FALSE)=0,"",VLOOKUP($E13,TaskValues_ref!$E:$Z,15,FALSE))</f>
        <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35">
      <c r="A14" s="355" t="s">
        <v>2163</v>
      </c>
      <c r="B14" s="355" t="s">
        <v>2164</v>
      </c>
      <c r="C14" s="356" t="s">
        <v>2206</v>
      </c>
      <c r="D14" s="353">
        <v>13</v>
      </c>
      <c r="E14" s="64" t="s">
        <v>2768</v>
      </c>
      <c r="F14" s="319" t="str">
        <f>VLOOKUP(E14,TaskValues_ref!E:F,2,FALSE)</f>
        <v>ID fistula and prolapse</v>
      </c>
      <c r="G14" s="321" t="str">
        <f>VLOOKUP($E14,TaskValues_ref!$E:$Z,3,FALSE)</f>
        <v>Non-clinical</v>
      </c>
      <c r="H14" s="321" t="str">
        <f>VLOOKUP($E14,TaskValues_ref!$E:$Z,4,FALSE)</f>
        <v>Public Health</v>
      </c>
      <c r="I14" s="321" t="str">
        <f>VLOOKUP($E14,TaskValues_ref!$E:$Z,5,FALSE)</f>
        <v>-</v>
      </c>
      <c r="J14" s="320" t="str">
        <f>VLOOKUP($E14,TaskValues_ref!$E:$Z,6,FALSE)</f>
        <v>births</v>
      </c>
      <c r="K14" s="321" t="str">
        <f>VLOOKUP($E14,TaskValues_ref!$E:$Z,10,FALSE)</f>
        <v>Amhara</v>
      </c>
      <c r="L14" s="195" t="str">
        <f>IF(VLOOKUP($E14,TaskValues_ref!$E:$Z,11,FALSE)=0,"",VLOOKUP($E14,TaskValues_ref!$E:$Z,11,FALSE))</f>
        <v/>
      </c>
      <c r="M14" s="321" t="str">
        <f>IF(VLOOKUP($E14,TaskValues_ref!$E:$Z,13,FALSE)=0,"",VLOOKUP($E14,TaskValues_ref!$E:$Z,13,FALSE))</f>
        <v/>
      </c>
      <c r="N14" s="89" t="str">
        <f>IF(VLOOKUP($E14,TaskValues_ref!$E:$Z,15,FALSE)=0,"",VLOOKUP($E14,TaskValues_ref!$E:$Z,15,FALSE))</f>
        <v/>
      </c>
      <c r="O14" t="str">
        <f>IF(VLOOKUP($E14,TaskValues_ref!$E:$Z,16,FALSE)=0,"",VLOOKUP($E14,TaskValues_ref!$E:$Z,16,FALSE))</f>
        <v/>
      </c>
      <c r="P14" t="str">
        <f>IF(VLOOKUP($E14,TaskValues_ref!$E:$Z,17,FALSE)=0,"",VLOOKUP($E14,TaskValues_ref!$E:$Z,17,FALSE))</f>
        <v/>
      </c>
      <c r="Q14" t="str">
        <f>IF(VLOOKUP($E14,TaskValues_ref!$E:$Z,18,FALSE)=0,"",VLOOKUP($E14,TaskValues_ref!$E:$Z,18,FALSE))</f>
        <v/>
      </c>
      <c r="R14" t="str">
        <f>IF(VLOOKUP($E14,TaskValues_ref!$E:$Z,19,FALSE)=0,"",VLOOKUP($E14,TaskValues_ref!$E:$Z,19,FALSE))</f>
        <v/>
      </c>
      <c r="S14" t="str">
        <f>IF(VLOOKUP($E14,TaskValues_ref!$E:$Z,20,FALSE)=0,"",VLOOKUP($E14,TaskValues_ref!$E:$Z,20,FALSE))</f>
        <v/>
      </c>
    </row>
    <row r="15" spans="1:19" x14ac:dyDescent="0.35">
      <c r="A15" s="355" t="s">
        <v>2163</v>
      </c>
      <c r="B15" s="355" t="s">
        <v>2164</v>
      </c>
      <c r="C15" s="356" t="s">
        <v>2206</v>
      </c>
      <c r="D15" s="353">
        <v>14</v>
      </c>
      <c r="E15" s="64" t="s">
        <v>2769</v>
      </c>
      <c r="F15" s="319" t="str">
        <f>VLOOKUP(E15,TaskValues_ref!E:F,2,FALSE)</f>
        <v>Promote cervical cancer ID and treat</v>
      </c>
      <c r="G15" s="321" t="str">
        <f>VLOOKUP($E15,TaskValues_ref!$E:$Z,3,FALSE)</f>
        <v>Non-clinical</v>
      </c>
      <c r="H15" s="321" t="str">
        <f>VLOOKUP($E15,TaskValues_ref!$E:$Z,4,FALSE)</f>
        <v>Preventive</v>
      </c>
      <c r="I15" s="321" t="str">
        <f>VLOOKUP($E15,TaskValues_ref!$E:$Z,5,FALSE)</f>
        <v>Sexual health</v>
      </c>
      <c r="J15" s="320" t="str">
        <f>VLOOKUP($E15,TaskValues_ref!$E:$Z,6,FALSE)</f>
        <v>women 15-49</v>
      </c>
      <c r="K15" s="321" t="str">
        <f>VLOOKUP($E15,TaskValues_ref!$E:$Z,10,FALSE)</f>
        <v>Amhara</v>
      </c>
      <c r="L15" s="195" t="str">
        <f>IF(VLOOKUP($E15,TaskValues_ref!$E:$Z,11,FALSE)=0,"",VLOOKUP($E15,TaskValues_ref!$E:$Z,11,FALSE))</f>
        <v/>
      </c>
      <c r="M15" s="321" t="str">
        <f>IF(VLOOKUP($E15,TaskValues_ref!$E:$Z,13,FALSE)=0,"",VLOOKUP($E15,TaskValues_ref!$E:$Z,13,FALSE))</f>
        <v/>
      </c>
      <c r="N15" s="89" t="str">
        <f>IF(VLOOKUP($E15,TaskValues_ref!$E:$Z,15,FALSE)=0,"",VLOOKUP($E15,TaskValues_ref!$E:$Z,15,FALSE))</f>
        <v/>
      </c>
      <c r="O15" t="str">
        <f>IF(VLOOKUP($E15,TaskValues_ref!$E:$Z,16,FALSE)=0,"",VLOOKUP($E15,TaskValues_ref!$E:$Z,16,FALSE))</f>
        <v/>
      </c>
      <c r="P15" t="str">
        <f>IF(VLOOKUP($E15,TaskValues_ref!$E:$Z,17,FALSE)=0,"",VLOOKUP($E15,TaskValues_ref!$E:$Z,17,FALSE))</f>
        <v/>
      </c>
      <c r="Q15" t="str">
        <f>IF(VLOOKUP($E15,TaskValues_ref!$E:$Z,18,FALSE)=0,"",VLOOKUP($E15,TaskValues_ref!$E:$Z,18,FALSE))</f>
        <v/>
      </c>
      <c r="R15" t="str">
        <f>IF(VLOOKUP($E15,TaskValues_ref!$E:$Z,19,FALSE)=0,"",VLOOKUP($E15,TaskValues_ref!$E:$Z,19,FALSE))</f>
        <v/>
      </c>
      <c r="S15" t="str">
        <f>IF(VLOOKUP($E15,TaskValues_ref!$E:$Z,20,FALSE)=0,"",VLOOKUP($E15,TaskValues_ref!$E:$Z,20,FALSE))</f>
        <v/>
      </c>
    </row>
    <row r="16" spans="1:19" x14ac:dyDescent="0.35">
      <c r="A16" s="355" t="s">
        <v>2163</v>
      </c>
      <c r="B16" s="356" t="s">
        <v>2213</v>
      </c>
      <c r="C16" s="356"/>
      <c r="D16" s="353">
        <v>15</v>
      </c>
      <c r="E16" s="64" t="str">
        <f>_xlfn.CONCAT("FH.MN.",D16)</f>
        <v>FH.MN.15</v>
      </c>
      <c r="F16" s="319" t="str">
        <f>VLOOKUP(E16,TaskValues_ref!E:F,2,FALSE)</f>
        <v>Newborn care</v>
      </c>
      <c r="G16" s="321" t="str">
        <f>VLOOKUP($E16,TaskValues_ref!$E:$Z,3,FALSE)</f>
        <v>Clinical</v>
      </c>
      <c r="H16" s="321" t="str">
        <f>VLOOKUP($E16,TaskValues_ref!$E:$Z,4,FALSE)</f>
        <v>Preventive</v>
      </c>
      <c r="I16" s="321" t="str">
        <f>VLOOKUP($E16,TaskValues_ref!$E:$Z,5,FALSE)</f>
        <v>Pregnancy</v>
      </c>
      <c r="J16" s="320" t="str">
        <f>VLOOKUP($E16,TaskValues_ref!$E:$Z,6,FALSE)</f>
        <v>births</v>
      </c>
      <c r="K16" s="321" t="str">
        <f>VLOOKUP($E16,TaskValues_ref!$E:$Z,10,FALSE)</f>
        <v>Amhara</v>
      </c>
      <c r="L16" s="195">
        <f>IF(VLOOKUP($E16,TaskValues_ref!$E:$Z,11,FALSE)=0,"",VLOOKUP($E16,TaskValues_ref!$E:$Z,11,FALSE))</f>
        <v>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30</v>
      </c>
      <c r="R16" t="str">
        <f>IF(VLOOKUP($E16,TaskValues_ref!$E:$Z,19,FALSE)=0,"",VLOOKUP($E16,TaskValues_ref!$E:$Z,19,FALSE))</f>
        <v/>
      </c>
      <c r="S16" t="str">
        <f>IF(VLOOKUP($E16,TaskValues_ref!$E:$Z,20,FALSE)=0,"",VLOOKUP($E16,TaskValues_ref!$E:$Z,20,FALSE))</f>
        <v/>
      </c>
    </row>
    <row r="17" spans="1:19" x14ac:dyDescent="0.35">
      <c r="A17" s="355" t="s">
        <v>2163</v>
      </c>
      <c r="B17" s="356" t="s">
        <v>2213</v>
      </c>
      <c r="C17" s="356"/>
      <c r="D17" s="353">
        <v>16</v>
      </c>
      <c r="E17" s="64" t="str">
        <f>_xlfn.CONCAT("FH.MN.",D17)</f>
        <v>FH.MN.16</v>
      </c>
      <c r="F17" s="319" t="str">
        <f>VLOOKUP(E17,TaskValues_ref!E:F,2,FALSE)</f>
        <v>Chlorhexidine</v>
      </c>
      <c r="G17" s="321" t="str">
        <f>VLOOKUP($E17,TaskValues_ref!$E:$Z,3,FALSE)</f>
        <v>Clinical</v>
      </c>
      <c r="H17" s="321" t="str">
        <f>VLOOKUP($E17,TaskValues_ref!$E:$Z,4,FALSE)</f>
        <v>Preventive</v>
      </c>
      <c r="I17" s="321" t="str">
        <f>VLOOKUP($E17,TaskValues_ref!$E:$Z,5,FALSE)</f>
        <v>Pregnancy</v>
      </c>
      <c r="J17" s="320" t="str">
        <f>VLOOKUP($E17,TaskValues_ref!$E:$Z,6,FALSE)</f>
        <v>births</v>
      </c>
      <c r="K17" s="321" t="str">
        <f>VLOOKUP($E17,TaskValues_ref!$E:$Z,10,FALSE)</f>
        <v>Amhara</v>
      </c>
      <c r="L17" s="195">
        <f>IF(VLOOKUP($E17,TaskValues_ref!$E:$Z,11,FALSE)=0,"",VLOOKUP($E17,TaskValues_ref!$E:$Z,11,FALSE))</f>
        <v>1</v>
      </c>
      <c r="M17" s="321" t="str">
        <f>IF(VLOOKUP($E17,TaskValues_ref!$E:$Z,13,FALSE)=0,"",VLOOKUP($E17,TaskValues_ref!$E:$Z,13,FALSE))</f>
        <v/>
      </c>
      <c r="N17" s="89">
        <f>IF(VLOOKUP($E17,TaskValues_ref!$E:$Z,15,FALSE)=0,"",VLOOKUP($E17,TaskValues_ref!$E:$Z,15,FALSE))</f>
        <v>1</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x14ac:dyDescent="0.35">
      <c r="A18" s="355" t="s">
        <v>2163</v>
      </c>
      <c r="B18" s="356" t="s">
        <v>2213</v>
      </c>
      <c r="C18" s="356"/>
      <c r="D18" s="353">
        <v>17</v>
      </c>
      <c r="E18" s="64" t="str">
        <f>_xlfn.CONCAT("FH.MN.",D18)</f>
        <v>FH.MN.17</v>
      </c>
      <c r="F18" s="319" t="str">
        <f>VLOOKUP(E18,TaskValues_ref!E:F,2,FALSE)</f>
        <v>Kangaroo care</v>
      </c>
      <c r="G18" s="321" t="str">
        <f>VLOOKUP($E18,TaskValues_ref!$E:$Z,3,FALSE)</f>
        <v>Clinical</v>
      </c>
      <c r="H18" s="321" t="str">
        <f>VLOOKUP($E18,TaskValues_ref!$E:$Z,4,FALSE)</f>
        <v>Preventive</v>
      </c>
      <c r="I18" s="321" t="str">
        <f>VLOOKUP($E18,TaskValues_ref!$E:$Z,5,FALSE)</f>
        <v>Pregnancy</v>
      </c>
      <c r="J18" s="320" t="str">
        <f>VLOOKUP($E18,TaskValues_ref!$E:$Z,6,FALSE)</f>
        <v>births</v>
      </c>
      <c r="K18" s="321" t="str">
        <f>VLOOKUP($E18,TaskValues_ref!$E:$Z,10,FALSE)</f>
        <v>Amhara</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35">
      <c r="A19" s="355" t="s">
        <v>2163</v>
      </c>
      <c r="B19" s="356" t="s">
        <v>2213</v>
      </c>
      <c r="C19" s="356"/>
      <c r="D19" s="353">
        <v>18</v>
      </c>
      <c r="E19" s="64" t="str">
        <f>_xlfn.CONCAT("FH.MN.",D19)</f>
        <v>FH.MN.18</v>
      </c>
      <c r="F19" s="319" t="str">
        <f>VLOOKUP(E19,TaskValues_ref!E:F,2,FALSE)</f>
        <v>Refer congenital anomalies</v>
      </c>
      <c r="G19" s="321" t="str">
        <f>VLOOKUP($E19,TaskValues_ref!$E:$Z,3,FALSE)</f>
        <v>Clinical</v>
      </c>
      <c r="H19" s="321" t="str">
        <f>VLOOKUP($E19,TaskValues_ref!$E:$Z,4,FALSE)</f>
        <v>Chronic</v>
      </c>
      <c r="I19" s="321" t="str">
        <f>VLOOKUP($E19,TaskValues_ref!$E:$Z,5,FALSE)</f>
        <v>Sick child</v>
      </c>
      <c r="J19" s="320" t="str">
        <f>VLOOKUP($E19,TaskValues_ref!$E:$Z,6,FALSE)</f>
        <v>births</v>
      </c>
      <c r="K19" s="321" t="str">
        <f>VLOOKUP($E19,TaskValues_ref!$E:$Z,10,FALSE)</f>
        <v>Amhara</v>
      </c>
      <c r="L19" s="195">
        <f>IF(VLOOKUP($E19,TaskValues_ref!$E:$Z,11,FALSE)=0,"",VLOOKUP($E19,TaskValues_ref!$E:$Z,11,FALSE))</f>
        <v>1</v>
      </c>
      <c r="M19" s="321" t="str">
        <f>IF(VLOOKUP($E19,TaskValues_ref!$E:$Z,13,FALSE)=0,"",VLOOKUP($E19,TaskValues_ref!$E:$Z,13,FALSE))</f>
        <v/>
      </c>
      <c r="N19" s="89">
        <f>IF(VLOOKUP($E19,TaskValues_ref!$E:$Z,15,FALSE)=0,"",VLOOKUP($E19,TaskValues_ref!$E:$Z,15,FALSE))</f>
        <v>1</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35">
      <c r="A20" s="355" t="s">
        <v>2163</v>
      </c>
      <c r="B20" s="356" t="s">
        <v>2213</v>
      </c>
      <c r="C20" s="356"/>
      <c r="D20" s="353">
        <v>19</v>
      </c>
      <c r="E20" s="64" t="s">
        <v>2225</v>
      </c>
      <c r="F20" s="319" t="str">
        <f>VLOOKUP(E20,TaskValues_ref!E:F,2,FALSE)</f>
        <v>Pneumonia (ARI)</v>
      </c>
      <c r="G20" s="321" t="str">
        <f>VLOOKUP($E20,TaskValues_ref!$E:$Z,3,FALSE)</f>
        <v>Clinical</v>
      </c>
      <c r="H20" s="321" t="str">
        <f>VLOOKUP($E20,TaskValues_ref!$E:$Z,4,FALSE)</f>
        <v>Acute</v>
      </c>
      <c r="I20" s="321" t="str">
        <f>VLOOKUP($E20,TaskValues_ref!$E:$Z,5,FALSE)</f>
        <v>Sick child</v>
      </c>
      <c r="J20" s="320" t="str">
        <f>VLOOKUP($E20,TaskValues_ref!$E:$Z,6,FALSE)</f>
        <v>1-4</v>
      </c>
      <c r="K20" s="321" t="str">
        <f>VLOOKUP($E20,TaskValues_ref!$E:$Z,10,FALSE)</f>
        <v>Amhara</v>
      </c>
      <c r="L20" s="195">
        <f>IF(VLOOKUP($E20,TaskValues_ref!$E:$Z,11,FALSE)=0,"",VLOOKUP($E20,TaskValues_ref!$E:$Z,11,FALSE))</f>
        <v>2</v>
      </c>
      <c r="M20" s="321" t="str">
        <f>IF(VLOOKUP($E20,TaskValues_ref!$E:$Z,13,FALSE)=0,"",VLOOKUP($E20,TaskValues_ref!$E:$Z,13,FALSE))</f>
        <v/>
      </c>
      <c r="N20" s="89">
        <f>IF(VLOOKUP($E20,TaskValues_ref!$E:$Z,15,FALSE)=0,"",VLOOKUP($E20,TaskValues_ref!$E:$Z,15,FALSE))</f>
        <v>0.98</v>
      </c>
      <c r="O20">
        <f>IF(VLOOKUP($E20,TaskValues_ref!$E:$Z,16,FALSE)=0,"",VLOOKUP($E20,TaskValues_ref!$E:$Z,16,FALSE))</f>
        <v>1</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5" t="s">
        <v>2163</v>
      </c>
      <c r="B21" s="356" t="s">
        <v>2213</v>
      </c>
      <c r="C21" s="356"/>
      <c r="D21" s="353">
        <v>19</v>
      </c>
      <c r="E21" s="64" t="s">
        <v>2227</v>
      </c>
      <c r="F21" s="319" t="str">
        <f>VLOOKUP(E21,TaskValues_ref!E:F,2,FALSE)</f>
        <v>Diarrhea</v>
      </c>
      <c r="G21" s="321" t="str">
        <f>VLOOKUP($E21,TaskValues_ref!$E:$Z,3,FALSE)</f>
        <v>Clinical</v>
      </c>
      <c r="H21" s="321" t="str">
        <f>VLOOKUP($E21,TaskValues_ref!$E:$Z,4,FALSE)</f>
        <v>Acute</v>
      </c>
      <c r="I21" s="321" t="str">
        <f>VLOOKUP($E21,TaskValues_ref!$E:$Z,5,FALSE)</f>
        <v>Sick child</v>
      </c>
      <c r="J21" s="320" t="str">
        <f>VLOOKUP($E21,TaskValues_ref!$E:$Z,6,FALSE)</f>
        <v>1-4</v>
      </c>
      <c r="K21" s="321" t="str">
        <f>VLOOKUP($E21,TaskValues_ref!$E:$Z,10,FALSE)</f>
        <v>Amhara</v>
      </c>
      <c r="L21" s="195">
        <f>IF(VLOOKUP($E21,TaskValues_ref!$E:$Z,11,FALSE)=0,"",VLOOKUP($E21,TaskValues_ref!$E:$Z,11,FALSE))</f>
        <v>3</v>
      </c>
      <c r="M21" s="321" t="str">
        <f>IF(VLOOKUP($E21,TaskValues_ref!$E:$Z,13,FALSE)=0,"",VLOOKUP($E21,TaskValues_ref!$E:$Z,13,FALSE))</f>
        <v/>
      </c>
      <c r="N21" s="89">
        <f>IF(VLOOKUP($E21,TaskValues_ref!$E:$Z,15,FALSE)=0,"",VLOOKUP($E21,TaskValues_ref!$E:$Z,15,FALSE))</f>
        <v>0.98</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5" t="s">
        <v>2163</v>
      </c>
      <c r="B22" s="356" t="s">
        <v>2213</v>
      </c>
      <c r="C22" s="356"/>
      <c r="D22" s="353">
        <v>19</v>
      </c>
      <c r="E22" s="64" t="s">
        <v>2228</v>
      </c>
      <c r="F22" s="319" t="str">
        <f>VLOOKUP(E22,TaskValues_ref!E:F,2,FALSE)</f>
        <v>Parasites</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Amhara</v>
      </c>
      <c r="L22" s="195">
        <f>IF(VLOOKUP($E22,TaskValues_ref!$E:$Z,11,FALSE)=0,"",VLOOKUP($E22,TaskValues_ref!$E:$Z,11,FALSE))</f>
        <v>0.46090000000000003</v>
      </c>
      <c r="M22" s="321" t="str">
        <f>IF(VLOOKUP($E22,TaskValues_ref!$E:$Z,13,FALSE)=0,"",VLOOKUP($E22,TaskValues_ref!$E:$Z,13,FALSE))</f>
        <v/>
      </c>
      <c r="N22" s="89">
        <f>IF(VLOOKUP($E22,TaskValues_ref!$E:$Z,15,FALSE)=0,"",VLOOKUP($E22,TaskValues_ref!$E:$Z,15,FALSE))</f>
        <v>0.98</v>
      </c>
      <c r="O22">
        <f>IF(VLOOKUP($E22,TaskValues_ref!$E:$Z,16,FALSE)=0,"",VLOOKUP($E22,TaskValues_ref!$E:$Z,16,FALSE))</f>
        <v>2</v>
      </c>
      <c r="P22" t="str">
        <f>IF(VLOOKUP($E22,TaskValues_ref!$E:$Z,17,FALSE)=0,"",VLOOKUP($E22,TaskValues_ref!$E:$Z,17,FALSE))</f>
        <v/>
      </c>
      <c r="Q22">
        <f>IF(VLOOKUP($E22,TaskValues_ref!$E:$Z,18,FALSE)=0,"",VLOOKUP($E22,TaskValues_ref!$E:$Z,18,FALSE))</f>
        <v>5</v>
      </c>
      <c r="R22" t="str">
        <f>IF(VLOOKUP($E22,TaskValues_ref!$E:$Z,19,FALSE)=0,"",VLOOKUP($E22,TaskValues_ref!$E:$Z,19,FALSE))</f>
        <v/>
      </c>
      <c r="S22" t="str">
        <f>IF(VLOOKUP($E22,TaskValues_ref!$E:$Z,20,FALSE)=0,"",VLOOKUP($E22,TaskValues_ref!$E:$Z,20,FALSE))</f>
        <v/>
      </c>
    </row>
    <row r="23" spans="1:19" x14ac:dyDescent="0.35">
      <c r="A23" s="355" t="s">
        <v>2163</v>
      </c>
      <c r="B23" s="356" t="s">
        <v>2213</v>
      </c>
      <c r="C23" s="356"/>
      <c r="D23" s="353">
        <v>19</v>
      </c>
      <c r="E23" s="64" t="s">
        <v>2829</v>
      </c>
      <c r="F23" s="319" t="str">
        <f>VLOOKUP(E23,TaskValues_ref!E:F,2,FALSE)</f>
        <v>Fever, excluding diarrhea and ARI</v>
      </c>
      <c r="G23" s="321" t="str">
        <f>VLOOKUP($E23,TaskValues_ref!$E:$Z,3,FALSE)</f>
        <v>Clinical</v>
      </c>
      <c r="H23" s="321" t="str">
        <f>VLOOKUP($E23,TaskValues_ref!$E:$Z,4,FALSE)</f>
        <v>Acute</v>
      </c>
      <c r="I23" s="321" t="str">
        <f>VLOOKUP($E23,TaskValues_ref!$E:$Z,5,FALSE)</f>
        <v>Sick child</v>
      </c>
      <c r="J23" s="320" t="str">
        <f>VLOOKUP($E23,TaskValues_ref!$E:$Z,6,FALSE)</f>
        <v>1-4</v>
      </c>
      <c r="K23" s="321" t="str">
        <f>VLOOKUP($E23,TaskValues_ref!$E:$Z,10,FALSE)</f>
        <v>Amhara</v>
      </c>
      <c r="L23" s="195" t="str">
        <f>IF(VLOOKUP($E23,TaskValues_ref!$E:$Z,11,FALSE)=0,"",VLOOKUP($E23,TaskValues_ref!$E:$Z,11,FALSE))</f>
        <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5</v>
      </c>
      <c r="R23" t="str">
        <f>IF(VLOOKUP($E23,TaskValues_ref!$E:$Z,19,FALSE)=0,"",VLOOKUP($E23,TaskValues_ref!$E:$Z,19,FALSE))</f>
        <v/>
      </c>
      <c r="S23" t="str">
        <f>IF(VLOOKUP($E23,TaskValues_ref!$E:$Z,20,FALSE)=0,"",VLOOKUP($E23,TaskValues_ref!$E:$Z,20,FALSE))</f>
        <v/>
      </c>
    </row>
    <row r="24" spans="1:19" x14ac:dyDescent="0.35">
      <c r="A24" s="355" t="s">
        <v>2163</v>
      </c>
      <c r="B24" s="356" t="s">
        <v>2213</v>
      </c>
      <c r="C24" s="356"/>
      <c r="D24" s="353">
        <v>20</v>
      </c>
      <c r="E24" s="64" t="str">
        <f>_xlfn.CONCAT("FH.MN.",D24)</f>
        <v>FH.MN.20</v>
      </c>
      <c r="F24" s="319" t="str">
        <f>VLOOKUP(E24,TaskValues_ref!E:F,2,FALSE)</f>
        <v>IMNCI</v>
      </c>
      <c r="G24" s="321" t="str">
        <f>VLOOKUP($E24,TaskValues_ref!$E:$Z,3,FALSE)</f>
        <v>Clinical</v>
      </c>
      <c r="H24" s="321" t="str">
        <f>VLOOKUP($E24,TaskValues_ref!$E:$Z,4,FALSE)</f>
        <v>Acute</v>
      </c>
      <c r="I24" s="321" t="str">
        <f>VLOOKUP($E24,TaskValues_ref!$E:$Z,5,FALSE)</f>
        <v>Sick child</v>
      </c>
      <c r="J24" s="320" t="str">
        <f>VLOOKUP($E24,TaskValues_ref!$E:$Z,6,FALSE)</f>
        <v>-</v>
      </c>
      <c r="K24" s="321" t="str">
        <f>VLOOKUP($E24,TaskValues_ref!$E:$Z,10,FALSE)</f>
        <v>Amhara</v>
      </c>
      <c r="L24" s="195" t="str">
        <f>IF(VLOOKUP($E24,TaskValues_ref!$E:$Z,11,FALSE)=0,"",VLOOKUP($E24,TaskValues_ref!$E:$Z,11,FALSE))</f>
        <v/>
      </c>
      <c r="M24" s="321" t="str">
        <f>IF(VLOOKUP($E24,TaskValues_ref!$E:$Z,13,FALSE)=0,"",VLOOKUP($E24,TaskValues_ref!$E:$Z,13,FALSE))</f>
        <v/>
      </c>
      <c r="N24" s="89" t="str">
        <f>IF(VLOOKUP($E24,TaskValues_ref!$E:$Z,15,FALSE)=0,"",VLOOKUP($E24,TaskValues_ref!$E:$Z,15,FALSE))</f>
        <v/>
      </c>
      <c r="O24" t="str">
        <f>IF(VLOOKUP($E24,TaskValues_ref!$E:$Z,16,FALSE)=0,"",VLOOKUP($E24,TaskValues_ref!$E:$Z,16,FALSE))</f>
        <v/>
      </c>
      <c r="P24" t="str">
        <f>IF(VLOOKUP($E24,TaskValues_ref!$E:$Z,17,FALSE)=0,"",VLOOKUP($E24,TaskValues_ref!$E:$Z,17,FALSE))</f>
        <v/>
      </c>
      <c r="Q24" t="str">
        <f>IF(VLOOKUP($E24,TaskValues_ref!$E:$Z,18,FALSE)=0,"",VLOOKUP($E24,TaskValues_ref!$E:$Z,18,FALSE))</f>
        <v/>
      </c>
      <c r="R24" t="str">
        <f>IF(VLOOKUP($E24,TaskValues_ref!$E:$Z,19,FALSE)=0,"",VLOOKUP($E24,TaskValues_ref!$E:$Z,19,FALSE))</f>
        <v/>
      </c>
      <c r="S24" t="str">
        <f>IF(VLOOKUP($E24,TaskValues_ref!$E:$Z,20,FALSE)=0,"",VLOOKUP($E24,TaskValues_ref!$E:$Z,20,FALSE))</f>
        <v/>
      </c>
    </row>
    <row r="25" spans="1:19" x14ac:dyDescent="0.35">
      <c r="A25" s="355" t="s">
        <v>2163</v>
      </c>
      <c r="B25" s="356" t="s">
        <v>2213</v>
      </c>
      <c r="C25" s="356"/>
      <c r="D25" s="353">
        <v>21</v>
      </c>
      <c r="E25" s="64" t="s">
        <v>2226</v>
      </c>
      <c r="F25" s="319" t="str">
        <f>VLOOKUP(E25,TaskValues_ref!E:F,2,FALSE)</f>
        <v>Well child check &amp; growth monitoring</v>
      </c>
      <c r="G25" s="321" t="str">
        <f>VLOOKUP($E25,TaskValues_ref!$E:$Z,3,FALSE)</f>
        <v>Clinical</v>
      </c>
      <c r="H25" s="321" t="str">
        <f>VLOOKUP($E25,TaskValues_ref!$E:$Z,4,FALSE)</f>
        <v>Preventive</v>
      </c>
      <c r="I25" s="321" t="str">
        <f>VLOOKUP($E25,TaskValues_ref!$E:$Z,5,FALSE)</f>
        <v>Nutrition</v>
      </c>
      <c r="J25" s="320" t="str">
        <f>VLOOKUP($E25,TaskValues_ref!$E:$Z,6,FALSE)</f>
        <v>1-4</v>
      </c>
      <c r="K25" s="321" t="str">
        <f>VLOOKUP($E25,TaskValues_ref!$E:$Z,10,FALSE)</f>
        <v>Amhara</v>
      </c>
      <c r="L25" s="195">
        <f>IF(VLOOKUP($E25,TaskValues_ref!$E:$Z,11,FALSE)=0,"",VLOOKUP($E25,TaskValues_ref!$E:$Z,11,FALSE))</f>
        <v>1</v>
      </c>
      <c r="M25" s="321" t="str">
        <f>IF(VLOOKUP($E25,TaskValues_ref!$E:$Z,13,FALSE)=0,"",VLOOKUP($E25,TaskValues_ref!$E:$Z,13,FALSE))</f>
        <v/>
      </c>
      <c r="N25" s="89">
        <f>IF(VLOOKUP($E25,TaskValues_ref!$E:$Z,15,FALSE)=0,"",VLOOKUP($E25,TaskValues_ref!$E:$Z,15,FALSE))</f>
        <v>1</v>
      </c>
      <c r="O25">
        <f>IF(VLOOKUP($E25,TaskValues_ref!$E:$Z,16,FALSE)=0,"",VLOOKUP($E25,TaskValues_ref!$E:$Z,16,FALSE))</f>
        <v>3</v>
      </c>
      <c r="P25" t="str">
        <f>IF(VLOOKUP($E25,TaskValues_ref!$E:$Z,17,FALSE)=0,"",VLOOKUP($E25,TaskValues_ref!$E:$Z,17,FALSE))</f>
        <v/>
      </c>
      <c r="Q25">
        <f>IF(VLOOKUP($E25,TaskValues_ref!$E:$Z,18,FALSE)=0,"",VLOOKUP($E25,TaskValues_ref!$E:$Z,18,FALSE))</f>
        <v>5</v>
      </c>
      <c r="R25" t="str">
        <f>IF(VLOOKUP($E25,TaskValues_ref!$E:$Z,19,FALSE)=0,"",VLOOKUP($E25,TaskValues_ref!$E:$Z,19,FALSE))</f>
        <v/>
      </c>
      <c r="S25" t="str">
        <f>IF(VLOOKUP($E25,TaskValues_ref!$E:$Z,20,FALSE)=0,"",VLOOKUP($E25,TaskValues_ref!$E:$Z,20,FALSE))</f>
        <v/>
      </c>
    </row>
    <row r="26" spans="1:19" x14ac:dyDescent="0.35">
      <c r="A26" s="355" t="s">
        <v>2163</v>
      </c>
      <c r="B26" s="356" t="s">
        <v>2213</v>
      </c>
      <c r="C26" s="356"/>
      <c r="D26" s="353">
        <v>21</v>
      </c>
      <c r="E26" s="64" t="str">
        <f t="shared" ref="E26:E33" si="0">_xlfn.CONCAT("FH.MN.",D26)</f>
        <v>FH.MN.21</v>
      </c>
      <c r="F26" s="319" t="str">
        <f>VLOOKUP(E26,TaskValues_ref!E:F,2,FALSE)</f>
        <v>Treat severe malnutrition</v>
      </c>
      <c r="G26" s="321" t="str">
        <f>VLOOKUP($E26,TaskValues_ref!$E:$Z,3,FALSE)</f>
        <v>Clinical</v>
      </c>
      <c r="H26" s="321" t="str">
        <f>VLOOKUP($E26,TaskValues_ref!$E:$Z,4,FALSE)</f>
        <v>Acute</v>
      </c>
      <c r="I26" s="321" t="str">
        <f>VLOOKUP($E26,TaskValues_ref!$E:$Z,5,FALSE)</f>
        <v>Nutrition</v>
      </c>
      <c r="J26" s="320" t="str">
        <f>VLOOKUP($E26,TaskValues_ref!$E:$Z,6,FALSE)</f>
        <v>1-4</v>
      </c>
      <c r="K26" s="321" t="str">
        <f>VLOOKUP($E26,TaskValues_ref!$E:$Z,10,FALSE)</f>
        <v>Amhara</v>
      </c>
      <c r="L26" s="195">
        <f>IF(VLOOKUP($E26,TaskValues_ref!$E:$Z,11,FALSE)=0,"",VLOOKUP($E26,TaskValues_ref!$E:$Z,11,FALSE))</f>
        <v>0.13400000000000001</v>
      </c>
      <c r="M26" s="321" t="str">
        <f>IF(VLOOKUP($E26,TaskValues_ref!$E:$Z,13,FALSE)=0,"",VLOOKUP($E26,TaskValues_ref!$E:$Z,13,FALSE))</f>
        <v/>
      </c>
      <c r="N26" s="89">
        <f>IF(VLOOKUP($E26,TaskValues_ref!$E:$Z,15,FALSE)=0,"",VLOOKUP($E26,TaskValues_ref!$E:$Z,15,FALSE))</f>
        <v>0.98</v>
      </c>
      <c r="O26">
        <f>IF(VLOOKUP($E26,TaskValues_ref!$E:$Z,16,FALSE)=0,"",VLOOKUP($E26,TaskValues_ref!$E:$Z,16,FALSE))</f>
        <v>4</v>
      </c>
      <c r="P26" t="str">
        <f>IF(VLOOKUP($E26,TaskValues_ref!$E:$Z,17,FALSE)=0,"",VLOOKUP($E26,TaskValues_ref!$E:$Z,17,FALSE))</f>
        <v/>
      </c>
      <c r="Q26">
        <f>IF(VLOOKUP($E26,TaskValues_ref!$E:$Z,18,FALSE)=0,"",VLOOKUP($E26,TaskValues_ref!$E:$Z,18,FALSE))</f>
        <v>5</v>
      </c>
      <c r="R26" t="str">
        <f>IF(VLOOKUP($E26,TaskValues_ref!$E:$Z,19,FALSE)=0,"",VLOOKUP($E26,TaskValues_ref!$E:$Z,19,FALSE))</f>
        <v/>
      </c>
      <c r="S26" t="str">
        <f>IF(VLOOKUP($E26,TaskValues_ref!$E:$Z,20,FALSE)=0,"",VLOOKUP($E26,TaskValues_ref!$E:$Z,20,FALSE))</f>
        <v/>
      </c>
    </row>
    <row r="27" spans="1:19" x14ac:dyDescent="0.35">
      <c r="A27" s="355" t="s">
        <v>2163</v>
      </c>
      <c r="B27" s="356" t="s">
        <v>2213</v>
      </c>
      <c r="C27" s="356"/>
      <c r="D27" s="353">
        <v>22</v>
      </c>
      <c r="E27" s="64" t="str">
        <f t="shared" si="0"/>
        <v>FH.MN.22</v>
      </c>
      <c r="F27" s="319" t="str">
        <f>VLOOKUP(E27,TaskValues_ref!E:F,2,FALSE)</f>
        <v>Treat moderate malnutrition</v>
      </c>
      <c r="G27" s="321" t="str">
        <f>VLOOKUP($E27,TaskValues_ref!$E:$Z,3,FALSE)</f>
        <v>Clinical</v>
      </c>
      <c r="H27" s="321" t="str">
        <f>VLOOKUP($E27,TaskValues_ref!$E:$Z,4,FALSE)</f>
        <v>Acute</v>
      </c>
      <c r="I27" s="321" t="str">
        <f>VLOOKUP($E27,TaskValues_ref!$E:$Z,5,FALSE)</f>
        <v>Nutrition</v>
      </c>
      <c r="J27" s="320" t="str">
        <f>VLOOKUP($E27,TaskValues_ref!$E:$Z,6,FALSE)</f>
        <v>1-4</v>
      </c>
      <c r="K27" s="321" t="str">
        <f>VLOOKUP($E27,TaskValues_ref!$E:$Z,10,FALSE)</f>
        <v>Amhara</v>
      </c>
      <c r="L27" s="195">
        <f>IF(VLOOKUP($E27,TaskValues_ref!$E:$Z,11,FALSE)=0,"",VLOOKUP($E27,TaskValues_ref!$E:$Z,11,FALSE))</f>
        <v>0.41499999999999998</v>
      </c>
      <c r="M27" s="321" t="str">
        <f>IF(VLOOKUP($E27,TaskValues_ref!$E:$Z,13,FALSE)=0,"",VLOOKUP($E27,TaskValues_ref!$E:$Z,13,FALSE))</f>
        <v/>
      </c>
      <c r="N27" s="89">
        <f>IF(VLOOKUP($E27,TaskValues_ref!$E:$Z,15,FALSE)=0,"",VLOOKUP($E27,TaskValues_ref!$E:$Z,15,FALSE))</f>
        <v>0.98</v>
      </c>
      <c r="O27">
        <f>IF(VLOOKUP($E27,TaskValues_ref!$E:$Z,16,FALSE)=0,"",VLOOKUP($E27,TaskValues_ref!$E:$Z,16,FALSE))</f>
        <v>2</v>
      </c>
      <c r="P27" t="str">
        <f>IF(VLOOKUP($E27,TaskValues_ref!$E:$Z,17,FALSE)=0,"",VLOOKUP($E27,TaskValues_ref!$E:$Z,17,FALSE))</f>
        <v/>
      </c>
      <c r="Q27">
        <f>IF(VLOOKUP($E27,TaskValues_ref!$E:$Z,18,FALSE)=0,"",VLOOKUP($E27,TaskValues_ref!$E:$Z,18,FALSE))</f>
        <v>5</v>
      </c>
      <c r="R27" t="str">
        <f>IF(VLOOKUP($E27,TaskValues_ref!$E:$Z,19,FALSE)=0,"",VLOOKUP($E27,TaskValues_ref!$E:$Z,19,FALSE))</f>
        <v/>
      </c>
      <c r="S27" t="str">
        <f>IF(VLOOKUP($E27,TaskValues_ref!$E:$Z,20,FALSE)=0,"",VLOOKUP($E27,TaskValues_ref!$E:$Z,20,FALSE))</f>
        <v/>
      </c>
    </row>
    <row r="28" spans="1:19" x14ac:dyDescent="0.35">
      <c r="A28" s="355" t="s">
        <v>2163</v>
      </c>
      <c r="B28" s="356" t="s">
        <v>2213</v>
      </c>
      <c r="C28" s="356"/>
      <c r="D28" s="353">
        <v>23</v>
      </c>
      <c r="E28" s="64" t="str">
        <f t="shared" si="0"/>
        <v>FH.MN.23</v>
      </c>
      <c r="F28" s="319" t="str">
        <f>VLOOKUP(E28,TaskValues_ref!E:F,2,FALSE)</f>
        <v>Deworming &amp; VitA</v>
      </c>
      <c r="G28" s="321" t="str">
        <f>VLOOKUP($E28,TaskValues_ref!$E:$Z,3,FALSE)</f>
        <v>Clinical</v>
      </c>
      <c r="H28" s="321" t="str">
        <f>VLOOKUP($E28,TaskValues_ref!$E:$Z,4,FALSE)</f>
        <v>Preventive</v>
      </c>
      <c r="I28" s="321" t="str">
        <f>VLOOKUP($E28,TaskValues_ref!$E:$Z,5,FALSE)</f>
        <v>Nutrition</v>
      </c>
      <c r="J28" s="320" t="str">
        <f>VLOOKUP($E28,TaskValues_ref!$E:$Z,6,FALSE)</f>
        <v>1-4</v>
      </c>
      <c r="K28" s="321" t="str">
        <f>VLOOKUP($E28,TaskValues_ref!$E:$Z,10,FALSE)</f>
        <v>Amhara</v>
      </c>
      <c r="L28" s="195">
        <f>IF(VLOOKUP($E28,TaskValues_ref!$E:$Z,11,FALSE)=0,"",VLOOKUP($E28,TaskValues_ref!$E:$Z,11,FALSE))</f>
        <v>1</v>
      </c>
      <c r="M28" s="321" t="str">
        <f>IF(VLOOKUP($E28,TaskValues_ref!$E:$Z,13,FALSE)=0,"",VLOOKUP($E28,TaskValues_ref!$E:$Z,13,FALSE))</f>
        <v/>
      </c>
      <c r="N28" s="89">
        <f>IF(VLOOKUP($E28,TaskValues_ref!$E:$Z,15,FALSE)=0,"",VLOOKUP($E28,TaskValues_ref!$E:$Z,15,FALSE))</f>
        <v>1</v>
      </c>
      <c r="O28" t="str">
        <f>IF(VLOOKUP($E28,TaskValues_ref!$E:$Z,16,FALSE)=0,"",VLOOKUP($E28,TaskValues_ref!$E:$Z,16,FALSE))</f>
        <v/>
      </c>
      <c r="P28">
        <f>IF(VLOOKUP($E28,TaskValues_ref!$E:$Z,17,FALSE)=0,"",VLOOKUP($E28,TaskValues_ref!$E:$Z,17,FALSE))</f>
        <v>2</v>
      </c>
      <c r="Q28">
        <f>IF(VLOOKUP($E28,TaskValues_ref!$E:$Z,18,FALSE)=0,"",VLOOKUP($E28,TaskValues_ref!$E:$Z,18,FALSE))</f>
        <v>5</v>
      </c>
      <c r="R28" t="str">
        <f>IF(VLOOKUP($E28,TaskValues_ref!$E:$Z,19,FALSE)=0,"",VLOOKUP($E28,TaskValues_ref!$E:$Z,19,FALSE))</f>
        <v/>
      </c>
      <c r="S28" t="str">
        <f>IF(VLOOKUP($E28,TaskValues_ref!$E:$Z,20,FALSE)=0,"",VLOOKUP($E28,TaskValues_ref!$E:$Z,20,FALSE))</f>
        <v/>
      </c>
    </row>
    <row r="29" spans="1:19" x14ac:dyDescent="0.35">
      <c r="A29" s="355" t="s">
        <v>2163</v>
      </c>
      <c r="B29" s="356" t="s">
        <v>2213</v>
      </c>
      <c r="C29" s="356"/>
      <c r="D29" s="353">
        <v>24</v>
      </c>
      <c r="E29" s="64" t="str">
        <f t="shared" si="0"/>
        <v>FH.MN.24</v>
      </c>
      <c r="F29" s="319" t="str">
        <f>VLOOKUP(E29,TaskValues_ref!E:F,2,FALSE)</f>
        <v>Paediatric palliative</v>
      </c>
      <c r="G29" s="321" t="str">
        <f>VLOOKUP($E29,TaskValues_ref!$E:$Z,3,FALSE)</f>
        <v>Clinical</v>
      </c>
      <c r="H29" s="321" t="str">
        <f>VLOOKUP($E29,TaskValues_ref!$E:$Z,4,FALSE)</f>
        <v>Acute</v>
      </c>
      <c r="I29" s="321" t="str">
        <f>VLOOKUP($E29,TaskValues_ref!$E:$Z,5,FALSE)</f>
        <v>Sick child</v>
      </c>
      <c r="J29" s="320" t="str">
        <f>VLOOKUP($E29,TaskValues_ref!$E:$Z,6,FALSE)</f>
        <v>1-4</v>
      </c>
      <c r="K29" s="321" t="str">
        <f>VLOOKUP($E29,TaskValues_ref!$E:$Z,10,FALSE)</f>
        <v>Amhara</v>
      </c>
      <c r="L29" s="195">
        <f>IF(VLOOKUP($E29,TaskValues_ref!$E:$Z,11,FALSE)=0,"",VLOOKUP($E29,TaskValues_ref!$E:$Z,11,FALSE))</f>
        <v>2.7499999999999998E-3</v>
      </c>
      <c r="M29" s="321" t="str">
        <f>IF(VLOOKUP($E29,TaskValues_ref!$E:$Z,13,FALSE)=0,"",VLOOKUP($E29,TaskValues_ref!$E:$Z,13,FALSE))</f>
        <v/>
      </c>
      <c r="N29" s="89">
        <f>IF(VLOOKUP($E29,TaskValues_ref!$E:$Z,15,FALSE)=0,"",VLOOKUP($E29,TaskValues_ref!$E:$Z,15,FALSE))</f>
        <v>0.95480225988700573</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35">
      <c r="A30" s="355" t="s">
        <v>2163</v>
      </c>
      <c r="B30" s="356" t="s">
        <v>2213</v>
      </c>
      <c r="C30" s="356"/>
      <c r="D30" s="353">
        <v>25</v>
      </c>
      <c r="E30" s="64" t="str">
        <f t="shared" si="0"/>
        <v>FH.MN.25</v>
      </c>
      <c r="F30" s="319" t="str">
        <f>VLOOKUP(E30,TaskValues_ref!E:F,2,FALSE)</f>
        <v>Pharyngitis, tonsillitis, sinusitis</v>
      </c>
      <c r="G30" s="321" t="str">
        <f>VLOOKUP($E30,TaskValues_ref!$E:$Z,3,FALSE)</f>
        <v>Clinical</v>
      </c>
      <c r="H30" s="321" t="str">
        <f>VLOOKUP($E30,TaskValues_ref!$E:$Z,4,FALSE)</f>
        <v>Acute</v>
      </c>
      <c r="I30" s="321" t="str">
        <f>VLOOKUP($E30,TaskValues_ref!$E:$Z,5,FALSE)</f>
        <v>Sick child</v>
      </c>
      <c r="J30" s="320" t="str">
        <f>VLOOKUP($E30,TaskValues_ref!$E:$Z,6,FALSE)</f>
        <v>1-4</v>
      </c>
      <c r="K30" s="321" t="str">
        <f>VLOOKUP($E30,TaskValues_ref!$E:$Z,10,FALSE)</f>
        <v>Amhara</v>
      </c>
      <c r="L30" s="195" t="str">
        <f>IF(VLOOKUP($E30,TaskValues_ref!$E:$Z,11,FALSE)=0,"",VLOOKUP($E30,TaskValues_ref!$E:$Z,11,FALSE))</f>
        <v/>
      </c>
      <c r="M30" s="321" t="str">
        <f>IF(VLOOKUP($E30,TaskValues_ref!$E:$Z,13,FALSE)=0,"",VLOOKUP($E30,TaskValues_ref!$E:$Z,13,FALSE))</f>
        <v/>
      </c>
      <c r="N30" s="89">
        <f>IF(VLOOKUP($E30,TaskValues_ref!$E:$Z,15,FALSE)=0,"",VLOOKUP($E30,TaskValues_ref!$E:$Z,15,FALSE))</f>
        <v>0.98</v>
      </c>
      <c r="O30">
        <f>IF(VLOOKUP($E30,TaskValues_ref!$E:$Z,16,FALSE)=0,"",VLOOKUP($E30,TaskValues_ref!$E:$Z,16,FALSE))</f>
        <v>1</v>
      </c>
      <c r="P30" t="str">
        <f>IF(VLOOKUP($E30,TaskValues_ref!$E:$Z,17,FALSE)=0,"",VLOOKUP($E30,TaskValues_ref!$E:$Z,17,FALSE))</f>
        <v/>
      </c>
      <c r="Q30">
        <f>IF(VLOOKUP($E30,TaskValues_ref!$E:$Z,18,FALSE)=0,"",VLOOKUP($E30,TaskValues_ref!$E:$Z,18,FALSE))</f>
        <v>10</v>
      </c>
      <c r="R30" t="str">
        <f>IF(VLOOKUP($E30,TaskValues_ref!$E:$Z,19,FALSE)=0,"",VLOOKUP($E30,TaskValues_ref!$E:$Z,19,FALSE))</f>
        <v/>
      </c>
      <c r="S30" t="str">
        <f>IF(VLOOKUP($E30,TaskValues_ref!$E:$Z,20,FALSE)=0,"",VLOOKUP($E30,TaskValues_ref!$E:$Z,20,FALSE))</f>
        <v/>
      </c>
    </row>
    <row r="31" spans="1:19" x14ac:dyDescent="0.35">
      <c r="A31" s="355" t="s">
        <v>2163</v>
      </c>
      <c r="B31" s="356" t="s">
        <v>2213</v>
      </c>
      <c r="C31" s="356"/>
      <c r="D31" s="353">
        <v>28</v>
      </c>
      <c r="E31" s="64" t="str">
        <f t="shared" si="0"/>
        <v>FH.MN.28</v>
      </c>
      <c r="F31" s="319" t="str">
        <f>VLOOKUP(E31,TaskValues_ref!E:F,2,FALSE)</f>
        <v>Scabies</v>
      </c>
      <c r="G31" s="321" t="str">
        <f>VLOOKUP($E31,TaskValues_ref!$E:$Z,3,FALSE)</f>
        <v>Clinical</v>
      </c>
      <c r="H31" s="321" t="str">
        <f>VLOOKUP($E31,TaskValues_ref!$E:$Z,4,FALSE)</f>
        <v>Acute</v>
      </c>
      <c r="I31" s="321" t="str">
        <f>VLOOKUP($E31,TaskValues_ref!$E:$Z,5,FALSE)</f>
        <v>Sick child</v>
      </c>
      <c r="J31" s="320" t="str">
        <f>VLOOKUP($E31,TaskValues_ref!$E:$Z,6,FALSE)</f>
        <v>15 yo</v>
      </c>
      <c r="K31" s="321" t="str">
        <f>VLOOKUP($E31,TaskValues_ref!$E:$Z,10,FALSE)</f>
        <v>Amhara</v>
      </c>
      <c r="L31" s="195">
        <f>IF(VLOOKUP($E31,TaskValues_ref!$E:$Z,11,FALSE)=0,"",VLOOKUP($E31,TaskValues_ref!$E:$Z,11,FALSE))</f>
        <v>9.6999999999999989E-2</v>
      </c>
      <c r="M31" s="321" t="str">
        <f>IF(VLOOKUP($E31,TaskValues_ref!$E:$Z,13,FALSE)=0,"",VLOOKUP($E31,TaskValues_ref!$E:$Z,13,FALSE))</f>
        <v/>
      </c>
      <c r="N31" s="89">
        <f>IF(VLOOKUP($E31,TaskValues_ref!$E:$Z,15,FALSE)=0,"",VLOOKUP($E31,TaskValues_ref!$E:$Z,15,FALSE))</f>
        <v>0.98</v>
      </c>
      <c r="O31">
        <f>IF(VLOOKUP($E31,TaskValues_ref!$E:$Z,16,FALSE)=0,"",VLOOKUP($E31,TaskValues_ref!$E:$Z,16,FALSE))</f>
        <v>1</v>
      </c>
      <c r="P31" t="str">
        <f>IF(VLOOKUP($E31,TaskValues_ref!$E:$Z,17,FALSE)=0,"",VLOOKUP($E31,TaskValues_ref!$E:$Z,17,FALSE))</f>
        <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35">
      <c r="A32" s="355" t="s">
        <v>2163</v>
      </c>
      <c r="B32" s="356" t="s">
        <v>2213</v>
      </c>
      <c r="C32" s="356"/>
      <c r="D32" s="353">
        <v>29</v>
      </c>
      <c r="E32" s="64" t="str">
        <f t="shared" si="0"/>
        <v>FH.MN.29</v>
      </c>
      <c r="F32" s="319" t="str">
        <f>VLOOKUP(E32,TaskValues_ref!E:F,2,FALSE)</f>
        <v>Child abuse</v>
      </c>
      <c r="G32" s="321" t="str">
        <f>VLOOKUP($E32,TaskValues_ref!$E:$Z,3,FALSE)</f>
        <v>Non-clinical</v>
      </c>
      <c r="H32" s="321" t="str">
        <f>VLOOKUP($E32,TaskValues_ref!$E:$Z,4,FALSE)</f>
        <v>Public Health</v>
      </c>
      <c r="I32" s="321" t="str">
        <f>VLOOKUP($E32,TaskValues_ref!$E:$Z,5,FALSE)</f>
        <v>-</v>
      </c>
      <c r="J32" s="320" t="str">
        <f>VLOOKUP($E32,TaskValues_ref!$E:$Z,6,FALSE)</f>
        <v>18 yo adults</v>
      </c>
      <c r="K32" s="321" t="str">
        <f>VLOOKUP($E32,TaskValues_ref!$E:$Z,10,FALSE)</f>
        <v>Amhara</v>
      </c>
      <c r="L32" s="195">
        <f>IF(VLOOKUP($E32,TaskValues_ref!$E:$Z,11,FALSE)=0,"",VLOOKUP($E32,TaskValues_ref!$E:$Z,11,FALSE))</f>
        <v>0.1</v>
      </c>
      <c r="M32" s="321" t="str">
        <f>IF(VLOOKUP($E32,TaskValues_ref!$E:$Z,13,FALSE)=0,"",VLOOKUP($E32,TaskValues_ref!$E:$Z,13,FALSE))</f>
        <v/>
      </c>
      <c r="N32" s="89">
        <f>IF(VLOOKUP($E32,TaskValues_ref!$E:$Z,15,FALSE)=0,"",VLOOKUP($E32,TaskValues_ref!$E:$Z,15,FALSE))</f>
        <v>1</v>
      </c>
      <c r="O32">
        <f>IF(VLOOKUP($E32,TaskValues_ref!$E:$Z,16,FALSE)=0,"",VLOOKUP($E32,TaskValues_ref!$E:$Z,16,FALSE))</f>
        <v>2</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35">
      <c r="A33" s="355" t="s">
        <v>2163</v>
      </c>
      <c r="B33" s="356" t="s">
        <v>2213</v>
      </c>
      <c r="C33" s="356"/>
      <c r="D33" s="353">
        <v>30</v>
      </c>
      <c r="E33" s="64" t="str">
        <f t="shared" si="0"/>
        <v>FH.MN.30</v>
      </c>
      <c r="F33" s="319" t="str">
        <f>VLOOKUP(E33,TaskValues_ref!E:F,2,FALSE)</f>
        <v>Social services</v>
      </c>
      <c r="G33" s="321" t="str">
        <f>VLOOKUP($E33,TaskValues_ref!$E:$Z,3,FALSE)</f>
        <v>Non-clinical</v>
      </c>
      <c r="H33" s="321" t="str">
        <f>VLOOKUP($E33,TaskValues_ref!$E:$Z,4,FALSE)</f>
        <v>Public Health</v>
      </c>
      <c r="I33" s="321" t="str">
        <f>VLOOKUP($E33,TaskValues_ref!$E:$Z,5,FALSE)</f>
        <v>-</v>
      </c>
      <c r="J33" s="320" t="str">
        <f>VLOOKUP($E33,TaskValues_ref!$E:$Z,6,FALSE)</f>
        <v>1-18</v>
      </c>
      <c r="K33" s="321" t="str">
        <f>VLOOKUP($E33,TaskValues_ref!$E:$Z,10,FALSE)</f>
        <v>Amhara</v>
      </c>
      <c r="L33" s="195" t="str">
        <f>IF(VLOOKUP($E33,TaskValues_ref!$E:$Z,11,FALSE)=0,"",VLOOKUP($E33,TaskValues_ref!$E:$Z,11,FALSE))</f>
        <v/>
      </c>
      <c r="M33" s="321" t="str">
        <f>IF(VLOOKUP($E33,TaskValues_ref!$E:$Z,13,FALSE)=0,"",VLOOKUP($E33,TaskValues_ref!$E:$Z,13,FALSE))</f>
        <v/>
      </c>
      <c r="N33" s="89">
        <f>IF(VLOOKUP($E33,TaskValues_ref!$E:$Z,15,FALSE)=0,"",VLOOKUP($E33,TaskValues_ref!$E:$Z,15,FALSE))</f>
        <v>1</v>
      </c>
      <c r="O33">
        <f>IF(VLOOKUP($E33,TaskValues_ref!$E:$Z,16,FALSE)=0,"",VLOOKUP($E33,TaskValues_ref!$E:$Z,16,FALSE))</f>
        <v>2</v>
      </c>
      <c r="P33" t="str">
        <f>IF(VLOOKUP($E33,TaskValues_ref!$E:$Z,17,FALSE)=0,"",VLOOKUP($E33,TaskValues_ref!$E:$Z,17,FALSE))</f>
        <v/>
      </c>
      <c r="Q33">
        <f>IF(VLOOKUP($E33,TaskValues_ref!$E:$Z,18,FALSE)=0,"",VLOOKUP($E33,TaskValues_ref!$E:$Z,18,FALSE))</f>
        <v>15</v>
      </c>
      <c r="R33" t="str">
        <f>IF(VLOOKUP($E33,TaskValues_ref!$E:$Z,19,FALSE)=0,"",VLOOKUP($E33,TaskValues_ref!$E:$Z,19,FALSE))</f>
        <v/>
      </c>
      <c r="S33" t="str">
        <f>IF(VLOOKUP($E33,TaskValues_ref!$E:$Z,20,FALSE)=0,"",VLOOKUP($E33,TaskValues_ref!$E:$Z,20,FALSE))</f>
        <v/>
      </c>
    </row>
    <row r="34" spans="1:19" x14ac:dyDescent="0.35">
      <c r="A34" s="355" t="s">
        <v>2163</v>
      </c>
      <c r="B34" s="356" t="s">
        <v>2235</v>
      </c>
      <c r="C34" s="356"/>
      <c r="D34" s="353">
        <v>31</v>
      </c>
      <c r="E34" s="64" t="s">
        <v>2253</v>
      </c>
      <c r="F34" s="319" t="str">
        <f>VLOOKUP(E34,TaskValues_ref!E:F,2,FALSE)</f>
        <v>Promotion of immunization</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Amhara</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5" t="s">
        <v>2163</v>
      </c>
      <c r="B35" s="356" t="s">
        <v>2235</v>
      </c>
      <c r="C35" s="356"/>
      <c r="D35" s="353">
        <v>32</v>
      </c>
      <c r="E35" s="64" t="s">
        <v>2259</v>
      </c>
      <c r="F35" s="319" t="str">
        <f>VLOOKUP(E35,TaskValues_ref!E:F,2,FALSE)</f>
        <v>RI birth</v>
      </c>
      <c r="G35" s="321" t="str">
        <f>VLOOKUP($E35,TaskValues_ref!$E:$Z,3,FALSE)</f>
        <v>Clinical</v>
      </c>
      <c r="H35" s="321" t="str">
        <f>VLOOKUP($E35,TaskValues_ref!$E:$Z,4,FALSE)</f>
        <v>Preventive</v>
      </c>
      <c r="I35" s="321" t="str">
        <f>VLOOKUP($E35,TaskValues_ref!$E:$Z,5,FALSE)</f>
        <v>Immunization</v>
      </c>
      <c r="J35" s="320" t="str">
        <f>VLOOKUP($E35,TaskValues_ref!$E:$Z,6,FALSE)</f>
        <v>births</v>
      </c>
      <c r="K35" s="321" t="str">
        <f>VLOOKUP($E35,TaskValues_ref!$E:$Z,10,FALSE)</f>
        <v>Amhara</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5" t="s">
        <v>2163</v>
      </c>
      <c r="B36" s="356" t="s">
        <v>2235</v>
      </c>
      <c r="C36" s="356"/>
      <c r="D36" s="353">
        <v>32</v>
      </c>
      <c r="E36" s="64" t="s">
        <v>2260</v>
      </c>
      <c r="F36" s="319" t="str">
        <f>VLOOKUP(E36,TaskValues_ref!E:F,2,FALSE)</f>
        <v>RI 1st year</v>
      </c>
      <c r="G36" s="321" t="str">
        <f>VLOOKUP($E36,TaskValues_ref!$E:$Z,3,FALSE)</f>
        <v>Clinical</v>
      </c>
      <c r="H36" s="321" t="str">
        <f>VLOOKUP($E36,TaskValues_ref!$E:$Z,4,FALSE)</f>
        <v>Preventive</v>
      </c>
      <c r="I36" s="321" t="str">
        <f>VLOOKUP($E36,TaskValues_ref!$E:$Z,5,FALSE)</f>
        <v>Immunization</v>
      </c>
      <c r="J36" s="320" t="str">
        <f>VLOOKUP($E36,TaskValues_ref!$E:$Z,6,FALSE)</f>
        <v>1 yo</v>
      </c>
      <c r="K36" s="321" t="str">
        <f>VLOOKUP($E36,TaskValues_ref!$E:$Z,10,FALSE)</f>
        <v>Amhara</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4</v>
      </c>
      <c r="P36" t="str">
        <f>IF(VLOOKUP($E36,TaskValues_ref!$E:$Z,17,FALSE)=0,"",VLOOKUP($E36,TaskValues_ref!$E:$Z,17,FALSE))</f>
        <v/>
      </c>
      <c r="Q36">
        <f>IF(VLOOKUP($E36,TaskValues_ref!$E:$Z,18,FALSE)=0,"",VLOOKUP($E36,TaskValues_ref!$E:$Z,18,FALSE))</f>
        <v>5</v>
      </c>
      <c r="R36" t="str">
        <f>IF(VLOOKUP($E36,TaskValues_ref!$E:$Z,19,FALSE)=0,"",VLOOKUP($E36,TaskValues_ref!$E:$Z,19,FALSE))</f>
        <v/>
      </c>
      <c r="S36" t="str">
        <f>IF(VLOOKUP($E36,TaskValues_ref!$E:$Z,20,FALSE)=0,"",VLOOKUP($E36,TaskValues_ref!$E:$Z,20,FALSE))</f>
        <v/>
      </c>
    </row>
    <row r="37" spans="1:19" x14ac:dyDescent="0.35">
      <c r="A37" s="355" t="s">
        <v>2163</v>
      </c>
      <c r="B37" s="356" t="s">
        <v>2235</v>
      </c>
      <c r="C37" s="356"/>
      <c r="D37" s="353">
        <v>32</v>
      </c>
      <c r="E37" s="64" t="s">
        <v>2261</v>
      </c>
      <c r="F37" s="319" t="str">
        <f>VLOOKUP(E37,TaskValues_ref!E:F,2,FALSE)</f>
        <v>RI 2nd year</v>
      </c>
      <c r="G37" s="321" t="str">
        <f>VLOOKUP($E37,TaskValues_ref!$E:$Z,3,FALSE)</f>
        <v>Clinical</v>
      </c>
      <c r="H37" s="321" t="str">
        <f>VLOOKUP($E37,TaskValues_ref!$E:$Z,4,FALSE)</f>
        <v>Preventive</v>
      </c>
      <c r="I37" s="321" t="str">
        <f>VLOOKUP($E37,TaskValues_ref!$E:$Z,5,FALSE)</f>
        <v>Immunization</v>
      </c>
      <c r="J37" s="320" t="str">
        <f>VLOOKUP($E37,TaskValues_ref!$E:$Z,6,FALSE)</f>
        <v>2 yo</v>
      </c>
      <c r="K37" s="321" t="str">
        <f>VLOOKUP($E37,TaskValues_ref!$E:$Z,10,FALSE)</f>
        <v>Amhara</v>
      </c>
      <c r="L37" s="195">
        <f>IF(VLOOKUP($E37,TaskValues_ref!$E:$Z,11,FALSE)=0,"",VLOOKUP($E37,TaskValues_ref!$E:$Z,11,FALSE))</f>
        <v>1</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5</v>
      </c>
      <c r="R37" t="str">
        <f>IF(VLOOKUP($E37,TaskValues_ref!$E:$Z,19,FALSE)=0,"",VLOOKUP($E37,TaskValues_ref!$E:$Z,19,FALSE))</f>
        <v/>
      </c>
      <c r="S37" t="str">
        <f>IF(VLOOKUP($E37,TaskValues_ref!$E:$Z,20,FALSE)=0,"",VLOOKUP($E37,TaskValues_ref!$E:$Z,20,FALSE))</f>
        <v/>
      </c>
    </row>
    <row r="38" spans="1:19" x14ac:dyDescent="0.35">
      <c r="A38" s="355" t="s">
        <v>2163</v>
      </c>
      <c r="B38" s="356" t="s">
        <v>2235</v>
      </c>
      <c r="C38" s="356"/>
      <c r="D38" s="353">
        <v>32</v>
      </c>
      <c r="E38" s="64" t="s">
        <v>2262</v>
      </c>
      <c r="F38" s="319" t="str">
        <f>VLOOKUP(E38,TaskValues_ref!E:F,2,FALSE)</f>
        <v>RI Td CBA</v>
      </c>
      <c r="G38" s="321" t="str">
        <f>VLOOKUP($E38,TaskValues_ref!$E:$Z,3,FALSE)</f>
        <v>Clinical</v>
      </c>
      <c r="H38" s="321" t="str">
        <f>VLOOKUP($E38,TaskValues_ref!$E:$Z,4,FALSE)</f>
        <v>Preventive</v>
      </c>
      <c r="I38" s="321" t="str">
        <f>VLOOKUP($E38,TaskValues_ref!$E:$Z,5,FALSE)</f>
        <v>Immunization</v>
      </c>
      <c r="J38" s="320" t="str">
        <f>VLOOKUP($E38,TaskValues_ref!$E:$Z,6,FALSE)</f>
        <v>births</v>
      </c>
      <c r="K38" s="321" t="str">
        <f>VLOOKUP($E38,TaskValues_ref!$E:$Z,10,FALSE)</f>
        <v>Amhara</v>
      </c>
      <c r="L38" s="195">
        <f>IF(VLOOKUP($E38,TaskValues_ref!$E:$Z,11,FALSE)=0,"",VLOOKUP($E38,TaskValues_ref!$E:$Z,11,FALSE))</f>
        <v>1</v>
      </c>
      <c r="M38" s="321" t="str">
        <f>IF(VLOOKUP($E38,TaskValues_ref!$E:$Z,13,FALSE)=0,"",VLOOKUP($E38,TaskValues_ref!$E:$Z,13,FALSE))</f>
        <v/>
      </c>
      <c r="N38" s="89">
        <f>IF(VLOOKUP($E38,TaskValues_ref!$E:$Z,15,FALSE)=0,"",VLOOKUP($E38,TaskValues_ref!$E:$Z,15,FALSE))</f>
        <v>1</v>
      </c>
      <c r="O38">
        <f>IF(VLOOKUP($E38,TaskValues_ref!$E:$Z,16,FALSE)=0,"",VLOOKUP($E38,TaskValues_ref!$E:$Z,16,FALSE))</f>
        <v>2</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35">
      <c r="A39" s="355" t="s">
        <v>2163</v>
      </c>
      <c r="B39" s="356" t="s">
        <v>2235</v>
      </c>
      <c r="C39" s="356"/>
      <c r="D39" s="353">
        <v>33</v>
      </c>
      <c r="E39" s="64" t="s">
        <v>2254</v>
      </c>
      <c r="F39" s="319" t="str">
        <f>VLOOKUP(E39,TaskValues_ref!E:F,2,FALSE)</f>
        <v>SIAs</v>
      </c>
      <c r="G39" s="321" t="str">
        <f>VLOOKUP($E39,TaskValues_ref!$E:$Z,3,FALSE)</f>
        <v>Clinical</v>
      </c>
      <c r="H39" s="321" t="str">
        <f>VLOOKUP($E39,TaskValues_ref!$E:$Z,4,FALSE)</f>
        <v>Preventive</v>
      </c>
      <c r="I39" s="321" t="str">
        <f>VLOOKUP($E39,TaskValues_ref!$E:$Z,5,FALSE)</f>
        <v>Immunization</v>
      </c>
      <c r="J39" s="320" t="str">
        <f>VLOOKUP($E39,TaskValues_ref!$E:$Z,6,FALSE)</f>
        <v>1-4</v>
      </c>
      <c r="K39" s="321" t="str">
        <f>VLOOKUP($E39,TaskValues_ref!$E:$Z,10,FALSE)</f>
        <v>Amhara</v>
      </c>
      <c r="L39" s="195">
        <f>IF(VLOOKUP($E39,TaskValues_ref!$E:$Z,11,FALSE)=0,"",VLOOKUP($E39,TaskValues_ref!$E:$Z,11,FALSE))</f>
        <v>1</v>
      </c>
      <c r="M39" s="321" t="str">
        <f>IF(VLOOKUP($E39,TaskValues_ref!$E:$Z,13,FALSE)=0,"",VLOOKUP($E39,TaskValues_ref!$E:$Z,13,FALSE))</f>
        <v/>
      </c>
      <c r="N39" s="89" t="str">
        <f>IF(VLOOKUP($E39,TaskValues_ref!$E:$Z,15,FALSE)=0,"",VLOOKUP($E39,TaskValues_ref!$E:$Z,15,FALSE))</f>
        <v/>
      </c>
      <c r="O39" t="str">
        <f>IF(VLOOKUP($E39,TaskValues_ref!$E:$Z,16,FALSE)=0,"",VLOOKUP($E39,TaskValues_ref!$E:$Z,16,FALSE))</f>
        <v/>
      </c>
      <c r="P39">
        <f>IF(VLOOKUP($E39,TaskValues_ref!$E:$Z,17,FALSE)=0,"",VLOOKUP($E39,TaskValues_ref!$E:$Z,17,FALSE))</f>
        <v>1</v>
      </c>
      <c r="Q39">
        <f>IF(VLOOKUP($E39,TaskValues_ref!$E:$Z,18,FALSE)=0,"",VLOOKUP($E39,TaskValues_ref!$E:$Z,18,FALSE))</f>
        <v>2</v>
      </c>
      <c r="R39" t="str">
        <f>IF(VLOOKUP($E39,TaskValues_ref!$E:$Z,19,FALSE)=0,"",VLOOKUP($E39,TaskValues_ref!$E:$Z,19,FALSE))</f>
        <v/>
      </c>
      <c r="S39" t="str">
        <f>IF(VLOOKUP($E39,TaskValues_ref!$E:$Z,20,FALSE)=0,"",VLOOKUP($E39,TaskValues_ref!$E:$Z,20,FALSE))</f>
        <v/>
      </c>
    </row>
    <row r="40" spans="1:19" x14ac:dyDescent="0.35">
      <c r="A40" s="355" t="s">
        <v>2163</v>
      </c>
      <c r="B40" s="356" t="s">
        <v>2235</v>
      </c>
      <c r="C40" s="356"/>
      <c r="D40" s="353">
        <v>34</v>
      </c>
      <c r="E40" s="64" t="s">
        <v>2255</v>
      </c>
      <c r="F40" s="319" t="str">
        <f>VLOOKUP(E40,TaskValues_ref!E:F,2,FALSE)</f>
        <v>RI adverse effects</v>
      </c>
      <c r="G40" s="321" t="str">
        <f>VLOOKUP($E40,TaskValues_ref!$E:$Z,3,FALSE)</f>
        <v>Clinical</v>
      </c>
      <c r="H40" s="321" t="str">
        <f>VLOOKUP($E40,TaskValues_ref!$E:$Z,4,FALSE)</f>
        <v>Acute</v>
      </c>
      <c r="I40" s="321" t="str">
        <f>VLOOKUP($E40,TaskValues_ref!$E:$Z,5,FALSE)</f>
        <v>Immunization</v>
      </c>
      <c r="J40" s="320" t="str">
        <f>VLOOKUP($E40,TaskValues_ref!$E:$Z,6,FALSE)</f>
        <v>-</v>
      </c>
      <c r="K40" s="321" t="str">
        <f>VLOOKUP($E40,TaskValues_ref!$E:$Z,10,FALSE)</f>
        <v>Amhara</v>
      </c>
      <c r="L40" s="195">
        <f>IF(VLOOKUP($E40,TaskValues_ref!$E:$Z,11,FALSE)=0,"",VLOOKUP($E40,TaskValues_ref!$E:$Z,11,FALSE))</f>
        <v>1.4999999999999999E-2</v>
      </c>
      <c r="M40" s="321" t="str">
        <f>IF(VLOOKUP($E40,TaskValues_ref!$E:$Z,13,FALSE)=0,"",VLOOKUP($E40,TaskValues_ref!$E:$Z,13,FALSE))</f>
        <v/>
      </c>
      <c r="N40" s="89">
        <f>IF(VLOOKUP($E40,TaskValues_ref!$E:$Z,15,FALSE)=0,"",VLOOKUP($E40,TaskValues_ref!$E:$Z,15,FALSE))</f>
        <v>1</v>
      </c>
      <c r="O40">
        <f>IF(VLOOKUP($E40,TaskValues_ref!$E:$Z,16,FALSE)=0,"",VLOOKUP($E40,TaskValues_ref!$E:$Z,16,FALSE))</f>
        <v>1</v>
      </c>
      <c r="P40" t="str">
        <f>IF(VLOOKUP($E40,TaskValues_ref!$E:$Z,17,FALSE)=0,"",VLOOKUP($E40,TaskValues_ref!$E:$Z,17,FALSE))</f>
        <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35">
      <c r="A41" s="355" t="s">
        <v>2163</v>
      </c>
      <c r="B41" s="356" t="s">
        <v>2235</v>
      </c>
      <c r="C41" s="356"/>
      <c r="D41" s="353">
        <v>35</v>
      </c>
      <c r="E41" s="64" t="s">
        <v>2256</v>
      </c>
      <c r="F41" s="319" t="str">
        <f>VLOOKUP(E41,TaskValues_ref!E:F,2,FALSE)</f>
        <v>Outbreak detection &amp; response</v>
      </c>
      <c r="G41" s="321" t="str">
        <f>VLOOKUP($E41,TaskValues_ref!$E:$Z,3,FALSE)</f>
        <v>Non-clinical</v>
      </c>
      <c r="H41" s="321" t="str">
        <f>VLOOKUP($E41,TaskValues_ref!$E:$Z,4,FALSE)</f>
        <v>Public Health</v>
      </c>
      <c r="I41" s="321" t="str">
        <f>VLOOKUP($E41,TaskValues_ref!$E:$Z,5,FALSE)</f>
        <v>Immunization</v>
      </c>
      <c r="J41" s="320" t="str">
        <f>VLOOKUP($E41,TaskValues_ref!$E:$Z,6,FALSE)</f>
        <v>-</v>
      </c>
      <c r="K41" s="321" t="str">
        <f>VLOOKUP($E41,TaskValues_ref!$E:$Z,10,FALSE)</f>
        <v>Amhara</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35">
      <c r="A42" s="355" t="s">
        <v>2163</v>
      </c>
      <c r="B42" s="356" t="s">
        <v>2235</v>
      </c>
      <c r="C42" s="356"/>
      <c r="D42" s="353">
        <v>36</v>
      </c>
      <c r="E42" s="64" t="s">
        <v>2257</v>
      </c>
      <c r="F42" s="319" t="str">
        <f>VLOOKUP(E42,TaskValues_ref!E:F,2,FALSE)</f>
        <v>Mobiliation &amp; promotion of EPI</v>
      </c>
      <c r="G42" s="321" t="str">
        <f>VLOOKUP($E42,TaskValues_ref!$E:$Z,3,FALSE)</f>
        <v>Non-clinical</v>
      </c>
      <c r="H42" s="321" t="str">
        <f>VLOOKUP($E42,TaskValues_ref!$E:$Z,4,FALSE)</f>
        <v>Public Health</v>
      </c>
      <c r="I42" s="321" t="str">
        <f>VLOOKUP($E42,TaskValues_ref!$E:$Z,5,FALSE)</f>
        <v>Immunization</v>
      </c>
      <c r="J42" s="320" t="str">
        <f>VLOOKUP($E42,TaskValues_ref!$E:$Z,6,FALSE)</f>
        <v>-</v>
      </c>
      <c r="K42" s="321" t="str">
        <f>VLOOKUP($E42,TaskValues_ref!$E:$Z,10,FALSE)</f>
        <v>Amhara</v>
      </c>
      <c r="L42" s="195" t="str">
        <f>IF(VLOOKUP($E42,TaskValues_ref!$E:$Z,11,FALSE)=0,"",VLOOKUP($E42,TaskValues_ref!$E:$Z,11,FALSE))</f>
        <v/>
      </c>
      <c r="M42" s="321" t="str">
        <f>IF(VLOOKUP($E42,TaskValues_ref!$E:$Z,13,FALSE)=0,"",VLOOKUP($E42,TaskValues_ref!$E:$Z,13,FALSE))</f>
        <v/>
      </c>
      <c r="N42" s="89" t="str">
        <f>IF(VLOOKUP($E42,TaskValues_ref!$E:$Z,15,FALSE)=0,"",VLOOKUP($E42,TaskValues_ref!$E:$Z,15,FALSE))</f>
        <v/>
      </c>
      <c r="O42" t="str">
        <f>IF(VLOOKUP($E42,TaskValues_ref!$E:$Z,16,FALSE)=0,"",VLOOKUP($E42,TaskValues_ref!$E:$Z,16,FALSE))</f>
        <v/>
      </c>
      <c r="P42" t="str">
        <f>IF(VLOOKUP($E42,TaskValues_ref!$E:$Z,17,FALSE)=0,"",VLOOKUP($E42,TaskValues_ref!$E:$Z,17,FALSE))</f>
        <v/>
      </c>
      <c r="Q42" t="str">
        <f>IF(VLOOKUP($E42,TaskValues_ref!$E:$Z,18,FALSE)=0,"",VLOOKUP($E42,TaskValues_ref!$E:$Z,18,FALSE))</f>
        <v/>
      </c>
      <c r="R42" t="str">
        <f>IF(VLOOKUP($E42,TaskValues_ref!$E:$Z,19,FALSE)=0,"",VLOOKUP($E42,TaskValues_ref!$E:$Z,19,FALSE))</f>
        <v/>
      </c>
      <c r="S42" t="str">
        <f>IF(VLOOKUP($E42,TaskValues_ref!$E:$Z,20,FALSE)=0,"",VLOOKUP($E42,TaskValues_ref!$E:$Z,20,FALSE))</f>
        <v/>
      </c>
    </row>
    <row r="43" spans="1:19" x14ac:dyDescent="0.35">
      <c r="A43" s="355" t="s">
        <v>2163</v>
      </c>
      <c r="B43" s="356" t="s">
        <v>2235</v>
      </c>
      <c r="C43" s="356"/>
      <c r="D43" s="353">
        <v>37</v>
      </c>
      <c r="E43" s="64" t="s">
        <v>2258</v>
      </c>
      <c r="F43" s="319" t="str">
        <f>VLOOKUP(E43,TaskValues_ref!E:F,2,FALSE)</f>
        <v>VPD surveillance</v>
      </c>
      <c r="G43" s="321" t="str">
        <f>VLOOKUP($E43,TaskValues_ref!$E:$Z,3,FALSE)</f>
        <v>Non-productive</v>
      </c>
      <c r="H43" s="321" t="str">
        <f>VLOOKUP($E43,TaskValues_ref!$E:$Z,4,FALSE)</f>
        <v>Public Health</v>
      </c>
      <c r="I43" s="321" t="str">
        <f>VLOOKUP($E43,TaskValues_ref!$E:$Z,5,FALSE)</f>
        <v>Immunization</v>
      </c>
      <c r="J43" s="320" t="str">
        <f>VLOOKUP($E43,TaskValues_ref!$E:$Z,6,FALSE)</f>
        <v>-</v>
      </c>
      <c r="K43" s="321" t="str">
        <f>VLOOKUP($E43,TaskValues_ref!$E:$Z,10,FALSE)</f>
        <v>Amhara</v>
      </c>
      <c r="L43" s="195" t="str">
        <f>IF(VLOOKUP($E43,TaskValues_ref!$E:$Z,11,FALSE)=0,"",VLOOKUP($E43,TaskValues_ref!$E:$Z,11,FALSE))</f>
        <v/>
      </c>
      <c r="M43" s="321"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35">
      <c r="A44" s="355" t="s">
        <v>2163</v>
      </c>
      <c r="B44" s="356" t="s">
        <v>2266</v>
      </c>
      <c r="C44" s="356"/>
      <c r="D44" s="353">
        <v>38</v>
      </c>
      <c r="E44" s="64" t="s">
        <v>2293</v>
      </c>
      <c r="F44" s="319" t="str">
        <f>VLOOKUP(E44,TaskValues_ref!E:F,2,FALSE)</f>
        <v>FP consult first time</v>
      </c>
      <c r="G44" s="321" t="str">
        <f>VLOOKUP($E44,TaskValues_ref!$E:$Z,3,FALSE)</f>
        <v>Clinical</v>
      </c>
      <c r="H44" s="321" t="str">
        <f>VLOOKUP($E44,TaskValues_ref!$E:$Z,4,FALSE)</f>
        <v>Preventive</v>
      </c>
      <c r="I44" s="321" t="str">
        <f>VLOOKUP($E44,TaskValues_ref!$E:$Z,5,FALSE)</f>
        <v>Family planning</v>
      </c>
      <c r="J44" s="320" t="str">
        <f>VLOOKUP($E44,TaskValues_ref!$E:$Z,6,FALSE)</f>
        <v>18 yo women</v>
      </c>
      <c r="K44" s="321" t="str">
        <f>VLOOKUP($E44,TaskValues_ref!$E:$Z,10,FALSE)</f>
        <v>Amhara</v>
      </c>
      <c r="L44" s="195">
        <f>IF(VLOOKUP($E44,TaskValues_ref!$E:$Z,11,FALSE)=0,"",VLOOKUP($E44,TaskValues_ref!$E:$Z,11,FALSE))</f>
        <v>0.45899999999999996</v>
      </c>
      <c r="M44" s="321" t="str">
        <f>IF(VLOOKUP($E44,TaskValues_ref!$E:$Z,13,FALSE)=0,"",VLOOKUP($E44,TaskValues_ref!$E:$Z,13,FALSE))</f>
        <v/>
      </c>
      <c r="N44" s="89">
        <f>IF(VLOOKUP($E44,TaskValues_ref!$E:$Z,15,FALSE)=0,"",VLOOKUP($E44,TaskValues_ref!$E:$Z,15,FALSE))</f>
        <v>1</v>
      </c>
      <c r="O44">
        <f>IF(VLOOKUP($E44,TaskValues_ref!$E:$Z,16,FALSE)=0,"",VLOOKUP($E44,TaskValues_ref!$E:$Z,16,FALSE))</f>
        <v>1</v>
      </c>
      <c r="P44" t="str">
        <f>IF(VLOOKUP($E44,TaskValues_ref!$E:$Z,17,FALSE)=0,"",VLOOKUP($E44,TaskValues_ref!$E:$Z,17,FALSE))</f>
        <v/>
      </c>
      <c r="Q44">
        <f>IF(VLOOKUP($E44,TaskValues_ref!$E:$Z,18,FALSE)=0,"",VLOOKUP($E44,TaskValues_ref!$E:$Z,18,FALSE))</f>
        <v>15</v>
      </c>
      <c r="R44" t="str">
        <f>IF(VLOOKUP($E44,TaskValues_ref!$E:$Z,19,FALSE)=0,"",VLOOKUP($E44,TaskValues_ref!$E:$Z,19,FALSE))</f>
        <v/>
      </c>
      <c r="S44" t="str">
        <f>IF(VLOOKUP($E44,TaskValues_ref!$E:$Z,20,FALSE)=0,"",VLOOKUP($E44,TaskValues_ref!$E:$Z,20,FALSE))</f>
        <v/>
      </c>
    </row>
    <row r="45" spans="1:19" x14ac:dyDescent="0.35">
      <c r="A45" s="355" t="s">
        <v>2163</v>
      </c>
      <c r="B45" s="356" t="s">
        <v>2266</v>
      </c>
      <c r="C45" s="356"/>
      <c r="D45" s="353">
        <v>38</v>
      </c>
      <c r="E45" s="64" t="s">
        <v>2294</v>
      </c>
      <c r="F45" s="319" t="str">
        <f>VLOOKUP(E45,TaskValues_ref!E:F,2,FALSE)</f>
        <v>FP consult postpartum</v>
      </c>
      <c r="G45" s="321" t="str">
        <f>VLOOKUP($E45,TaskValues_ref!$E:$Z,3,FALSE)</f>
        <v>Clinical</v>
      </c>
      <c r="H45" s="321" t="str">
        <f>VLOOKUP($E45,TaskValues_ref!$E:$Z,4,FALSE)</f>
        <v>Preventive</v>
      </c>
      <c r="I45" s="321" t="str">
        <f>VLOOKUP($E45,TaskValues_ref!$E:$Z,5,FALSE)</f>
        <v>Family planning</v>
      </c>
      <c r="J45" s="320" t="str">
        <f>VLOOKUP($E45,TaskValues_ref!$E:$Z,6,FALSE)</f>
        <v>births</v>
      </c>
      <c r="K45" s="321" t="str">
        <f>VLOOKUP($E45,TaskValues_ref!$E:$Z,10,FALSE)</f>
        <v>Amhara</v>
      </c>
      <c r="L45" s="195">
        <f>IF(VLOOKUP($E45,TaskValues_ref!$E:$Z,11,FALSE)=0,"",VLOOKUP($E45,TaskValues_ref!$E:$Z,11,FALSE))</f>
        <v>1</v>
      </c>
      <c r="M45" s="321" t="str">
        <f>IF(VLOOKUP($E45,TaskValues_ref!$E:$Z,13,FALSE)=0,"",VLOOKUP($E45,TaskValues_ref!$E:$Z,13,FALSE))</f>
        <v/>
      </c>
      <c r="N45" s="89">
        <f>IF(VLOOKUP($E45,TaskValues_ref!$E:$Z,15,FALSE)=0,"",VLOOKUP($E45,TaskValues_ref!$E:$Z,15,FALSE))</f>
        <v>1</v>
      </c>
      <c r="O45">
        <f>IF(VLOOKUP($E45,TaskValues_ref!$E:$Z,16,FALSE)=0,"",VLOOKUP($E45,TaskValues_ref!$E:$Z,16,FALSE))</f>
        <v>1</v>
      </c>
      <c r="P45" t="str">
        <f>IF(VLOOKUP($E45,TaskValues_ref!$E:$Z,17,FALSE)=0,"",VLOOKUP($E45,TaskValues_ref!$E:$Z,17,FALSE))</f>
        <v/>
      </c>
      <c r="Q45">
        <f>IF(VLOOKUP($E45,TaskValues_ref!$E:$Z,18,FALSE)=0,"",VLOOKUP($E45,TaskValues_ref!$E:$Z,18,FALSE))</f>
        <v>15</v>
      </c>
      <c r="R45" t="str">
        <f>IF(VLOOKUP($E45,TaskValues_ref!$E:$Z,19,FALSE)=0,"",VLOOKUP($E45,TaskValues_ref!$E:$Z,19,FALSE))</f>
        <v/>
      </c>
      <c r="S45" t="str">
        <f>IF(VLOOKUP($E45,TaskValues_ref!$E:$Z,20,FALSE)=0,"",VLOOKUP($E45,TaskValues_ref!$E:$Z,20,FALSE))</f>
        <v/>
      </c>
    </row>
    <row r="46" spans="1:19" x14ac:dyDescent="0.35">
      <c r="A46" s="355" t="s">
        <v>2163</v>
      </c>
      <c r="B46" s="356" t="s">
        <v>2266</v>
      </c>
      <c r="C46" s="356"/>
      <c r="D46" s="353">
        <v>38</v>
      </c>
      <c r="E46" s="64" t="s">
        <v>2295</v>
      </c>
      <c r="F46" s="319" t="str">
        <f>VLOOKUP(E46,TaskValues_ref!E:F,2,FALSE)</f>
        <v>FP consult switch</v>
      </c>
      <c r="G46" s="321" t="str">
        <f>VLOOKUP($E46,TaskValues_ref!$E:$Z,3,FALSE)</f>
        <v>Clinical</v>
      </c>
      <c r="H46" s="321" t="str">
        <f>VLOOKUP($E46,TaskValues_ref!$E:$Z,4,FALSE)</f>
        <v>Preventive</v>
      </c>
      <c r="I46" s="321" t="str">
        <f>VLOOKUP($E46,TaskValues_ref!$E:$Z,5,FALSE)</f>
        <v>Family planning</v>
      </c>
      <c r="J46" s="320" t="str">
        <f>VLOOKUP($E46,TaskValues_ref!$E:$Z,6,FALSE)</f>
        <v>women 15-49</v>
      </c>
      <c r="K46" s="321" t="str">
        <f>VLOOKUP($E46,TaskValues_ref!$E:$Z,10,FALSE)</f>
        <v>Amhara</v>
      </c>
      <c r="L46" s="195">
        <f>IF(VLOOKUP($E46,TaskValues_ref!$E:$Z,11,FALSE)=0,"",VLOOKUP($E46,TaskValues_ref!$E:$Z,11,FALSE))</f>
        <v>2.1103103857566762E-2</v>
      </c>
      <c r="M46" s="321" t="str">
        <f>IF(VLOOKUP($E46,TaskValues_ref!$E:$Z,13,FALSE)=0,"",VLOOKUP($E46,TaskValues_ref!$E:$Z,13,FALSE))</f>
        <v/>
      </c>
      <c r="N46" s="89">
        <f>IF(VLOOKUP($E46,TaskValues_ref!$E:$Z,15,FALSE)=0,"",VLOOKUP($E46,TaskValues_ref!$E:$Z,15,FALSE))</f>
        <v>1</v>
      </c>
      <c r="O46">
        <f>IF(VLOOKUP($E46,TaskValues_ref!$E:$Z,16,FALSE)=0,"",VLOOKUP($E46,TaskValues_ref!$E:$Z,16,FALSE))</f>
        <v>1</v>
      </c>
      <c r="P46" t="str">
        <f>IF(VLOOKUP($E46,TaskValues_ref!$E:$Z,17,FALSE)=0,"",VLOOKUP($E46,TaskValues_ref!$E:$Z,17,FALSE))</f>
        <v/>
      </c>
      <c r="Q46">
        <f>IF(VLOOKUP($E46,TaskValues_ref!$E:$Z,18,FALSE)=0,"",VLOOKUP($E46,TaskValues_ref!$E:$Z,18,FALSE))</f>
        <v>15</v>
      </c>
      <c r="R46" t="str">
        <f>IF(VLOOKUP($E46,TaskValues_ref!$E:$Z,19,FALSE)=0,"",VLOOKUP($E46,TaskValues_ref!$E:$Z,19,FALSE))</f>
        <v/>
      </c>
      <c r="S46" t="str">
        <f>IF(VLOOKUP($E46,TaskValues_ref!$E:$Z,20,FALSE)=0,"",VLOOKUP($E46,TaskValues_ref!$E:$Z,20,FALSE))</f>
        <v/>
      </c>
    </row>
    <row r="47" spans="1:19" x14ac:dyDescent="0.35">
      <c r="A47" s="355" t="s">
        <v>2163</v>
      </c>
      <c r="B47" s="356" t="s">
        <v>2266</v>
      </c>
      <c r="C47" s="356"/>
      <c r="D47" s="353">
        <v>39</v>
      </c>
      <c r="E47" s="64" t="str">
        <f t="shared" ref="E47:E70" si="1">_xlfn.CONCAT("FH.FP.",D47)</f>
        <v>FH.FP.39</v>
      </c>
      <c r="F47" s="319" t="str">
        <f>VLOOKUP(E47,TaskValues_ref!E:F,2,FALSE)</f>
        <v>Provision of contraceptives</v>
      </c>
      <c r="G47" s="321" t="str">
        <f>VLOOKUP($E47,TaskValues_ref!$E:$Z,3,FALSE)</f>
        <v>Clinical</v>
      </c>
      <c r="H47" s="321" t="str">
        <f>VLOOKUP($E47,TaskValues_ref!$E:$Z,4,FALSE)</f>
        <v>Preventive</v>
      </c>
      <c r="I47" s="321" t="str">
        <f>VLOOKUP($E47,TaskValues_ref!$E:$Z,5,FALSE)</f>
        <v>Family planning</v>
      </c>
      <c r="J47" s="320" t="str">
        <f>VLOOKUP($E47,TaskValues_ref!$E:$Z,6,FALSE)</f>
        <v>women 15-49</v>
      </c>
      <c r="K47" s="321" t="str">
        <f>VLOOKUP($E47,TaskValues_ref!$E:$Z,10,FALSE)</f>
        <v>Amhara</v>
      </c>
      <c r="L47" s="195">
        <f>IF(VLOOKUP($E47,TaskValues_ref!$E:$Z,11,FALSE)=0,"",VLOOKUP($E47,TaskValues_ref!$E:$Z,11,FALSE))</f>
        <v>0.30100593471810083</v>
      </c>
      <c r="M47" s="321" t="str">
        <f>IF(VLOOKUP($E47,TaskValues_ref!$E:$Z,13,FALSE)=0,"",VLOOKUP($E47,TaskValues_ref!$E:$Z,13,FALSE))</f>
        <v/>
      </c>
      <c r="N47" s="89">
        <f>IF(VLOOKUP($E47,TaskValues_ref!$E:$Z,15,FALSE)=0,"",VLOOKUP($E47,TaskValues_ref!$E:$Z,15,FALSE))</f>
        <v>1</v>
      </c>
      <c r="O47" t="str">
        <f>IF(VLOOKUP($E47,TaskValues_ref!$E:$Z,16,FALSE)=0,"",VLOOKUP($E47,TaskValues_ref!$E:$Z,16,FALSE))</f>
        <v/>
      </c>
      <c r="P47">
        <f>IF(VLOOKUP($E47,TaskValues_ref!$E:$Z,17,FALSE)=0,"",VLOOKUP($E47,TaskValues_ref!$E:$Z,17,FALSE))</f>
        <v>4</v>
      </c>
      <c r="Q47">
        <f>IF(VLOOKUP($E47,TaskValues_ref!$E:$Z,18,FALSE)=0,"",VLOOKUP($E47,TaskValues_ref!$E:$Z,18,FALSE))</f>
        <v>5</v>
      </c>
      <c r="R47" t="str">
        <f>IF(VLOOKUP($E47,TaskValues_ref!$E:$Z,19,FALSE)=0,"",VLOOKUP($E47,TaskValues_ref!$E:$Z,19,FALSE))</f>
        <v/>
      </c>
      <c r="S47" t="str">
        <f>IF(VLOOKUP($E47,TaskValues_ref!$E:$Z,20,FALSE)=0,"",VLOOKUP($E47,TaskValues_ref!$E:$Z,20,FALSE))</f>
        <v/>
      </c>
    </row>
    <row r="48" spans="1:19" x14ac:dyDescent="0.35">
      <c r="A48" s="355" t="s">
        <v>2163</v>
      </c>
      <c r="B48" s="356" t="s">
        <v>2266</v>
      </c>
      <c r="C48" s="356"/>
      <c r="D48" s="353">
        <v>40</v>
      </c>
      <c r="E48" s="64" t="str">
        <f t="shared" si="1"/>
        <v>FH.FP.40</v>
      </c>
      <c r="F48" s="319" t="str">
        <f>VLOOKUP(E48,TaskValues_ref!E:F,2,FALSE)</f>
        <v>Provision of implants and IUCD</v>
      </c>
      <c r="G48" s="321" t="str">
        <f>VLOOKUP($E48,TaskValues_ref!$E:$Z,3,FALSE)</f>
        <v>Clinical</v>
      </c>
      <c r="H48" s="321" t="str">
        <f>VLOOKUP($E48,TaskValues_ref!$E:$Z,4,FALSE)</f>
        <v>Preventive</v>
      </c>
      <c r="I48" s="321" t="str">
        <f>VLOOKUP($E48,TaskValues_ref!$E:$Z,5,FALSE)</f>
        <v>Family planning</v>
      </c>
      <c r="J48" s="320" t="str">
        <f>VLOOKUP($E48,TaskValues_ref!$E:$Z,6,FALSE)</f>
        <v>women 15-49</v>
      </c>
      <c r="K48" s="321" t="str">
        <f>VLOOKUP($E48,TaskValues_ref!$E:$Z,10,FALSE)</f>
        <v>Amhara</v>
      </c>
      <c r="L48" s="195">
        <f>IF(VLOOKUP($E48,TaskValues_ref!$E:$Z,11,FALSE)=0,"",VLOOKUP($E48,TaskValues_ref!$E:$Z,11,FALSE))</f>
        <v>0.15254599406528185</v>
      </c>
      <c r="M48" s="321">
        <f>IF(VLOOKUP($E48,TaskValues_ref!$E:$Z,13,FALSE)=0,"",VLOOKUP($E48,TaskValues_ref!$E:$Z,13,FALSE))</f>
        <v>0.25</v>
      </c>
      <c r="N48" s="89">
        <f>IF(VLOOKUP($E48,TaskValues_ref!$E:$Z,15,FALSE)=0,"",VLOOKUP($E48,TaskValues_ref!$E:$Z,15,FALSE))</f>
        <v>1</v>
      </c>
      <c r="O48">
        <f>IF(VLOOKUP($E48,TaskValues_ref!$E:$Z,16,FALSE)=0,"",VLOOKUP($E48,TaskValues_ref!$E:$Z,16,FALSE))</f>
        <v>1</v>
      </c>
      <c r="P48" t="str">
        <f>IF(VLOOKUP($E48,TaskValues_ref!$E:$Z,17,FALSE)=0,"",VLOOKUP($E48,TaskValues_ref!$E:$Z,17,FALSE))</f>
        <v/>
      </c>
      <c r="Q48">
        <f>IF(VLOOKUP($E48,TaskValues_ref!$E:$Z,18,FALSE)=0,"",VLOOKUP($E48,TaskValues_ref!$E:$Z,18,FALSE))</f>
        <v>20</v>
      </c>
      <c r="R48" t="str">
        <f>IF(VLOOKUP($E48,TaskValues_ref!$E:$Z,19,FALSE)=0,"",VLOOKUP($E48,TaskValues_ref!$E:$Z,19,FALSE))</f>
        <v/>
      </c>
      <c r="S48" t="str">
        <f>IF(VLOOKUP($E48,TaskValues_ref!$E:$Z,20,FALSE)=0,"",VLOOKUP($E48,TaskValues_ref!$E:$Z,20,FALSE))</f>
        <v/>
      </c>
    </row>
    <row r="49" spans="1:19" x14ac:dyDescent="0.35">
      <c r="A49" s="355" t="s">
        <v>2163</v>
      </c>
      <c r="B49" s="356" t="s">
        <v>2266</v>
      </c>
      <c r="C49" s="356"/>
      <c r="D49" s="353">
        <v>41</v>
      </c>
      <c r="E49" s="64" t="str">
        <f t="shared" si="1"/>
        <v>FH.FP.41</v>
      </c>
      <c r="F49" s="319" t="str">
        <f>VLOOKUP(E49,TaskValues_ref!E:F,2,FALSE)</f>
        <v>Removal of implants and IUCD</v>
      </c>
      <c r="G49" s="321" t="str">
        <f>VLOOKUP($E49,TaskValues_ref!$E:$Z,3,FALSE)</f>
        <v>Clinical</v>
      </c>
      <c r="H49" s="321" t="str">
        <f>VLOOKUP($E49,TaskValues_ref!$E:$Z,4,FALSE)</f>
        <v>Preventive</v>
      </c>
      <c r="I49" s="321" t="str">
        <f>VLOOKUP($E49,TaskValues_ref!$E:$Z,5,FALSE)</f>
        <v>Family planning</v>
      </c>
      <c r="J49" s="320" t="str">
        <f>VLOOKUP($E49,TaskValues_ref!$E:$Z,6,FALSE)</f>
        <v>women 15-49</v>
      </c>
      <c r="K49" s="321" t="str">
        <f>VLOOKUP($E49,TaskValues_ref!$E:$Z,10,FALSE)</f>
        <v>Amhara</v>
      </c>
      <c r="L49" s="195">
        <f>IF(VLOOKUP($E49,TaskValues_ref!$E:$Z,11,FALSE)=0,"",VLOOKUP($E49,TaskValues_ref!$E:$Z,11,FALSE))</f>
        <v>0.15254599406528185</v>
      </c>
      <c r="M49" s="321">
        <f>IF(VLOOKUP($E49,TaskValues_ref!$E:$Z,13,FALSE)=0,"",VLOOKUP($E49,TaskValues_ref!$E:$Z,13,FALSE))</f>
        <v>0.25</v>
      </c>
      <c r="N49" s="89">
        <f>IF(VLOOKUP($E49,TaskValues_ref!$E:$Z,15,FALSE)=0,"",VLOOKUP($E49,TaskValues_ref!$E:$Z,15,FALSE))</f>
        <v>1</v>
      </c>
      <c r="O49">
        <f>IF(VLOOKUP($E49,TaskValues_ref!$E:$Z,16,FALSE)=0,"",VLOOKUP($E49,TaskValues_ref!$E:$Z,16,FALSE))</f>
        <v>1</v>
      </c>
      <c r="P49" t="str">
        <f>IF(VLOOKUP($E49,TaskValues_ref!$E:$Z,17,FALSE)=0,"",VLOOKUP($E49,TaskValues_ref!$E:$Z,17,FALSE))</f>
        <v/>
      </c>
      <c r="Q49">
        <f>IF(VLOOKUP($E49,TaskValues_ref!$E:$Z,18,FALSE)=0,"",VLOOKUP($E49,TaskValues_ref!$E:$Z,18,FALSE))</f>
        <v>20</v>
      </c>
      <c r="R49" t="str">
        <f>IF(VLOOKUP($E49,TaskValues_ref!$E:$Z,19,FALSE)=0,"",VLOOKUP($E49,TaskValues_ref!$E:$Z,19,FALSE))</f>
        <v/>
      </c>
      <c r="S49" t="str">
        <f>IF(VLOOKUP($E49,TaskValues_ref!$E:$Z,20,FALSE)=0,"",VLOOKUP($E49,TaskValues_ref!$E:$Z,20,FALSE))</f>
        <v/>
      </c>
    </row>
    <row r="50" spans="1:19" x14ac:dyDescent="0.35">
      <c r="A50" s="355" t="s">
        <v>2163</v>
      </c>
      <c r="B50" s="356" t="s">
        <v>2266</v>
      </c>
      <c r="C50" s="356"/>
      <c r="D50" s="353">
        <v>42</v>
      </c>
      <c r="E50" s="64" t="str">
        <f t="shared" si="1"/>
        <v>FH.FP.42</v>
      </c>
      <c r="F50" s="319" t="str">
        <f>VLOOKUP(E50,TaskValues_ref!E:F,2,FALSE)</f>
        <v>Psycho-social counseling</v>
      </c>
      <c r="G50" s="321" t="str">
        <f>VLOOKUP($E50,TaskValues_ref!$E:$Z,3,FALSE)</f>
        <v>Clinical</v>
      </c>
      <c r="H50" s="321" t="str">
        <f>VLOOKUP($E50,TaskValues_ref!$E:$Z,4,FALSE)</f>
        <v>Preventive</v>
      </c>
      <c r="I50" s="321" t="str">
        <f>VLOOKUP($E50,TaskValues_ref!$E:$Z,5,FALSE)</f>
        <v>Family planning</v>
      </c>
      <c r="J50" s="320" t="str">
        <f>VLOOKUP($E50,TaskValues_ref!$E:$Z,6,FALSE)</f>
        <v>women 15-49</v>
      </c>
      <c r="K50" s="321" t="str">
        <f>VLOOKUP($E50,TaskValues_ref!$E:$Z,10,FALSE)</f>
        <v>Amhara</v>
      </c>
      <c r="L50" s="195" t="str">
        <f>IF(VLOOKUP($E50,TaskValues_ref!$E:$Z,11,FALSE)=0,"",VLOOKUP($E50,TaskValues_ref!$E:$Z,11,FALSE))</f>
        <v/>
      </c>
      <c r="M50" s="321" t="str">
        <f>IF(VLOOKUP($E50,TaskValues_ref!$E:$Z,13,FALSE)=0,"",VLOOKUP($E50,TaskValues_ref!$E:$Z,13,FALSE))</f>
        <v/>
      </c>
      <c r="N50" s="89">
        <f>IF(VLOOKUP($E50,TaskValues_ref!$E:$Z,15,FALSE)=0,"",VLOOKUP($E50,TaskValues_ref!$E:$Z,15,FALSE))</f>
        <v>1</v>
      </c>
      <c r="O50">
        <f>IF(VLOOKUP($E50,TaskValues_ref!$E:$Z,16,FALSE)=0,"",VLOOKUP($E50,TaskValues_ref!$E:$Z,16,FALSE))</f>
        <v>1</v>
      </c>
      <c r="P50" t="str">
        <f>IF(VLOOKUP($E50,TaskValues_ref!$E:$Z,17,FALSE)=0,"",VLOOKUP($E50,TaskValues_ref!$E:$Z,17,FALSE))</f>
        <v/>
      </c>
      <c r="Q50">
        <f>IF(VLOOKUP($E50,TaskValues_ref!$E:$Z,18,FALSE)=0,"",VLOOKUP($E50,TaskValues_ref!$E:$Z,18,FALSE))</f>
        <v>15</v>
      </c>
      <c r="R50" t="str">
        <f>IF(VLOOKUP($E50,TaskValues_ref!$E:$Z,19,FALSE)=0,"",VLOOKUP($E50,TaskValues_ref!$E:$Z,19,FALSE))</f>
        <v/>
      </c>
      <c r="S50" t="str">
        <f>IF(VLOOKUP($E50,TaskValues_ref!$E:$Z,20,FALSE)=0,"",VLOOKUP($E50,TaskValues_ref!$E:$Z,20,FALSE))</f>
        <v/>
      </c>
    </row>
    <row r="51" spans="1:19" x14ac:dyDescent="0.35">
      <c r="A51" s="355" t="s">
        <v>2163</v>
      </c>
      <c r="B51" s="356" t="s">
        <v>2266</v>
      </c>
      <c r="C51" s="356"/>
      <c r="D51" s="353">
        <v>43</v>
      </c>
      <c r="E51" s="64" t="str">
        <f t="shared" si="1"/>
        <v>FH.FP.43</v>
      </c>
      <c r="F51" s="319" t="str">
        <f>VLOOKUP(E51,TaskValues_ref!E:F,2,FALSE)</f>
        <v>Abortion care &amp; referral</v>
      </c>
      <c r="G51" s="321" t="str">
        <f>VLOOKUP($E51,TaskValues_ref!$E:$Z,3,FALSE)</f>
        <v>Clinical</v>
      </c>
      <c r="H51" s="321" t="str">
        <f>VLOOKUP($E51,TaskValues_ref!$E:$Z,4,FALSE)</f>
        <v>Acute</v>
      </c>
      <c r="I51" s="321" t="str">
        <f>VLOOKUP($E51,TaskValues_ref!$E:$Z,5,FALSE)</f>
        <v>Family planning</v>
      </c>
      <c r="J51" s="320" t="str">
        <f>VLOOKUP($E51,TaskValues_ref!$E:$Z,6,FALSE)</f>
        <v>births</v>
      </c>
      <c r="K51" s="321" t="str">
        <f>VLOOKUP($E51,TaskValues_ref!$E:$Z,10,FALSE)</f>
        <v>Amhara</v>
      </c>
      <c r="L51" s="195">
        <f>IF(VLOOKUP($E51,TaskValues_ref!$E:$Z,11,FALSE)=0,"",VLOOKUP($E51,TaskValues_ref!$E:$Z,11,FALSE))</f>
        <v>0.16649999999999998</v>
      </c>
      <c r="M51" s="321" t="str">
        <f>IF(VLOOKUP($E51,TaskValues_ref!$E:$Z,13,FALSE)=0,"",VLOOKUP($E51,TaskValues_ref!$E:$Z,13,FALSE))</f>
        <v/>
      </c>
      <c r="N51" s="89">
        <f>IF(VLOOKUP($E51,TaskValues_ref!$E:$Z,15,FALSE)=0,"",VLOOKUP($E51,TaskValues_ref!$E:$Z,15,FALSE))</f>
        <v>1</v>
      </c>
      <c r="O51">
        <f>IF(VLOOKUP($E51,TaskValues_ref!$E:$Z,16,FALSE)=0,"",VLOOKUP($E51,TaskValues_ref!$E:$Z,16,FALSE))</f>
        <v>1</v>
      </c>
      <c r="P51" t="str">
        <f>IF(VLOOKUP($E51,TaskValues_ref!$E:$Z,17,FALSE)=0,"",VLOOKUP($E51,TaskValues_ref!$E:$Z,17,FALSE))</f>
        <v/>
      </c>
      <c r="Q51">
        <f>IF(VLOOKUP($E51,TaskValues_ref!$E:$Z,18,FALSE)=0,"",VLOOKUP($E51,TaskValues_ref!$E:$Z,18,FALSE))</f>
        <v>20</v>
      </c>
      <c r="R51" t="str">
        <f>IF(VLOOKUP($E51,TaskValues_ref!$E:$Z,19,FALSE)=0,"",VLOOKUP($E51,TaskValues_ref!$E:$Z,19,FALSE))</f>
        <v/>
      </c>
      <c r="S51" t="str">
        <f>IF(VLOOKUP($E51,TaskValues_ref!$E:$Z,20,FALSE)=0,"",VLOOKUP($E51,TaskValues_ref!$E:$Z,20,FALSE))</f>
        <v/>
      </c>
    </row>
    <row r="52" spans="1:19" x14ac:dyDescent="0.35">
      <c r="A52" s="355" t="s">
        <v>2163</v>
      </c>
      <c r="B52" s="356" t="s">
        <v>2266</v>
      </c>
      <c r="C52" s="356"/>
      <c r="D52" s="353">
        <v>44</v>
      </c>
      <c r="E52" s="64" t="str">
        <f t="shared" si="1"/>
        <v>FH.FP.44</v>
      </c>
      <c r="F52" s="319" t="str">
        <f>VLOOKUP(E52,TaskValues_ref!E:F,2,FALSE)</f>
        <v>Post-abortion follow-up</v>
      </c>
      <c r="G52" s="321" t="str">
        <f>VLOOKUP($E52,TaskValues_ref!$E:$Z,3,FALSE)</f>
        <v>Clinical</v>
      </c>
      <c r="H52" s="321" t="str">
        <f>VLOOKUP($E52,TaskValues_ref!$E:$Z,4,FALSE)</f>
        <v>Acute</v>
      </c>
      <c r="I52" s="321" t="str">
        <f>VLOOKUP($E52,TaskValues_ref!$E:$Z,5,FALSE)</f>
        <v>Family planning</v>
      </c>
      <c r="J52" s="320" t="str">
        <f>VLOOKUP($E52,TaskValues_ref!$E:$Z,6,FALSE)</f>
        <v>births</v>
      </c>
      <c r="K52" s="321" t="str">
        <f>VLOOKUP($E52,TaskValues_ref!$E:$Z,10,FALSE)</f>
        <v>Amhara</v>
      </c>
      <c r="L52" s="195">
        <f>IF(VLOOKUP($E52,TaskValues_ref!$E:$Z,11,FALSE)=0,"",VLOOKUP($E52,TaskValues_ref!$E:$Z,11,FALSE))</f>
        <v>0.16649999999999998</v>
      </c>
      <c r="M52" s="321" t="str">
        <f>IF(VLOOKUP($E52,TaskValues_ref!$E:$Z,13,FALSE)=0,"",VLOOKUP($E52,TaskValues_ref!$E:$Z,13,FALSE))</f>
        <v/>
      </c>
      <c r="N52" s="89">
        <f>IF(VLOOKUP($E52,TaskValues_ref!$E:$Z,15,FALSE)=0,"",VLOOKUP($E52,TaskValues_ref!$E:$Z,15,FALSE))</f>
        <v>1</v>
      </c>
      <c r="O52">
        <f>IF(VLOOKUP($E52,TaskValues_ref!$E:$Z,16,FALSE)=0,"",VLOOKUP($E52,TaskValues_ref!$E:$Z,16,FALSE))</f>
        <v>1</v>
      </c>
      <c r="P52" t="str">
        <f>IF(VLOOKUP($E52,TaskValues_ref!$E:$Z,17,FALSE)=0,"",VLOOKUP($E52,TaskValues_ref!$E:$Z,17,FALSE))</f>
        <v/>
      </c>
      <c r="Q52">
        <f>IF(VLOOKUP($E52,TaskValues_ref!$E:$Z,18,FALSE)=0,"",VLOOKUP($E52,TaskValues_ref!$E:$Z,18,FALSE))</f>
        <v>10</v>
      </c>
      <c r="R52" t="str">
        <f>IF(VLOOKUP($E52,TaskValues_ref!$E:$Z,19,FALSE)=0,"",VLOOKUP($E52,TaskValues_ref!$E:$Z,19,FALSE))</f>
        <v/>
      </c>
      <c r="S52" t="str">
        <f>IF(VLOOKUP($E52,TaskValues_ref!$E:$Z,20,FALSE)=0,"",VLOOKUP($E52,TaskValues_ref!$E:$Z,20,FALSE))</f>
        <v/>
      </c>
    </row>
    <row r="53" spans="1:19" x14ac:dyDescent="0.35">
      <c r="A53" s="355" t="s">
        <v>2163</v>
      </c>
      <c r="B53" s="356" t="s">
        <v>2266</v>
      </c>
      <c r="C53" s="356"/>
      <c r="D53" s="353">
        <v>45</v>
      </c>
      <c r="E53" s="64" t="str">
        <f t="shared" si="1"/>
        <v>FH.FP.45</v>
      </c>
      <c r="F53" s="319" t="str">
        <f>VLOOKUP(E53,TaskValues_ref!E:F,2,FALSE)</f>
        <v>Education on menstration</v>
      </c>
      <c r="G53" s="321" t="str">
        <f>VLOOKUP($E53,TaskValues_ref!$E:$Z,3,FALSE)</f>
        <v>Non-clinical</v>
      </c>
      <c r="H53" s="321" t="str">
        <f>VLOOKUP($E53,TaskValues_ref!$E:$Z,4,FALSE)</f>
        <v>Public Health</v>
      </c>
      <c r="I53" s="321" t="str">
        <f>VLOOKUP($E53,TaskValues_ref!$E:$Z,5,FALSE)</f>
        <v>Sexual health</v>
      </c>
      <c r="J53" s="320" t="str">
        <f>VLOOKUP($E53,TaskValues_ref!$E:$Z,6,FALSE)</f>
        <v>18 yo women</v>
      </c>
      <c r="K53" s="321" t="str">
        <f>VLOOKUP($E53,TaskValues_ref!$E:$Z,10,FALSE)</f>
        <v>Amhara</v>
      </c>
      <c r="L53" s="195">
        <f>IF(VLOOKUP($E53,TaskValues_ref!$E:$Z,11,FALSE)=0,"",VLOOKUP($E53,TaskValues_ref!$E:$Z,11,FALSE))</f>
        <v>1</v>
      </c>
      <c r="M53" s="321" t="str">
        <f>IF(VLOOKUP($E53,TaskValues_ref!$E:$Z,13,FALSE)=0,"",VLOOKUP($E53,TaskValues_ref!$E:$Z,13,FALSE))</f>
        <v/>
      </c>
      <c r="N53" s="89">
        <f>IF(VLOOKUP($E53,TaskValues_ref!$E:$Z,15,FALSE)=0,"",VLOOKUP($E53,TaskValues_ref!$E:$Z,15,FALSE))</f>
        <v>1</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35">
      <c r="A54" s="355" t="s">
        <v>2163</v>
      </c>
      <c r="B54" s="356" t="s">
        <v>2266</v>
      </c>
      <c r="C54" s="356"/>
      <c r="D54" s="353">
        <v>46</v>
      </c>
      <c r="E54" s="64" t="str">
        <f t="shared" si="1"/>
        <v>FH.FP.46</v>
      </c>
      <c r="F54" s="319" t="str">
        <f>VLOOKUP(E54,TaskValues_ref!E:F,2,FALSE)</f>
        <v>Treatment of menstrual problems</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Amhara</v>
      </c>
      <c r="L54" s="195">
        <f>IF(VLOOKUP($E54,TaskValues_ref!$E:$Z,11,FALSE)=0,"",VLOOKUP($E54,TaskValues_ref!$E:$Z,11,FALSE))</f>
        <v>0.14000000000000001</v>
      </c>
      <c r="M54" s="321" t="str">
        <f>IF(VLOOKUP($E54,TaskValues_ref!$E:$Z,13,FALSE)=0,"",VLOOKUP($E54,TaskValues_ref!$E:$Z,13,FALSE))</f>
        <v/>
      </c>
      <c r="N54" s="89">
        <f>IF(VLOOKUP($E54,TaskValues_ref!$E:$Z,15,FALSE)=0,"",VLOOKUP($E54,TaskValues_ref!$E:$Z,15,FALSE))</f>
        <v>1</v>
      </c>
      <c r="O54">
        <f>IF(VLOOKUP($E54,TaskValues_ref!$E:$Z,16,FALSE)=0,"",VLOOKUP($E54,TaskValues_ref!$E:$Z,16,FALSE))</f>
        <v>1</v>
      </c>
      <c r="P54">
        <f>IF(VLOOKUP($E54,TaskValues_ref!$E:$Z,17,FALSE)=0,"",VLOOKUP($E54,TaskValues_ref!$E:$Z,17,FALSE))</f>
        <v>0.2</v>
      </c>
      <c r="Q54">
        <f>IF(VLOOKUP($E54,TaskValues_ref!$E:$Z,18,FALSE)=0,"",VLOOKUP($E54,TaskValues_ref!$E:$Z,18,FALSE))</f>
        <v>10</v>
      </c>
      <c r="R54" t="str">
        <f>IF(VLOOKUP($E54,TaskValues_ref!$E:$Z,19,FALSE)=0,"",VLOOKUP($E54,TaskValues_ref!$E:$Z,19,FALSE))</f>
        <v/>
      </c>
      <c r="S54" t="str">
        <f>IF(VLOOKUP($E54,TaskValues_ref!$E:$Z,20,FALSE)=0,"",VLOOKUP($E54,TaskValues_ref!$E:$Z,20,FALSE))</f>
        <v/>
      </c>
    </row>
    <row r="55" spans="1:19" x14ac:dyDescent="0.35">
      <c r="A55" s="355" t="s">
        <v>2163</v>
      </c>
      <c r="B55" s="356" t="s">
        <v>2266</v>
      </c>
      <c r="C55" s="356"/>
      <c r="D55" s="353">
        <v>47</v>
      </c>
      <c r="E55" s="64" t="str">
        <f t="shared" si="1"/>
        <v>FH.FP.47</v>
      </c>
      <c r="F55" s="319" t="str">
        <f>VLOOKUP(E55,TaskValues_ref!E:F,2,FALSE)</f>
        <v>Promote self-breast exam</v>
      </c>
      <c r="G55" s="321" t="str">
        <f>VLOOKUP($E55,TaskValues_ref!$E:$Z,3,FALSE)</f>
        <v>Non-clinical</v>
      </c>
      <c r="H55" s="321" t="str">
        <f>VLOOKUP($E55,TaskValues_ref!$E:$Z,4,FALSE)</f>
        <v>Preventive</v>
      </c>
      <c r="I55" s="321" t="str">
        <f>VLOOKUP($E55,TaskValues_ref!$E:$Z,5,FALSE)</f>
        <v>Sexual health</v>
      </c>
      <c r="J55" s="320" t="str">
        <f>VLOOKUP($E55,TaskValues_ref!$E:$Z,6,FALSE)</f>
        <v>18 yo women</v>
      </c>
      <c r="K55" s="321" t="str">
        <f>VLOOKUP($E55,TaskValues_ref!$E:$Z,10,FALSE)</f>
        <v>Amhara</v>
      </c>
      <c r="L55" s="195">
        <f>IF(VLOOKUP($E55,TaskValues_ref!$E:$Z,11,FALSE)=0,"",VLOOKUP($E55,TaskValues_ref!$E:$Z,11,FALSE))</f>
        <v>1</v>
      </c>
      <c r="M55" s="321" t="str">
        <f>IF(VLOOKUP($E55,TaskValues_ref!$E:$Z,13,FALSE)=0,"",VLOOKUP($E55,TaskValues_ref!$E:$Z,13,FALSE))</f>
        <v/>
      </c>
      <c r="N55" s="89">
        <f>IF(VLOOKUP($E55,TaskValues_ref!$E:$Z,15,FALSE)=0,"",VLOOKUP($E55,TaskValues_ref!$E:$Z,15,FALSE))</f>
        <v>1</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35">
      <c r="A56" s="355" t="s">
        <v>2163</v>
      </c>
      <c r="B56" s="356" t="s">
        <v>2266</v>
      </c>
      <c r="C56" s="356"/>
      <c r="D56" s="353">
        <v>48</v>
      </c>
      <c r="E56" s="64" t="str">
        <f t="shared" si="1"/>
        <v>FH.FP.48</v>
      </c>
      <c r="F56" s="319" t="str">
        <f>VLOOKUP(E56,TaskValues_ref!E:F,2,FALSE)</f>
        <v>HPV vacination</v>
      </c>
      <c r="G56" s="321" t="str">
        <f>VLOOKUP($E56,TaskValues_ref!$E:$Z,3,FALSE)</f>
        <v>Clinical</v>
      </c>
      <c r="H56" s="321" t="str">
        <f>VLOOKUP($E56,TaskValues_ref!$E:$Z,4,FALSE)</f>
        <v>Preventive</v>
      </c>
      <c r="I56" s="321" t="str">
        <f>VLOOKUP($E56,TaskValues_ref!$E:$Z,5,FALSE)</f>
        <v>Immunization</v>
      </c>
      <c r="J56" s="320" t="str">
        <f>VLOOKUP($E56,TaskValues_ref!$E:$Z,6,FALSE)</f>
        <v>15 yo girls</v>
      </c>
      <c r="K56" s="321" t="str">
        <f>VLOOKUP($E56,TaskValues_ref!$E:$Z,10,FALSE)</f>
        <v>Amhara</v>
      </c>
      <c r="L56" s="195">
        <f>IF(VLOOKUP($E56,TaskValues_ref!$E:$Z,11,FALSE)=0,"",VLOOKUP($E56,TaskValues_ref!$E:$Z,11,FALSE))</f>
        <v>1</v>
      </c>
      <c r="M56" s="321" t="str">
        <f>IF(VLOOKUP($E56,TaskValues_ref!$E:$Z,13,FALSE)=0,"",VLOOKUP($E56,TaskValues_ref!$E:$Z,13,FALSE))</f>
        <v/>
      </c>
      <c r="N56" s="89">
        <f>IF(VLOOKUP($E56,TaskValues_ref!$E:$Z,15,FALSE)=0,"",VLOOKUP($E56,TaskValues_ref!$E:$Z,15,FALSE))</f>
        <v>1</v>
      </c>
      <c r="O56">
        <f>IF(VLOOKUP($E56,TaskValues_ref!$E:$Z,16,FALSE)=0,"",VLOOKUP($E56,TaskValues_ref!$E:$Z,16,FALSE))</f>
        <v>2</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35">
      <c r="A57" s="355" t="s">
        <v>2163</v>
      </c>
      <c r="B57" s="356" t="s">
        <v>2266</v>
      </c>
      <c r="C57" s="356"/>
      <c r="D57" s="353">
        <v>49</v>
      </c>
      <c r="E57" s="64" t="str">
        <f t="shared" si="1"/>
        <v>FH.FP.49</v>
      </c>
      <c r="F57" s="319" t="str">
        <f>VLOOKUP(E57,TaskValues_ref!E:F,2,FALSE)</f>
        <v>Education on health &amp; wellbeing</v>
      </c>
      <c r="G57" s="321" t="str">
        <f>VLOOKUP($E57,TaskValues_ref!$E:$Z,3,FALSE)</f>
        <v>Non-clinical</v>
      </c>
      <c r="H57" s="321" t="str">
        <f>VLOOKUP($E57,TaskValues_ref!$E:$Z,4,FALSE)</f>
        <v>Public Health</v>
      </c>
      <c r="I57" s="321" t="str">
        <f>VLOOKUP($E57,TaskValues_ref!$E:$Z,5,FALSE)</f>
        <v>Sexual health</v>
      </c>
      <c r="J57" s="320" t="str">
        <f>VLOOKUP($E57,TaskValues_ref!$E:$Z,6,FALSE)</f>
        <v>women 15-49</v>
      </c>
      <c r="K57" s="321" t="str">
        <f>VLOOKUP($E57,TaskValues_ref!$E:$Z,10,FALSE)</f>
        <v>Amhara</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35">
      <c r="A58" s="355" t="s">
        <v>2163</v>
      </c>
      <c r="B58" s="356" t="s">
        <v>2266</v>
      </c>
      <c r="C58" s="356"/>
      <c r="D58" s="353">
        <v>50</v>
      </c>
      <c r="E58" s="64" t="str">
        <f t="shared" si="1"/>
        <v>FH.FP.50</v>
      </c>
      <c r="F58" s="319" t="str">
        <f>VLOOKUP(E58,TaskValues_ref!E:F,2,FALSE)</f>
        <v>Adolescent SRH</v>
      </c>
      <c r="G58" s="321" t="str">
        <f>VLOOKUP($E58,TaskValues_ref!$E:$Z,3,FALSE)</f>
        <v>Clinical</v>
      </c>
      <c r="H58" s="321" t="str">
        <f>VLOOKUP($E58,TaskValues_ref!$E:$Z,4,FALSE)</f>
        <v>Preventive</v>
      </c>
      <c r="I58" s="321" t="str">
        <f>VLOOKUP($E58,TaskValues_ref!$E:$Z,5,FALSE)</f>
        <v>Family planning</v>
      </c>
      <c r="J58" s="320" t="str">
        <f>VLOOKUP($E58,TaskValues_ref!$E:$Z,6,FALSE)</f>
        <v>15 yo girls</v>
      </c>
      <c r="K58" s="321" t="str">
        <f>VLOOKUP($E58,TaskValues_ref!$E:$Z,10,FALSE)</f>
        <v>Amhara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5" t="s">
        <v>2163</v>
      </c>
      <c r="B59" s="356" t="s">
        <v>2266</v>
      </c>
      <c r="C59" s="356"/>
      <c r="D59" s="353">
        <v>51</v>
      </c>
      <c r="E59" s="64" t="str">
        <f t="shared" si="1"/>
        <v>FH.FP.51</v>
      </c>
      <c r="F59" s="319" t="str">
        <f>VLOOKUP(E59,TaskValues_ref!E:F,2,FALSE)</f>
        <v>Provision of adolescent-friendly contraceptives</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Amhara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5" t="s">
        <v>2163</v>
      </c>
      <c r="B60" s="356" t="s">
        <v>2266</v>
      </c>
      <c r="C60" s="356"/>
      <c r="D60" s="353">
        <v>52</v>
      </c>
      <c r="E60" s="64" t="str">
        <f t="shared" si="1"/>
        <v>FH.FP.52</v>
      </c>
      <c r="F60" s="319" t="str">
        <f>VLOOKUP(E60,TaskValues_ref!E:F,2,FALSE)</f>
        <v>Education about GBV</v>
      </c>
      <c r="G60" s="321" t="str">
        <f>VLOOKUP($E60,TaskValues_ref!$E:$Z,3,FALSE)</f>
        <v>Non-clinical</v>
      </c>
      <c r="H60" s="321" t="str">
        <f>VLOOKUP($E60,TaskValues_ref!$E:$Z,4,FALSE)</f>
        <v>Public Health</v>
      </c>
      <c r="I60" s="321" t="str">
        <f>VLOOKUP($E60,TaskValues_ref!$E:$Z,5,FALSE)</f>
        <v>Sexual health</v>
      </c>
      <c r="J60" s="320" t="str">
        <f>VLOOKUP($E60,TaskValues_ref!$E:$Z,6,FALSE)</f>
        <v>-</v>
      </c>
      <c r="K60" s="321" t="str">
        <f>VLOOKUP($E60,TaskValues_ref!$E:$Z,10,FALSE)</f>
        <v>Amhara</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5" t="s">
        <v>2163</v>
      </c>
      <c r="B61" s="356" t="s">
        <v>2266</v>
      </c>
      <c r="C61" s="356"/>
      <c r="D61" s="353">
        <v>53</v>
      </c>
      <c r="E61" s="64" t="str">
        <f t="shared" si="1"/>
        <v>FH.FP.53</v>
      </c>
      <c r="F61" s="319" t="str">
        <f>VLOOKUP(E61,TaskValues_ref!E:F,2,FALSE)</f>
        <v>Community dialogue about GBV</v>
      </c>
      <c r="G61" s="321" t="str">
        <f>VLOOKUP($E61,TaskValues_ref!$E:$Z,3,FALSE)</f>
        <v>Non-clinical</v>
      </c>
      <c r="H61" s="321" t="str">
        <f>VLOOKUP($E61,TaskValues_ref!$E:$Z,4,FALSE)</f>
        <v>Public Health</v>
      </c>
      <c r="I61" s="321" t="str">
        <f>VLOOKUP($E61,TaskValues_ref!$E:$Z,5,FALSE)</f>
        <v>Sexual health</v>
      </c>
      <c r="J61" s="320" t="str">
        <f>VLOOKUP($E61,TaskValues_ref!$E:$Z,6,FALSE)</f>
        <v>-</v>
      </c>
      <c r="K61" s="321" t="str">
        <f>VLOOKUP($E61,TaskValues_ref!$E:$Z,10,FALSE)</f>
        <v>Amhara</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35">
      <c r="A62" s="355" t="s">
        <v>2163</v>
      </c>
      <c r="B62" s="356" t="s">
        <v>2266</v>
      </c>
      <c r="C62" s="356"/>
      <c r="D62" s="353">
        <v>54</v>
      </c>
      <c r="E62" s="64" t="str">
        <f t="shared" si="1"/>
        <v>FH.FP.54</v>
      </c>
      <c r="F62" s="319" t="str">
        <f>VLOOKUP(E62,TaskValues_ref!E:F,2,FALSE)</f>
        <v>Pregnancy test for GBV</v>
      </c>
      <c r="G62" s="321" t="str">
        <f>VLOOKUP($E62,TaskValues_ref!$E:$Z,3,FALSE)</f>
        <v>Clinical</v>
      </c>
      <c r="H62" s="321" t="str">
        <f>VLOOKUP($E62,TaskValues_ref!$E:$Z,4,FALSE)</f>
        <v>Acute</v>
      </c>
      <c r="I62" s="321" t="str">
        <f>VLOOKUP($E62,TaskValues_ref!$E:$Z,5,FALSE)</f>
        <v>Sexual health</v>
      </c>
      <c r="J62" s="320" t="str">
        <f>VLOOKUP($E62,TaskValues_ref!$E:$Z,6,FALSE)</f>
        <v>women 15-49</v>
      </c>
      <c r="K62" s="321" t="str">
        <f>VLOOKUP($E62,TaskValues_ref!$E:$Z,10,FALSE)</f>
        <v>Amhara</v>
      </c>
      <c r="L62" s="195">
        <f>IF(VLOOKUP($E62,TaskValues_ref!$E:$Z,11,FALSE)=0,"",VLOOKUP($E62,TaskValues_ref!$E:$Z,11,FALSE))</f>
        <v>6.9000000000000006E-2</v>
      </c>
      <c r="M62" s="321" t="str">
        <f>IF(VLOOKUP($E62,TaskValues_ref!$E:$Z,13,FALSE)=0,"",VLOOKUP($E62,TaskValues_ref!$E:$Z,13,FALSE))</f>
        <v/>
      </c>
      <c r="N62" s="89">
        <f>IF(VLOOKUP($E62,TaskValues_ref!$E:$Z,15,FALSE)=0,"",VLOOKUP($E62,TaskValues_ref!$E:$Z,15,FALSE))</f>
        <v>0.98</v>
      </c>
      <c r="O62">
        <f>IF(VLOOKUP($E62,TaskValues_ref!$E:$Z,16,FALSE)=0,"",VLOOKUP($E62,TaskValues_ref!$E:$Z,16,FALSE))</f>
        <v>1</v>
      </c>
      <c r="P62" t="str">
        <f>IF(VLOOKUP($E62,TaskValues_ref!$E:$Z,17,FALSE)=0,"",VLOOKUP($E62,TaskValues_ref!$E:$Z,17,FALSE))</f>
        <v/>
      </c>
      <c r="Q62">
        <f>IF(VLOOKUP($E62,TaskValues_ref!$E:$Z,18,FALSE)=0,"",VLOOKUP($E62,TaskValues_ref!$E:$Z,18,FALSE))</f>
        <v>5</v>
      </c>
      <c r="R62" t="str">
        <f>IF(VLOOKUP($E62,TaskValues_ref!$E:$Z,19,FALSE)=0,"",VLOOKUP($E62,TaskValues_ref!$E:$Z,19,FALSE))</f>
        <v/>
      </c>
      <c r="S62" t="str">
        <f>IF(VLOOKUP($E62,TaskValues_ref!$E:$Z,20,FALSE)=0,"",VLOOKUP($E62,TaskValues_ref!$E:$Z,20,FALSE))</f>
        <v/>
      </c>
    </row>
    <row r="63" spans="1:19" x14ac:dyDescent="0.35">
      <c r="A63" s="355" t="s">
        <v>2163</v>
      </c>
      <c r="B63" s="356" t="s">
        <v>2266</v>
      </c>
      <c r="C63" s="356"/>
      <c r="D63" s="353">
        <v>55</v>
      </c>
      <c r="E63" s="64" t="str">
        <f t="shared" si="1"/>
        <v>FH.FP.55</v>
      </c>
      <c r="F63" s="319" t="str">
        <f>VLOOKUP(E63,TaskValues_ref!E:F,2,FALSE)</f>
        <v>HIV test for GBV</v>
      </c>
      <c r="G63" s="321" t="str">
        <f>VLOOKUP($E63,TaskValues_ref!$E:$Z,3,FALSE)</f>
        <v>Clinical</v>
      </c>
      <c r="H63" s="321" t="str">
        <f>VLOOKUP($E63,TaskValues_ref!$E:$Z,4,FALSE)</f>
        <v>Acute</v>
      </c>
      <c r="I63" s="321" t="str">
        <f>VLOOKUP($E63,TaskValues_ref!$E:$Z,5,FALSE)</f>
        <v>Sexual health</v>
      </c>
      <c r="J63" s="320" t="str">
        <f>VLOOKUP($E63,TaskValues_ref!$E:$Z,6,FALSE)</f>
        <v>women 15-49</v>
      </c>
      <c r="K63" s="321" t="str">
        <f>VLOOKUP($E63,TaskValues_ref!$E:$Z,10,FALSE)</f>
        <v>Amhara</v>
      </c>
      <c r="L63" s="195">
        <f>IF(VLOOKUP($E63,TaskValues_ref!$E:$Z,11,FALSE)=0,"",VLOOKUP($E63,TaskValues_ref!$E:$Z,11,FALSE))</f>
        <v>6.9000000000000006E-2</v>
      </c>
      <c r="M63" s="321" t="str">
        <f>IF(VLOOKUP($E63,TaskValues_ref!$E:$Z,13,FALSE)=0,"",VLOOKUP($E63,TaskValues_ref!$E:$Z,13,FALSE))</f>
        <v/>
      </c>
      <c r="N63" s="89">
        <f>IF(VLOOKUP($E63,TaskValues_ref!$E:$Z,15,FALSE)=0,"",VLOOKUP($E63,TaskValues_ref!$E:$Z,15,FALSE))</f>
        <v>0.98</v>
      </c>
      <c r="O63">
        <f>IF(VLOOKUP($E63,TaskValues_ref!$E:$Z,16,FALSE)=0,"",VLOOKUP($E63,TaskValues_ref!$E:$Z,16,FALSE))</f>
        <v>3</v>
      </c>
      <c r="P63" t="str">
        <f>IF(VLOOKUP($E63,TaskValues_ref!$E:$Z,17,FALSE)=0,"",VLOOKUP($E63,TaskValues_ref!$E:$Z,17,FALSE))</f>
        <v/>
      </c>
      <c r="Q63">
        <f>IF(VLOOKUP($E63,TaskValues_ref!$E:$Z,18,FALSE)=0,"",VLOOKUP($E63,TaskValues_ref!$E:$Z,18,FALSE))</f>
        <v>5</v>
      </c>
      <c r="R63" t="str">
        <f>IF(VLOOKUP($E63,TaskValues_ref!$E:$Z,19,FALSE)=0,"",VLOOKUP($E63,TaskValues_ref!$E:$Z,19,FALSE))</f>
        <v/>
      </c>
      <c r="S63" t="str">
        <f>IF(VLOOKUP($E63,TaskValues_ref!$E:$Z,20,FALSE)=0,"",VLOOKUP($E63,TaskValues_ref!$E:$Z,20,FALSE))</f>
        <v/>
      </c>
    </row>
    <row r="64" spans="1:19" x14ac:dyDescent="0.35">
      <c r="A64" s="355" t="s">
        <v>2163</v>
      </c>
      <c r="B64" s="356" t="s">
        <v>2266</v>
      </c>
      <c r="C64" s="356"/>
      <c r="D64" s="353">
        <v>56</v>
      </c>
      <c r="E64" s="64" t="str">
        <f t="shared" si="1"/>
        <v>FH.FP.56</v>
      </c>
      <c r="F64" s="319" t="str">
        <f>VLOOKUP(E64,TaskValues_ref!E:F,2,FALSE)</f>
        <v>Emergency GBV response</v>
      </c>
      <c r="G64" s="321" t="str">
        <f>VLOOKUP($E64,TaskValues_ref!$E:$Z,3,FALSE)</f>
        <v>Clinical</v>
      </c>
      <c r="H64" s="321" t="str">
        <f>VLOOKUP($E64,TaskValues_ref!$E:$Z,4,FALSE)</f>
        <v>Acute</v>
      </c>
      <c r="I64" s="321" t="str">
        <f>VLOOKUP($E64,TaskValues_ref!$E:$Z,5,FALSE)</f>
        <v>Sexual health</v>
      </c>
      <c r="J64" s="320" t="str">
        <f>VLOOKUP($E64,TaskValues_ref!$E:$Z,6,FALSE)</f>
        <v>women 15-49</v>
      </c>
      <c r="K64" s="321" t="str">
        <f>VLOOKUP($E64,TaskValues_ref!$E:$Z,10,FALSE)</f>
        <v>Amhara</v>
      </c>
      <c r="L64" s="195">
        <f>IF(VLOOKUP($E64,TaskValues_ref!$E:$Z,11,FALSE)=0,"",VLOOKUP($E64,TaskValues_ref!$E:$Z,11,FALSE))</f>
        <v>0.13400000000000001</v>
      </c>
      <c r="M64" s="321" t="str">
        <f>IF(VLOOKUP($E64,TaskValues_ref!$E:$Z,13,FALSE)=0,"",VLOOKUP($E64,TaskValues_ref!$E:$Z,13,FALSE))</f>
        <v/>
      </c>
      <c r="N64" s="89">
        <f>IF(VLOOKUP($E64,TaskValues_ref!$E:$Z,15,FALSE)=0,"",VLOOKUP($E64,TaskValues_ref!$E:$Z,15,FALSE))</f>
        <v>0.98</v>
      </c>
      <c r="O64">
        <f>IF(VLOOKUP($E64,TaskValues_ref!$E:$Z,16,FALSE)=0,"",VLOOKUP($E64,TaskValues_ref!$E:$Z,16,FALSE))</f>
        <v>1</v>
      </c>
      <c r="P64" t="str">
        <f>IF(VLOOKUP($E64,TaskValues_ref!$E:$Z,17,FALSE)=0,"",VLOOKUP($E64,TaskValues_ref!$E:$Z,17,FALSE))</f>
        <v/>
      </c>
      <c r="Q64">
        <f>IF(VLOOKUP($E64,TaskValues_ref!$E:$Z,18,FALSE)=0,"",VLOOKUP($E64,TaskValues_ref!$E:$Z,18,FALSE))</f>
        <v>20</v>
      </c>
      <c r="R64" t="str">
        <f>IF(VLOOKUP($E64,TaskValues_ref!$E:$Z,19,FALSE)=0,"",VLOOKUP($E64,TaskValues_ref!$E:$Z,19,FALSE))</f>
        <v/>
      </c>
      <c r="S64" t="str">
        <f>IF(VLOOKUP($E64,TaskValues_ref!$E:$Z,20,FALSE)=0,"",VLOOKUP($E64,TaskValues_ref!$E:$Z,20,FALSE))</f>
        <v/>
      </c>
    </row>
    <row r="65" spans="1:19" x14ac:dyDescent="0.35">
      <c r="A65" s="355" t="s">
        <v>2163</v>
      </c>
      <c r="B65" s="356" t="s">
        <v>2266</v>
      </c>
      <c r="C65" s="356"/>
      <c r="D65" s="353">
        <v>57</v>
      </c>
      <c r="E65" s="64" t="str">
        <f t="shared" si="1"/>
        <v>FH.FP.57</v>
      </c>
      <c r="F65" s="319" t="str">
        <f>VLOOKUP(E65,TaskValues_ref!E:F,2,FALSE)</f>
        <v>Medical treatment for GBV</v>
      </c>
      <c r="G65" s="321" t="str">
        <f>VLOOKUP($E65,TaskValues_ref!$E:$Z,3,FALSE)</f>
        <v>Clinical</v>
      </c>
      <c r="H65" s="321" t="str">
        <f>VLOOKUP($E65,TaskValues_ref!$E:$Z,4,FALSE)</f>
        <v>Acute</v>
      </c>
      <c r="I65" s="321" t="str">
        <f>VLOOKUP($E65,TaskValues_ref!$E:$Z,5,FALSE)</f>
        <v>Sexual health</v>
      </c>
      <c r="J65" s="320" t="str">
        <f>VLOOKUP($E65,TaskValues_ref!$E:$Z,6,FALSE)</f>
        <v>women 15-49</v>
      </c>
      <c r="K65" s="321" t="str">
        <f>VLOOKUP($E65,TaskValues_ref!$E:$Z,10,FALSE)</f>
        <v>Amhara</v>
      </c>
      <c r="L65" s="195">
        <f>IF(VLOOKUP($E65,TaskValues_ref!$E:$Z,11,FALSE)=0,"",VLOOKUP($E65,TaskValues_ref!$E:$Z,11,FALSE))</f>
        <v>0.13400000000000001</v>
      </c>
      <c r="M65" s="321" t="str">
        <f>IF(VLOOKUP($E65,TaskValues_ref!$E:$Z,13,FALSE)=0,"",VLOOKUP($E65,TaskValues_ref!$E:$Z,13,FALSE))</f>
        <v/>
      </c>
      <c r="N65" s="89">
        <f>IF(VLOOKUP($E65,TaskValues_ref!$E:$Z,15,FALSE)=0,"",VLOOKUP($E65,TaskValues_ref!$E:$Z,15,FALSE))</f>
        <v>0.98</v>
      </c>
      <c r="O65">
        <f>IF(VLOOKUP($E65,TaskValues_ref!$E:$Z,16,FALSE)=0,"",VLOOKUP($E65,TaskValues_ref!$E:$Z,16,FALSE))</f>
        <v>1</v>
      </c>
      <c r="P65" t="str">
        <f>IF(VLOOKUP($E65,TaskValues_ref!$E:$Z,17,FALSE)=0,"",VLOOKUP($E65,TaskValues_ref!$E:$Z,17,FALSE))</f>
        <v/>
      </c>
      <c r="Q65">
        <f>IF(VLOOKUP($E65,TaskValues_ref!$E:$Z,18,FALSE)=0,"",VLOOKUP($E65,TaskValues_ref!$E:$Z,18,FALSE))</f>
        <v>20</v>
      </c>
      <c r="R65" t="str">
        <f>IF(VLOOKUP($E65,TaskValues_ref!$E:$Z,19,FALSE)=0,"",VLOOKUP($E65,TaskValues_ref!$E:$Z,19,FALSE))</f>
        <v/>
      </c>
      <c r="S65" t="str">
        <f>IF(VLOOKUP($E65,TaskValues_ref!$E:$Z,20,FALSE)=0,"",VLOOKUP($E65,TaskValues_ref!$E:$Z,20,FALSE))</f>
        <v/>
      </c>
    </row>
    <row r="66" spans="1:19" x14ac:dyDescent="0.35">
      <c r="A66" s="355" t="s">
        <v>2163</v>
      </c>
      <c r="B66" s="356" t="s">
        <v>2266</v>
      </c>
      <c r="C66" s="356"/>
      <c r="D66" s="353">
        <v>58</v>
      </c>
      <c r="E66" s="64" t="str">
        <f t="shared" si="1"/>
        <v>FH.FP.58</v>
      </c>
      <c r="F66" s="319" t="str">
        <f>VLOOKUP(E66,TaskValues_ref!E:F,2,FALSE)</f>
        <v>Psycho-social support for GBV</v>
      </c>
      <c r="G66" s="321" t="str">
        <f>VLOOKUP($E66,TaskValues_ref!$E:$Z,3,FALSE)</f>
        <v>Clinical</v>
      </c>
      <c r="H66" s="321" t="str">
        <f>VLOOKUP($E66,TaskValues_ref!$E:$Z,4,FALSE)</f>
        <v>Acute</v>
      </c>
      <c r="I66" s="321" t="str">
        <f>VLOOKUP($E66,TaskValues_ref!$E:$Z,5,FALSE)</f>
        <v>Sexual health</v>
      </c>
      <c r="J66" s="320" t="str">
        <f>VLOOKUP($E66,TaskValues_ref!$E:$Z,6,FALSE)</f>
        <v>women 15-49</v>
      </c>
      <c r="K66" s="321" t="str">
        <f>VLOOKUP($E66,TaskValues_ref!$E:$Z,10,FALSE)</f>
        <v>Amhara</v>
      </c>
      <c r="L66" s="195">
        <f>IF(VLOOKUP($E66,TaskValues_ref!$E:$Z,11,FALSE)=0,"",VLOOKUP($E66,TaskValues_ref!$E:$Z,11,FALSE))</f>
        <v>0.20300000000000001</v>
      </c>
      <c r="M66" s="321">
        <f>IF(VLOOKUP($E66,TaskValues_ref!$E:$Z,13,FALSE)=0,"",VLOOKUP($E66,TaskValues_ref!$E:$Z,13,FALSE))</f>
        <v>0.1</v>
      </c>
      <c r="N66" s="89">
        <f>IF(VLOOKUP($E66,TaskValues_ref!$E:$Z,15,FALSE)=0,"",VLOOKUP($E66,TaskValues_ref!$E:$Z,15,FALSE))</f>
        <v>0.98</v>
      </c>
      <c r="O66">
        <f>IF(VLOOKUP($E66,TaskValues_ref!$E:$Z,16,FALSE)=0,"",VLOOKUP($E66,TaskValues_ref!$E:$Z,16,FALSE))</f>
        <v>1</v>
      </c>
      <c r="P66" t="str">
        <f>IF(VLOOKUP($E66,TaskValues_ref!$E:$Z,17,FALSE)=0,"",VLOOKUP($E66,TaskValues_ref!$E:$Z,17,FALSE))</f>
        <v/>
      </c>
      <c r="Q66">
        <f>IF(VLOOKUP($E66,TaskValues_ref!$E:$Z,18,FALSE)=0,"",VLOOKUP($E66,TaskValues_ref!$E:$Z,18,FALSE))</f>
        <v>20</v>
      </c>
      <c r="R66" t="str">
        <f>IF(VLOOKUP($E66,TaskValues_ref!$E:$Z,19,FALSE)=0,"",VLOOKUP($E66,TaskValues_ref!$E:$Z,19,FALSE))</f>
        <v/>
      </c>
      <c r="S66" t="str">
        <f>IF(VLOOKUP($E66,TaskValues_ref!$E:$Z,20,FALSE)=0,"",VLOOKUP($E66,TaskValues_ref!$E:$Z,20,FALSE))</f>
        <v/>
      </c>
    </row>
    <row r="67" spans="1:19" x14ac:dyDescent="0.35">
      <c r="A67" s="355" t="s">
        <v>2163</v>
      </c>
      <c r="B67" s="356" t="s">
        <v>2266</v>
      </c>
      <c r="C67" s="356"/>
      <c r="D67" s="353">
        <v>59</v>
      </c>
      <c r="E67" s="64" t="str">
        <f t="shared" si="1"/>
        <v>FH.FP.59</v>
      </c>
      <c r="F67" s="319" t="str">
        <f>VLOOKUP(E67,TaskValues_ref!E:F,2,FALSE)</f>
        <v>Adovacy against HTP</v>
      </c>
      <c r="G67" s="321" t="str">
        <f>VLOOKUP($E67,TaskValues_ref!$E:$Z,3,FALSE)</f>
        <v>Non-clinical</v>
      </c>
      <c r="H67" s="321" t="str">
        <f>VLOOKUP($E67,TaskValues_ref!$E:$Z,4,FALSE)</f>
        <v>Public Health</v>
      </c>
      <c r="I67" s="321" t="str">
        <f>VLOOKUP($E67,TaskValues_ref!$E:$Z,5,FALSE)</f>
        <v>Sexual health</v>
      </c>
      <c r="J67" s="320" t="str">
        <f>VLOOKUP($E67,TaskValues_ref!$E:$Z,6,FALSE)</f>
        <v>-</v>
      </c>
      <c r="K67" s="321" t="str">
        <f>VLOOKUP($E67,TaskValues_ref!$E:$Z,10,FALSE)</f>
        <v>Amhara</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35">
      <c r="A68" s="355" t="s">
        <v>2163</v>
      </c>
      <c r="B68" s="356" t="s">
        <v>2266</v>
      </c>
      <c r="C68" s="356"/>
      <c r="D68" s="353">
        <v>60</v>
      </c>
      <c r="E68" s="64" t="str">
        <f t="shared" si="1"/>
        <v>FH.FP.60</v>
      </c>
      <c r="F68" s="319" t="str">
        <f>VLOOKUP(E68,TaskValues_ref!E:F,2,FALSE)</f>
        <v>Prevention of teen pregnancy</v>
      </c>
      <c r="G68" s="321" t="str">
        <f>VLOOKUP($E68,TaskValues_ref!$E:$Z,3,FALSE)</f>
        <v>Clinical</v>
      </c>
      <c r="H68" s="321" t="str">
        <f>VLOOKUP($E68,TaskValues_ref!$E:$Z,4,FALSE)</f>
        <v>Preventive</v>
      </c>
      <c r="I68" s="321" t="str">
        <f>VLOOKUP($E68,TaskValues_ref!$E:$Z,5,FALSE)</f>
        <v>Family planning</v>
      </c>
      <c r="J68" s="320" t="str">
        <f>VLOOKUP($E68,TaskValues_ref!$E:$Z,6,FALSE)</f>
        <v>15 yo girls</v>
      </c>
      <c r="K68" s="321" t="str">
        <f>VLOOKUP($E68,TaskValues_ref!$E:$Z,10,FALSE)</f>
        <v>Amhara</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35">
      <c r="A69" s="355" t="s">
        <v>2163</v>
      </c>
      <c r="B69" s="356" t="s">
        <v>2266</v>
      </c>
      <c r="C69" s="356"/>
      <c r="D69" s="353">
        <v>61</v>
      </c>
      <c r="E69" s="64" t="str">
        <f t="shared" si="1"/>
        <v>FH.FP.61</v>
      </c>
      <c r="F69" s="319" t="str">
        <f>VLOOKUP(E69,TaskValues_ref!E:F,2,FALSE)</f>
        <v>Folic acid</v>
      </c>
      <c r="G69" s="321" t="str">
        <f>VLOOKUP($E69,TaskValues_ref!$E:$Z,3,FALSE)</f>
        <v>Clinical</v>
      </c>
      <c r="H69" s="321" t="str">
        <f>VLOOKUP($E69,TaskValues_ref!$E:$Z,4,FALSE)</f>
        <v>Preventive</v>
      </c>
      <c r="I69" s="321" t="str">
        <f>VLOOKUP($E69,TaskValues_ref!$E:$Z,5,FALSE)</f>
        <v>Family planning</v>
      </c>
      <c r="J69" s="320" t="str">
        <f>VLOOKUP($E69,TaskValues_ref!$E:$Z,6,FALSE)</f>
        <v>births</v>
      </c>
      <c r="K69" s="321" t="str">
        <f>VLOOKUP($E69,TaskValues_ref!$E:$Z,10,FALSE)</f>
        <v>Amhara</v>
      </c>
      <c r="L69" s="195">
        <f>IF(VLOOKUP($E69,TaskValues_ref!$E:$Z,11,FALSE)=0,"",VLOOKUP($E69,TaskValues_ref!$E:$Z,11,FALSE))</f>
        <v>1</v>
      </c>
      <c r="M69" s="321" t="str">
        <f>IF(VLOOKUP($E69,TaskValues_ref!$E:$Z,13,FALSE)=0,"",VLOOKUP($E69,TaskValues_ref!$E:$Z,13,FALSE))</f>
        <v/>
      </c>
      <c r="N69" s="89">
        <f>IF(VLOOKUP($E69,TaskValues_ref!$E:$Z,15,FALSE)=0,"",VLOOKUP($E69,TaskValues_ref!$E:$Z,15,FALSE))</f>
        <v>1</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35">
      <c r="A70" s="355" t="s">
        <v>2163</v>
      </c>
      <c r="B70" s="356" t="s">
        <v>2266</v>
      </c>
      <c r="C70" s="356"/>
      <c r="D70" s="353">
        <v>62</v>
      </c>
      <c r="E70" s="64" t="str">
        <f t="shared" si="1"/>
        <v>FH.FP.62</v>
      </c>
      <c r="F70" s="319" t="str">
        <f>VLOOKUP(E70,TaskValues_ref!E:F,2,FALSE)</f>
        <v>SRH counseling for men</v>
      </c>
      <c r="G70" s="321" t="str">
        <f>VLOOKUP($E70,TaskValues_ref!$E:$Z,3,FALSE)</f>
        <v>Clinical</v>
      </c>
      <c r="H70" s="321" t="str">
        <f>VLOOKUP($E70,TaskValues_ref!$E:$Z,4,FALSE)</f>
        <v>Acute</v>
      </c>
      <c r="I70" s="321" t="str">
        <f>VLOOKUP($E70,TaskValues_ref!$E:$Z,5,FALSE)</f>
        <v>Sexual health</v>
      </c>
      <c r="J70" s="320" t="str">
        <f>VLOOKUP($E70,TaskValues_ref!$E:$Z,6,FALSE)</f>
        <v>men 15-49</v>
      </c>
      <c r="K70" s="321" t="str">
        <f>VLOOKUP($E70,TaskValues_ref!$E:$Z,10,FALSE)</f>
        <v>Amhara</v>
      </c>
      <c r="L70" s="195">
        <f>IF(VLOOKUP($E70,TaskValues_ref!$E:$Z,11,FALSE)=0,"",VLOOKUP($E70,TaskValues_ref!$E:$Z,11,FALSE))</f>
        <v>1</v>
      </c>
      <c r="M70" s="321" t="str">
        <f>IF(VLOOKUP($E70,TaskValues_ref!$E:$Z,13,FALSE)=0,"",VLOOKUP($E70,TaskValues_ref!$E:$Z,13,FALSE))</f>
        <v/>
      </c>
      <c r="N70" s="89">
        <f>IF(VLOOKUP($E70,TaskValues_ref!$E:$Z,15,FALSE)=0,"",VLOOKUP($E70,TaskValues_ref!$E:$Z,15,FALSE))</f>
        <v>1</v>
      </c>
      <c r="O70" t="str">
        <f>IF(VLOOKUP($E70,TaskValues_ref!$E:$Z,16,FALSE)=0,"",VLOOKUP($E70,TaskValues_ref!$E:$Z,16,FALSE))</f>
        <v/>
      </c>
      <c r="P70">
        <f>IF(VLOOKUP($E70,TaskValues_ref!$E:$Z,17,FALSE)=0,"",VLOOKUP($E70,TaskValues_ref!$E:$Z,17,FALSE))</f>
        <v>0.1</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35">
      <c r="A71" s="355" t="s">
        <v>2163</v>
      </c>
      <c r="B71" s="356" t="s">
        <v>70</v>
      </c>
      <c r="C71" s="356"/>
      <c r="D71" s="353">
        <v>64</v>
      </c>
      <c r="E71" s="64" t="str">
        <f>_xlfn.CONCAT("FH.Ntr.",D71)</f>
        <v>FH.Ntr.64</v>
      </c>
      <c r="F71" s="319" t="str">
        <f>VLOOKUP(E71,TaskValues_ref!E:F,2,FALSE)</f>
        <v>Promote breast feeding</v>
      </c>
      <c r="G71" s="321" t="str">
        <f>VLOOKUP($E71,TaskValues_ref!$E:$Z,3,FALSE)</f>
        <v>Clinical</v>
      </c>
      <c r="H71" s="321" t="str">
        <f>VLOOKUP($E71,TaskValues_ref!$E:$Z,4,FALSE)</f>
        <v>Preventive</v>
      </c>
      <c r="I71" s="321" t="str">
        <f>VLOOKUP($E71,TaskValues_ref!$E:$Z,5,FALSE)</f>
        <v>Nutrition</v>
      </c>
      <c r="J71" s="320" t="str">
        <f>VLOOKUP($E71,TaskValues_ref!$E:$Z,6,FALSE)</f>
        <v>births</v>
      </c>
      <c r="K71" s="321" t="str">
        <f>VLOOKUP($E71,TaskValues_ref!$E:$Z,10,FALSE)</f>
        <v>Amhara</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35">
      <c r="A72" s="355" t="s">
        <v>2163</v>
      </c>
      <c r="B72" s="356" t="s">
        <v>70</v>
      </c>
      <c r="C72" s="356"/>
      <c r="D72" s="353">
        <v>65</v>
      </c>
      <c r="E72" s="64" t="str">
        <f>_xlfn.CONCAT("FH.Ntr.",D72)</f>
        <v>FH.Ntr.65</v>
      </c>
      <c r="F72" s="319" t="str">
        <f>VLOOKUP(E72,TaskValues_ref!E:F,2,FALSE)</f>
        <v>Nutritional screening during pregnancy</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Amhara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5" t="s">
        <v>2163</v>
      </c>
      <c r="B73" s="356" t="s">
        <v>70</v>
      </c>
      <c r="C73" s="356"/>
      <c r="D73" s="353">
        <v>66</v>
      </c>
      <c r="E73" s="64" t="str">
        <f>_xlfn.CONCAT("FH.Ntr.",D73)</f>
        <v>FH.Ntr.66</v>
      </c>
      <c r="F73" s="319" t="str">
        <f>VLOOKUP(E73,TaskValues_ref!E:F,2,FALSE)</f>
        <v>Monthly monitoring</v>
      </c>
      <c r="G73" s="321" t="str">
        <f>VLOOKUP($E73,TaskValues_ref!$E:$Z,3,FALSE)</f>
        <v>Clinical</v>
      </c>
      <c r="H73" s="321" t="str">
        <f>VLOOKUP($E73,TaskValues_ref!$E:$Z,4,FALSE)</f>
        <v>Preventive</v>
      </c>
      <c r="I73" s="321" t="str">
        <f>VLOOKUP($E73,TaskValues_ref!$E:$Z,5,FALSE)</f>
        <v>Nutrition</v>
      </c>
      <c r="J73" s="320" t="str">
        <f>VLOOKUP($E73,TaskValues_ref!$E:$Z,6,FALSE)</f>
        <v>births</v>
      </c>
      <c r="K73" s="321" t="str">
        <f>VLOOKUP($E73,TaskValues_ref!$E:$Z,10,FALSE)</f>
        <v>Amhara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5" t="s">
        <v>2163</v>
      </c>
      <c r="B74" s="356" t="s">
        <v>70</v>
      </c>
      <c r="C74" s="356"/>
      <c r="D74" s="353">
        <v>67</v>
      </c>
      <c r="E74" s="64" t="str">
        <f>_xlfn.CONCAT("FH.Ntr.",D74)</f>
        <v>FH.Ntr.67</v>
      </c>
      <c r="F74" s="319" t="str">
        <f>VLOOKUP(E74,TaskValues_ref!E:F,2,FALSE)</f>
        <v>MUAC and oedema screening</v>
      </c>
      <c r="G74" s="321" t="str">
        <f>VLOOKUP($E74,TaskValues_ref!$E:$Z,3,FALSE)</f>
        <v>Clinical</v>
      </c>
      <c r="H74" s="321" t="str">
        <f>VLOOKUP($E74,TaskValues_ref!$E:$Z,4,FALSE)</f>
        <v>Acute</v>
      </c>
      <c r="I74" s="321" t="str">
        <f>VLOOKUP($E74,TaskValues_ref!$E:$Z,5,FALSE)</f>
        <v>Nutrition</v>
      </c>
      <c r="J74" s="320" t="str">
        <f>VLOOKUP($E74,TaskValues_ref!$E:$Z,6,FALSE)</f>
        <v>births</v>
      </c>
      <c r="K74" s="321" t="str">
        <f>VLOOKUP($E74,TaskValues_ref!$E:$Z,10,FALSE)</f>
        <v>Amhara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5" t="s">
        <v>2163</v>
      </c>
      <c r="B75" s="356" t="s">
        <v>70</v>
      </c>
      <c r="C75" s="356"/>
      <c r="D75" s="353">
        <v>68</v>
      </c>
      <c r="E75" s="64" t="str">
        <f>_xlfn.CONCAT("FH.Ntr.",D75)</f>
        <v>FH.Ntr.68</v>
      </c>
      <c r="F75" s="319" t="str">
        <f>VLOOKUP(E75,TaskValues_ref!E:F,2,FALSE)</f>
        <v>Treat malnourished mothers</v>
      </c>
      <c r="G75" s="321" t="str">
        <f>VLOOKUP($E75,TaskValues_ref!$E:$Z,3,FALSE)</f>
        <v>Clinical</v>
      </c>
      <c r="H75" s="321" t="str">
        <f>VLOOKUP($E75,TaskValues_ref!$E:$Z,4,FALSE)</f>
        <v>Acute</v>
      </c>
      <c r="I75" s="321" t="str">
        <f>VLOOKUP($E75,TaskValues_ref!$E:$Z,5,FALSE)</f>
        <v>Nutrition</v>
      </c>
      <c r="J75" s="320" t="str">
        <f>VLOOKUP($E75,TaskValues_ref!$E:$Z,6,FALSE)</f>
        <v>births</v>
      </c>
      <c r="K75" s="321" t="str">
        <f>VLOOKUP($E75,TaskValues_ref!$E:$Z,10,FALSE)</f>
        <v>Amhara</v>
      </c>
      <c r="L75" s="195">
        <f>IF(VLOOKUP($E75,TaskValues_ref!$E:$Z,11,FALSE)=0,"",VLOOKUP($E75,TaskValues_ref!$E:$Z,11,FALSE))</f>
        <v>0.25900000000000001</v>
      </c>
      <c r="M75" s="321" t="str">
        <f>IF(VLOOKUP($E75,TaskValues_ref!$E:$Z,13,FALSE)=0,"",VLOOKUP($E75,TaskValues_ref!$E:$Z,13,FALSE))</f>
        <v/>
      </c>
      <c r="N75" s="89">
        <f>IF(VLOOKUP($E75,TaskValues_ref!$E:$Z,15,FALSE)=0,"",VLOOKUP($E75,TaskValues_ref!$E:$Z,15,FALSE))</f>
        <v>0.98</v>
      </c>
      <c r="O75">
        <f>IF(VLOOKUP($E75,TaskValues_ref!$E:$Z,16,FALSE)=0,"",VLOOKUP($E75,TaskValues_ref!$E:$Z,16,FALSE))</f>
        <v>2</v>
      </c>
      <c r="P75" t="str">
        <f>IF(VLOOKUP($E75,TaskValues_ref!$E:$Z,17,FALSE)=0,"",VLOOKUP($E75,TaskValues_ref!$E:$Z,17,FALSE))</f>
        <v/>
      </c>
      <c r="Q75">
        <f>IF(VLOOKUP($E75,TaskValues_ref!$E:$Z,18,FALSE)=0,"",VLOOKUP($E75,TaskValues_ref!$E:$Z,18,FALSE))</f>
        <v>10</v>
      </c>
      <c r="R75" t="str">
        <f>IF(VLOOKUP($E75,TaskValues_ref!$E:$Z,19,FALSE)=0,"",VLOOKUP($E75,TaskValues_ref!$E:$Z,19,FALSE))</f>
        <v/>
      </c>
      <c r="S75" t="str">
        <f>IF(VLOOKUP($E75,TaskValues_ref!$E:$Z,20,FALSE)=0,"",VLOOKUP($E75,TaskValues_ref!$E:$Z,20,FALSE))</f>
        <v/>
      </c>
    </row>
    <row r="76" spans="1:19" x14ac:dyDescent="0.35">
      <c r="A76" s="355" t="s">
        <v>2163</v>
      </c>
      <c r="B76" s="356" t="s">
        <v>70</v>
      </c>
      <c r="C76" s="356"/>
      <c r="D76" s="353"/>
      <c r="E76" s="265" t="s">
        <v>2621</v>
      </c>
      <c r="F76" s="319" t="str">
        <f>VLOOKUP(E76,TaskValues_ref!E:F,2,FALSE)</f>
        <v>Anaemia severe U5</v>
      </c>
      <c r="G76" s="321" t="str">
        <f>VLOOKUP($E76,TaskValues_ref!$E:$Z,3,FALSE)</f>
        <v>Clinical</v>
      </c>
      <c r="H76" s="321" t="str">
        <f>VLOOKUP($E76,TaskValues_ref!$E:$Z,4,FALSE)</f>
        <v>Acute</v>
      </c>
      <c r="I76" s="321" t="str">
        <f>VLOOKUP($E76,TaskValues_ref!$E:$Z,5,FALSE)</f>
        <v>Nutrition</v>
      </c>
      <c r="J76" s="320" t="str">
        <f>VLOOKUP($E76,TaskValues_ref!$E:$Z,6,FALSE)</f>
        <v>1-4</v>
      </c>
      <c r="K76" s="321" t="str">
        <f>VLOOKUP($E76,TaskValues_ref!$E:$Z,10,FALSE)</f>
        <v>Amhara</v>
      </c>
      <c r="L76" s="195">
        <f>IF(VLOOKUP($E76,TaskValues_ref!$E:$Z,11,FALSE)=0,"",VLOOKUP($E76,TaskValues_ref!$E:$Z,11,FALSE))</f>
        <v>2.3E-2</v>
      </c>
      <c r="M76" s="321" t="str">
        <f>IF(VLOOKUP($E76,TaskValues_ref!$E:$Z,13,FALSE)=0,"",VLOOKUP($E76,TaskValues_ref!$E:$Z,13,FALSE))</f>
        <v/>
      </c>
      <c r="N76" s="89">
        <f>IF(VLOOKUP($E76,TaskValues_ref!$E:$Z,15,FALSE)=0,"",VLOOKUP($E76,TaskValues_ref!$E:$Z,15,FALSE))</f>
        <v>0.98</v>
      </c>
      <c r="O76">
        <f>IF(VLOOKUP($E76,TaskValues_ref!$E:$Z,16,FALSE)=0,"",VLOOKUP($E76,TaskValues_ref!$E:$Z,16,FALSE))</f>
        <v>2</v>
      </c>
      <c r="P76" t="str">
        <f>IF(VLOOKUP($E76,TaskValues_ref!$E:$Z,17,FALSE)=0,"",VLOOKUP($E76,TaskValues_ref!$E:$Z,17,FALSE))</f>
        <v/>
      </c>
      <c r="Q76">
        <f>IF(VLOOKUP($E76,TaskValues_ref!$E:$Z,18,FALSE)=0,"",VLOOKUP($E76,TaskValues_ref!$E:$Z,18,FALSE))</f>
        <v>10</v>
      </c>
      <c r="R76" t="str">
        <f>IF(VLOOKUP($E76,TaskValues_ref!$E:$Z,19,FALSE)=0,"",VLOOKUP($E76,TaskValues_ref!$E:$Z,19,FALSE))</f>
        <v/>
      </c>
      <c r="S76" t="str">
        <f>IF(VLOOKUP($E76,TaskValues_ref!$E:$Z,20,FALSE)=0,"",VLOOKUP($E76,TaskValues_ref!$E:$Z,20,FALSE))</f>
        <v/>
      </c>
    </row>
    <row r="77" spans="1:19" x14ac:dyDescent="0.35">
      <c r="A77" s="355" t="s">
        <v>2163</v>
      </c>
      <c r="B77" s="356" t="s">
        <v>70</v>
      </c>
      <c r="C77" s="356"/>
      <c r="D77" s="353"/>
      <c r="E77" s="265" t="s">
        <v>2534</v>
      </c>
      <c r="F77" s="319" t="str">
        <f>VLOOKUP(E77,TaskValues_ref!E:F,2,FALSE)</f>
        <v>Anaemia severe children</v>
      </c>
      <c r="G77" s="321" t="str">
        <f>VLOOKUP($E77,TaskValues_ref!$E:$Z,3,FALSE)</f>
        <v>Clinical</v>
      </c>
      <c r="H77" s="321" t="str">
        <f>VLOOKUP($E77,TaskValues_ref!$E:$Z,4,FALSE)</f>
        <v>Acute</v>
      </c>
      <c r="I77" s="321" t="str">
        <f>VLOOKUP($E77,TaskValues_ref!$E:$Z,5,FALSE)</f>
        <v>Nutrition</v>
      </c>
      <c r="J77" s="320" t="str">
        <f>VLOOKUP($E77,TaskValues_ref!$E:$Z,6,FALSE)</f>
        <v>5-18</v>
      </c>
      <c r="K77" s="321" t="str">
        <f>VLOOKUP($E77,TaskValues_ref!$E:$Z,10,FALSE)</f>
        <v>Amhara</v>
      </c>
      <c r="L77" s="195">
        <f>IF(VLOOKUP($E77,TaskValues_ref!$E:$Z,11,FALSE)=0,"",VLOOKUP($E77,TaskValues_ref!$E:$Z,11,FALSE))</f>
        <v>9.6451612903225795E-3</v>
      </c>
      <c r="M77" s="321" t="str">
        <f>IF(VLOOKUP($E77,TaskValues_ref!$E:$Z,13,FALSE)=0,"",VLOOKUP($E77,TaskValues_ref!$E:$Z,13,FALSE))</f>
        <v/>
      </c>
      <c r="N77" s="89">
        <f>IF(VLOOKUP($E77,TaskValues_ref!$E:$Z,15,FALSE)=0,"",VLOOKUP($E77,TaskValues_ref!$E:$Z,15,FALSE))</f>
        <v>0.98</v>
      </c>
      <c r="O77">
        <f>IF(VLOOKUP($E77,TaskValues_ref!$E:$Z,16,FALSE)=0,"",VLOOKUP($E77,TaskValues_ref!$E:$Z,16,FALSE))</f>
        <v>2</v>
      </c>
      <c r="P77" t="str">
        <f>IF(VLOOKUP($E77,TaskValues_ref!$E:$Z,17,FALSE)=0,"",VLOOKUP($E77,TaskValues_ref!$E:$Z,17,FALSE))</f>
        <v/>
      </c>
      <c r="Q77">
        <f>IF(VLOOKUP($E77,TaskValues_ref!$E:$Z,18,FALSE)=0,"",VLOOKUP($E77,TaskValues_ref!$E:$Z,18,FALSE))</f>
        <v>10</v>
      </c>
      <c r="R77" t="str">
        <f>IF(VLOOKUP($E77,TaskValues_ref!$E:$Z,19,FALSE)=0,"",VLOOKUP($E77,TaskValues_ref!$E:$Z,19,FALSE))</f>
        <v/>
      </c>
      <c r="S77" t="str">
        <f>IF(VLOOKUP($E77,TaskValues_ref!$E:$Z,20,FALSE)=0,"",VLOOKUP($E77,TaskValues_ref!$E:$Z,20,FALSE))</f>
        <v/>
      </c>
    </row>
    <row r="78" spans="1:19" x14ac:dyDescent="0.35">
      <c r="A78" s="355" t="s">
        <v>2163</v>
      </c>
      <c r="B78" s="356" t="s">
        <v>70</v>
      </c>
      <c r="C78" s="356"/>
      <c r="D78" s="353"/>
      <c r="E78" s="265" t="s">
        <v>2535</v>
      </c>
      <c r="F78" s="319" t="str">
        <f>VLOOKUP(E78,TaskValues_ref!E:F,2,FALSE)</f>
        <v>Anaemia severe adults</v>
      </c>
      <c r="G78" s="321" t="str">
        <f>VLOOKUP($E78,TaskValues_ref!$E:$Z,3,FALSE)</f>
        <v>Clinical</v>
      </c>
      <c r="H78" s="321" t="str">
        <f>VLOOKUP($E78,TaskValues_ref!$E:$Z,4,FALSE)</f>
        <v>Acute</v>
      </c>
      <c r="I78" s="321" t="str">
        <f>VLOOKUP($E78,TaskValues_ref!$E:$Z,5,FALSE)</f>
        <v>Nutrition</v>
      </c>
      <c r="J78" s="320" t="str">
        <f>VLOOKUP($E78,TaskValues_ref!$E:$Z,6,FALSE)</f>
        <v>adults 18+</v>
      </c>
      <c r="K78" s="321" t="str">
        <f>VLOOKUP($E78,TaskValues_ref!$E:$Z,10,FALSE)</f>
        <v>Amhara</v>
      </c>
      <c r="L78" s="195">
        <f>IF(VLOOKUP($E78,TaskValues_ref!$E:$Z,11,FALSE)=0,"",VLOOKUP($E78,TaskValues_ref!$E:$Z,11,FALSE))</f>
        <v>5.0000000000000001E-3</v>
      </c>
      <c r="M78" s="321" t="str">
        <f>IF(VLOOKUP($E78,TaskValues_ref!$E:$Z,13,FALSE)=0,"",VLOOKUP($E78,TaskValues_ref!$E:$Z,13,FALSE))</f>
        <v/>
      </c>
      <c r="N78" s="89">
        <f>IF(VLOOKUP($E78,TaskValues_ref!$E:$Z,15,FALSE)=0,"",VLOOKUP($E78,TaskValues_ref!$E:$Z,15,FALSE))</f>
        <v>0.98</v>
      </c>
      <c r="O78">
        <f>IF(VLOOKUP($E78,TaskValues_ref!$E:$Z,16,FALSE)=0,"",VLOOKUP($E78,TaskValues_ref!$E:$Z,16,FALSE))</f>
        <v>2</v>
      </c>
      <c r="P78" t="str">
        <f>IF(VLOOKUP($E78,TaskValues_ref!$E:$Z,17,FALSE)=0,"",VLOOKUP($E78,TaskValues_ref!$E:$Z,17,FALSE))</f>
        <v/>
      </c>
      <c r="Q78">
        <f>IF(VLOOKUP($E78,TaskValues_ref!$E:$Z,18,FALSE)=0,"",VLOOKUP($E78,TaskValues_ref!$E:$Z,18,FALSE))</f>
        <v>10</v>
      </c>
      <c r="R78" t="str">
        <f>IF(VLOOKUP($E78,TaskValues_ref!$E:$Z,19,FALSE)=0,"",VLOOKUP($E78,TaskValues_ref!$E:$Z,19,FALSE))</f>
        <v/>
      </c>
      <c r="S78" t="str">
        <f>IF(VLOOKUP($E78,TaskValues_ref!$E:$Z,20,FALSE)=0,"",VLOOKUP($E78,TaskValues_ref!$E:$Z,20,FALSE))</f>
        <v/>
      </c>
    </row>
    <row r="79" spans="1:19" x14ac:dyDescent="0.35">
      <c r="A79" s="355" t="s">
        <v>2163</v>
      </c>
      <c r="B79" s="356" t="s">
        <v>70</v>
      </c>
      <c r="C79" s="356"/>
      <c r="D79" s="353">
        <v>70</v>
      </c>
      <c r="E79" s="64" t="str">
        <f t="shared" ref="E79:E95" si="2">_xlfn.CONCAT("FH.Ntr.",D79)</f>
        <v>FH.Ntr.70</v>
      </c>
      <c r="F79" s="319" t="str">
        <f>VLOOKUP(E79,TaskValues_ref!E:F,2,FALSE)</f>
        <v>Promote nutrition for MNC</v>
      </c>
      <c r="G79" s="321" t="str">
        <f>VLOOKUP($E79,TaskValues_ref!$E:$Z,3,FALSE)</f>
        <v>Non-clinical</v>
      </c>
      <c r="H79" s="321" t="str">
        <f>VLOOKUP($E79,TaskValues_ref!$E:$Z,4,FALSE)</f>
        <v>Public Health</v>
      </c>
      <c r="I79" s="321" t="str">
        <f>VLOOKUP($E79,TaskValues_ref!$E:$Z,5,FALSE)</f>
        <v>Nutrition</v>
      </c>
      <c r="J79" s="320" t="str">
        <f>VLOOKUP($E79,TaskValues_ref!$E:$Z,6,FALSE)</f>
        <v>-</v>
      </c>
      <c r="K79" s="321" t="str">
        <f>VLOOKUP($E79,TaskValues_ref!$E:$Z,10,FALSE)</f>
        <v>Amhara</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35">
      <c r="A80" s="355" t="s">
        <v>2163</v>
      </c>
      <c r="B80" s="356" t="s">
        <v>70</v>
      </c>
      <c r="C80" s="356"/>
      <c r="D80" s="353">
        <v>71</v>
      </c>
      <c r="E80" s="64" t="str">
        <f t="shared" si="2"/>
        <v>FH.Ntr.71</v>
      </c>
      <c r="F80" s="319" t="str">
        <f>VLOOKUP(E80,TaskValues_ref!E:F,2,FALSE)</f>
        <v>Education re nutrition</v>
      </c>
      <c r="G80" s="321" t="str">
        <f>VLOOKUP($E80,TaskValues_ref!$E:$Z,3,FALSE)</f>
        <v>Non-clinical</v>
      </c>
      <c r="H80" s="321" t="str">
        <f>VLOOKUP($E80,TaskValues_ref!$E:$Z,4,FALSE)</f>
        <v>Public Health</v>
      </c>
      <c r="I80" s="321" t="str">
        <f>VLOOKUP($E80,TaskValues_ref!$E:$Z,5,FALSE)</f>
        <v>Nutrition</v>
      </c>
      <c r="J80" s="320" t="str">
        <f>VLOOKUP($E80,TaskValues_ref!$E:$Z,6,FALSE)</f>
        <v>-</v>
      </c>
      <c r="K80" s="321" t="str">
        <f>VLOOKUP($E80,TaskValues_ref!$E:$Z,10,FALSE)</f>
        <v>Amhara</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35">
      <c r="A81" s="355" t="s">
        <v>2163</v>
      </c>
      <c r="B81" s="356" t="s">
        <v>70</v>
      </c>
      <c r="C81" s="356"/>
      <c r="D81" s="353">
        <v>72</v>
      </c>
      <c r="E81" s="64" t="str">
        <f t="shared" si="2"/>
        <v>FH.Ntr.72</v>
      </c>
      <c r="F81" s="319" t="str">
        <f>VLOOKUP(E81,TaskValues_ref!E:F,2,FALSE)</f>
        <v>Calcium supplementation</v>
      </c>
      <c r="G81" s="321" t="str">
        <f>VLOOKUP($E81,TaskValues_ref!$E:$Z,3,FALSE)</f>
        <v>Clinical</v>
      </c>
      <c r="H81" s="321" t="str">
        <f>VLOOKUP($E81,TaskValues_ref!$E:$Z,4,FALSE)</f>
        <v>Preventive</v>
      </c>
      <c r="I81" s="321" t="str">
        <f>VLOOKUP($E81,TaskValues_ref!$E:$Z,5,FALSE)</f>
        <v>Nutrition</v>
      </c>
      <c r="J81" s="320" t="str">
        <f>VLOOKUP($E81,TaskValues_ref!$E:$Z,6,FALSE)</f>
        <v>births</v>
      </c>
      <c r="K81" s="321" t="str">
        <f>VLOOKUP($E81,TaskValues_ref!$E:$Z,10,FALSE)</f>
        <v>Amhara</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35">
      <c r="A82" s="355" t="s">
        <v>2163</v>
      </c>
      <c r="B82" s="356" t="s">
        <v>70</v>
      </c>
      <c r="C82" s="356"/>
      <c r="D82" s="353">
        <v>73</v>
      </c>
      <c r="E82" s="64" t="str">
        <f t="shared" si="2"/>
        <v>FH.Ntr.73</v>
      </c>
      <c r="F82" s="319" t="str">
        <f>VLOOKUP(E82,TaskValues_ref!E:F,2,FALSE)</f>
        <v>Nutrition for HIV+ women</v>
      </c>
      <c r="G82" s="321" t="str">
        <f>VLOOKUP($E82,TaskValues_ref!$E:$Z,3,FALSE)</f>
        <v>Clinical</v>
      </c>
      <c r="H82" s="321" t="str">
        <f>VLOOKUP($E82,TaskValues_ref!$E:$Z,4,FALSE)</f>
        <v>Preventive</v>
      </c>
      <c r="I82" s="321" t="str">
        <f>VLOOKUP($E82,TaskValues_ref!$E:$Z,5,FALSE)</f>
        <v>Nutrition</v>
      </c>
      <c r="J82" s="320" t="str">
        <f>VLOOKUP($E82,TaskValues_ref!$E:$Z,6,FALSE)</f>
        <v>adults 18+</v>
      </c>
      <c r="K82" s="321" t="str">
        <f>VLOOKUP($E82,TaskValues_ref!$E:$Z,10,FALSE)</f>
        <v>Amhara</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5" t="s">
        <v>2163</v>
      </c>
      <c r="B83" s="356" t="s">
        <v>70</v>
      </c>
      <c r="C83" s="356"/>
      <c r="D83" s="353">
        <v>74</v>
      </c>
      <c r="E83" s="64" t="str">
        <f t="shared" si="2"/>
        <v>FH.Ntr.74</v>
      </c>
      <c r="F83" s="319" t="str">
        <f>VLOOKUP(E83,TaskValues_ref!E:F,2,FALSE)</f>
        <v>Promote iodized salt &amp; fortified food</v>
      </c>
      <c r="G83" s="321" t="str">
        <f>VLOOKUP($E83,TaskValues_ref!$E:$Z,3,FALSE)</f>
        <v>Non-clinical</v>
      </c>
      <c r="H83" s="321" t="str">
        <f>VLOOKUP($E83,TaskValues_ref!$E:$Z,4,FALSE)</f>
        <v>Public Health</v>
      </c>
      <c r="I83" s="321" t="str">
        <f>VLOOKUP($E83,TaskValues_ref!$E:$Z,5,FALSE)</f>
        <v>Nutrition</v>
      </c>
      <c r="J83" s="320" t="str">
        <f>VLOOKUP($E83,TaskValues_ref!$E:$Z,6,FALSE)</f>
        <v>-</v>
      </c>
      <c r="K83" s="321" t="str">
        <f>VLOOKUP($E83,TaskValues_ref!$E:$Z,10,FALSE)</f>
        <v>Amhara</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5" t="s">
        <v>2163</v>
      </c>
      <c r="B84" s="356" t="s">
        <v>70</v>
      </c>
      <c r="C84" s="356"/>
      <c r="D84" s="353">
        <v>75</v>
      </c>
      <c r="E84" s="64" t="str">
        <f t="shared" si="2"/>
        <v>FH.Ntr.75</v>
      </c>
      <c r="F84" s="319" t="str">
        <f>VLOOKUP(E84,TaskValues_ref!E:F,2,FALSE)</f>
        <v>Nutrition outreach</v>
      </c>
      <c r="G84" s="321" t="str">
        <f>VLOOKUP($E84,TaskValues_ref!$E:$Z,3,FALSE)</f>
        <v>Non-clinical</v>
      </c>
      <c r="H84" s="321" t="str">
        <f>VLOOKUP($E84,TaskValues_ref!$E:$Z,4,FALSE)</f>
        <v>Public Health</v>
      </c>
      <c r="I84" s="321" t="str">
        <f>VLOOKUP($E84,TaskValues_ref!$E:$Z,5,FALSE)</f>
        <v>Nutrition</v>
      </c>
      <c r="J84" s="320" t="str">
        <f>VLOOKUP($E84,TaskValues_ref!$E:$Z,6,FALSE)</f>
        <v>-</v>
      </c>
      <c r="K84" s="321" t="str">
        <f>VLOOKUP($E84,TaskValues_ref!$E:$Z,10,FALSE)</f>
        <v>Amhara</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35">
      <c r="A85" s="355" t="s">
        <v>2163</v>
      </c>
      <c r="B85" s="356" t="s">
        <v>70</v>
      </c>
      <c r="C85" s="356"/>
      <c r="D85" s="353">
        <v>76</v>
      </c>
      <c r="E85" s="64" t="str">
        <f t="shared" si="2"/>
        <v>FH.Ntr.76</v>
      </c>
      <c r="F85" s="319" t="str">
        <f>VLOOKUP(E85,TaskValues_ref!E:F,2,FALSE)</f>
        <v>Promote gender equity &amp; empowerment</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Amhara</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5" t="s">
        <v>2163</v>
      </c>
      <c r="B86" s="356" t="s">
        <v>70</v>
      </c>
      <c r="C86" s="356"/>
      <c r="D86" s="353">
        <v>77</v>
      </c>
      <c r="E86" s="64" t="str">
        <f t="shared" si="2"/>
        <v>FH.Ntr.77</v>
      </c>
      <c r="F86" s="319" t="str">
        <f>VLOOKUP(E86,TaskValues_ref!E:F,2,FALSE)</f>
        <v>Nutritional disaster response</v>
      </c>
      <c r="G86" s="321" t="str">
        <f>VLOOKUP($E86,TaskValues_ref!$E:$Z,3,FALSE)</f>
        <v>Clinical</v>
      </c>
      <c r="H86" s="321" t="str">
        <f>VLOOKUP($E86,TaskValues_ref!$E:$Z,4,FALSE)</f>
        <v>Public Health</v>
      </c>
      <c r="I86" s="321" t="str">
        <f>VLOOKUP($E86,TaskValues_ref!$E:$Z,5,FALSE)</f>
        <v>Nutrition</v>
      </c>
      <c r="J86" s="320" t="str">
        <f>VLOOKUP($E86,TaskValues_ref!$E:$Z,6,FALSE)</f>
        <v>-</v>
      </c>
      <c r="K86" s="321" t="str">
        <f>VLOOKUP($E86,TaskValues_ref!$E:$Z,10,FALSE)</f>
        <v>Amhara</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5" t="s">
        <v>2163</v>
      </c>
      <c r="B87" s="356" t="s">
        <v>70</v>
      </c>
      <c r="C87" s="356"/>
      <c r="D87" s="353">
        <v>78</v>
      </c>
      <c r="E87" s="64" t="str">
        <f t="shared" si="2"/>
        <v>FH.Ntr.78</v>
      </c>
      <c r="F87" s="319" t="str">
        <f>VLOOKUP(E87,TaskValues_ref!E:F,2,FALSE)</f>
        <v>Multisectoral nutrition intervention</v>
      </c>
      <c r="G87" s="321" t="str">
        <f>VLOOKUP($E87,TaskValues_ref!$E:$Z,3,FALSE)</f>
        <v>Non-clinical</v>
      </c>
      <c r="H87" s="321" t="str">
        <f>VLOOKUP($E87,TaskValues_ref!$E:$Z,4,FALSE)</f>
        <v>Public Health</v>
      </c>
      <c r="I87" s="321" t="str">
        <f>VLOOKUP($E87,TaskValues_ref!$E:$Z,5,FALSE)</f>
        <v>Nutrition</v>
      </c>
      <c r="J87" s="320" t="str">
        <f>VLOOKUP($E87,TaskValues_ref!$E:$Z,6,FALSE)</f>
        <v>-</v>
      </c>
      <c r="K87" s="321" t="str">
        <f>VLOOKUP($E87,TaskValues_ref!$E:$Z,10,FALSE)</f>
        <v>Amhara</v>
      </c>
      <c r="L87" s="195" t="str">
        <f>IF(VLOOKUP($E87,TaskValues_ref!$E:$Z,11,FALSE)=0,"",VLOOKUP($E87,TaskValues_ref!$E:$Z,11,FALSE))</f>
        <v/>
      </c>
      <c r="M87" s="321" t="str">
        <f>IF(VLOOKUP($E87,TaskValues_ref!$E:$Z,13,FALSE)=0,"",VLOOKUP($E87,TaskValues_ref!$E:$Z,13,FALSE))</f>
        <v/>
      </c>
      <c r="N87" s="89" t="str">
        <f>IF(VLOOKUP($E87,TaskValues_ref!$E:$Z,15,FALSE)=0,"",VLOOKUP($E87,TaskValues_ref!$E:$Z,15,FALSE))</f>
        <v/>
      </c>
      <c r="O87" t="str">
        <f>IF(VLOOKUP($E87,TaskValues_ref!$E:$Z,16,FALSE)=0,"",VLOOKUP($E87,TaskValues_ref!$E:$Z,16,FALSE))</f>
        <v/>
      </c>
      <c r="P87" t="str">
        <f>IF(VLOOKUP($E87,TaskValues_ref!$E:$Z,17,FALSE)=0,"",VLOOKUP($E87,TaskValues_ref!$E:$Z,17,FALSE))</f>
        <v/>
      </c>
      <c r="Q87" t="str">
        <f>IF(VLOOKUP($E87,TaskValues_ref!$E:$Z,18,FALSE)=0,"",VLOOKUP($E87,TaskValues_ref!$E:$Z,18,FALSE))</f>
        <v/>
      </c>
      <c r="R87" t="str">
        <f>IF(VLOOKUP($E87,TaskValues_ref!$E:$Z,19,FALSE)=0,"",VLOOKUP($E87,TaskValues_ref!$E:$Z,19,FALSE))</f>
        <v/>
      </c>
      <c r="S87" t="str">
        <f>IF(VLOOKUP($E87,TaskValues_ref!$E:$Z,20,FALSE)=0,"",VLOOKUP($E87,TaskValues_ref!$E:$Z,20,FALSE))</f>
        <v/>
      </c>
    </row>
    <row r="88" spans="1:19" x14ac:dyDescent="0.35">
      <c r="A88" s="355" t="s">
        <v>2163</v>
      </c>
      <c r="B88" s="356" t="s">
        <v>70</v>
      </c>
      <c r="C88" s="356"/>
      <c r="D88" s="353">
        <v>79</v>
      </c>
      <c r="E88" s="64" t="str">
        <f t="shared" si="2"/>
        <v>FH.Ntr.79</v>
      </c>
      <c r="F88" s="319" t="str">
        <f>VLOOKUP(E88,TaskValues_ref!E:F,2,FALSE)</f>
        <v>Breast feeding technique</v>
      </c>
      <c r="G88" s="321" t="str">
        <f>VLOOKUP($E88,TaskValues_ref!$E:$Z,3,FALSE)</f>
        <v>Clinical</v>
      </c>
      <c r="H88" s="321" t="str">
        <f>VLOOKUP($E88,TaskValues_ref!$E:$Z,4,FALSE)</f>
        <v>Preventive</v>
      </c>
      <c r="I88" s="321" t="str">
        <f>VLOOKUP($E88,TaskValues_ref!$E:$Z,5,FALSE)</f>
        <v>Nutrition</v>
      </c>
      <c r="J88" s="320" t="str">
        <f>VLOOKUP($E88,TaskValues_ref!$E:$Z,6,FALSE)</f>
        <v>births</v>
      </c>
      <c r="K88" s="321" t="str">
        <f>VLOOKUP($E88,TaskValues_ref!$E:$Z,10,FALSE)</f>
        <v>Amhara</v>
      </c>
      <c r="L88" s="195" t="str">
        <f>IF(VLOOKUP($E88,TaskValues_ref!$E:$Z,11,FALSE)=0,"",VLOOKUP($E88,TaskValues_ref!$E:$Z,11,FALSE))</f>
        <v/>
      </c>
      <c r="M88" s="321"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35">
      <c r="A89" s="355" t="s">
        <v>2163</v>
      </c>
      <c r="B89" s="356" t="s">
        <v>70</v>
      </c>
      <c r="C89" s="356"/>
      <c r="D89" s="353">
        <v>80</v>
      </c>
      <c r="E89" s="64" t="str">
        <f t="shared" si="2"/>
        <v>FH.Ntr.80</v>
      </c>
      <c r="F89" s="319" t="str">
        <f>VLOOKUP(E89,TaskValues_ref!E:F,2,FALSE)</f>
        <v>Acute malnutrition</v>
      </c>
      <c r="G89" s="321" t="str">
        <f>VLOOKUP($E89,TaskValues_ref!$E:$Z,3,FALSE)</f>
        <v>Clinical</v>
      </c>
      <c r="H89" s="321" t="str">
        <f>VLOOKUP($E89,TaskValues_ref!$E:$Z,4,FALSE)</f>
        <v>Acute</v>
      </c>
      <c r="I89" s="321" t="str">
        <f>VLOOKUP($E89,TaskValues_ref!$E:$Z,5,FALSE)</f>
        <v>Nutrition</v>
      </c>
      <c r="J89" s="320" t="str">
        <f>VLOOKUP($E89,TaskValues_ref!$E:$Z,6,FALSE)</f>
        <v>1-4</v>
      </c>
      <c r="K89" s="321" t="str">
        <f>VLOOKUP($E89,TaskValues_ref!$E:$Z,10,FALSE)</f>
        <v>Amhara</v>
      </c>
      <c r="L89" s="195" t="str">
        <f>IF(VLOOKUP($E89,TaskValues_ref!$E:$Z,11,FALSE)=0,"",VLOOKUP($E89,TaskValues_ref!$E:$Z,11,FALSE))</f>
        <v/>
      </c>
      <c r="M89" s="321"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35">
      <c r="A90" s="355" t="s">
        <v>2163</v>
      </c>
      <c r="B90" s="356" t="s">
        <v>70</v>
      </c>
      <c r="C90" s="356"/>
      <c r="D90" s="370">
        <v>81</v>
      </c>
      <c r="E90" s="64" t="str">
        <f t="shared" si="2"/>
        <v>FH.Ntr.81</v>
      </c>
      <c r="F90" s="319" t="str">
        <f>VLOOKUP(E90,TaskValues_ref!E:F,2,FALSE)</f>
        <v>Counsel complementary feeding</v>
      </c>
      <c r="G90" s="321" t="str">
        <f>VLOOKUP($E90,TaskValues_ref!$E:$Z,3,FALSE)</f>
        <v>Clinical</v>
      </c>
      <c r="H90" s="321" t="str">
        <f>VLOOKUP($E90,TaskValues_ref!$E:$Z,4,FALSE)</f>
        <v>Public Health</v>
      </c>
      <c r="I90" s="321" t="str">
        <f>VLOOKUP($E90,TaskValues_ref!$E:$Z,5,FALSE)</f>
        <v>Nutrition</v>
      </c>
      <c r="J90" s="320" t="str">
        <f>VLOOKUP($E90,TaskValues_ref!$E:$Z,6,FALSE)</f>
        <v>births</v>
      </c>
      <c r="K90" s="321" t="str">
        <f>VLOOKUP($E90,TaskValues_ref!$E:$Z,10,FALSE)</f>
        <v>Amhara</v>
      </c>
      <c r="L90" s="195" t="str">
        <f>IF(VLOOKUP($E90,TaskValues_ref!$E:$Z,11,FALSE)=0,"",VLOOKUP($E90,TaskValues_ref!$E:$Z,11,FALSE))</f>
        <v/>
      </c>
      <c r="M90" s="321"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35">
      <c r="A91" s="355" t="s">
        <v>2163</v>
      </c>
      <c r="B91" s="356" t="s">
        <v>70</v>
      </c>
      <c r="C91" s="356"/>
      <c r="D91" s="370">
        <v>82</v>
      </c>
      <c r="E91" s="64" t="str">
        <f t="shared" si="2"/>
        <v>FH.Ntr.82</v>
      </c>
      <c r="F91" s="319" t="str">
        <f>VLOOKUP(E91,TaskValues_ref!E:F,2,FALSE)</f>
        <v>Timely complementary feeding</v>
      </c>
      <c r="G91" s="321" t="str">
        <f>VLOOKUP($E91,TaskValues_ref!$E:$Z,3,FALSE)</f>
        <v>Clinical</v>
      </c>
      <c r="H91" s="321" t="str">
        <f>VLOOKUP($E91,TaskValues_ref!$E:$Z,4,FALSE)</f>
        <v>Public Health</v>
      </c>
      <c r="I91" s="321" t="str">
        <f>VLOOKUP($E91,TaskValues_ref!$E:$Z,5,FALSE)</f>
        <v>Nutrition</v>
      </c>
      <c r="J91" s="320" t="str">
        <f>VLOOKUP($E91,TaskValues_ref!$E:$Z,6,FALSE)</f>
        <v>births</v>
      </c>
      <c r="K91" s="321" t="str">
        <f>VLOOKUP($E91,TaskValues_ref!$E:$Z,10,FALSE)</f>
        <v>Amhara</v>
      </c>
      <c r="L91" s="195" t="str">
        <f>IF(VLOOKUP($E91,TaskValues_ref!$E:$Z,11,FALSE)=0,"",VLOOKUP($E91,TaskValues_ref!$E:$Z,11,FALSE))</f>
        <v/>
      </c>
      <c r="M91" s="32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35">
      <c r="A92" s="355" t="s">
        <v>2163</v>
      </c>
      <c r="B92" s="356" t="s">
        <v>70</v>
      </c>
      <c r="C92" s="356"/>
      <c r="D92" s="370">
        <v>83</v>
      </c>
      <c r="E92" s="64" t="str">
        <f t="shared" si="2"/>
        <v>FH.Ntr.83</v>
      </c>
      <c r="F92" s="319" t="str">
        <f>VLOOKUP(E92,TaskValues_ref!E:F,2,FALSE)</f>
        <v>Promote BF until 24 months</v>
      </c>
      <c r="G92" s="321" t="str">
        <f>VLOOKUP($E92,TaskValues_ref!$E:$Z,3,FALSE)</f>
        <v>Clinical</v>
      </c>
      <c r="H92" s="321" t="str">
        <f>VLOOKUP($E92,TaskValues_ref!$E:$Z,4,FALSE)</f>
        <v>Public Health</v>
      </c>
      <c r="I92" s="321" t="str">
        <f>VLOOKUP($E92,TaskValues_ref!$E:$Z,5,FALSE)</f>
        <v>Nutrition</v>
      </c>
      <c r="J92" s="320" t="str">
        <f>VLOOKUP($E92,TaskValues_ref!$E:$Z,6,FALSE)</f>
        <v>births</v>
      </c>
      <c r="K92" s="321" t="str">
        <f>VLOOKUP($E92,TaskValues_ref!$E:$Z,10,FALSE)</f>
        <v>Amhara</v>
      </c>
      <c r="L92" s="195" t="str">
        <f>IF(VLOOKUP($E92,TaskValues_ref!$E:$Z,11,FALSE)=0,"",VLOOKUP($E92,TaskValues_ref!$E:$Z,11,FALSE))</f>
        <v/>
      </c>
      <c r="M92" s="321"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35">
      <c r="A93" s="355" t="s">
        <v>2163</v>
      </c>
      <c r="B93" s="356" t="s">
        <v>70</v>
      </c>
      <c r="C93" s="356"/>
      <c r="D93" s="370">
        <v>84</v>
      </c>
      <c r="E93" s="64" t="str">
        <f t="shared" si="2"/>
        <v>FH.Ntr.84</v>
      </c>
      <c r="F93" s="319" t="str">
        <f>VLOOKUP(E93,TaskValues_ref!E:F,2,FALSE)</f>
        <v>Promote BF during child illness</v>
      </c>
      <c r="G93" s="321" t="str">
        <f>VLOOKUP($E93,TaskValues_ref!$E:$Z,3,FALSE)</f>
        <v>Clinical</v>
      </c>
      <c r="H93" s="321" t="str">
        <f>VLOOKUP($E93,TaskValues_ref!$E:$Z,4,FALSE)</f>
        <v>Public Health</v>
      </c>
      <c r="I93" s="321" t="str">
        <f>VLOOKUP($E93,TaskValues_ref!$E:$Z,5,FALSE)</f>
        <v>Nutrition</v>
      </c>
      <c r="J93" s="320" t="str">
        <f>VLOOKUP($E93,TaskValues_ref!$E:$Z,6,FALSE)</f>
        <v>births</v>
      </c>
      <c r="K93" s="321" t="str">
        <f>VLOOKUP($E93,TaskValues_ref!$E:$Z,10,FALSE)</f>
        <v>Amhara</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35">
      <c r="A94" s="355" t="s">
        <v>2163</v>
      </c>
      <c r="B94" s="356" t="s">
        <v>70</v>
      </c>
      <c r="C94" s="356"/>
      <c r="D94" s="370">
        <v>85</v>
      </c>
      <c r="E94" s="64" t="str">
        <f t="shared" si="2"/>
        <v>FH.Ntr.85</v>
      </c>
      <c r="F94" s="319" t="str">
        <f>VLOOKUP(E94,TaskValues_ref!E:F,2,FALSE)</f>
        <v>Educate on complementary foods</v>
      </c>
      <c r="G94" s="321" t="str">
        <f>VLOOKUP($E94,TaskValues_ref!$E:$Z,3,FALSE)</f>
        <v>Non-clinical</v>
      </c>
      <c r="H94" s="321" t="str">
        <f>VLOOKUP($E94,TaskValues_ref!$E:$Z,4,FALSE)</f>
        <v>Public Health</v>
      </c>
      <c r="I94" s="321" t="str">
        <f>VLOOKUP($E94,TaskValues_ref!$E:$Z,5,FALSE)</f>
        <v>Nutrition</v>
      </c>
      <c r="J94" s="320" t="str">
        <f>VLOOKUP($E94,TaskValues_ref!$E:$Z,6,FALSE)</f>
        <v>-</v>
      </c>
      <c r="K94" s="321" t="str">
        <f>VLOOKUP($E94,TaskValues_ref!$E:$Z,10,FALSE)</f>
        <v>Amhara</v>
      </c>
      <c r="L94" s="195" t="str">
        <f>IF(VLOOKUP($E94,TaskValues_ref!$E:$Z,11,FALSE)=0,"",VLOOKUP($E94,TaskValues_ref!$E:$Z,11,FALSE))</f>
        <v/>
      </c>
      <c r="M94" s="321" t="str">
        <f>IF(VLOOKUP($E94,TaskValues_ref!$E:$Z,13,FALSE)=0,"",VLOOKUP($E94,TaskValues_ref!$E:$Z,13,FALSE))</f>
        <v/>
      </c>
      <c r="N94" s="89" t="str">
        <f>IF(VLOOKUP($E94,TaskValues_ref!$E:$Z,15,FALSE)=0,"",VLOOKUP($E94,TaskValues_ref!$E:$Z,15,FALSE))</f>
        <v/>
      </c>
      <c r="O94" t="str">
        <f>IF(VLOOKUP($E94,TaskValues_ref!$E:$Z,16,FALSE)=0,"",VLOOKUP($E94,TaskValues_ref!$E:$Z,16,FALSE))</f>
        <v/>
      </c>
      <c r="P94" t="str">
        <f>IF(VLOOKUP($E94,TaskValues_ref!$E:$Z,17,FALSE)=0,"",VLOOKUP($E94,TaskValues_ref!$E:$Z,17,FALSE))</f>
        <v/>
      </c>
      <c r="Q94" t="str">
        <f>IF(VLOOKUP($E94,TaskValues_ref!$E:$Z,18,FALSE)=0,"",VLOOKUP($E94,TaskValues_ref!$E:$Z,18,FALSE))</f>
        <v/>
      </c>
      <c r="R94" t="str">
        <f>IF(VLOOKUP($E94,TaskValues_ref!$E:$Z,19,FALSE)=0,"",VLOOKUP($E94,TaskValues_ref!$E:$Z,19,FALSE))</f>
        <v/>
      </c>
      <c r="S94" t="str">
        <f>IF(VLOOKUP($E94,TaskValues_ref!$E:$Z,20,FALSE)=0,"",VLOOKUP($E94,TaskValues_ref!$E:$Z,20,FALSE))</f>
        <v/>
      </c>
    </row>
    <row r="95" spans="1:19" x14ac:dyDescent="0.35">
      <c r="A95" s="355" t="s">
        <v>2163</v>
      </c>
      <c r="B95" s="356" t="s">
        <v>70</v>
      </c>
      <c r="C95" s="356"/>
      <c r="D95" s="370">
        <v>86</v>
      </c>
      <c r="E95" s="64" t="str">
        <f t="shared" si="2"/>
        <v>FH.Ntr.86</v>
      </c>
      <c r="F95" s="319" t="str">
        <f>VLOOKUP(E95,TaskValues_ref!E:F,2,FALSE)</f>
        <v>Nutrition education for children</v>
      </c>
      <c r="G95" s="321" t="str">
        <f>VLOOKUP($E95,TaskValues_ref!$E:$Z,3,FALSE)</f>
        <v>Non-clinical</v>
      </c>
      <c r="H95" s="321" t="str">
        <f>VLOOKUP($E95,TaskValues_ref!$E:$Z,4,FALSE)</f>
        <v>Public Health</v>
      </c>
      <c r="I95" s="321" t="str">
        <f>VLOOKUP($E95,TaskValues_ref!$E:$Z,5,FALSE)</f>
        <v>Nutrition</v>
      </c>
      <c r="J95" s="320" t="str">
        <f>VLOOKUP($E95,TaskValues_ref!$E:$Z,6,FALSE)</f>
        <v>-</v>
      </c>
      <c r="K95" s="321" t="str">
        <f>VLOOKUP($E95,TaskValues_ref!$E:$Z,10,FALSE)</f>
        <v>Amhara</v>
      </c>
      <c r="L95" s="195" t="str">
        <f>IF(VLOOKUP($E95,TaskValues_ref!$E:$Z,11,FALSE)=0,"",VLOOKUP($E95,TaskValues_ref!$E:$Z,11,FALSE))</f>
        <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35">
      <c r="A96" s="357" t="s">
        <v>2337</v>
      </c>
      <c r="B96" s="357" t="s">
        <v>2335</v>
      </c>
      <c r="C96" s="357" t="s">
        <v>2336</v>
      </c>
      <c r="E96" s="64" t="s">
        <v>2544</v>
      </c>
      <c r="F96" s="319" t="str">
        <f>VLOOKUP(E96,TaskValues_ref!E:F,2,FALSE)</f>
        <v>STI management, women</v>
      </c>
      <c r="G96" s="321" t="str">
        <f>VLOOKUP($E96,TaskValues_ref!$E:$Z,3,FALSE)</f>
        <v>Clinical</v>
      </c>
      <c r="H96" s="321" t="str">
        <f>VLOOKUP($E96,TaskValues_ref!$E:$Z,4,FALSE)</f>
        <v>Acute</v>
      </c>
      <c r="I96" s="321" t="str">
        <f>VLOOKUP($E96,TaskValues_ref!$E:$Z,5,FALSE)</f>
        <v>Sexual health</v>
      </c>
      <c r="J96" s="320" t="str">
        <f>VLOOKUP($E96,TaskValues_ref!$E:$Z,6,FALSE)</f>
        <v>women 15-49</v>
      </c>
      <c r="K96" s="321" t="str">
        <f>VLOOKUP($E96,TaskValues_ref!$E:$Z,10,FALSE)</f>
        <v>Amhara</v>
      </c>
      <c r="L96" s="195">
        <f>IF(VLOOKUP($E96,TaskValues_ref!$E:$Z,11,FALSE)=0,"",VLOOKUP($E96,TaskValues_ref!$E:$Z,11,FALSE))</f>
        <v>4.9000000000000002E-2</v>
      </c>
      <c r="M96" s="321" t="str">
        <f>IF(VLOOKUP($E96,TaskValues_ref!$E:$Z,13,FALSE)=0,"",VLOOKUP($E96,TaskValues_ref!$E:$Z,13,FALSE))</f>
        <v/>
      </c>
      <c r="N96" s="89">
        <f>IF(VLOOKUP($E96,TaskValues_ref!$E:$Z,15,FALSE)=0,"",VLOOKUP($E96,TaskValues_ref!$E:$Z,15,FALSE))</f>
        <v>0.98</v>
      </c>
      <c r="O96">
        <f>IF(VLOOKUP($E96,TaskValues_ref!$E:$Z,16,FALSE)=0,"",VLOOKUP($E96,TaskValues_ref!$E:$Z,16,FALSE))</f>
        <v>1</v>
      </c>
      <c r="P96" t="str">
        <f>IF(VLOOKUP($E96,TaskValues_ref!$E:$Z,17,FALSE)=0,"",VLOOKUP($E96,TaskValues_ref!$E:$Z,17,FALSE))</f>
        <v/>
      </c>
      <c r="Q96">
        <f>IF(VLOOKUP($E96,TaskValues_ref!$E:$Z,18,FALSE)=0,"",VLOOKUP($E96,TaskValues_ref!$E:$Z,18,FALSE))</f>
        <v>10</v>
      </c>
      <c r="R96" t="str">
        <f>IF(VLOOKUP($E96,TaskValues_ref!$E:$Z,19,FALSE)=0,"",VLOOKUP($E96,TaskValues_ref!$E:$Z,19,FALSE))</f>
        <v/>
      </c>
      <c r="S96" t="str">
        <f>IF(VLOOKUP($E96,TaskValues_ref!$E:$Z,20,FALSE)=0,"",VLOOKUP($E96,TaskValues_ref!$E:$Z,20,FALSE))</f>
        <v/>
      </c>
    </row>
    <row r="97" spans="1:19" x14ac:dyDescent="0.35">
      <c r="A97" s="357" t="s">
        <v>2337</v>
      </c>
      <c r="B97" s="357" t="s">
        <v>2335</v>
      </c>
      <c r="C97" s="357" t="s">
        <v>2336</v>
      </c>
      <c r="E97" s="64" t="s">
        <v>2545</v>
      </c>
      <c r="F97" s="319" t="str">
        <f>VLOOKUP(E97,TaskValues_ref!E:F,2,FALSE)</f>
        <v>STI management, men</v>
      </c>
      <c r="G97" s="321" t="str">
        <f>VLOOKUP($E97,TaskValues_ref!$E:$Z,3,FALSE)</f>
        <v>Clinical</v>
      </c>
      <c r="H97" s="321" t="str">
        <f>VLOOKUP($E97,TaskValues_ref!$E:$Z,4,FALSE)</f>
        <v>Acute</v>
      </c>
      <c r="I97" s="321" t="str">
        <f>VLOOKUP($E97,TaskValues_ref!$E:$Z,5,FALSE)</f>
        <v>Sexual health</v>
      </c>
      <c r="J97" s="320" t="str">
        <f>VLOOKUP($E97,TaskValues_ref!$E:$Z,6,FALSE)</f>
        <v>men 15-49</v>
      </c>
      <c r="K97" s="321" t="str">
        <f>VLOOKUP($E97,TaskValues_ref!$E:$Z,10,FALSE)</f>
        <v>Amhara</v>
      </c>
      <c r="L97" s="195">
        <f>IF(VLOOKUP($E97,TaskValues_ref!$E:$Z,11,FALSE)=0,"",VLOOKUP($E97,TaskValues_ref!$E:$Z,11,FALSE))</f>
        <v>3.3000000000000002E-2</v>
      </c>
      <c r="M97" s="321" t="str">
        <f>IF(VLOOKUP($E97,TaskValues_ref!$E:$Z,13,FALSE)=0,"",VLOOKUP($E97,TaskValues_ref!$E:$Z,13,FALSE))</f>
        <v/>
      </c>
      <c r="N97" s="89">
        <f>IF(VLOOKUP($E97,TaskValues_ref!$E:$Z,15,FALSE)=0,"",VLOOKUP($E97,TaskValues_ref!$E:$Z,15,FALSE))</f>
        <v>0.98</v>
      </c>
      <c r="O97">
        <f>IF(VLOOKUP($E97,TaskValues_ref!$E:$Z,16,FALSE)=0,"",VLOOKUP($E97,TaskValues_ref!$E:$Z,16,FALSE))</f>
        <v>1</v>
      </c>
      <c r="P97" t="str">
        <f>IF(VLOOKUP($E97,TaskValues_ref!$E:$Z,17,FALSE)=0,"",VLOOKUP($E97,TaskValues_ref!$E:$Z,17,FALSE))</f>
        <v/>
      </c>
      <c r="Q97">
        <f>IF(VLOOKUP($E97,TaskValues_ref!$E:$Z,18,FALSE)=0,"",VLOOKUP($E97,TaskValues_ref!$E:$Z,18,FALSE))</f>
        <v>10</v>
      </c>
      <c r="R97" t="str">
        <f>IF(VLOOKUP($E97,TaskValues_ref!$E:$Z,19,FALSE)=0,"",VLOOKUP($E97,TaskValues_ref!$E:$Z,19,FALSE))</f>
        <v/>
      </c>
      <c r="S97" t="str">
        <f>IF(VLOOKUP($E97,TaskValues_ref!$E:$Z,20,FALSE)=0,"",VLOOKUP($E97,TaskValues_ref!$E:$Z,20,FALSE))</f>
        <v/>
      </c>
    </row>
    <row r="98" spans="1:19" x14ac:dyDescent="0.35">
      <c r="A98" s="357" t="s">
        <v>2337</v>
      </c>
      <c r="B98" s="357" t="s">
        <v>2335</v>
      </c>
      <c r="C98" s="357" t="s">
        <v>2336</v>
      </c>
      <c r="D98" s="66">
        <v>94</v>
      </c>
      <c r="E98" s="64" t="str">
        <f t="shared" ref="E98:E105" si="3">_xlfn.CONCAT("DPC.STI.",D98)</f>
        <v>DPC.STI.94</v>
      </c>
      <c r="F98" s="319" t="str">
        <f>VLOOKUP(E98,TaskValues_ref!E:F,2,FALSE)</f>
        <v>STI prevention for sex workers</v>
      </c>
      <c r="G98" s="321" t="str">
        <f>VLOOKUP($E98,TaskValues_ref!$E:$Z,3,FALSE)</f>
        <v>Clinical</v>
      </c>
      <c r="H98" s="321" t="str">
        <f>VLOOKUP($E98,TaskValues_ref!$E:$Z,4,FALSE)</f>
        <v>Public Health</v>
      </c>
      <c r="I98" s="321" t="str">
        <f>VLOOKUP($E98,TaskValues_ref!$E:$Z,5,FALSE)</f>
        <v>Sexual health</v>
      </c>
      <c r="J98" s="320" t="str">
        <f>VLOOKUP($E98,TaskValues_ref!$E:$Z,6,FALSE)</f>
        <v>adults 18+</v>
      </c>
      <c r="K98" s="321" t="str">
        <f>VLOOKUP($E98,TaskValues_ref!$E:$Z,10,FALSE)</f>
        <v>Amhara</v>
      </c>
      <c r="L98" s="195" t="str">
        <f>IF(VLOOKUP($E98,TaskValues_ref!$E:$Z,11,FALSE)=0,"",VLOOKUP($E98,TaskValues_ref!$E:$Z,11,FALSE))</f>
        <v/>
      </c>
      <c r="M98" s="321" t="str">
        <f>IF(VLOOKUP($E98,TaskValues_ref!$E:$Z,13,FALSE)=0,"",VLOOKUP($E98,TaskValues_ref!$E:$Z,13,FALSE))</f>
        <v/>
      </c>
      <c r="N98" s="89">
        <f>IF(VLOOKUP($E98,TaskValues_ref!$E:$Z,15,FALSE)=0,"",VLOOKUP($E98,TaskValues_ref!$E:$Z,15,FALSE))</f>
        <v>1</v>
      </c>
      <c r="O98" t="str">
        <f>IF(VLOOKUP($E98,TaskValues_ref!$E:$Z,16,FALSE)=0,"",VLOOKUP($E98,TaskValues_ref!$E:$Z,16,FALSE))</f>
        <v/>
      </c>
      <c r="P98">
        <f>IF(VLOOKUP($E98,TaskValues_ref!$E:$Z,17,FALSE)=0,"",VLOOKUP($E98,TaskValues_ref!$E:$Z,17,FALSE))</f>
        <v>1</v>
      </c>
      <c r="Q98">
        <f>IF(VLOOKUP($E98,TaskValues_ref!$E:$Z,18,FALSE)=0,"",VLOOKUP($E98,TaskValues_ref!$E:$Z,18,FALSE))</f>
        <v>10</v>
      </c>
      <c r="R98" t="str">
        <f>IF(VLOOKUP($E98,TaskValues_ref!$E:$Z,19,FALSE)=0,"",VLOOKUP($E98,TaskValues_ref!$E:$Z,19,FALSE))</f>
        <v/>
      </c>
      <c r="S98" t="str">
        <f>IF(VLOOKUP($E98,TaskValues_ref!$E:$Z,20,FALSE)=0,"",VLOOKUP($E98,TaskValues_ref!$E:$Z,20,FALSE))</f>
        <v/>
      </c>
    </row>
    <row r="99" spans="1:19" x14ac:dyDescent="0.35">
      <c r="A99" s="357" t="s">
        <v>2337</v>
      </c>
      <c r="B99" s="357" t="s">
        <v>2335</v>
      </c>
      <c r="C99" s="357" t="s">
        <v>2336</v>
      </c>
      <c r="D99" s="66">
        <v>95</v>
      </c>
      <c r="E99" s="64" t="str">
        <f t="shared" si="3"/>
        <v>DPC.STI.95</v>
      </c>
      <c r="F99" s="319" t="str">
        <f>VLOOKUP(E99,TaskValues_ref!E:F,2,FALSE)</f>
        <v>Risk reduction</v>
      </c>
      <c r="G99" s="321" t="str">
        <f>VLOOKUP($E99,TaskValues_ref!$E:$Z,3,FALSE)</f>
        <v>Clinical</v>
      </c>
      <c r="H99" s="321" t="str">
        <f>VLOOKUP($E99,TaskValues_ref!$E:$Z,4,FALSE)</f>
        <v>Public Health</v>
      </c>
      <c r="I99" s="321" t="str">
        <f>VLOOKUP($E99,TaskValues_ref!$E:$Z,5,FALSE)</f>
        <v>Sexual health</v>
      </c>
      <c r="J99" s="320" t="str">
        <f>VLOOKUP($E99,TaskValues_ref!$E:$Z,6,FALSE)</f>
        <v>adults 18+</v>
      </c>
      <c r="K99" s="321" t="str">
        <f>VLOOKUP($E99,TaskValues_ref!$E:$Z,10,FALSE)</f>
        <v>Amhara</v>
      </c>
      <c r="L99" s="195">
        <f>IF(VLOOKUP($E99,TaskValues_ref!$E:$Z,11,FALSE)=0,"",VLOOKUP($E99,TaskValues_ref!$E:$Z,11,FALSE))</f>
        <v>2.0927000000000001E-4</v>
      </c>
      <c r="M99" s="321" t="str">
        <f>IF(VLOOKUP($E99,TaskValues_ref!$E:$Z,13,FALSE)=0,"",VLOOKUP($E99,TaskValues_ref!$E:$Z,13,FALSE))</f>
        <v/>
      </c>
      <c r="N99" s="89">
        <f>IF(VLOOKUP($E99,TaskValues_ref!$E:$Z,15,FALSE)=0,"",VLOOKUP($E99,TaskValues_ref!$E:$Z,15,FALSE))</f>
        <v>0.90986310592664843</v>
      </c>
      <c r="O99" t="str">
        <f>IF(VLOOKUP($E99,TaskValues_ref!$E:$Z,16,FALSE)=0,"",VLOOKUP($E99,TaskValues_ref!$E:$Z,16,FALSE))</f>
        <v/>
      </c>
      <c r="P99">
        <f>IF(VLOOKUP($E99,TaskValues_ref!$E:$Z,17,FALSE)=0,"",VLOOKUP($E99,TaskValues_ref!$E:$Z,17,FALSE))</f>
        <v>1</v>
      </c>
      <c r="Q99">
        <f>IF(VLOOKUP($E99,TaskValues_ref!$E:$Z,18,FALSE)=0,"",VLOOKUP($E99,TaskValues_ref!$E:$Z,18,FALSE))</f>
        <v>5</v>
      </c>
      <c r="R99" t="str">
        <f>IF(VLOOKUP($E99,TaskValues_ref!$E:$Z,19,FALSE)=0,"",VLOOKUP($E99,TaskValues_ref!$E:$Z,19,FALSE))</f>
        <v/>
      </c>
      <c r="S99" t="str">
        <f>IF(VLOOKUP($E99,TaskValues_ref!$E:$Z,20,FALSE)=0,"",VLOOKUP($E99,TaskValues_ref!$E:$Z,20,FALSE))</f>
        <v/>
      </c>
    </row>
    <row r="100" spans="1:19" x14ac:dyDescent="0.35">
      <c r="A100" s="357" t="s">
        <v>2337</v>
      </c>
      <c r="B100" s="357" t="s">
        <v>2335</v>
      </c>
      <c r="C100" s="357" t="s">
        <v>2336</v>
      </c>
      <c r="D100" s="66">
        <v>96</v>
      </c>
      <c r="E100" s="64" t="str">
        <f t="shared" si="3"/>
        <v>DPC.STI.96</v>
      </c>
      <c r="F100" s="319" t="str">
        <f>VLOOKUP(E100,TaskValues_ref!E:F,2,FALSE)</f>
        <v>HIV self-testing</v>
      </c>
      <c r="G100" s="321" t="str">
        <f>VLOOKUP($E100,TaskValues_ref!$E:$Z,3,FALSE)</f>
        <v>Clinical</v>
      </c>
      <c r="H100" s="321" t="str">
        <f>VLOOKUP($E100,TaskValues_ref!$E:$Z,4,FALSE)</f>
        <v>Acute</v>
      </c>
      <c r="I100" s="321" t="str">
        <f>VLOOKUP($E100,TaskValues_ref!$E:$Z,5,FALSE)</f>
        <v>HIV</v>
      </c>
      <c r="J100" s="320" t="str">
        <f>VLOOKUP($E100,TaskValues_ref!$E:$Z,6,FALSE)</f>
        <v>adults 18+</v>
      </c>
      <c r="K100" s="321" t="str">
        <f>VLOOKUP($E100,TaskValues_ref!$E:$Z,10,FALSE)</f>
        <v>Amhara</v>
      </c>
      <c r="L100" s="195">
        <f>IF(VLOOKUP($E100,TaskValues_ref!$E:$Z,11,FALSE)=0,"",VLOOKUP($E100,TaskValues_ref!$E:$Z,11,FALSE))</f>
        <v>2.0927000000000001E-4</v>
      </c>
      <c r="M100" s="321">
        <f>IF(VLOOKUP($E100,TaskValues_ref!$E:$Z,13,FALSE)=0,"",VLOOKUP($E100,TaskValues_ref!$E:$Z,13,FALSE))</f>
        <v>4</v>
      </c>
      <c r="N100" s="89">
        <f>IF(VLOOKUP($E100,TaskValues_ref!$E:$Z,15,FALSE)=0,"",VLOOKUP($E100,TaskValues_ref!$E:$Z,15,FALSE))</f>
        <v>0.90986310592664843</v>
      </c>
      <c r="O100">
        <f>IF(VLOOKUP($E100,TaskValues_ref!$E:$Z,16,FALSE)=0,"",VLOOKUP($E100,TaskValues_ref!$E:$Z,16,FALSE))</f>
        <v>1</v>
      </c>
      <c r="P100" t="str">
        <f>IF(VLOOKUP($E100,TaskValues_ref!$E:$Z,17,FALSE)=0,"",VLOOKUP($E100,TaskValues_ref!$E:$Z,17,FALSE))</f>
        <v/>
      </c>
      <c r="Q100">
        <f>IF(VLOOKUP($E100,TaskValues_ref!$E:$Z,18,FALSE)=0,"",VLOOKUP($E100,TaskValues_ref!$E:$Z,18,FALSE))</f>
        <v>5</v>
      </c>
      <c r="R100" t="str">
        <f>IF(VLOOKUP($E100,TaskValues_ref!$E:$Z,19,FALSE)=0,"",VLOOKUP($E100,TaskValues_ref!$E:$Z,19,FALSE))</f>
        <v/>
      </c>
      <c r="S100" t="str">
        <f>IF(VLOOKUP($E100,TaskValues_ref!$E:$Z,20,FALSE)=0,"",VLOOKUP($E100,TaskValues_ref!$E:$Z,20,FALSE))</f>
        <v/>
      </c>
    </row>
    <row r="101" spans="1:19" x14ac:dyDescent="0.35">
      <c r="A101" s="357" t="s">
        <v>2337</v>
      </c>
      <c r="B101" s="357" t="s">
        <v>2335</v>
      </c>
      <c r="C101" s="357" t="s">
        <v>2336</v>
      </c>
      <c r="D101" s="66">
        <v>97</v>
      </c>
      <c r="E101" s="64" t="str">
        <f t="shared" si="3"/>
        <v>DPC.STI.97</v>
      </c>
      <c r="F101" s="319" t="str">
        <f>VLOOKUP(E101,TaskValues_ref!E:F,2,FALSE)</f>
        <v>HIV voluntary counseling &amp; testing</v>
      </c>
      <c r="G101" s="321" t="str">
        <f>VLOOKUP($E101,TaskValues_ref!$E:$Z,3,FALSE)</f>
        <v>Clinical</v>
      </c>
      <c r="H101" s="321" t="str">
        <f>VLOOKUP($E101,TaskValues_ref!$E:$Z,4,FALSE)</f>
        <v>Acute</v>
      </c>
      <c r="I101" s="321" t="str">
        <f>VLOOKUP($E101,TaskValues_ref!$E:$Z,5,FALSE)</f>
        <v>HIV</v>
      </c>
      <c r="J101" s="320" t="str">
        <f>VLOOKUP($E101,TaskValues_ref!$E:$Z,6,FALSE)</f>
        <v>adults 18+</v>
      </c>
      <c r="K101" s="321" t="str">
        <f>VLOOKUP($E101,TaskValues_ref!$E:$Z,10,FALSE)</f>
        <v>Amhara</v>
      </c>
      <c r="L101" s="195" t="str">
        <f>IF(VLOOKUP($E101,TaskValues_ref!$E:$Z,11,FALSE)=0,"",VLOOKUP($E101,TaskValues_ref!$E:$Z,11,FALSE))</f>
        <v/>
      </c>
      <c r="M101" s="321" t="str">
        <f>IF(VLOOKUP($E101,TaskValues_ref!$E:$Z,13,FALSE)=0,"",VLOOKUP($E101,TaskValues_ref!$E:$Z,13,FALSE))</f>
        <v/>
      </c>
      <c r="N101" s="89">
        <f>IF(VLOOKUP($E101,TaskValues_ref!$E:$Z,15,FALSE)=0,"",VLOOKUP($E101,TaskValues_ref!$E:$Z,15,FALSE))</f>
        <v>0.90986310592664843</v>
      </c>
      <c r="O101">
        <f>IF(VLOOKUP($E101,TaskValues_ref!$E:$Z,16,FALSE)=0,"",VLOOKUP($E101,TaskValues_ref!$E:$Z,16,FALSE))</f>
        <v>1</v>
      </c>
      <c r="P101" t="str">
        <f>IF(VLOOKUP($E101,TaskValues_ref!$E:$Z,17,FALSE)=0,"",VLOOKUP($E101,TaskValues_ref!$E:$Z,17,FALSE))</f>
        <v/>
      </c>
      <c r="Q101">
        <f>IF(VLOOKUP($E101,TaskValues_ref!$E:$Z,18,FALSE)=0,"",VLOOKUP($E101,TaskValues_ref!$E:$Z,18,FALSE))</f>
        <v>5</v>
      </c>
      <c r="R101" t="str">
        <f>IF(VLOOKUP($E101,TaskValues_ref!$E:$Z,19,FALSE)=0,"",VLOOKUP($E101,TaskValues_ref!$E:$Z,19,FALSE))</f>
        <v/>
      </c>
      <c r="S101" t="str">
        <f>IF(VLOOKUP($E101,TaskValues_ref!$E:$Z,20,FALSE)=0,"",VLOOKUP($E101,TaskValues_ref!$E:$Z,20,FALSE))</f>
        <v/>
      </c>
    </row>
    <row r="102" spans="1:19" x14ac:dyDescent="0.35">
      <c r="A102" s="357" t="s">
        <v>2337</v>
      </c>
      <c r="B102" s="357" t="s">
        <v>2335</v>
      </c>
      <c r="C102" s="357" t="s">
        <v>2336</v>
      </c>
      <c r="D102" s="66">
        <v>98</v>
      </c>
      <c r="E102" s="64" t="str">
        <f t="shared" si="3"/>
        <v>DPC.STI.98</v>
      </c>
      <c r="F102" s="319" t="str">
        <f>VLOOKUP(E102,TaskValues_ref!E:F,2,FALSE)</f>
        <v>HIV provider-initiated counseling &amp; testing</v>
      </c>
      <c r="G102" s="321" t="str">
        <f>VLOOKUP($E102,TaskValues_ref!$E:$Z,3,FALSE)</f>
        <v>Clinical</v>
      </c>
      <c r="H102" s="321" t="str">
        <f>VLOOKUP($E102,TaskValues_ref!$E:$Z,4,FALSE)</f>
        <v>Acute</v>
      </c>
      <c r="I102" s="321" t="str">
        <f>VLOOKUP($E102,TaskValues_ref!$E:$Z,5,FALSE)</f>
        <v>HIV</v>
      </c>
      <c r="J102" s="320" t="str">
        <f>VLOOKUP($E102,TaskValues_ref!$E:$Z,6,FALSE)</f>
        <v>adults 18+</v>
      </c>
      <c r="K102" s="321" t="str">
        <f>VLOOKUP($E102,TaskValues_ref!$E:$Z,10,FALSE)</f>
        <v>Amhara</v>
      </c>
      <c r="L102" s="195" t="str">
        <f>IF(VLOOKUP($E102,TaskValues_ref!$E:$Z,11,FALSE)=0,"",VLOOKUP($E102,TaskValues_ref!$E:$Z,11,FALSE))</f>
        <v/>
      </c>
      <c r="M102" s="321" t="str">
        <f>IF(VLOOKUP($E102,TaskValues_ref!$E:$Z,13,FALSE)=0,"",VLOOKUP($E102,TaskValues_ref!$E:$Z,13,FALSE))</f>
        <v/>
      </c>
      <c r="N102" s="89">
        <f>IF(VLOOKUP($E102,TaskValues_ref!$E:$Z,15,FALSE)=0,"",VLOOKUP($E102,TaskValues_ref!$E:$Z,15,FALSE))</f>
        <v>0.90986310592664843</v>
      </c>
      <c r="O102">
        <f>IF(VLOOKUP($E102,TaskValues_ref!$E:$Z,16,FALSE)=0,"",VLOOKUP($E102,TaskValues_ref!$E:$Z,16,FALSE))</f>
        <v>1</v>
      </c>
      <c r="P102" t="str">
        <f>IF(VLOOKUP($E102,TaskValues_ref!$E:$Z,17,FALSE)=0,"",VLOOKUP($E102,TaskValues_ref!$E:$Z,17,FALSE))</f>
        <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35">
      <c r="A103" s="357" t="s">
        <v>2337</v>
      </c>
      <c r="B103" s="357" t="s">
        <v>2335</v>
      </c>
      <c r="C103" s="357" t="s">
        <v>2336</v>
      </c>
      <c r="D103" s="66">
        <v>99</v>
      </c>
      <c r="E103" s="64" t="str">
        <f t="shared" si="3"/>
        <v>DPC.STI.99</v>
      </c>
      <c r="F103" s="319" t="str">
        <f>VLOOKUP(E103,TaskValues_ref!E:F,2,FALSE)</f>
        <v>HIV linkages</v>
      </c>
      <c r="G103" s="321" t="str">
        <f>VLOOKUP($E103,TaskValues_ref!$E:$Z,3,FALSE)</f>
        <v>Clinical</v>
      </c>
      <c r="H103" s="321" t="str">
        <f>VLOOKUP($E103,TaskValues_ref!$E:$Z,4,FALSE)</f>
        <v>Acute</v>
      </c>
      <c r="I103" s="321" t="str">
        <f>VLOOKUP($E103,TaskValues_ref!$E:$Z,5,FALSE)</f>
        <v>HIV</v>
      </c>
      <c r="J103" s="320" t="str">
        <f>VLOOKUP($E103,TaskValues_ref!$E:$Z,6,FALSE)</f>
        <v>adults 18+</v>
      </c>
      <c r="K103" s="321" t="str">
        <f>VLOOKUP($E103,TaskValues_ref!$E:$Z,10,FALSE)</f>
        <v>Amhara</v>
      </c>
      <c r="L103" s="195">
        <f>IF(VLOOKUP($E103,TaskValues_ref!$E:$Z,11,FALSE)=0,"",VLOOKUP($E103,TaskValues_ref!$E:$Z,11,FALSE))</f>
        <v>2.0927000000000001E-4</v>
      </c>
      <c r="M103" s="321" t="str">
        <f>IF(VLOOKUP($E103,TaskValues_ref!$E:$Z,13,FALSE)=0,"",VLOOKUP($E103,TaskValues_ref!$E:$Z,13,FALSE))</f>
        <v/>
      </c>
      <c r="N103" s="89">
        <f>IF(VLOOKUP($E103,TaskValues_ref!$E:$Z,15,FALSE)=0,"",VLOOKUP($E103,TaskValues_ref!$E:$Z,15,FALSE))</f>
        <v>0.90986310592664843</v>
      </c>
      <c r="O103">
        <f>IF(VLOOKUP($E103,TaskValues_ref!$E:$Z,16,FALSE)=0,"",VLOOKUP($E103,TaskValues_ref!$E:$Z,16,FALSE))</f>
        <v>1</v>
      </c>
      <c r="P103" t="str">
        <f>IF(VLOOKUP($E103,TaskValues_ref!$E:$Z,17,FALSE)=0,"",VLOOKUP($E103,TaskValues_ref!$E:$Z,17,FALSE))</f>
        <v/>
      </c>
      <c r="Q103">
        <f>IF(VLOOKUP($E103,TaskValues_ref!$E:$Z,18,FALSE)=0,"",VLOOKUP($E103,TaskValues_ref!$E:$Z,18,FALSE))</f>
        <v>15</v>
      </c>
      <c r="R103" t="str">
        <f>IF(VLOOKUP($E103,TaskValues_ref!$E:$Z,19,FALSE)=0,"",VLOOKUP($E103,TaskValues_ref!$E:$Z,19,FALSE))</f>
        <v/>
      </c>
      <c r="S103" t="str">
        <f>IF(VLOOKUP($E103,TaskValues_ref!$E:$Z,20,FALSE)=0,"",VLOOKUP($E103,TaskValues_ref!$E:$Z,20,FALSE))</f>
        <v/>
      </c>
    </row>
    <row r="104" spans="1:19" x14ac:dyDescent="0.35">
      <c r="A104" s="357" t="s">
        <v>2337</v>
      </c>
      <c r="B104" s="357" t="s">
        <v>2335</v>
      </c>
      <c r="C104" s="357" t="s">
        <v>2336</v>
      </c>
      <c r="D104" s="66">
        <v>100</v>
      </c>
      <c r="E104" s="64" t="str">
        <f t="shared" si="3"/>
        <v>DPC.STI.100</v>
      </c>
      <c r="F104" s="319" t="str">
        <f>VLOOKUP(E104,TaskValues_ref!E:F,2,FALSE)</f>
        <v>Post-exposure prophylaxis</v>
      </c>
      <c r="G104" s="321" t="str">
        <f>VLOOKUP($E104,TaskValues_ref!$E:$Z,3,FALSE)</f>
        <v>Clinical</v>
      </c>
      <c r="H104" s="321" t="str">
        <f>VLOOKUP($E104,TaskValues_ref!$E:$Z,4,FALSE)</f>
        <v>Acute</v>
      </c>
      <c r="I104" s="321" t="str">
        <f>VLOOKUP($E104,TaskValues_ref!$E:$Z,5,FALSE)</f>
        <v>HIV</v>
      </c>
      <c r="J104" s="320" t="str">
        <f>VLOOKUP($E104,TaskValues_ref!$E:$Z,6,FALSE)</f>
        <v>adults 18+</v>
      </c>
      <c r="K104" s="321" t="str">
        <f>VLOOKUP($E104,TaskValues_ref!$E:$Z,10,FALSE)</f>
        <v>Amhara</v>
      </c>
      <c r="L104" s="195" t="str">
        <f>IF(VLOOKUP($E104,TaskValues_ref!$E:$Z,11,FALSE)=0,"",VLOOKUP($E104,TaskValues_ref!$E:$Z,11,FALSE))</f>
        <v/>
      </c>
      <c r="M104" s="321" t="str">
        <f>IF(VLOOKUP($E104,TaskValues_ref!$E:$Z,13,FALSE)=0,"",VLOOKUP($E104,TaskValues_ref!$E:$Z,13,FALSE))</f>
        <v/>
      </c>
      <c r="N104" s="89">
        <f>IF(VLOOKUP($E104,TaskValues_ref!$E:$Z,15,FALSE)=0,"",VLOOKUP($E104,TaskValues_ref!$E:$Z,15,FALSE))</f>
        <v>0.90986310592664843</v>
      </c>
      <c r="O104">
        <f>IF(VLOOKUP($E104,TaskValues_ref!$E:$Z,16,FALSE)=0,"",VLOOKUP($E104,TaskValues_ref!$E:$Z,16,FALSE))</f>
        <v>1</v>
      </c>
      <c r="P104" t="str">
        <f>IF(VLOOKUP($E104,TaskValues_ref!$E:$Z,17,FALSE)=0,"",VLOOKUP($E104,TaskValues_ref!$E:$Z,17,FALSE))</f>
        <v/>
      </c>
      <c r="Q104">
        <f>IF(VLOOKUP($E104,TaskValues_ref!$E:$Z,18,FALSE)=0,"",VLOOKUP($E104,TaskValues_ref!$E:$Z,18,FALSE))</f>
        <v>10</v>
      </c>
      <c r="R104" t="str">
        <f>IF(VLOOKUP($E104,TaskValues_ref!$E:$Z,19,FALSE)=0,"",VLOOKUP($E104,TaskValues_ref!$E:$Z,19,FALSE))</f>
        <v/>
      </c>
      <c r="S104" t="str">
        <f>IF(VLOOKUP($E104,TaskValues_ref!$E:$Z,20,FALSE)=0,"",VLOOKUP($E104,TaskValues_ref!$E:$Z,20,FALSE))</f>
        <v/>
      </c>
    </row>
    <row r="105" spans="1:19" x14ac:dyDescent="0.35">
      <c r="A105" s="357" t="s">
        <v>2337</v>
      </c>
      <c r="B105" s="357" t="s">
        <v>2335</v>
      </c>
      <c r="C105" s="357" t="s">
        <v>2336</v>
      </c>
      <c r="D105" s="66">
        <v>101</v>
      </c>
      <c r="E105" s="64" t="str">
        <f t="shared" si="3"/>
        <v>DPC.STI.101</v>
      </c>
      <c r="F105" s="319" t="str">
        <f>VLOOKUP(E105,TaskValues_ref!E:F,2,FALSE)</f>
        <v>ART refilling/adherence</v>
      </c>
      <c r="G105" s="321" t="str">
        <f>VLOOKUP($E105,TaskValues_ref!$E:$Z,3,FALSE)</f>
        <v>Clinical</v>
      </c>
      <c r="H105" s="321" t="str">
        <f>VLOOKUP($E105,TaskValues_ref!$E:$Z,4,FALSE)</f>
        <v>Chronic</v>
      </c>
      <c r="I105" s="321" t="str">
        <f>VLOOKUP($E105,TaskValues_ref!$E:$Z,5,FALSE)</f>
        <v>HIV</v>
      </c>
      <c r="J105" s="320" t="str">
        <f>VLOOKUP($E105,TaskValues_ref!$E:$Z,6,FALSE)</f>
        <v>women 15-49</v>
      </c>
      <c r="K105" s="321" t="str">
        <f>VLOOKUP($E105,TaskValues_ref!$E:$Z,10,FALSE)</f>
        <v>Amhara</v>
      </c>
      <c r="L105" s="195">
        <f>IF(VLOOKUP($E105,TaskValues_ref!$E:$Z,11,FALSE)=0,"",VLOOKUP($E105,TaskValues_ref!$E:$Z,11,FALSE))</f>
        <v>8.5341424846683122E-3</v>
      </c>
      <c r="M105" s="321">
        <f>IF(VLOOKUP($E105,TaskValues_ref!$E:$Z,13,FALSE)=0,"",VLOOKUP($E105,TaskValues_ref!$E:$Z,13,FALSE))</f>
        <v>2</v>
      </c>
      <c r="N105" s="89">
        <f>IF(VLOOKUP($E105,TaskValues_ref!$E:$Z,15,FALSE)=0,"",VLOOKUP($E105,TaskValues_ref!$E:$Z,15,FALSE))</f>
        <v>0.95774059274059287</v>
      </c>
      <c r="O105" t="str">
        <f>IF(VLOOKUP($E105,TaskValues_ref!$E:$Z,16,FALSE)=0,"",VLOOKUP($E105,TaskValues_ref!$E:$Z,16,FALSE))</f>
        <v/>
      </c>
      <c r="P105">
        <f>IF(VLOOKUP($E105,TaskValues_ref!$E:$Z,17,FALSE)=0,"",VLOOKUP($E105,TaskValues_ref!$E:$Z,17,FALSE))</f>
        <v>4</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35">
      <c r="A106" s="357" t="s">
        <v>2337</v>
      </c>
      <c r="B106" s="357" t="s">
        <v>2335</v>
      </c>
      <c r="C106" s="357" t="s">
        <v>69</v>
      </c>
      <c r="D106" s="66">
        <v>102</v>
      </c>
      <c r="E106" s="64" t="str">
        <f>_xlfn.CONCAT("DPC.Mlr.",D106)</f>
        <v>DPC.Mlr.102</v>
      </c>
      <c r="F106" s="319" t="str">
        <f>VLOOKUP(E106,TaskValues_ref!E:F,2,FALSE)</f>
        <v>Vector control</v>
      </c>
      <c r="G106" s="321" t="str">
        <f>VLOOKUP($E106,TaskValues_ref!$E:$Z,3,FALSE)</f>
        <v>Non-clinical</v>
      </c>
      <c r="H106" s="321" t="str">
        <f>VLOOKUP($E106,TaskValues_ref!$E:$Z,4,FALSE)</f>
        <v>Public Health</v>
      </c>
      <c r="I106" s="321" t="str">
        <f>VLOOKUP($E106,TaskValues_ref!$E:$Z,5,FALSE)</f>
        <v>Malaria</v>
      </c>
      <c r="J106" s="320" t="str">
        <f>VLOOKUP($E106,TaskValues_ref!$E:$Z,6,FALSE)</f>
        <v>all</v>
      </c>
      <c r="K106" s="321" t="str">
        <f>VLOOKUP($E106,TaskValues_ref!$E:$Z,10,FALSE)</f>
        <v>Amhara</v>
      </c>
      <c r="L106" s="195">
        <f>IF(VLOOKUP($E106,TaskValues_ref!$E:$Z,11,FALSE)=0,"",VLOOKUP($E106,TaskValues_ref!$E:$Z,11,FALSE))</f>
        <v>0.25</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f>IF(VLOOKUP($E106,TaskValues_ref!$E:$Z,17,FALSE)=0,"",VLOOKUP($E106,TaskValues_ref!$E:$Z,17,FALSE))</f>
        <v>1</v>
      </c>
      <c r="Q106">
        <f>IF(VLOOKUP($E106,TaskValues_ref!$E:$Z,18,FALSE)=0,"",VLOOKUP($E106,TaskValues_ref!$E:$Z,18,FALSE))</f>
        <v>5</v>
      </c>
      <c r="R106" t="str">
        <f>IF(VLOOKUP($E106,TaskValues_ref!$E:$Z,19,FALSE)=0,"",VLOOKUP($E106,TaskValues_ref!$E:$Z,19,FALSE))</f>
        <v/>
      </c>
      <c r="S106" t="str">
        <f>IF(VLOOKUP($E106,TaskValues_ref!$E:$Z,20,FALSE)=0,"",VLOOKUP($E106,TaskValues_ref!$E:$Z,20,FALSE))</f>
        <v/>
      </c>
    </row>
    <row r="107" spans="1:19" x14ac:dyDescent="0.35">
      <c r="A107" s="357" t="s">
        <v>2337</v>
      </c>
      <c r="B107" s="357" t="s">
        <v>2335</v>
      </c>
      <c r="C107" s="357" t="s">
        <v>69</v>
      </c>
      <c r="D107" s="66">
        <v>103</v>
      </c>
      <c r="E107" s="64" t="s">
        <v>2354</v>
      </c>
      <c r="F107" s="319" t="str">
        <f>VLOOKUP(E107,TaskValues_ref!E:F,2,FALSE)</f>
        <v>Uncomplicated malaria in adults</v>
      </c>
      <c r="G107" s="321" t="str">
        <f>VLOOKUP($E107,TaskValues_ref!$E:$Z,3,FALSE)</f>
        <v>Clinical</v>
      </c>
      <c r="H107" s="321" t="str">
        <f>VLOOKUP($E107,TaskValues_ref!$E:$Z,4,FALSE)</f>
        <v>Acute</v>
      </c>
      <c r="I107" s="321" t="str">
        <f>VLOOKUP($E107,TaskValues_ref!$E:$Z,5,FALSE)</f>
        <v>Malaria</v>
      </c>
      <c r="J107" s="320" t="str">
        <f>VLOOKUP($E107,TaskValues_ref!$E:$Z,6,FALSE)</f>
        <v>adults 18+</v>
      </c>
      <c r="K107" s="321" t="str">
        <f>VLOOKUP($E107,TaskValues_ref!$E:$Z,10,FALSE)</f>
        <v>Amhara</v>
      </c>
      <c r="L107" s="195">
        <f>IF(VLOOKUP($E107,TaskValues_ref!$E:$Z,11,FALSE)=0,"",VLOOKUP($E107,TaskValues_ref!$E:$Z,11,FALSE))</f>
        <v>1.1622799726572285E-2</v>
      </c>
      <c r="M107" s="321" t="str">
        <f>IF(VLOOKUP($E107,TaskValues_ref!$E:$Z,13,FALSE)=0,"",VLOOKUP($E107,TaskValues_ref!$E:$Z,13,FALSE))</f>
        <v/>
      </c>
      <c r="N107" s="89">
        <f>IF(VLOOKUP($E107,TaskValues_ref!$E:$Z,15,FALSE)=0,"",VLOOKUP($E107,TaskValues_ref!$E:$Z,15,FALSE))</f>
        <v>0.87556301899925537</v>
      </c>
      <c r="O107">
        <f>IF(VLOOKUP($E107,TaskValues_ref!$E:$Z,16,FALSE)=0,"",VLOOKUP($E107,TaskValues_ref!$E:$Z,16,FALSE))</f>
        <v>1</v>
      </c>
      <c r="P107" t="str">
        <f>IF(VLOOKUP($E107,TaskValues_ref!$E:$Z,17,FALSE)=0,"",VLOOKUP($E107,TaskValues_ref!$E:$Z,17,FALSE))</f>
        <v/>
      </c>
      <c r="Q107">
        <f>IF(VLOOKUP($E107,TaskValues_ref!$E:$Z,18,FALSE)=0,"",VLOOKUP($E107,TaskValues_ref!$E:$Z,18,FALSE))</f>
        <v>10</v>
      </c>
      <c r="R107" t="str">
        <f>IF(VLOOKUP($E107,TaskValues_ref!$E:$Z,19,FALSE)=0,"",VLOOKUP($E107,TaskValues_ref!$E:$Z,19,FALSE))</f>
        <v/>
      </c>
      <c r="S107" t="str">
        <f>IF(VLOOKUP($E107,TaskValues_ref!$E:$Z,20,FALSE)=0,"",VLOOKUP($E107,TaskValues_ref!$E:$Z,20,FALSE))</f>
        <v/>
      </c>
    </row>
    <row r="108" spans="1:19" x14ac:dyDescent="0.35">
      <c r="A108" s="357" t="s">
        <v>2337</v>
      </c>
      <c r="B108" s="357" t="s">
        <v>2335</v>
      </c>
      <c r="C108" s="357" t="s">
        <v>69</v>
      </c>
      <c r="D108" s="66">
        <v>103</v>
      </c>
      <c r="E108" s="64" t="s">
        <v>2355</v>
      </c>
      <c r="F108" s="319" t="str">
        <f>VLOOKUP(E108,TaskValues_ref!E:F,2,FALSE)</f>
        <v>Uncomplicated malaria in children</v>
      </c>
      <c r="G108" s="321" t="str">
        <f>VLOOKUP($E108,TaskValues_ref!$E:$Z,3,FALSE)</f>
        <v>Clinical</v>
      </c>
      <c r="H108" s="321" t="str">
        <f>VLOOKUP($E108,TaskValues_ref!$E:$Z,4,FALSE)</f>
        <v>Acute</v>
      </c>
      <c r="I108" s="321" t="str">
        <f>VLOOKUP($E108,TaskValues_ref!$E:$Z,5,FALSE)</f>
        <v>Malaria</v>
      </c>
      <c r="J108" s="320" t="str">
        <f>VLOOKUP($E108,TaskValues_ref!$E:$Z,6,FALSE)</f>
        <v>1-18</v>
      </c>
      <c r="K108" s="321" t="str">
        <f>VLOOKUP($E108,TaskValues_ref!$E:$Z,10,FALSE)</f>
        <v>Amhara</v>
      </c>
      <c r="L108" s="195">
        <f>IF(VLOOKUP($E108,TaskValues_ref!$E:$Z,11,FALSE)=0,"",VLOOKUP($E108,TaskValues_ref!$E:$Z,11,FALSE))</f>
        <v>1.1622799726572285E-2</v>
      </c>
      <c r="M108" s="321" t="str">
        <f>IF(VLOOKUP($E108,TaskValues_ref!$E:$Z,13,FALSE)=0,"",VLOOKUP($E108,TaskValues_ref!$E:$Z,13,FALSE))</f>
        <v/>
      </c>
      <c r="N108" s="89">
        <f>IF(VLOOKUP($E108,TaskValues_ref!$E:$Z,15,FALSE)=0,"",VLOOKUP($E108,TaskValues_ref!$E:$Z,15,FALSE))</f>
        <v>0.87556301899925537</v>
      </c>
      <c r="O108">
        <f>IF(VLOOKUP($E108,TaskValues_ref!$E:$Z,16,FALSE)=0,"",VLOOKUP($E108,TaskValues_ref!$E:$Z,16,FALSE))</f>
        <v>1</v>
      </c>
      <c r="P108" t="str">
        <f>IF(VLOOKUP($E108,TaskValues_ref!$E:$Z,17,FALSE)=0,"",VLOOKUP($E108,TaskValues_ref!$E:$Z,17,FALSE))</f>
        <v/>
      </c>
      <c r="Q108">
        <f>IF(VLOOKUP($E108,TaskValues_ref!$E:$Z,18,FALSE)=0,"",VLOOKUP($E108,TaskValues_ref!$E:$Z,18,FALSE))</f>
        <v>10</v>
      </c>
      <c r="R108" t="str">
        <f>IF(VLOOKUP($E108,TaskValues_ref!$E:$Z,19,FALSE)=0,"",VLOOKUP($E108,TaskValues_ref!$E:$Z,19,FALSE))</f>
        <v/>
      </c>
      <c r="S108" t="str">
        <f>IF(VLOOKUP($E108,TaskValues_ref!$E:$Z,20,FALSE)=0,"",VLOOKUP($E108,TaskValues_ref!$E:$Z,20,FALSE))</f>
        <v/>
      </c>
    </row>
    <row r="109" spans="1:19" x14ac:dyDescent="0.35">
      <c r="A109" s="357" t="s">
        <v>2337</v>
      </c>
      <c r="B109" s="357" t="s">
        <v>2335</v>
      </c>
      <c r="C109" s="357" t="s">
        <v>69</v>
      </c>
      <c r="D109" s="66">
        <v>103</v>
      </c>
      <c r="E109" s="64" t="s">
        <v>2358</v>
      </c>
      <c r="F109" s="319" t="str">
        <f>VLOOKUP(E109,TaskValues_ref!E:F,2,FALSE)</f>
        <v>Testing non-malaria cases</v>
      </c>
      <c r="G109" s="321" t="str">
        <f>VLOOKUP($E109,TaskValues_ref!$E:$Z,3,FALSE)</f>
        <v>Clinical</v>
      </c>
      <c r="H109" s="321" t="str">
        <f>VLOOKUP($E109,TaskValues_ref!$E:$Z,4,FALSE)</f>
        <v>Public Health</v>
      </c>
      <c r="I109" s="321" t="str">
        <f>VLOOKUP($E109,TaskValues_ref!$E:$Z,5,FALSE)</f>
        <v>Malaria</v>
      </c>
      <c r="J109" s="320" t="str">
        <f>VLOOKUP($E109,TaskValues_ref!$E:$Z,6,FALSE)</f>
        <v>all</v>
      </c>
      <c r="K109" s="321" t="str">
        <f>VLOOKUP($E109,TaskValues_ref!$E:$Z,10,FALSE)</f>
        <v>Amhara</v>
      </c>
      <c r="L109" s="195">
        <f>IF(VLOOKUP($E109,TaskValues_ref!$E:$Z,11,FALSE)=0,"",VLOOKUP($E109,TaskValues_ref!$E:$Z,11,FALSE))</f>
        <v>1.2914221918413649E-2</v>
      </c>
      <c r="M109" s="321">
        <f>IF(VLOOKUP($E109,TaskValues_ref!$E:$Z,13,FALSE)=0,"",VLOOKUP($E109,TaskValues_ref!$E:$Z,13,FALSE))</f>
        <v>4</v>
      </c>
      <c r="N109" s="89">
        <f>IF(VLOOKUP($E109,TaskValues_ref!$E:$Z,15,FALSE)=0,"",VLOOKUP($E109,TaskValues_ref!$E:$Z,15,FALSE))</f>
        <v>1</v>
      </c>
      <c r="O109">
        <f>IF(VLOOKUP($E109,TaskValues_ref!$E:$Z,16,FALSE)=0,"",VLOOKUP($E109,TaskValues_ref!$E:$Z,16,FALSE))</f>
        <v>1</v>
      </c>
      <c r="P109" t="str">
        <f>IF(VLOOKUP($E109,TaskValues_ref!$E:$Z,17,FALSE)=0,"",VLOOKUP($E109,TaskValues_ref!$E:$Z,17,FALSE))</f>
        <v/>
      </c>
      <c r="Q109">
        <f>IF(VLOOKUP($E109,TaskValues_ref!$E:$Z,18,FALSE)=0,"",VLOOKUP($E109,TaskValues_ref!$E:$Z,18,FALSE))</f>
        <v>5</v>
      </c>
      <c r="R109" t="str">
        <f>IF(VLOOKUP($E109,TaskValues_ref!$E:$Z,19,FALSE)=0,"",VLOOKUP($E109,TaskValues_ref!$E:$Z,19,FALSE))</f>
        <v/>
      </c>
      <c r="S109" t="str">
        <f>IF(VLOOKUP($E109,TaskValues_ref!$E:$Z,20,FALSE)=0,"",VLOOKUP($E109,TaskValues_ref!$E:$Z,20,FALSE))</f>
        <v/>
      </c>
    </row>
    <row r="110" spans="1:19" x14ac:dyDescent="0.35">
      <c r="A110" s="357" t="s">
        <v>2337</v>
      </c>
      <c r="B110" s="357" t="s">
        <v>2335</v>
      </c>
      <c r="C110" s="357" t="s">
        <v>69</v>
      </c>
      <c r="D110" s="66">
        <v>104</v>
      </c>
      <c r="E110" s="64" t="s">
        <v>2356</v>
      </c>
      <c r="F110" s="319" t="str">
        <f>VLOOKUP(E110,TaskValues_ref!E:F,2,FALSE)</f>
        <v>Severe malaria in adults</v>
      </c>
      <c r="G110" s="321" t="str">
        <f>VLOOKUP($E110,TaskValues_ref!$E:$Z,3,FALSE)</f>
        <v>Clinical</v>
      </c>
      <c r="H110" s="321" t="str">
        <f>VLOOKUP($E110,TaskValues_ref!$E:$Z,4,FALSE)</f>
        <v>Acute</v>
      </c>
      <c r="I110" s="321" t="str">
        <f>VLOOKUP($E110,TaskValues_ref!$E:$Z,5,FALSE)</f>
        <v>Malaria</v>
      </c>
      <c r="J110" s="320" t="str">
        <f>VLOOKUP($E110,TaskValues_ref!$E:$Z,6,FALSE)</f>
        <v>adults 18+</v>
      </c>
      <c r="K110" s="321" t="str">
        <f>VLOOKUP($E110,TaskValues_ref!$E:$Z,10,FALSE)</f>
        <v>Amhara</v>
      </c>
      <c r="L110" s="195">
        <f>IF(VLOOKUP($E110,TaskValues_ref!$E:$Z,11,FALSE)=0,"",VLOOKUP($E110,TaskValues_ref!$E:$Z,11,FALSE))</f>
        <v>1.291422191841365E-3</v>
      </c>
      <c r="M110" s="321" t="str">
        <f>IF(VLOOKUP($E110,TaskValues_ref!$E:$Z,13,FALSE)=0,"",VLOOKUP($E110,TaskValues_ref!$E:$Z,13,FALSE))</f>
        <v/>
      </c>
      <c r="N110" s="89">
        <f>IF(VLOOKUP($E110,TaskValues_ref!$E:$Z,15,FALSE)=0,"",VLOOKUP($E110,TaskValues_ref!$E:$Z,15,FALSE))</f>
        <v>0.87556301899925537</v>
      </c>
      <c r="O110">
        <f>IF(VLOOKUP($E110,TaskValues_ref!$E:$Z,16,FALSE)=0,"",VLOOKUP($E110,TaskValues_ref!$E:$Z,16,FALSE))</f>
        <v>1</v>
      </c>
      <c r="P110" t="str">
        <f>IF(VLOOKUP($E110,TaskValues_ref!$E:$Z,17,FALSE)=0,"",VLOOKUP($E110,TaskValues_ref!$E:$Z,17,FALSE))</f>
        <v/>
      </c>
      <c r="Q110">
        <f>IF(VLOOKUP($E110,TaskValues_ref!$E:$Z,18,FALSE)=0,"",VLOOKUP($E110,TaskValues_ref!$E:$Z,18,FALSE))</f>
        <v>15</v>
      </c>
      <c r="R110" t="str">
        <f>IF(VLOOKUP($E110,TaskValues_ref!$E:$Z,19,FALSE)=0,"",VLOOKUP($E110,TaskValues_ref!$E:$Z,19,FALSE))</f>
        <v/>
      </c>
      <c r="S110" t="str">
        <f>IF(VLOOKUP($E110,TaskValues_ref!$E:$Z,20,FALSE)=0,"",VLOOKUP($E110,TaskValues_ref!$E:$Z,20,FALSE))</f>
        <v/>
      </c>
    </row>
    <row r="111" spans="1:19" x14ac:dyDescent="0.35">
      <c r="A111" s="357" t="s">
        <v>2337</v>
      </c>
      <c r="B111" s="357" t="s">
        <v>2335</v>
      </c>
      <c r="C111" s="357" t="s">
        <v>69</v>
      </c>
      <c r="D111" s="66">
        <v>104</v>
      </c>
      <c r="E111" s="64" t="s">
        <v>2357</v>
      </c>
      <c r="F111" s="319" t="str">
        <f>VLOOKUP(E111,TaskValues_ref!E:F,2,FALSE)</f>
        <v>Severe malaria in children</v>
      </c>
      <c r="G111" s="321" t="str">
        <f>VLOOKUP($E111,TaskValues_ref!$E:$Z,3,FALSE)</f>
        <v>Clinical</v>
      </c>
      <c r="H111" s="321" t="str">
        <f>VLOOKUP($E111,TaskValues_ref!$E:$Z,4,FALSE)</f>
        <v>Acute</v>
      </c>
      <c r="I111" s="321" t="str">
        <f>VLOOKUP($E111,TaskValues_ref!$E:$Z,5,FALSE)</f>
        <v>Malaria</v>
      </c>
      <c r="J111" s="320" t="str">
        <f>VLOOKUP($E111,TaskValues_ref!$E:$Z,6,FALSE)</f>
        <v>1-18</v>
      </c>
      <c r="K111" s="321" t="str">
        <f>VLOOKUP($E111,TaskValues_ref!$E:$Z,10,FALSE)</f>
        <v>Amhara</v>
      </c>
      <c r="L111" s="195">
        <f>IF(VLOOKUP($E111,TaskValues_ref!$E:$Z,11,FALSE)=0,"",VLOOKUP($E111,TaskValues_ref!$E:$Z,11,FALSE))</f>
        <v>1.291422191841365E-3</v>
      </c>
      <c r="M111" s="321" t="str">
        <f>IF(VLOOKUP($E111,TaskValues_ref!$E:$Z,13,FALSE)=0,"",VLOOKUP($E111,TaskValues_ref!$E:$Z,13,FALSE))</f>
        <v/>
      </c>
      <c r="N111" s="89">
        <f>IF(VLOOKUP($E111,TaskValues_ref!$E:$Z,15,FALSE)=0,"",VLOOKUP($E111,TaskValues_ref!$E:$Z,15,FALSE))</f>
        <v>0.87556301899925537</v>
      </c>
      <c r="O111">
        <f>IF(VLOOKUP($E111,TaskValues_ref!$E:$Z,16,FALSE)=0,"",VLOOKUP($E111,TaskValues_ref!$E:$Z,16,FALSE))</f>
        <v>1</v>
      </c>
      <c r="P111" t="str">
        <f>IF(VLOOKUP($E111,TaskValues_ref!$E:$Z,17,FALSE)=0,"",VLOOKUP($E111,TaskValues_ref!$E:$Z,17,FALSE))</f>
        <v/>
      </c>
      <c r="Q111">
        <f>IF(VLOOKUP($E111,TaskValues_ref!$E:$Z,18,FALSE)=0,"",VLOOKUP($E111,TaskValues_ref!$E:$Z,18,FALSE))</f>
        <v>15</v>
      </c>
      <c r="R111" t="str">
        <f>IF(VLOOKUP($E111,TaskValues_ref!$E:$Z,19,FALSE)=0,"",VLOOKUP($E111,TaskValues_ref!$E:$Z,19,FALSE))</f>
        <v/>
      </c>
      <c r="S111" t="str">
        <f>IF(VLOOKUP($E111,TaskValues_ref!$E:$Z,20,FALSE)=0,"",VLOOKUP($E111,TaskValues_ref!$E:$Z,20,FALSE))</f>
        <v/>
      </c>
    </row>
    <row r="112" spans="1:19" x14ac:dyDescent="0.35">
      <c r="A112" s="357" t="s">
        <v>2337</v>
      </c>
      <c r="B112" s="357" t="s">
        <v>2335</v>
      </c>
      <c r="C112" s="357" t="s">
        <v>69</v>
      </c>
      <c r="D112" s="66">
        <v>105</v>
      </c>
      <c r="E112" s="64" t="str">
        <f>_xlfn.CONCAT("DPC.Mlr.",D112)</f>
        <v>DPC.Mlr.105</v>
      </c>
      <c r="F112" s="319" t="str">
        <f>VLOOKUP(E112,TaskValues_ref!E:F,2,FALSE)</f>
        <v>Malaria surveillance</v>
      </c>
      <c r="G112" s="321" t="str">
        <f>VLOOKUP($E112,TaskValues_ref!$E:$Z,3,FALSE)</f>
        <v>Non-productive</v>
      </c>
      <c r="H112" s="321" t="str">
        <f>VLOOKUP($E112,TaskValues_ref!$E:$Z,4,FALSE)</f>
        <v>Public Health</v>
      </c>
      <c r="I112" s="321" t="str">
        <f>VLOOKUP($E112,TaskValues_ref!$E:$Z,5,FALSE)</f>
        <v>Malaria</v>
      </c>
      <c r="J112" s="320" t="str">
        <f>VLOOKUP($E112,TaskValues_ref!$E:$Z,6,FALSE)</f>
        <v>-</v>
      </c>
      <c r="K112" s="321" t="str">
        <f>VLOOKUP($E112,TaskValues_ref!$E:$Z,10,FALSE)</f>
        <v>Amhara</v>
      </c>
      <c r="L112" s="195" t="str">
        <f>IF(VLOOKUP($E112,TaskValues_ref!$E:$Z,11,FALSE)=0,"",VLOOKUP($E112,TaskValues_ref!$E:$Z,11,FALSE))</f>
        <v/>
      </c>
      <c r="M112" s="321" t="str">
        <f>IF(VLOOKUP($E112,TaskValues_ref!$E:$Z,13,FALSE)=0,"",VLOOKUP($E112,TaskValues_ref!$E:$Z,13,FALSE))</f>
        <v/>
      </c>
      <c r="N112" s="89" t="str">
        <f>IF(VLOOKUP($E112,TaskValues_ref!$E:$Z,15,FALSE)=0,"",VLOOKUP($E112,TaskValues_ref!$E:$Z,15,FALSE))</f>
        <v/>
      </c>
      <c r="O112" t="str">
        <f>IF(VLOOKUP($E112,TaskValues_ref!$E:$Z,16,FALSE)=0,"",VLOOKUP($E112,TaskValues_ref!$E:$Z,16,FALSE))</f>
        <v/>
      </c>
      <c r="P112" t="str">
        <f>IF(VLOOKUP($E112,TaskValues_ref!$E:$Z,17,FALSE)=0,"",VLOOKUP($E112,TaskValues_ref!$E:$Z,17,FALSE))</f>
        <v/>
      </c>
      <c r="Q112" t="str">
        <f>IF(VLOOKUP($E112,TaskValues_ref!$E:$Z,18,FALSE)=0,"",VLOOKUP($E112,TaskValues_ref!$E:$Z,18,FALSE))</f>
        <v/>
      </c>
      <c r="R112" t="str">
        <f>IF(VLOOKUP($E112,TaskValues_ref!$E:$Z,19,FALSE)=0,"",VLOOKUP($E112,TaskValues_ref!$E:$Z,19,FALSE))</f>
        <v/>
      </c>
      <c r="S112" t="str">
        <f>IF(VLOOKUP($E112,TaskValues_ref!$E:$Z,20,FALSE)=0,"",VLOOKUP($E112,TaskValues_ref!$E:$Z,20,FALSE))</f>
        <v/>
      </c>
    </row>
    <row r="113" spans="1:19" x14ac:dyDescent="0.35">
      <c r="A113" s="357" t="s">
        <v>2337</v>
      </c>
      <c r="B113" s="357" t="s">
        <v>2335</v>
      </c>
      <c r="C113" s="357" t="s">
        <v>69</v>
      </c>
      <c r="D113" s="66">
        <v>106</v>
      </c>
      <c r="E113" s="64" t="str">
        <f>_xlfn.CONCAT("DPC.Mlr.",D113)</f>
        <v>DPC.Mlr.106</v>
      </c>
      <c r="F113" s="319" t="str">
        <f>VLOOKUP(E113,TaskValues_ref!E:F,2,FALSE)</f>
        <v>Risk reduction</v>
      </c>
      <c r="G113" s="321" t="str">
        <f>VLOOKUP($E113,TaskValues_ref!$E:$Z,3,FALSE)</f>
        <v>Non-clinical</v>
      </c>
      <c r="H113" s="321" t="str">
        <f>VLOOKUP($E113,TaskValues_ref!$E:$Z,4,FALSE)</f>
        <v>Public Health</v>
      </c>
      <c r="I113" s="321" t="str">
        <f>VLOOKUP($E113,TaskValues_ref!$E:$Z,5,FALSE)</f>
        <v>Malaria</v>
      </c>
      <c r="J113" s="320" t="str">
        <f>VLOOKUP($E113,TaskValues_ref!$E:$Z,6,FALSE)</f>
        <v>-</v>
      </c>
      <c r="K113" s="321" t="str">
        <f>VLOOKUP($E113,TaskValues_ref!$E:$Z,10,FALSE)</f>
        <v>Amhara</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35">
      <c r="A114" s="357" t="s">
        <v>2337</v>
      </c>
      <c r="B114" s="357" t="s">
        <v>2335</v>
      </c>
      <c r="C114" s="357" t="s">
        <v>69</v>
      </c>
      <c r="D114" s="66">
        <v>107</v>
      </c>
      <c r="E114" s="64" t="str">
        <f>_xlfn.CONCAT("DPC.Mlr.",D114)</f>
        <v>DPC.Mlr.107</v>
      </c>
      <c r="F114" s="319" t="str">
        <f>VLOOKUP(E114,TaskValues_ref!E:F,2,FALSE)</f>
        <v>Outbreak detection &amp; response</v>
      </c>
      <c r="G114" s="321" t="str">
        <f>VLOOKUP($E114,TaskValues_ref!$E:$Z,3,FALSE)</f>
        <v>Non-clinical</v>
      </c>
      <c r="H114" s="321" t="str">
        <f>VLOOKUP($E114,TaskValues_ref!$E:$Z,4,FALSE)</f>
        <v>Public Health</v>
      </c>
      <c r="I114" s="321" t="str">
        <f>VLOOKUP($E114,TaskValues_ref!$E:$Z,5,FALSE)</f>
        <v>Malaria</v>
      </c>
      <c r="J114" s="320" t="str">
        <f>VLOOKUP($E114,TaskValues_ref!$E:$Z,6,FALSE)</f>
        <v>-</v>
      </c>
      <c r="K114" s="321" t="str">
        <f>VLOOKUP($E114,TaskValues_ref!$E:$Z,10,FALSE)</f>
        <v>Amhara</v>
      </c>
      <c r="L114" s="195" t="str">
        <f>IF(VLOOKUP($E114,TaskValues_ref!$E:$Z,11,FALSE)=0,"",VLOOKUP($E114,TaskValues_ref!$E:$Z,11,FALSE))</f>
        <v/>
      </c>
      <c r="M114" s="321"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35">
      <c r="A115" s="357" t="s">
        <v>2337</v>
      </c>
      <c r="B115" s="357" t="s">
        <v>2335</v>
      </c>
      <c r="C115" s="357" t="s">
        <v>2367</v>
      </c>
      <c r="D115" s="66">
        <v>108</v>
      </c>
      <c r="E115" s="64" t="s">
        <v>2373</v>
      </c>
      <c r="F115" s="319" t="str">
        <f>VLOOKUP(E115,TaskValues_ref!E:F,2,FALSE)</f>
        <v>Testing</v>
      </c>
      <c r="G115" s="321" t="str">
        <f>VLOOKUP($E115,TaskValues_ref!$E:$Z,3,FALSE)</f>
        <v>Clinical</v>
      </c>
      <c r="H115" s="321" t="str">
        <f>VLOOKUP($E115,TaskValues_ref!$E:$Z,4,FALSE)</f>
        <v>Acute</v>
      </c>
      <c r="I115" s="321" t="str">
        <f>VLOOKUP($E115,TaskValues_ref!$E:$Z,5,FALSE)</f>
        <v>Tuberculosis</v>
      </c>
      <c r="J115" s="320" t="str">
        <f>VLOOKUP($E115,TaskValues_ref!$E:$Z,6,FALSE)</f>
        <v>adults 18+</v>
      </c>
      <c r="K115" s="321" t="str">
        <f>VLOOKUP($E115,TaskValues_ref!$E:$Z,10,FALSE)</f>
        <v>Amhara</v>
      </c>
      <c r="L115" s="195">
        <f>IF(VLOOKUP($E115,TaskValues_ref!$E:$Z,11,FALSE)=0,"",VLOOKUP($E115,TaskValues_ref!$E:$Z,11,FALSE))</f>
        <v>1.083E-3</v>
      </c>
      <c r="M115" s="321">
        <f>IF(VLOOKUP($E115,TaskValues_ref!$E:$Z,13,FALSE)=0,"",VLOOKUP($E115,TaskValues_ref!$E:$Z,13,FALSE))</f>
        <v>8.3333333333333339</v>
      </c>
      <c r="N115" s="89">
        <f>IF(VLOOKUP($E115,TaskValues_ref!$E:$Z,15,FALSE)=0,"",VLOOKUP($E115,TaskValues_ref!$E:$Z,15,FALSE))</f>
        <v>0.92465934537590888</v>
      </c>
      <c r="O115">
        <f>IF(VLOOKUP($E115,TaskValues_ref!$E:$Z,16,FALSE)=0,"",VLOOKUP($E115,TaskValues_ref!$E:$Z,16,FALSE))</f>
        <v>1</v>
      </c>
      <c r="P115" t="str">
        <f>IF(VLOOKUP($E115,TaskValues_ref!$E:$Z,17,FALSE)=0,"",VLOOKUP($E115,TaskValues_ref!$E:$Z,17,FALSE))</f>
        <v/>
      </c>
      <c r="Q115">
        <f>IF(VLOOKUP($E115,TaskValues_ref!$E:$Z,18,FALSE)=0,"",VLOOKUP($E115,TaskValues_ref!$E:$Z,18,FALSE))</f>
        <v>10</v>
      </c>
      <c r="R115" t="str">
        <f>IF(VLOOKUP($E115,TaskValues_ref!$E:$Z,19,FALSE)=0,"",VLOOKUP($E115,TaskValues_ref!$E:$Z,19,FALSE))</f>
        <v/>
      </c>
      <c r="S115" t="str">
        <f>IF(VLOOKUP($E115,TaskValues_ref!$E:$Z,20,FALSE)=0,"",VLOOKUP($E115,TaskValues_ref!$E:$Z,20,FALSE))</f>
        <v/>
      </c>
    </row>
    <row r="116" spans="1:19" x14ac:dyDescent="0.35">
      <c r="A116" s="357" t="s">
        <v>2337</v>
      </c>
      <c r="B116" s="357" t="s">
        <v>2335</v>
      </c>
      <c r="C116" s="357" t="s">
        <v>2367</v>
      </c>
      <c r="D116" s="66">
        <v>108</v>
      </c>
      <c r="E116" s="64" t="s">
        <v>2374</v>
      </c>
      <c r="F116" s="319" t="str">
        <f>VLOOKUP(E116,TaskValues_ref!E:F,2,FALSE)</f>
        <v>Follow-up and linkage for positives</v>
      </c>
      <c r="G116" s="321" t="str">
        <f>VLOOKUP($E116,TaskValues_ref!$E:$Z,3,FALSE)</f>
        <v>Clinical</v>
      </c>
      <c r="H116" s="321" t="str">
        <f>VLOOKUP($E116,TaskValues_ref!$E:$Z,4,FALSE)</f>
        <v>Acute</v>
      </c>
      <c r="I116" s="321" t="str">
        <f>VLOOKUP($E116,TaskValues_ref!$E:$Z,5,FALSE)</f>
        <v>Tuberculosis</v>
      </c>
      <c r="J116" s="320" t="str">
        <f>VLOOKUP($E116,TaskValues_ref!$E:$Z,6,FALSE)</f>
        <v>adults 18+</v>
      </c>
      <c r="K116" s="321" t="str">
        <f>VLOOKUP($E116,TaskValues_ref!$E:$Z,10,FALSE)</f>
        <v>Amhara</v>
      </c>
      <c r="L116" s="195">
        <f>IF(VLOOKUP($E116,TaskValues_ref!$E:$Z,11,FALSE)=0,"",VLOOKUP($E116,TaskValues_ref!$E:$Z,11,FALSE))</f>
        <v>1.083E-3</v>
      </c>
      <c r="M116" s="321" t="str">
        <f>IF(VLOOKUP($E116,TaskValues_ref!$E:$Z,13,FALSE)=0,"",VLOOKUP($E116,TaskValues_ref!$E:$Z,13,FALSE))</f>
        <v/>
      </c>
      <c r="N116" s="89">
        <f>IF(VLOOKUP($E116,TaskValues_ref!$E:$Z,15,FALSE)=0,"",VLOOKUP($E116,TaskValues_ref!$E:$Z,15,FALSE))</f>
        <v>0.92465934537590888</v>
      </c>
      <c r="O116">
        <f>IF(VLOOKUP($E116,TaskValues_ref!$E:$Z,16,FALSE)=0,"",VLOOKUP($E116,TaskValues_ref!$E:$Z,16,FALSE))</f>
        <v>1</v>
      </c>
      <c r="P116" t="str">
        <f>IF(VLOOKUP($E116,TaskValues_ref!$E:$Z,17,FALSE)=0,"",VLOOKUP($E116,TaskValues_ref!$E:$Z,17,FALSE))</f>
        <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x14ac:dyDescent="0.35">
      <c r="A117" s="357" t="s">
        <v>2337</v>
      </c>
      <c r="B117" s="357" t="s">
        <v>2335</v>
      </c>
      <c r="C117" s="357" t="s">
        <v>2367</v>
      </c>
      <c r="D117" s="66">
        <v>109</v>
      </c>
      <c r="E117" s="64" t="str">
        <f>_xlfn.CONCAT("DPC.TB.",D117)</f>
        <v>DPC.TB.109</v>
      </c>
      <c r="F117" s="319" t="str">
        <f>VLOOKUP(E117,TaskValues_ref!E:F,2,FALSE)</f>
        <v>Treatment (DOT)</v>
      </c>
      <c r="G117" s="321" t="str">
        <f>VLOOKUP($E117,TaskValues_ref!$E:$Z,3,FALSE)</f>
        <v>Clinical</v>
      </c>
      <c r="H117" s="321" t="str">
        <f>VLOOKUP($E117,TaskValues_ref!$E:$Z,4,FALSE)</f>
        <v>Acute</v>
      </c>
      <c r="I117" s="321" t="str">
        <f>VLOOKUP($E117,TaskValues_ref!$E:$Z,5,FALSE)</f>
        <v>Tuberculosis</v>
      </c>
      <c r="J117" s="320" t="str">
        <f>VLOOKUP($E117,TaskValues_ref!$E:$Z,6,FALSE)</f>
        <v>adults 18+</v>
      </c>
      <c r="K117" s="321" t="str">
        <f>VLOOKUP($E117,TaskValues_ref!$E:$Z,10,FALSE)</f>
        <v>Amhara</v>
      </c>
      <c r="L117" s="195">
        <f>IF(VLOOKUP($E117,TaskValues_ref!$E:$Z,11,FALSE)=0,"",VLOOKUP($E117,TaskValues_ref!$E:$Z,11,FALSE))</f>
        <v>1.083E-3</v>
      </c>
      <c r="M117" s="321" t="str">
        <f>IF(VLOOKUP($E117,TaskValues_ref!$E:$Z,13,FALSE)=0,"",VLOOKUP($E117,TaskValues_ref!$E:$Z,13,FALSE))</f>
        <v/>
      </c>
      <c r="N117" s="89">
        <f>IF(VLOOKUP($E117,TaskValues_ref!$E:$Z,15,FALSE)=0,"",VLOOKUP($E117,TaskValues_ref!$E:$Z,15,FALSE))</f>
        <v>0.92465934537590888</v>
      </c>
      <c r="O117">
        <f>IF(VLOOKUP($E117,TaskValues_ref!$E:$Z,16,FALSE)=0,"",VLOOKUP($E117,TaskValues_ref!$E:$Z,16,FALSE))</f>
        <v>84</v>
      </c>
      <c r="P117" t="str">
        <f>IF(VLOOKUP($E117,TaskValues_ref!$E:$Z,17,FALSE)=0,"",VLOOKUP($E117,TaskValues_ref!$E:$Z,17,FALSE))</f>
        <v/>
      </c>
      <c r="Q117">
        <f>IF(VLOOKUP($E117,TaskValues_ref!$E:$Z,18,FALSE)=0,"",VLOOKUP($E117,TaskValues_ref!$E:$Z,18,FALSE))</f>
        <v>5</v>
      </c>
      <c r="R117" t="str">
        <f>IF(VLOOKUP($E117,TaskValues_ref!$E:$Z,19,FALSE)=0,"",VLOOKUP($E117,TaskValues_ref!$E:$Z,19,FALSE))</f>
        <v/>
      </c>
      <c r="S117" t="str">
        <f>IF(VLOOKUP($E117,TaskValues_ref!$E:$Z,20,FALSE)=0,"",VLOOKUP($E117,TaskValues_ref!$E:$Z,20,FALSE))</f>
        <v/>
      </c>
    </row>
    <row r="118" spans="1:19" x14ac:dyDescent="0.35">
      <c r="A118" s="357" t="s">
        <v>2337</v>
      </c>
      <c r="B118" s="357" t="s">
        <v>2335</v>
      </c>
      <c r="C118" s="357" t="s">
        <v>2367</v>
      </c>
      <c r="D118" s="66">
        <v>110</v>
      </c>
      <c r="E118" s="64" t="str">
        <f>_xlfn.CONCAT("DPC.TB.",D118)</f>
        <v>DPC.TB.110</v>
      </c>
      <c r="F118" s="319" t="str">
        <f>VLOOKUP(E118,TaskValues_ref!E:F,2,FALSE)</f>
        <v>HIV prevention for TB patients</v>
      </c>
      <c r="G118" s="321" t="str">
        <f>VLOOKUP($E118,TaskValues_ref!$E:$Z,3,FALSE)</f>
        <v>Non-clinical</v>
      </c>
      <c r="H118" s="321" t="str">
        <f>VLOOKUP($E118,TaskValues_ref!$E:$Z,4,FALSE)</f>
        <v>Public Health</v>
      </c>
      <c r="I118" s="321" t="str">
        <f>VLOOKUP($E118,TaskValues_ref!$E:$Z,5,FALSE)</f>
        <v>Tuberculosis</v>
      </c>
      <c r="J118" s="320" t="str">
        <f>VLOOKUP($E118,TaskValues_ref!$E:$Z,6,FALSE)</f>
        <v>-</v>
      </c>
      <c r="K118" s="321" t="str">
        <f>VLOOKUP($E118,TaskValues_ref!$E:$Z,10,FALSE)</f>
        <v>Amhara</v>
      </c>
      <c r="L118" s="195" t="str">
        <f>IF(VLOOKUP($E118,TaskValues_ref!$E:$Z,11,FALSE)=0,"",VLOOKUP($E118,TaskValues_ref!$E:$Z,11,FALSE))</f>
        <v/>
      </c>
      <c r="M118" s="321" t="str">
        <f>IF(VLOOKUP($E118,TaskValues_ref!$E:$Z,13,FALSE)=0,"",VLOOKUP($E118,TaskValues_ref!$E:$Z,13,FALSE))</f>
        <v/>
      </c>
      <c r="N118" s="89" t="str">
        <f>IF(VLOOKUP($E118,TaskValues_ref!$E:$Z,15,FALSE)=0,"",VLOOKUP($E118,TaskValues_ref!$E:$Z,15,FALSE))</f>
        <v/>
      </c>
      <c r="O118" t="str">
        <f>IF(VLOOKUP($E118,TaskValues_ref!$E:$Z,16,FALSE)=0,"",VLOOKUP($E118,TaskValues_ref!$E:$Z,16,FALSE))</f>
        <v/>
      </c>
      <c r="P118" t="str">
        <f>IF(VLOOKUP($E118,TaskValues_ref!$E:$Z,17,FALSE)=0,"",VLOOKUP($E118,TaskValues_ref!$E:$Z,17,FALSE))</f>
        <v/>
      </c>
      <c r="Q118" t="str">
        <f>IF(VLOOKUP($E118,TaskValues_ref!$E:$Z,18,FALSE)=0,"",VLOOKUP($E118,TaskValues_ref!$E:$Z,18,FALSE))</f>
        <v/>
      </c>
      <c r="R118" t="str">
        <f>IF(VLOOKUP($E118,TaskValues_ref!$E:$Z,19,FALSE)=0,"",VLOOKUP($E118,TaskValues_ref!$E:$Z,19,FALSE))</f>
        <v/>
      </c>
      <c r="S118" t="str">
        <f>IF(VLOOKUP($E118,TaskValues_ref!$E:$Z,20,FALSE)=0,"",VLOOKUP($E118,TaskValues_ref!$E:$Z,20,FALSE))</f>
        <v/>
      </c>
    </row>
    <row r="119" spans="1:19" x14ac:dyDescent="0.35">
      <c r="A119" s="357" t="s">
        <v>2337</v>
      </c>
      <c r="B119" s="357" t="s">
        <v>2378</v>
      </c>
      <c r="C119" s="357" t="s">
        <v>2379</v>
      </c>
      <c r="D119" s="66">
        <v>112</v>
      </c>
      <c r="E119" s="64" t="s">
        <v>2383</v>
      </c>
      <c r="F119" s="319" t="str">
        <f>VLOOKUP(E119,TaskValues_ref!E:F,2,FALSE)</f>
        <v>Promote protection from tobacco smoke</v>
      </c>
      <c r="G119" s="321" t="str">
        <f>VLOOKUP($E119,TaskValues_ref!$E:$Z,3,FALSE)</f>
        <v>Non-clinical</v>
      </c>
      <c r="H119" s="321" t="str">
        <f>VLOOKUP($E119,TaskValues_ref!$E:$Z,4,FALSE)</f>
        <v>Public Health</v>
      </c>
      <c r="I119" s="321" t="str">
        <f>VLOOKUP($E119,TaskValues_ref!$E:$Z,5,FALSE)</f>
        <v>-</v>
      </c>
      <c r="J119" s="320" t="str">
        <f>VLOOKUP($E119,TaskValues_ref!$E:$Z,6,FALSE)</f>
        <v>-</v>
      </c>
      <c r="K119" s="321" t="str">
        <f>VLOOKUP($E119,TaskValues_ref!$E:$Z,10,FALSE)</f>
        <v>Amhara</v>
      </c>
      <c r="L119" s="195" t="str">
        <f>IF(VLOOKUP($E119,TaskValues_ref!$E:$Z,11,FALSE)=0,"",VLOOKUP($E119,TaskValues_ref!$E:$Z,11,FALSE))</f>
        <v/>
      </c>
      <c r="M119" s="321" t="str">
        <f>IF(VLOOKUP($E119,TaskValues_ref!$E:$Z,13,FALSE)=0,"",VLOOKUP($E119,TaskValues_ref!$E:$Z,13,FALSE))</f>
        <v/>
      </c>
      <c r="N119" s="89" t="str">
        <f>IF(VLOOKUP($E119,TaskValues_ref!$E:$Z,15,FALSE)=0,"",VLOOKUP($E119,TaskValues_ref!$E:$Z,15,FALSE))</f>
        <v/>
      </c>
      <c r="O119" t="str">
        <f>IF(VLOOKUP($E119,TaskValues_ref!$E:$Z,16,FALSE)=0,"",VLOOKUP($E119,TaskValues_ref!$E:$Z,16,FALSE))</f>
        <v/>
      </c>
      <c r="P119" t="str">
        <f>IF(VLOOKUP($E119,TaskValues_ref!$E:$Z,17,FALSE)=0,"",VLOOKUP($E119,TaskValues_ref!$E:$Z,17,FALSE))</f>
        <v/>
      </c>
      <c r="Q119" t="str">
        <f>IF(VLOOKUP($E119,TaskValues_ref!$E:$Z,18,FALSE)=0,"",VLOOKUP($E119,TaskValues_ref!$E:$Z,18,FALSE))</f>
        <v/>
      </c>
      <c r="R119" t="str">
        <f>IF(VLOOKUP($E119,TaskValues_ref!$E:$Z,19,FALSE)=0,"",VLOOKUP($E119,TaskValues_ref!$E:$Z,19,FALSE))</f>
        <v/>
      </c>
      <c r="S119" t="str">
        <f>IF(VLOOKUP($E119,TaskValues_ref!$E:$Z,20,FALSE)=0,"",VLOOKUP($E119,TaskValues_ref!$E:$Z,20,FALSE))</f>
        <v/>
      </c>
    </row>
    <row r="120" spans="1:19" x14ac:dyDescent="0.35">
      <c r="A120" s="357" t="s">
        <v>2337</v>
      </c>
      <c r="B120" s="357" t="s">
        <v>2378</v>
      </c>
      <c r="C120" s="357" t="s">
        <v>2379</v>
      </c>
      <c r="D120" s="66">
        <v>113</v>
      </c>
      <c r="E120" s="64" t="s">
        <v>2384</v>
      </c>
      <c r="F120" s="319" t="str">
        <f>VLOOKUP(E120,TaskValues_ref!E:F,2,FALSE)</f>
        <v>Campaigns re: alcohol use</v>
      </c>
      <c r="G120" s="321" t="str">
        <f>VLOOKUP($E120,TaskValues_ref!$E:$Z,3,FALSE)</f>
        <v>Non-clinical</v>
      </c>
      <c r="H120" s="321" t="str">
        <f>VLOOKUP($E120,TaskValues_ref!$E:$Z,4,FALSE)</f>
        <v>Public Health</v>
      </c>
      <c r="I120" s="321" t="str">
        <f>VLOOKUP($E120,TaskValues_ref!$E:$Z,5,FALSE)</f>
        <v>-</v>
      </c>
      <c r="J120" s="320" t="str">
        <f>VLOOKUP($E120,TaskValues_ref!$E:$Z,6,FALSE)</f>
        <v>-</v>
      </c>
      <c r="K120" s="321" t="str">
        <f>VLOOKUP($E120,TaskValues_ref!$E:$Z,10,FALSE)</f>
        <v>Amhara</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35">
      <c r="A121" s="357" t="s">
        <v>2337</v>
      </c>
      <c r="B121" s="357" t="s">
        <v>2378</v>
      </c>
      <c r="C121" s="357" t="s">
        <v>2379</v>
      </c>
      <c r="D121" s="66">
        <v>114</v>
      </c>
      <c r="E121" s="64" t="s">
        <v>2385</v>
      </c>
      <c r="F121" s="319" t="str">
        <f>VLOOKUP(E121,TaskValues_ref!E:F,2,FALSE)</f>
        <v>Community-level physical activity</v>
      </c>
      <c r="G121" s="321" t="str">
        <f>VLOOKUP($E121,TaskValues_ref!$E:$Z,3,FALSE)</f>
        <v>Non-clinical</v>
      </c>
      <c r="H121" s="321" t="str">
        <f>VLOOKUP($E121,TaskValues_ref!$E:$Z,4,FALSE)</f>
        <v>Public Health</v>
      </c>
      <c r="I121" s="321" t="str">
        <f>VLOOKUP($E121,TaskValues_ref!$E:$Z,5,FALSE)</f>
        <v>-</v>
      </c>
      <c r="J121" s="320" t="str">
        <f>VLOOKUP($E121,TaskValues_ref!$E:$Z,6,FALSE)</f>
        <v>-</v>
      </c>
      <c r="K121" s="321" t="str">
        <f>VLOOKUP($E121,TaskValues_ref!$E:$Z,10,FALSE)</f>
        <v>Amhara</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35">
      <c r="A122" s="357" t="s">
        <v>2337</v>
      </c>
      <c r="B122" s="357" t="s">
        <v>2378</v>
      </c>
      <c r="C122" s="357" t="s">
        <v>2386</v>
      </c>
      <c r="D122" s="66">
        <v>115</v>
      </c>
      <c r="E122" s="64" t="str">
        <f>_xlfn.CONCAT("DPC.Cncr.",D122)</f>
        <v>DPC.Cncr.115</v>
      </c>
      <c r="F122" s="319" t="str">
        <f>VLOOKUP(E122,TaskValues_ref!E:F,2,FALSE)</f>
        <v>Awareness on risk factors</v>
      </c>
      <c r="G122" s="321" t="str">
        <f>VLOOKUP($E122,TaskValues_ref!$E:$Z,3,FALSE)</f>
        <v>Non-clinical</v>
      </c>
      <c r="H122" s="321" t="str">
        <f>VLOOKUP($E122,TaskValues_ref!$E:$Z,4,FALSE)</f>
        <v>Public Health</v>
      </c>
      <c r="I122" s="321" t="str">
        <f>VLOOKUP($E122,TaskValues_ref!$E:$Z,5,FALSE)</f>
        <v>-</v>
      </c>
      <c r="J122" s="320" t="str">
        <f>VLOOKUP($E122,TaskValues_ref!$E:$Z,6,FALSE)</f>
        <v>-</v>
      </c>
      <c r="K122" s="321" t="str">
        <f>VLOOKUP($E122,TaskValues_ref!$E:$Z,10,FALSE)</f>
        <v>Amhara</v>
      </c>
      <c r="L122" s="195" t="str">
        <f>IF(VLOOKUP($E122,TaskValues_ref!$E:$Z,11,FALSE)=0,"",VLOOKUP($E122,TaskValues_ref!$E:$Z,11,FALSE))</f>
        <v/>
      </c>
      <c r="M122" s="321" t="str">
        <f>IF(VLOOKUP($E122,TaskValues_ref!$E:$Z,13,FALSE)=0,"",VLOOKUP($E122,TaskValues_ref!$E:$Z,13,FALSE))</f>
        <v/>
      </c>
      <c r="N122" s="89" t="str">
        <f>IF(VLOOKUP($E122,TaskValues_ref!$E:$Z,15,FALSE)=0,"",VLOOKUP($E122,TaskValues_ref!$E:$Z,15,FALSE))</f>
        <v/>
      </c>
      <c r="O122" t="str">
        <f>IF(VLOOKUP($E122,TaskValues_ref!$E:$Z,16,FALSE)=0,"",VLOOKUP($E122,TaskValues_ref!$E:$Z,16,FALSE))</f>
        <v/>
      </c>
      <c r="P122" t="str">
        <f>IF(VLOOKUP($E122,TaskValues_ref!$E:$Z,17,FALSE)=0,"",VLOOKUP($E122,TaskValues_ref!$E:$Z,17,FALSE))</f>
        <v/>
      </c>
      <c r="Q122" t="str">
        <f>IF(VLOOKUP($E122,TaskValues_ref!$E:$Z,18,FALSE)=0,"",VLOOKUP($E122,TaskValues_ref!$E:$Z,18,FALSE))</f>
        <v/>
      </c>
      <c r="R122" t="str">
        <f>IF(VLOOKUP($E122,TaskValues_ref!$E:$Z,19,FALSE)=0,"",VLOOKUP($E122,TaskValues_ref!$E:$Z,19,FALSE))</f>
        <v/>
      </c>
      <c r="S122" t="str">
        <f>IF(VLOOKUP($E122,TaskValues_ref!$E:$Z,20,FALSE)=0,"",VLOOKUP($E122,TaskValues_ref!$E:$Z,20,FALSE))</f>
        <v/>
      </c>
    </row>
    <row r="123" spans="1:19" x14ac:dyDescent="0.35">
      <c r="A123" s="357" t="s">
        <v>2337</v>
      </c>
      <c r="B123" s="357" t="s">
        <v>2378</v>
      </c>
      <c r="C123" s="357" t="s">
        <v>2386</v>
      </c>
      <c r="D123" s="66">
        <v>116</v>
      </c>
      <c r="E123" s="64" t="str">
        <f>_xlfn.CONCAT("DPC.Cncr.",D123)</f>
        <v>DPC.Cncr.116</v>
      </c>
      <c r="F123" s="319" t="str">
        <f>VLOOKUP(E123,TaskValues_ref!E:F,2,FALSE)</f>
        <v>Screening for common cancers</v>
      </c>
      <c r="G123" s="321" t="str">
        <f>VLOOKUP($E123,TaskValues_ref!$E:$Z,3,FALSE)</f>
        <v>Clinical</v>
      </c>
      <c r="H123" s="321" t="str">
        <f>VLOOKUP($E123,TaskValues_ref!$E:$Z,4,FALSE)</f>
        <v>Preventive</v>
      </c>
      <c r="I123" s="321" t="str">
        <f>VLOOKUP($E123,TaskValues_ref!$E:$Z,5,FALSE)</f>
        <v>NCDs</v>
      </c>
      <c r="J123" s="320" t="str">
        <f>VLOOKUP($E123,TaskValues_ref!$E:$Z,6,FALSE)</f>
        <v>women 30-49</v>
      </c>
      <c r="K123" s="321" t="str">
        <f>VLOOKUP($E123,TaskValues_ref!$E:$Z,10,FALSE)</f>
        <v>Amhara</v>
      </c>
      <c r="L123" s="195">
        <f>IF(VLOOKUP($E123,TaskValues_ref!$E:$Z,11,FALSE)=0,"",VLOOKUP($E123,TaskValues_ref!$E:$Z,11,FALSE))</f>
        <v>1</v>
      </c>
      <c r="M123" s="321">
        <f>IF(VLOOKUP($E123,TaskValues_ref!$E:$Z,13,FALSE)=0,"",VLOOKUP($E123,TaskValues_ref!$E:$Z,13,FALSE))</f>
        <v>0.2</v>
      </c>
      <c r="N123" s="89">
        <f>IF(VLOOKUP($E123,TaskValues_ref!$E:$Z,15,FALSE)=0,"",VLOOKUP($E123,TaskValues_ref!$E:$Z,15,FALSE))</f>
        <v>1</v>
      </c>
      <c r="O123" t="str">
        <f>IF(VLOOKUP($E123,TaskValues_ref!$E:$Z,16,FALSE)=0,"",VLOOKUP($E123,TaskValues_ref!$E:$Z,16,FALSE))</f>
        <v/>
      </c>
      <c r="P123">
        <f>IF(VLOOKUP($E123,TaskValues_ref!$E:$Z,17,FALSE)=0,"",VLOOKUP($E123,TaskValues_ref!$E:$Z,17,FALSE))</f>
        <v>1</v>
      </c>
      <c r="Q123">
        <f>IF(VLOOKUP($E123,TaskValues_ref!$E:$Z,18,FALSE)=0,"",VLOOKUP($E123,TaskValues_ref!$E:$Z,18,FALSE))</f>
        <v>10</v>
      </c>
      <c r="R123" t="str">
        <f>IF(VLOOKUP($E123,TaskValues_ref!$E:$Z,19,FALSE)=0,"",VLOOKUP($E123,TaskValues_ref!$E:$Z,19,FALSE))</f>
        <v/>
      </c>
      <c r="S123" t="str">
        <f>IF(VLOOKUP($E123,TaskValues_ref!$E:$Z,20,FALSE)=0,"",VLOOKUP($E123,TaskValues_ref!$E:$Z,20,FALSE))</f>
        <v/>
      </c>
    </row>
    <row r="124" spans="1:19" x14ac:dyDescent="0.35">
      <c r="A124" s="357" t="s">
        <v>2337</v>
      </c>
      <c r="B124" s="357" t="s">
        <v>2378</v>
      </c>
      <c r="C124" s="357" t="s">
        <v>2386</v>
      </c>
      <c r="D124" s="66">
        <v>117</v>
      </c>
      <c r="E124" s="64" t="str">
        <f>_xlfn.CONCAT("DPC.Cncr.",D124)</f>
        <v>DPC.Cncr.117</v>
      </c>
      <c r="F124" s="319" t="str">
        <f>VLOOKUP(E124,TaskValues_ref!E:F,2,FALSE)</f>
        <v>Breast cancer education</v>
      </c>
      <c r="G124" s="321" t="str">
        <f>VLOOKUP($E124,TaskValues_ref!$E:$Z,3,FALSE)</f>
        <v>Clinical</v>
      </c>
      <c r="H124" s="321" t="str">
        <f>VLOOKUP($E124,TaskValues_ref!$E:$Z,4,FALSE)</f>
        <v>Public Health</v>
      </c>
      <c r="I124" s="321" t="str">
        <f>VLOOKUP($E124,TaskValues_ref!$E:$Z,5,FALSE)</f>
        <v>-</v>
      </c>
      <c r="J124" s="320" t="str">
        <f>VLOOKUP($E124,TaskValues_ref!$E:$Z,6,FALSE)</f>
        <v>-</v>
      </c>
      <c r="K124" s="321" t="str">
        <f>VLOOKUP($E124,TaskValues_ref!$E:$Z,10,FALSE)</f>
        <v>Amhara</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35">
      <c r="A125" s="357" t="s">
        <v>2337</v>
      </c>
      <c r="B125" s="357" t="s">
        <v>2378</v>
      </c>
      <c r="C125" s="357" t="s">
        <v>2386</v>
      </c>
      <c r="D125" s="66">
        <v>118</v>
      </c>
      <c r="E125" s="64" t="str">
        <f>_xlfn.CONCAT("DPC.Cncr.",D125)</f>
        <v>DPC.Cncr.118</v>
      </c>
      <c r="F125" s="319" t="str">
        <f>VLOOKUP(E125,TaskValues_ref!E:F,2,FALSE)</f>
        <v>Clinical breast exams</v>
      </c>
      <c r="G125" s="321" t="str">
        <f>VLOOKUP($E125,TaskValues_ref!$E:$Z,3,FALSE)</f>
        <v>Clinical</v>
      </c>
      <c r="H125" s="321" t="str">
        <f>VLOOKUP($E125,TaskValues_ref!$E:$Z,4,FALSE)</f>
        <v>Preventive</v>
      </c>
      <c r="I125" s="321" t="str">
        <f>VLOOKUP($E125,TaskValues_ref!$E:$Z,5,FALSE)</f>
        <v>NCDs</v>
      </c>
      <c r="J125" s="320" t="str">
        <f>VLOOKUP($E125,TaskValues_ref!$E:$Z,6,FALSE)</f>
        <v>women 15-49</v>
      </c>
      <c r="K125" s="321" t="str">
        <f>VLOOKUP($E125,TaskValues_ref!$E:$Z,10,FALSE)</f>
        <v>Amhara</v>
      </c>
      <c r="L125" s="195">
        <f>IF(VLOOKUP($E125,TaskValues_ref!$E:$Z,11,FALSE)=0,"",VLOOKUP($E125,TaskValues_ref!$E:$Z,11,FALSE))</f>
        <v>1</v>
      </c>
      <c r="M125" s="321">
        <f>IF(VLOOKUP($E125,TaskValues_ref!$E:$Z,13,FALSE)=0,"",VLOOKUP($E125,TaskValues_ref!$E:$Z,13,FALSE))</f>
        <v>0.5</v>
      </c>
      <c r="N125" s="89">
        <f>IF(VLOOKUP($E125,TaskValues_ref!$E:$Z,15,FALSE)=0,"",VLOOKUP($E125,TaskValues_ref!$E:$Z,15,FALSE))</f>
        <v>1</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35">
      <c r="A126" s="357" t="s">
        <v>2337</v>
      </c>
      <c r="B126" s="357" t="s">
        <v>2378</v>
      </c>
      <c r="C126" s="357" t="s">
        <v>2386</v>
      </c>
      <c r="D126" s="66">
        <v>119</v>
      </c>
      <c r="E126" s="64" t="s">
        <v>3368</v>
      </c>
      <c r="F126" s="319" t="str">
        <f>VLOOKUP(E126,TaskValues_ref!E:F,2,FALSE)</f>
        <v>Palliative care for cancer, men 20-29</v>
      </c>
      <c r="G126" s="321" t="str">
        <f>VLOOKUP($E126,TaskValues_ref!$E:$Z,3,FALSE)</f>
        <v>Clinical</v>
      </c>
      <c r="H126" s="321" t="str">
        <f>VLOOKUP($E126,TaskValues_ref!$E:$Z,4,FALSE)</f>
        <v>Acute</v>
      </c>
      <c r="I126" s="321" t="str">
        <f>VLOOKUP($E126,TaskValues_ref!$E:$Z,5,FALSE)</f>
        <v>NCDs</v>
      </c>
      <c r="J126" s="320" t="str">
        <f>VLOOKUP($E126,TaskValues_ref!$E:$Z,6,FALSE)</f>
        <v>men 20-29</v>
      </c>
      <c r="K126" s="321" t="str">
        <f>VLOOKUP($E126,TaskValues_ref!$E:$Z,10,FALSE)</f>
        <v>Amhara</v>
      </c>
      <c r="L126" s="195">
        <f>IF(VLOOKUP($E126,TaskValues_ref!$E:$Z,11,FALSE)=0,"",VLOOKUP($E126,TaskValues_ref!$E:$Z,11,FALSE))</f>
        <v>1.0900000000000001E-4</v>
      </c>
      <c r="M126" s="321">
        <f>IF(VLOOKUP($E126,TaskValues_ref!$E:$Z,13,FALSE)=0,"",VLOOKUP($E126,TaskValues_ref!$E:$Z,13,FALSE))</f>
        <v>0.5</v>
      </c>
      <c r="N126" s="89">
        <f>IF(VLOOKUP($E126,TaskValues_ref!$E:$Z,15,FALSE)=0,"",VLOOKUP($E126,TaskValues_ref!$E:$Z,15,FALSE))</f>
        <v>1</v>
      </c>
      <c r="O126">
        <f>IF(VLOOKUP($E126,TaskValues_ref!$E:$Z,16,FALSE)=0,"",VLOOKUP($E126,TaskValues_ref!$E:$Z,16,FALSE))</f>
        <v>12</v>
      </c>
      <c r="P126" t="str">
        <f>IF(VLOOKUP($E126,TaskValues_ref!$E:$Z,17,FALSE)=0,"",VLOOKUP($E126,TaskValues_ref!$E:$Z,17,FALSE))</f>
        <v/>
      </c>
      <c r="Q126">
        <f>IF(VLOOKUP($E126,TaskValues_ref!$E:$Z,18,FALSE)=0,"",VLOOKUP($E126,TaskValues_ref!$E:$Z,18,FALSE))</f>
        <v>15</v>
      </c>
      <c r="R126" t="str">
        <f>IF(VLOOKUP($E126,TaskValues_ref!$E:$Z,19,FALSE)=0,"",VLOOKUP($E126,TaskValues_ref!$E:$Z,19,FALSE))</f>
        <v/>
      </c>
      <c r="S126" t="str">
        <f>IF(VLOOKUP($E126,TaskValues_ref!$E:$Z,20,FALSE)=0,"",VLOOKUP($E126,TaskValues_ref!$E:$Z,20,FALSE))</f>
        <v/>
      </c>
    </row>
    <row r="127" spans="1:19" x14ac:dyDescent="0.35">
      <c r="A127" s="357" t="s">
        <v>2337</v>
      </c>
      <c r="B127" s="357" t="s">
        <v>2378</v>
      </c>
      <c r="C127" s="357" t="s">
        <v>2386</v>
      </c>
      <c r="D127" s="66">
        <v>119</v>
      </c>
      <c r="E127" s="64" t="s">
        <v>3369</v>
      </c>
      <c r="F127" s="319" t="str">
        <f>VLOOKUP(E127,TaskValues_ref!E:F,2,FALSE)</f>
        <v>Palliative care for cancer, men 30-39</v>
      </c>
      <c r="G127" s="321" t="str">
        <f>VLOOKUP($E127,TaskValues_ref!$E:$Z,3,FALSE)</f>
        <v>Clinical</v>
      </c>
      <c r="H127" s="321" t="str">
        <f>VLOOKUP($E127,TaskValues_ref!$E:$Z,4,FALSE)</f>
        <v>Acute</v>
      </c>
      <c r="I127" s="321" t="str">
        <f>VLOOKUP($E127,TaskValues_ref!$E:$Z,5,FALSE)</f>
        <v>NCDs</v>
      </c>
      <c r="J127" s="320" t="str">
        <f>VLOOKUP($E127,TaskValues_ref!$E:$Z,6,FALSE)</f>
        <v>men 30-39</v>
      </c>
      <c r="K127" s="321" t="str">
        <f>VLOOKUP($E127,TaskValues_ref!$E:$Z,10,FALSE)</f>
        <v>Amhara</v>
      </c>
      <c r="L127" s="195">
        <f>IF(VLOOKUP($E127,TaskValues_ref!$E:$Z,11,FALSE)=0,"",VLOOKUP($E127,TaskValues_ref!$E:$Z,11,FALSE))</f>
        <v>1.8100000000000001E-4</v>
      </c>
      <c r="M127" s="321">
        <f>IF(VLOOKUP($E127,TaskValues_ref!$E:$Z,13,FALSE)=0,"",VLOOKUP($E127,TaskValues_ref!$E:$Z,13,FALSE))</f>
        <v>0.5</v>
      </c>
      <c r="N127" s="89">
        <f>IF(VLOOKUP($E127,TaskValues_ref!$E:$Z,15,FALSE)=0,"",VLOOKUP($E127,TaskValues_ref!$E:$Z,15,FALSE))</f>
        <v>1</v>
      </c>
      <c r="O127">
        <f>IF(VLOOKUP($E127,TaskValues_ref!$E:$Z,16,FALSE)=0,"",VLOOKUP($E127,TaskValues_ref!$E:$Z,16,FALSE))</f>
        <v>12</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35">
      <c r="A128" s="357" t="s">
        <v>2337</v>
      </c>
      <c r="B128" s="357" t="s">
        <v>2378</v>
      </c>
      <c r="C128" s="357" t="s">
        <v>2386</v>
      </c>
      <c r="D128" s="66">
        <v>119</v>
      </c>
      <c r="E128" s="64" t="s">
        <v>3370</v>
      </c>
      <c r="F128" s="319" t="str">
        <f>VLOOKUP(E128,TaskValues_ref!E:F,2,FALSE)</f>
        <v>Palliative care for cancer, men 40-49</v>
      </c>
      <c r="G128" s="321" t="str">
        <f>VLOOKUP($E128,TaskValues_ref!$E:$Z,3,FALSE)</f>
        <v>Clinical</v>
      </c>
      <c r="H128" s="321" t="str">
        <f>VLOOKUP($E128,TaskValues_ref!$E:$Z,4,FALSE)</f>
        <v>Acute</v>
      </c>
      <c r="I128" s="321" t="str">
        <f>VLOOKUP($E128,TaskValues_ref!$E:$Z,5,FALSE)</f>
        <v>NCDs</v>
      </c>
      <c r="J128" s="320" t="str">
        <f>VLOOKUP($E128,TaskValues_ref!$E:$Z,6,FALSE)</f>
        <v>men 40-49</v>
      </c>
      <c r="K128" s="321" t="str">
        <f>VLOOKUP($E128,TaskValues_ref!$E:$Z,10,FALSE)</f>
        <v>Amhara</v>
      </c>
      <c r="L128" s="195">
        <f>IF(VLOOKUP($E128,TaskValues_ref!$E:$Z,11,FALSE)=0,"",VLOOKUP($E128,TaskValues_ref!$E:$Z,11,FALSE))</f>
        <v>4.2700000000000002E-4</v>
      </c>
      <c r="M128" s="321">
        <f>IF(VLOOKUP($E128,TaskValues_ref!$E:$Z,13,FALSE)=0,"",VLOOKUP($E128,TaskValues_ref!$E:$Z,13,FALSE))</f>
        <v>0.5</v>
      </c>
      <c r="N128" s="89">
        <f>IF(VLOOKUP($E128,TaskValues_ref!$E:$Z,15,FALSE)=0,"",VLOOKUP($E128,TaskValues_ref!$E:$Z,15,FALSE))</f>
        <v>1</v>
      </c>
      <c r="O128">
        <f>IF(VLOOKUP($E128,TaskValues_ref!$E:$Z,16,FALSE)=0,"",VLOOKUP($E128,TaskValues_ref!$E:$Z,16,FALSE))</f>
        <v>12</v>
      </c>
      <c r="P128" t="str">
        <f>IF(VLOOKUP($E128,TaskValues_ref!$E:$Z,17,FALSE)=0,"",VLOOKUP($E128,TaskValues_ref!$E:$Z,17,FALSE))</f>
        <v/>
      </c>
      <c r="Q128">
        <f>IF(VLOOKUP($E128,TaskValues_ref!$E:$Z,18,FALSE)=0,"",VLOOKUP($E128,TaskValues_ref!$E:$Z,18,FALSE))</f>
        <v>15</v>
      </c>
      <c r="R128" t="str">
        <f>IF(VLOOKUP($E128,TaskValues_ref!$E:$Z,19,FALSE)=0,"",VLOOKUP($E128,TaskValues_ref!$E:$Z,19,FALSE))</f>
        <v/>
      </c>
      <c r="S128" t="str">
        <f>IF(VLOOKUP($E128,TaskValues_ref!$E:$Z,20,FALSE)=0,"",VLOOKUP($E128,TaskValues_ref!$E:$Z,20,FALSE))</f>
        <v/>
      </c>
    </row>
    <row r="129" spans="1:19" x14ac:dyDescent="0.35">
      <c r="A129" s="357" t="s">
        <v>2337</v>
      </c>
      <c r="B129" s="357" t="s">
        <v>2378</v>
      </c>
      <c r="C129" s="357" t="s">
        <v>2386</v>
      </c>
      <c r="D129" s="66">
        <v>119</v>
      </c>
      <c r="E129" s="64" t="s">
        <v>3371</v>
      </c>
      <c r="F129" s="319" t="str">
        <f>VLOOKUP(E129,TaskValues_ref!E:F,2,FALSE)</f>
        <v>Palliative care for cancer, men 50-59</v>
      </c>
      <c r="G129" s="321" t="str">
        <f>VLOOKUP($E129,TaskValues_ref!$E:$Z,3,FALSE)</f>
        <v>Clinical</v>
      </c>
      <c r="H129" s="321" t="str">
        <f>VLOOKUP($E129,TaskValues_ref!$E:$Z,4,FALSE)</f>
        <v>Acute</v>
      </c>
      <c r="I129" s="321" t="str">
        <f>VLOOKUP($E129,TaskValues_ref!$E:$Z,5,FALSE)</f>
        <v>NCDs</v>
      </c>
      <c r="J129" s="320" t="str">
        <f>VLOOKUP($E129,TaskValues_ref!$E:$Z,6,FALSE)</f>
        <v>men 50-59</v>
      </c>
      <c r="K129" s="321" t="str">
        <f>VLOOKUP($E129,TaskValues_ref!$E:$Z,10,FALSE)</f>
        <v>Amhara</v>
      </c>
      <c r="L129" s="195">
        <f>IF(VLOOKUP($E129,TaskValues_ref!$E:$Z,11,FALSE)=0,"",VLOOKUP($E129,TaskValues_ref!$E:$Z,11,FALSE))</f>
        <v>1.1199999999999999E-3</v>
      </c>
      <c r="M129" s="321">
        <f>IF(VLOOKUP($E129,TaskValues_ref!$E:$Z,13,FALSE)=0,"",VLOOKUP($E129,TaskValues_ref!$E:$Z,13,FALSE))</f>
        <v>0.5</v>
      </c>
      <c r="N129" s="89">
        <f>IF(VLOOKUP($E129,TaskValues_ref!$E:$Z,15,FALSE)=0,"",VLOOKUP($E129,TaskValues_ref!$E:$Z,15,FALSE))</f>
        <v>1</v>
      </c>
      <c r="O129">
        <f>IF(VLOOKUP($E129,TaskValues_ref!$E:$Z,16,FALSE)=0,"",VLOOKUP($E129,TaskValues_ref!$E:$Z,16,FALSE))</f>
        <v>12</v>
      </c>
      <c r="P129" t="str">
        <f>IF(VLOOKUP($E129,TaskValues_ref!$E:$Z,17,FALSE)=0,"",VLOOKUP($E129,TaskValues_ref!$E:$Z,17,FALSE))</f>
        <v/>
      </c>
      <c r="Q129">
        <f>IF(VLOOKUP($E129,TaskValues_ref!$E:$Z,18,FALSE)=0,"",VLOOKUP($E129,TaskValues_ref!$E:$Z,18,FALSE))</f>
        <v>15</v>
      </c>
      <c r="R129" t="str">
        <f>IF(VLOOKUP($E129,TaskValues_ref!$E:$Z,19,FALSE)=0,"",VLOOKUP($E129,TaskValues_ref!$E:$Z,19,FALSE))</f>
        <v/>
      </c>
      <c r="S129" t="str">
        <f>IF(VLOOKUP($E129,TaskValues_ref!$E:$Z,20,FALSE)=0,"",VLOOKUP($E129,TaskValues_ref!$E:$Z,20,FALSE))</f>
        <v/>
      </c>
    </row>
    <row r="130" spans="1:19" x14ac:dyDescent="0.35">
      <c r="A130" s="357" t="s">
        <v>2337</v>
      </c>
      <c r="B130" s="357" t="s">
        <v>2378</v>
      </c>
      <c r="C130" s="357" t="s">
        <v>2386</v>
      </c>
      <c r="D130" s="66">
        <v>119</v>
      </c>
      <c r="E130" s="64" t="s">
        <v>3372</v>
      </c>
      <c r="F130" s="319" t="str">
        <f>VLOOKUP(E130,TaskValues_ref!E:F,2,FALSE)</f>
        <v>Palliative care for cancer, men 60-69</v>
      </c>
      <c r="G130" s="321" t="str">
        <f>VLOOKUP($E130,TaskValues_ref!$E:$Z,3,FALSE)</f>
        <v>Clinical</v>
      </c>
      <c r="H130" s="321" t="str">
        <f>VLOOKUP($E130,TaskValues_ref!$E:$Z,4,FALSE)</f>
        <v>Acute</v>
      </c>
      <c r="I130" s="321" t="str">
        <f>VLOOKUP($E130,TaskValues_ref!$E:$Z,5,FALSE)</f>
        <v>NCDs</v>
      </c>
      <c r="J130" s="320" t="str">
        <f>VLOOKUP($E130,TaskValues_ref!$E:$Z,6,FALSE)</f>
        <v>men 60-69</v>
      </c>
      <c r="K130" s="321" t="str">
        <f>VLOOKUP($E130,TaskValues_ref!$E:$Z,10,FALSE)</f>
        <v>Amhara</v>
      </c>
      <c r="L130" s="195">
        <f>IF(VLOOKUP($E130,TaskValues_ref!$E:$Z,11,FALSE)=0,"",VLOOKUP($E130,TaskValues_ref!$E:$Z,11,FALSE))</f>
        <v>2.47E-3</v>
      </c>
      <c r="M130" s="321">
        <f>IF(VLOOKUP($E130,TaskValues_ref!$E:$Z,13,FALSE)=0,"",VLOOKUP($E130,TaskValues_ref!$E:$Z,13,FALSE))</f>
        <v>0.5</v>
      </c>
      <c r="N130" s="89">
        <f>IF(VLOOKUP($E130,TaskValues_ref!$E:$Z,15,FALSE)=0,"",VLOOKUP($E130,TaskValues_ref!$E:$Z,15,FALSE))</f>
        <v>1</v>
      </c>
      <c r="O130">
        <f>IF(VLOOKUP($E130,TaskValues_ref!$E:$Z,16,FALSE)=0,"",VLOOKUP($E130,TaskValues_ref!$E:$Z,16,FALSE))</f>
        <v>12</v>
      </c>
      <c r="P130" t="str">
        <f>IF(VLOOKUP($E130,TaskValues_ref!$E:$Z,17,FALSE)=0,"",VLOOKUP($E130,TaskValues_ref!$E:$Z,17,FALSE))</f>
        <v/>
      </c>
      <c r="Q130">
        <f>IF(VLOOKUP($E130,TaskValues_ref!$E:$Z,18,FALSE)=0,"",VLOOKUP($E130,TaskValues_ref!$E:$Z,18,FALSE))</f>
        <v>15</v>
      </c>
      <c r="R130" t="str">
        <f>IF(VLOOKUP($E130,TaskValues_ref!$E:$Z,19,FALSE)=0,"",VLOOKUP($E130,TaskValues_ref!$E:$Z,19,FALSE))</f>
        <v/>
      </c>
      <c r="S130" t="str">
        <f>IF(VLOOKUP($E130,TaskValues_ref!$E:$Z,20,FALSE)=0,"",VLOOKUP($E130,TaskValues_ref!$E:$Z,20,FALSE))</f>
        <v/>
      </c>
    </row>
    <row r="131" spans="1:19" x14ac:dyDescent="0.35">
      <c r="A131" s="357" t="s">
        <v>2337</v>
      </c>
      <c r="B131" s="357" t="s">
        <v>2378</v>
      </c>
      <c r="C131" s="357" t="s">
        <v>2386</v>
      </c>
      <c r="D131" s="66">
        <v>119</v>
      </c>
      <c r="E131" s="64" t="s">
        <v>3373</v>
      </c>
      <c r="F131" s="319" t="str">
        <f>VLOOKUP(E131,TaskValues_ref!E:F,2,FALSE)</f>
        <v>Palliative care for cancer, women 20-29</v>
      </c>
      <c r="G131" s="321" t="str">
        <f>VLOOKUP($E131,TaskValues_ref!$E:$Z,3,FALSE)</f>
        <v>Clinical</v>
      </c>
      <c r="H131" s="321" t="str">
        <f>VLOOKUP($E131,TaskValues_ref!$E:$Z,4,FALSE)</f>
        <v>Acute</v>
      </c>
      <c r="I131" s="321" t="str">
        <f>VLOOKUP($E131,TaskValues_ref!$E:$Z,5,FALSE)</f>
        <v>NCDs</v>
      </c>
      <c r="J131" s="320" t="str">
        <f>VLOOKUP($E131,TaskValues_ref!$E:$Z,6,FALSE)</f>
        <v>women 20-29</v>
      </c>
      <c r="K131" s="321" t="str">
        <f>VLOOKUP($E131,TaskValues_ref!$E:$Z,10,FALSE)</f>
        <v>Amhara</v>
      </c>
      <c r="L131" s="195">
        <f>IF(VLOOKUP($E131,TaskValues_ref!$E:$Z,11,FALSE)=0,"",VLOOKUP($E131,TaskValues_ref!$E:$Z,11,FALSE))</f>
        <v>1.7000000000000001E-4</v>
      </c>
      <c r="M131" s="321">
        <f>IF(VLOOKUP($E131,TaskValues_ref!$E:$Z,13,FALSE)=0,"",VLOOKUP($E131,TaskValues_ref!$E:$Z,13,FALSE))</f>
        <v>0.5</v>
      </c>
      <c r="N131" s="89">
        <f>IF(VLOOKUP($E131,TaskValues_ref!$E:$Z,15,FALSE)=0,"",VLOOKUP($E131,TaskValues_ref!$E:$Z,15,FALSE))</f>
        <v>1</v>
      </c>
      <c r="O131">
        <f>IF(VLOOKUP($E131,TaskValues_ref!$E:$Z,16,FALSE)=0,"",VLOOKUP($E131,TaskValues_ref!$E:$Z,16,FALSE))</f>
        <v>12</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35">
      <c r="A132" s="357" t="s">
        <v>2337</v>
      </c>
      <c r="B132" s="357" t="s">
        <v>2378</v>
      </c>
      <c r="C132" s="357" t="s">
        <v>2386</v>
      </c>
      <c r="D132" s="66">
        <v>119</v>
      </c>
      <c r="E132" s="64" t="s">
        <v>3374</v>
      </c>
      <c r="F132" s="319" t="str">
        <f>VLOOKUP(E132,TaskValues_ref!E:F,2,FALSE)</f>
        <v>Palliative care for cancer, women 30-39</v>
      </c>
      <c r="G132" s="321" t="str">
        <f>VLOOKUP($E132,TaskValues_ref!$E:$Z,3,FALSE)</f>
        <v>Clinical</v>
      </c>
      <c r="H132" s="321" t="str">
        <f>VLOOKUP($E132,TaskValues_ref!$E:$Z,4,FALSE)</f>
        <v>Acute</v>
      </c>
      <c r="I132" s="321" t="str">
        <f>VLOOKUP($E132,TaskValues_ref!$E:$Z,5,FALSE)</f>
        <v>NCDs</v>
      </c>
      <c r="J132" s="320" t="str">
        <f>VLOOKUP($E132,TaskValues_ref!$E:$Z,6,FALSE)</f>
        <v>women 30-39</v>
      </c>
      <c r="K132" s="321" t="str">
        <f>VLOOKUP($E132,TaskValues_ref!$E:$Z,10,FALSE)</f>
        <v>Amhara</v>
      </c>
      <c r="L132" s="195">
        <f>IF(VLOOKUP($E132,TaskValues_ref!$E:$Z,11,FALSE)=0,"",VLOOKUP($E132,TaskValues_ref!$E:$Z,11,FALSE))</f>
        <v>5.0600000000000005E-4</v>
      </c>
      <c r="M132" s="321">
        <f>IF(VLOOKUP($E132,TaskValues_ref!$E:$Z,13,FALSE)=0,"",VLOOKUP($E132,TaskValues_ref!$E:$Z,13,FALSE))</f>
        <v>0.5</v>
      </c>
      <c r="N132" s="89">
        <f>IF(VLOOKUP($E132,TaskValues_ref!$E:$Z,15,FALSE)=0,"",VLOOKUP($E132,TaskValues_ref!$E:$Z,15,FALSE))</f>
        <v>1</v>
      </c>
      <c r="O132">
        <f>IF(VLOOKUP($E132,TaskValues_ref!$E:$Z,16,FALSE)=0,"",VLOOKUP($E132,TaskValues_ref!$E:$Z,16,FALSE))</f>
        <v>12</v>
      </c>
      <c r="P132" t="str">
        <f>IF(VLOOKUP($E132,TaskValues_ref!$E:$Z,17,FALSE)=0,"",VLOOKUP($E132,TaskValues_ref!$E:$Z,17,FALSE))</f>
        <v/>
      </c>
      <c r="Q132">
        <f>IF(VLOOKUP($E132,TaskValues_ref!$E:$Z,18,FALSE)=0,"",VLOOKUP($E132,TaskValues_ref!$E:$Z,18,FALSE))</f>
        <v>15</v>
      </c>
      <c r="R132" t="str">
        <f>IF(VLOOKUP($E132,TaskValues_ref!$E:$Z,19,FALSE)=0,"",VLOOKUP($E132,TaskValues_ref!$E:$Z,19,FALSE))</f>
        <v/>
      </c>
      <c r="S132" t="str">
        <f>IF(VLOOKUP($E132,TaskValues_ref!$E:$Z,20,FALSE)=0,"",VLOOKUP($E132,TaskValues_ref!$E:$Z,20,FALSE))</f>
        <v/>
      </c>
    </row>
    <row r="133" spans="1:19" x14ac:dyDescent="0.35">
      <c r="A133" s="357" t="s">
        <v>2337</v>
      </c>
      <c r="B133" s="357" t="s">
        <v>2378</v>
      </c>
      <c r="C133" s="357" t="s">
        <v>2386</v>
      </c>
      <c r="D133" s="66">
        <v>119</v>
      </c>
      <c r="E133" s="64" t="s">
        <v>3375</v>
      </c>
      <c r="F133" s="319" t="str">
        <f>VLOOKUP(E133,TaskValues_ref!E:F,2,FALSE)</f>
        <v>Palliative care for cancer, women 40-49</v>
      </c>
      <c r="G133" s="321" t="str">
        <f>VLOOKUP($E133,TaskValues_ref!$E:$Z,3,FALSE)</f>
        <v>Clinical</v>
      </c>
      <c r="H133" s="321" t="str">
        <f>VLOOKUP($E133,TaskValues_ref!$E:$Z,4,FALSE)</f>
        <v>Acute</v>
      </c>
      <c r="I133" s="321" t="str">
        <f>VLOOKUP($E133,TaskValues_ref!$E:$Z,5,FALSE)</f>
        <v>NCDs</v>
      </c>
      <c r="J133" s="320" t="str">
        <f>VLOOKUP($E133,TaskValues_ref!$E:$Z,6,FALSE)</f>
        <v>women 40-49</v>
      </c>
      <c r="K133" s="321" t="str">
        <f>VLOOKUP($E133,TaskValues_ref!$E:$Z,10,FALSE)</f>
        <v>Amhara</v>
      </c>
      <c r="L133" s="195">
        <f>IF(VLOOKUP($E133,TaskValues_ref!$E:$Z,11,FALSE)=0,"",VLOOKUP($E133,TaskValues_ref!$E:$Z,11,FALSE))</f>
        <v>1.286E-3</v>
      </c>
      <c r="M133" s="321">
        <f>IF(VLOOKUP($E133,TaskValues_ref!$E:$Z,13,FALSE)=0,"",VLOOKUP($E133,TaskValues_ref!$E:$Z,13,FALSE))</f>
        <v>0.5</v>
      </c>
      <c r="N133" s="89">
        <f>IF(VLOOKUP($E133,TaskValues_ref!$E:$Z,15,FALSE)=0,"",VLOOKUP($E133,TaskValues_ref!$E:$Z,15,FALSE))</f>
        <v>1</v>
      </c>
      <c r="O133">
        <f>IF(VLOOKUP($E133,TaskValues_ref!$E:$Z,16,FALSE)=0,"",VLOOKUP($E133,TaskValues_ref!$E:$Z,16,FALSE))</f>
        <v>12</v>
      </c>
      <c r="P133" t="str">
        <f>IF(VLOOKUP($E133,TaskValues_ref!$E:$Z,17,FALSE)=0,"",VLOOKUP($E133,TaskValues_ref!$E:$Z,17,FALSE))</f>
        <v/>
      </c>
      <c r="Q133">
        <f>IF(VLOOKUP($E133,TaskValues_ref!$E:$Z,18,FALSE)=0,"",VLOOKUP($E133,TaskValues_ref!$E:$Z,18,FALSE))</f>
        <v>15</v>
      </c>
      <c r="R133" t="str">
        <f>IF(VLOOKUP($E133,TaskValues_ref!$E:$Z,19,FALSE)=0,"",VLOOKUP($E133,TaskValues_ref!$E:$Z,19,FALSE))</f>
        <v/>
      </c>
      <c r="S133" t="str">
        <f>IF(VLOOKUP($E133,TaskValues_ref!$E:$Z,20,FALSE)=0,"",VLOOKUP($E133,TaskValues_ref!$E:$Z,20,FALSE))</f>
        <v/>
      </c>
    </row>
    <row r="134" spans="1:19" x14ac:dyDescent="0.35">
      <c r="A134" s="357" t="s">
        <v>2337</v>
      </c>
      <c r="B134" s="357" t="s">
        <v>2378</v>
      </c>
      <c r="C134" s="357" t="s">
        <v>2386</v>
      </c>
      <c r="D134" s="66">
        <v>119</v>
      </c>
      <c r="E134" s="64" t="s">
        <v>3384</v>
      </c>
      <c r="F134" s="319" t="str">
        <f>VLOOKUP(E134,TaskValues_ref!E:F,2,FALSE)</f>
        <v>Palliative care for cancer, women 50-59</v>
      </c>
      <c r="G134" s="321" t="str">
        <f>VLOOKUP($E134,TaskValues_ref!$E:$Z,3,FALSE)</f>
        <v>Clinical</v>
      </c>
      <c r="H134" s="321" t="str">
        <f>VLOOKUP($E134,TaskValues_ref!$E:$Z,4,FALSE)</f>
        <v>Acute</v>
      </c>
      <c r="I134" s="321" t="str">
        <f>VLOOKUP($E134,TaskValues_ref!$E:$Z,5,FALSE)</f>
        <v>NCDs</v>
      </c>
      <c r="J134" s="320" t="str">
        <f>VLOOKUP($E134,TaskValues_ref!$E:$Z,6,FALSE)</f>
        <v>women 50-59</v>
      </c>
      <c r="K134" s="321" t="str">
        <f>VLOOKUP($E134,TaskValues_ref!$E:$Z,10,FALSE)</f>
        <v>Amhara</v>
      </c>
      <c r="L134" s="195">
        <f>IF(VLOOKUP($E134,TaskValues_ref!$E:$Z,11,FALSE)=0,"",VLOOKUP($E134,TaskValues_ref!$E:$Z,11,FALSE))</f>
        <v>2.5500000000000002E-3</v>
      </c>
      <c r="M134" s="321">
        <f>IF(VLOOKUP($E134,TaskValues_ref!$E:$Z,13,FALSE)=0,"",VLOOKUP($E134,TaskValues_ref!$E:$Z,13,FALSE))</f>
        <v>0.5</v>
      </c>
      <c r="N134" s="89">
        <f>IF(VLOOKUP($E134,TaskValues_ref!$E:$Z,15,FALSE)=0,"",VLOOKUP($E134,TaskValues_ref!$E:$Z,15,FALSE))</f>
        <v>1</v>
      </c>
      <c r="O134">
        <f>IF(VLOOKUP($E134,TaskValues_ref!$E:$Z,16,FALSE)=0,"",VLOOKUP($E134,TaskValues_ref!$E:$Z,16,FALSE))</f>
        <v>12</v>
      </c>
      <c r="P134" t="str">
        <f>IF(VLOOKUP($E134,TaskValues_ref!$E:$Z,17,FALSE)=0,"",VLOOKUP($E134,TaskValues_ref!$E:$Z,17,FALSE))</f>
        <v/>
      </c>
      <c r="Q134">
        <f>IF(VLOOKUP($E134,TaskValues_ref!$E:$Z,18,FALSE)=0,"",VLOOKUP($E134,TaskValues_ref!$E:$Z,18,FALSE))</f>
        <v>15</v>
      </c>
      <c r="R134" t="str">
        <f>IF(VLOOKUP($E134,TaskValues_ref!$E:$Z,19,FALSE)=0,"",VLOOKUP($E134,TaskValues_ref!$E:$Z,19,FALSE))</f>
        <v/>
      </c>
      <c r="S134" t="str">
        <f>IF(VLOOKUP($E134,TaskValues_ref!$E:$Z,20,FALSE)=0,"",VLOOKUP($E134,TaskValues_ref!$E:$Z,20,FALSE))</f>
        <v/>
      </c>
    </row>
    <row r="135" spans="1:19" x14ac:dyDescent="0.35">
      <c r="A135" s="357" t="s">
        <v>2337</v>
      </c>
      <c r="B135" s="357" t="s">
        <v>2378</v>
      </c>
      <c r="C135" s="357" t="s">
        <v>2386</v>
      </c>
      <c r="D135" s="66">
        <v>119</v>
      </c>
      <c r="E135" s="64" t="s">
        <v>3385</v>
      </c>
      <c r="F135" s="319" t="str">
        <f>VLOOKUP(E135,TaskValues_ref!E:F,2,FALSE)</f>
        <v>Palliative care for cancer, women 60-69</v>
      </c>
      <c r="G135" s="321" t="str">
        <f>VLOOKUP($E135,TaskValues_ref!$E:$Z,3,FALSE)</f>
        <v>Clinical</v>
      </c>
      <c r="H135" s="321" t="str">
        <f>VLOOKUP($E135,TaskValues_ref!$E:$Z,4,FALSE)</f>
        <v>Acute</v>
      </c>
      <c r="I135" s="321" t="str">
        <f>VLOOKUP($E135,TaskValues_ref!$E:$Z,5,FALSE)</f>
        <v>NCDs</v>
      </c>
      <c r="J135" s="320" t="str">
        <f>VLOOKUP($E135,TaskValues_ref!$E:$Z,6,FALSE)</f>
        <v>women 60-69</v>
      </c>
      <c r="K135" s="321" t="str">
        <f>VLOOKUP($E135,TaskValues_ref!$E:$Z,10,FALSE)</f>
        <v>Amhara</v>
      </c>
      <c r="L135" s="195">
        <f>IF(VLOOKUP($E135,TaskValues_ref!$E:$Z,11,FALSE)=0,"",VLOOKUP($E135,TaskValues_ref!$E:$Z,11,FALSE))</f>
        <v>3.5810000000000004E-3</v>
      </c>
      <c r="M135" s="321">
        <f>IF(VLOOKUP($E135,TaskValues_ref!$E:$Z,13,FALSE)=0,"",VLOOKUP($E135,TaskValues_ref!$E:$Z,13,FALSE))</f>
        <v>0.5</v>
      </c>
      <c r="N135" s="89">
        <f>IF(VLOOKUP($E135,TaskValues_ref!$E:$Z,15,FALSE)=0,"",VLOOKUP($E135,TaskValues_ref!$E:$Z,15,FALSE))</f>
        <v>1</v>
      </c>
      <c r="O135">
        <f>IF(VLOOKUP($E135,TaskValues_ref!$E:$Z,16,FALSE)=0,"",VLOOKUP($E135,TaskValues_ref!$E:$Z,16,FALSE))</f>
        <v>12</v>
      </c>
      <c r="P135" t="str">
        <f>IF(VLOOKUP($E135,TaskValues_ref!$E:$Z,17,FALSE)=0,"",VLOOKUP($E135,TaskValues_ref!$E:$Z,17,FALSE))</f>
        <v/>
      </c>
      <c r="Q135">
        <f>IF(VLOOKUP($E135,TaskValues_ref!$E:$Z,18,FALSE)=0,"",VLOOKUP($E135,TaskValues_ref!$E:$Z,18,FALSE))</f>
        <v>15</v>
      </c>
      <c r="R135" t="str">
        <f>IF(VLOOKUP($E135,TaskValues_ref!$E:$Z,19,FALSE)=0,"",VLOOKUP($E135,TaskValues_ref!$E:$Z,19,FALSE))</f>
        <v/>
      </c>
      <c r="S135" t="str">
        <f>IF(VLOOKUP($E135,TaskValues_ref!$E:$Z,20,FALSE)=0,"",VLOOKUP($E135,TaskValues_ref!$E:$Z,20,FALSE))</f>
        <v/>
      </c>
    </row>
    <row r="136" spans="1:19" x14ac:dyDescent="0.35">
      <c r="A136" s="357" t="s">
        <v>2337</v>
      </c>
      <c r="B136" s="357" t="s">
        <v>2378</v>
      </c>
      <c r="C136" s="357" t="s">
        <v>2386</v>
      </c>
      <c r="D136" s="66">
        <v>119</v>
      </c>
      <c r="E136" s="64" t="s">
        <v>3386</v>
      </c>
      <c r="F136" s="319" t="str">
        <f>VLOOKUP(E136,TaskValues_ref!E:F,2,FALSE)</f>
        <v>Palliative care for cancer, men &amp; women 70+</v>
      </c>
      <c r="G136" s="321" t="str">
        <f>VLOOKUP($E136,TaskValues_ref!$E:$Z,3,FALSE)</f>
        <v>Clinical</v>
      </c>
      <c r="H136" s="321" t="str">
        <f>VLOOKUP($E136,TaskValues_ref!$E:$Z,4,FALSE)</f>
        <v>Acute</v>
      </c>
      <c r="I136" s="321" t="str">
        <f>VLOOKUP($E136,TaskValues_ref!$E:$Z,5,FALSE)</f>
        <v>NCDs</v>
      </c>
      <c r="J136" s="320" t="str">
        <f>VLOOKUP($E136,TaskValues_ref!$E:$Z,6,FALSE)</f>
        <v>adults 70+</v>
      </c>
      <c r="K136" s="321" t="str">
        <f>VLOOKUP($E136,TaskValues_ref!$E:$Z,10,FALSE)</f>
        <v>Amhara</v>
      </c>
      <c r="L136" s="195">
        <f>IF(VLOOKUP($E136,TaskValues_ref!$E:$Z,11,FALSE)=0,"",VLOOKUP($E136,TaskValues_ref!$E:$Z,11,FALSE))</f>
        <v>4.3550000000000004E-3</v>
      </c>
      <c r="M136" s="321">
        <f>IF(VLOOKUP($E136,TaskValues_ref!$E:$Z,13,FALSE)=0,"",VLOOKUP($E136,TaskValues_ref!$E:$Z,13,FALSE))</f>
        <v>0.5</v>
      </c>
      <c r="N136" s="89">
        <f>IF(VLOOKUP($E136,TaskValues_ref!$E:$Z,15,FALSE)=0,"",VLOOKUP($E136,TaskValues_ref!$E:$Z,15,FALSE))</f>
        <v>1</v>
      </c>
      <c r="O136">
        <f>IF(VLOOKUP($E136,TaskValues_ref!$E:$Z,16,FALSE)=0,"",VLOOKUP($E136,TaskValues_ref!$E:$Z,16,FALSE))</f>
        <v>12</v>
      </c>
      <c r="P136" t="str">
        <f>IF(VLOOKUP($E136,TaskValues_ref!$E:$Z,17,FALSE)=0,"",VLOOKUP($E136,TaskValues_ref!$E:$Z,17,FALSE))</f>
        <v/>
      </c>
      <c r="Q136">
        <f>IF(VLOOKUP($E136,TaskValues_ref!$E:$Z,18,FALSE)=0,"",VLOOKUP($E136,TaskValues_ref!$E:$Z,18,FALSE))</f>
        <v>15</v>
      </c>
      <c r="R136" t="str">
        <f>IF(VLOOKUP($E136,TaskValues_ref!$E:$Z,19,FALSE)=0,"",VLOOKUP($E136,TaskValues_ref!$E:$Z,19,FALSE))</f>
        <v/>
      </c>
      <c r="S136" t="str">
        <f>IF(VLOOKUP($E136,TaskValues_ref!$E:$Z,20,FALSE)=0,"",VLOOKUP($E136,TaskValues_ref!$E:$Z,20,FALSE))</f>
        <v/>
      </c>
    </row>
    <row r="137" spans="1:19" x14ac:dyDescent="0.35">
      <c r="A137" s="357" t="s">
        <v>2337</v>
      </c>
      <c r="B137" s="357" t="s">
        <v>2378</v>
      </c>
      <c r="C137" s="357" t="s">
        <v>2393</v>
      </c>
      <c r="D137" s="66">
        <v>120</v>
      </c>
      <c r="E137" s="64" t="str">
        <f>_xlfn.CONCAT("DPC.Hyp.",D137)</f>
        <v>DPC.Hyp.120</v>
      </c>
      <c r="F137" s="319" t="str">
        <f>VLOOKUP(E137,TaskValues_ref!E:F,2,FALSE)</f>
        <v>Lifestyle counseling</v>
      </c>
      <c r="G137" s="321" t="str">
        <f>VLOOKUP($E137,TaskValues_ref!$E:$Z,3,FALSE)</f>
        <v>Clinical</v>
      </c>
      <c r="H137" s="321" t="str">
        <f>VLOOKUP($E137,TaskValues_ref!$E:$Z,4,FALSE)</f>
        <v>Preventive</v>
      </c>
      <c r="I137" s="321" t="str">
        <f>VLOOKUP($E137,TaskValues_ref!$E:$Z,5,FALSE)</f>
        <v>NCDs</v>
      </c>
      <c r="J137" s="320" t="str">
        <f>VLOOKUP($E137,TaskValues_ref!$E:$Z,6,FALSE)</f>
        <v>-</v>
      </c>
      <c r="K137" s="321" t="str">
        <f>VLOOKUP($E137,TaskValues_ref!$E:$Z,10,FALSE)</f>
        <v>Amhara</v>
      </c>
      <c r="L137" s="195" t="str">
        <f>IF(VLOOKUP($E137,TaskValues_ref!$E:$Z,11,FALSE)=0,"",VLOOKUP($E137,TaskValues_ref!$E:$Z,11,FALSE))</f>
        <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t="str">
        <f>IF(VLOOKUP($E137,TaskValues_ref!$E:$Z,17,FALSE)=0,"",VLOOKUP($E137,TaskValues_ref!$E:$Z,17,FALSE))</f>
        <v/>
      </c>
      <c r="Q137" t="str">
        <f>IF(VLOOKUP($E137,TaskValues_ref!$E:$Z,18,FALSE)=0,"",VLOOKUP($E137,TaskValues_ref!$E:$Z,18,FALSE))</f>
        <v/>
      </c>
      <c r="R137" t="str">
        <f>IF(VLOOKUP($E137,TaskValues_ref!$E:$Z,19,FALSE)=0,"",VLOOKUP($E137,TaskValues_ref!$E:$Z,19,FALSE))</f>
        <v/>
      </c>
      <c r="S137" t="str">
        <f>IF(VLOOKUP($E137,TaskValues_ref!$E:$Z,20,FALSE)=0,"",VLOOKUP($E137,TaskValues_ref!$E:$Z,20,FALSE))</f>
        <v/>
      </c>
    </row>
    <row r="138" spans="1:19" x14ac:dyDescent="0.35">
      <c r="A138" s="357" t="s">
        <v>2337</v>
      </c>
      <c r="B138" s="357" t="s">
        <v>2378</v>
      </c>
      <c r="C138" s="357" t="s">
        <v>2393</v>
      </c>
      <c r="D138" s="66">
        <v>121</v>
      </c>
      <c r="E138" s="64" t="str">
        <f>_xlfn.CONCAT("DPC.Hyp.",D138)</f>
        <v>DPC.Hyp.121</v>
      </c>
      <c r="F138" s="319" t="str">
        <f>VLOOKUP(E138,TaskValues_ref!E:F,2,FALSE)</f>
        <v>Hypertension screening</v>
      </c>
      <c r="G138" s="321" t="str">
        <f>VLOOKUP($E138,TaskValues_ref!$E:$Z,3,FALSE)</f>
        <v>Clinical</v>
      </c>
      <c r="H138" s="321" t="str">
        <f>VLOOKUP($E138,TaskValues_ref!$E:$Z,4,FALSE)</f>
        <v>Preventive</v>
      </c>
      <c r="I138" s="321" t="str">
        <f>VLOOKUP($E138,TaskValues_ref!$E:$Z,5,FALSE)</f>
        <v>NCDs</v>
      </c>
      <c r="J138" s="320" t="str">
        <f>VLOOKUP($E138,TaskValues_ref!$E:$Z,6,FALSE)</f>
        <v>adults 18+</v>
      </c>
      <c r="K138" s="321" t="str">
        <f>VLOOKUP($E138,TaskValues_ref!$E:$Z,10,FALSE)</f>
        <v>Amhara</v>
      </c>
      <c r="L138" s="195">
        <f>IF(VLOOKUP($E138,TaskValues_ref!$E:$Z,11,FALSE)=0,"",VLOOKUP($E138,TaskValues_ref!$E:$Z,11,FALSE))</f>
        <v>1</v>
      </c>
      <c r="M138" s="321">
        <f>IF(VLOOKUP($E138,TaskValues_ref!$E:$Z,13,FALSE)=0,"",VLOOKUP($E138,TaskValues_ref!$E:$Z,13,FALSE))</f>
        <v>0.2</v>
      </c>
      <c r="N138" s="89">
        <f>IF(VLOOKUP($E138,TaskValues_ref!$E:$Z,15,FALSE)=0,"",VLOOKUP($E138,TaskValues_ref!$E:$Z,15,FALSE))</f>
        <v>1</v>
      </c>
      <c r="O138">
        <f>IF(VLOOKUP($E138,TaskValues_ref!$E:$Z,16,FALSE)=0,"",VLOOKUP($E138,TaskValues_ref!$E:$Z,16,FALSE))</f>
        <v>1</v>
      </c>
      <c r="P138" t="str">
        <f>IF(VLOOKUP($E138,TaskValues_ref!$E:$Z,17,FALSE)=0,"",VLOOKUP($E138,TaskValues_ref!$E:$Z,17,FALSE))</f>
        <v/>
      </c>
      <c r="Q138">
        <f>IF(VLOOKUP($E138,TaskValues_ref!$E:$Z,18,FALSE)=0,"",VLOOKUP($E138,TaskValues_ref!$E:$Z,18,FALSE))</f>
        <v>15</v>
      </c>
      <c r="R138" t="str">
        <f>IF(VLOOKUP($E138,TaskValues_ref!$E:$Z,19,FALSE)=0,"",VLOOKUP($E138,TaskValues_ref!$E:$Z,19,FALSE))</f>
        <v/>
      </c>
      <c r="S138" t="str">
        <f>IF(VLOOKUP($E138,TaskValues_ref!$E:$Z,20,FALSE)=0,"",VLOOKUP($E138,TaskValues_ref!$E:$Z,20,FALSE))</f>
        <v/>
      </c>
    </row>
    <row r="139" spans="1:19" x14ac:dyDescent="0.35">
      <c r="A139" s="357" t="s">
        <v>2337</v>
      </c>
      <c r="B139" s="357" t="s">
        <v>2378</v>
      </c>
      <c r="C139" s="357" t="s">
        <v>2393</v>
      </c>
      <c r="D139" s="66">
        <v>122</v>
      </c>
      <c r="E139" s="64" t="str">
        <f>_xlfn.CONCAT("DPC.Hyp.",D139)</f>
        <v>DPC.Hyp.122</v>
      </c>
      <c r="F139" s="319" t="str">
        <f>VLOOKUP(E139,TaskValues_ref!E:F,2,FALSE)</f>
        <v>Hypertension routine care</v>
      </c>
      <c r="G139" s="321" t="str">
        <f>VLOOKUP($E139,TaskValues_ref!$E:$Z,3,FALSE)</f>
        <v>Clinical</v>
      </c>
      <c r="H139" s="321" t="str">
        <f>VLOOKUP($E139,TaskValues_ref!$E:$Z,4,FALSE)</f>
        <v>Acute</v>
      </c>
      <c r="I139" s="321" t="str">
        <f>VLOOKUP($E139,TaskValues_ref!$E:$Z,5,FALSE)</f>
        <v>NCDs</v>
      </c>
      <c r="J139" s="320" t="str">
        <f>VLOOKUP($E139,TaskValues_ref!$E:$Z,6,FALSE)</f>
        <v>adults 18+</v>
      </c>
      <c r="K139" s="321" t="str">
        <f>VLOOKUP($E139,TaskValues_ref!$E:$Z,10,FALSE)</f>
        <v>Amhara</v>
      </c>
      <c r="L139" s="195">
        <f>IF(VLOOKUP($E139,TaskValues_ref!$E:$Z,11,FALSE)=0,"",VLOOKUP($E139,TaskValues_ref!$E:$Z,11,FALSE))</f>
        <v>0.22270000000000001</v>
      </c>
      <c r="M139" s="321" t="str">
        <f>IF(VLOOKUP($E139,TaskValues_ref!$E:$Z,13,FALSE)=0,"",VLOOKUP($E139,TaskValues_ref!$E:$Z,13,FALSE))</f>
        <v/>
      </c>
      <c r="N139" s="89">
        <f>IF(VLOOKUP($E139,TaskValues_ref!$E:$Z,15,FALSE)=0,"",VLOOKUP($E139,TaskValues_ref!$E:$Z,15,FALSE))</f>
        <v>1.02</v>
      </c>
      <c r="O139" t="str">
        <f>IF(VLOOKUP($E139,TaskValues_ref!$E:$Z,16,FALSE)=0,"",VLOOKUP($E139,TaskValues_ref!$E:$Z,16,FALSE))</f>
        <v/>
      </c>
      <c r="P139">
        <f>IF(VLOOKUP($E139,TaskValues_ref!$E:$Z,17,FALSE)=0,"",VLOOKUP($E139,TaskValues_ref!$E:$Z,17,FALSE))</f>
        <v>1</v>
      </c>
      <c r="Q139">
        <f>IF(VLOOKUP($E139,TaskValues_ref!$E:$Z,18,FALSE)=0,"",VLOOKUP($E139,TaskValues_ref!$E:$Z,18,FALSE))</f>
        <v>5</v>
      </c>
      <c r="R139" t="str">
        <f>IF(VLOOKUP($E139,TaskValues_ref!$E:$Z,19,FALSE)=0,"",VLOOKUP($E139,TaskValues_ref!$E:$Z,19,FALSE))</f>
        <v/>
      </c>
      <c r="S139" t="str">
        <f>IF(VLOOKUP($E139,TaskValues_ref!$E:$Z,20,FALSE)=0,"",VLOOKUP($E139,TaskValues_ref!$E:$Z,20,FALSE))</f>
        <v/>
      </c>
    </row>
    <row r="140" spans="1:19" x14ac:dyDescent="0.35">
      <c r="A140" s="357" t="s">
        <v>2337</v>
      </c>
      <c r="B140" s="357" t="s">
        <v>2378</v>
      </c>
      <c r="C140" s="357" t="s">
        <v>519</v>
      </c>
      <c r="D140" s="66">
        <v>123</v>
      </c>
      <c r="E140" s="64" t="str">
        <f>_xlfn.CONCAT("DPC.Dbt.",D140)</f>
        <v>DPC.Dbt.123</v>
      </c>
      <c r="F140" s="319" t="str">
        <f>VLOOKUP(E140,TaskValues_ref!E:F,2,FALSE)</f>
        <v>Lifestyle counseling</v>
      </c>
      <c r="G140" s="321" t="str">
        <f>VLOOKUP($E140,TaskValues_ref!$E:$Z,3,FALSE)</f>
        <v>Clinical</v>
      </c>
      <c r="H140" s="321" t="str">
        <f>VLOOKUP($E140,TaskValues_ref!$E:$Z,4,FALSE)</f>
        <v>Preventive</v>
      </c>
      <c r="I140" s="321" t="str">
        <f>VLOOKUP($E140,TaskValues_ref!$E:$Z,5,FALSE)</f>
        <v>NCDs</v>
      </c>
      <c r="J140" s="320" t="str">
        <f>VLOOKUP($E140,TaskValues_ref!$E:$Z,6,FALSE)</f>
        <v>-</v>
      </c>
      <c r="K140" s="321" t="str">
        <f>VLOOKUP($E140,TaskValues_ref!$E:$Z,10,FALSE)</f>
        <v>Amhara</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35">
      <c r="A141" s="357" t="s">
        <v>2337</v>
      </c>
      <c r="B141" s="357" t="s">
        <v>2378</v>
      </c>
      <c r="C141" s="357" t="s">
        <v>519</v>
      </c>
      <c r="D141" s="66">
        <v>124</v>
      </c>
      <c r="E141" s="64" t="str">
        <f>_xlfn.CONCAT("DPC.Dbt.",D141)</f>
        <v>DPC.Dbt.124</v>
      </c>
      <c r="F141" s="319" t="str">
        <f>VLOOKUP(E141,TaskValues_ref!E:F,2,FALSE)</f>
        <v>Screening for type 2 diabetes</v>
      </c>
      <c r="G141" s="321" t="str">
        <f>VLOOKUP($E141,TaskValues_ref!$E:$Z,3,FALSE)</f>
        <v>Clinical</v>
      </c>
      <c r="H141" s="321" t="str">
        <f>VLOOKUP($E141,TaskValues_ref!$E:$Z,4,FALSE)</f>
        <v>Preventive</v>
      </c>
      <c r="I141" s="321" t="str">
        <f>VLOOKUP($E141,TaskValues_ref!$E:$Z,5,FALSE)</f>
        <v>NCDs</v>
      </c>
      <c r="J141" s="320" t="str">
        <f>VLOOKUP($E141,TaskValues_ref!$E:$Z,6,FALSE)</f>
        <v>adults 35+</v>
      </c>
      <c r="K141" s="321" t="str">
        <f>VLOOKUP($E141,TaskValues_ref!$E:$Z,10,FALSE)</f>
        <v>Amhara</v>
      </c>
      <c r="L141" s="195">
        <f>IF(VLOOKUP($E141,TaskValues_ref!$E:$Z,11,FALSE)=0,"",VLOOKUP($E141,TaskValues_ref!$E:$Z,11,FALSE))</f>
        <v>1</v>
      </c>
      <c r="M141" s="321">
        <f>IF(VLOOKUP($E141,TaskValues_ref!$E:$Z,13,FALSE)=0,"",VLOOKUP($E141,TaskValues_ref!$E:$Z,13,FALSE))</f>
        <v>0.2</v>
      </c>
      <c r="N141" s="89">
        <f>IF(VLOOKUP($E141,TaskValues_ref!$E:$Z,15,FALSE)=0,"",VLOOKUP($E141,TaskValues_ref!$E:$Z,15,FALSE))</f>
        <v>1</v>
      </c>
      <c r="O141">
        <f>IF(VLOOKUP($E141,TaskValues_ref!$E:$Z,16,FALSE)=0,"",VLOOKUP($E141,TaskValues_ref!$E:$Z,16,FALSE))</f>
        <v>1</v>
      </c>
      <c r="P141" t="str">
        <f>IF(VLOOKUP($E141,TaskValues_ref!$E:$Z,17,FALSE)=0,"",VLOOKUP($E141,TaskValues_ref!$E:$Z,17,FALSE))</f>
        <v/>
      </c>
      <c r="Q141">
        <f>IF(VLOOKUP($E141,TaskValues_ref!$E:$Z,18,FALSE)=0,"",VLOOKUP($E141,TaskValues_ref!$E:$Z,18,FALSE))</f>
        <v>15</v>
      </c>
      <c r="R141" t="str">
        <f>IF(VLOOKUP($E141,TaskValues_ref!$E:$Z,19,FALSE)=0,"",VLOOKUP($E141,TaskValues_ref!$E:$Z,19,FALSE))</f>
        <v/>
      </c>
      <c r="S141" t="str">
        <f>IF(VLOOKUP($E141,TaskValues_ref!$E:$Z,20,FALSE)=0,"",VLOOKUP($E141,TaskValues_ref!$E:$Z,20,FALSE))</f>
        <v/>
      </c>
    </row>
    <row r="142" spans="1:19" x14ac:dyDescent="0.35">
      <c r="A142" s="357" t="s">
        <v>2337</v>
      </c>
      <c r="B142" s="357" t="s">
        <v>2378</v>
      </c>
      <c r="C142" s="357" t="s">
        <v>519</v>
      </c>
      <c r="D142" s="66">
        <v>125</v>
      </c>
      <c r="E142" s="64" t="s">
        <v>3390</v>
      </c>
      <c r="F142" s="319" t="str">
        <f>VLOOKUP(E142,TaskValues_ref!E:F,2,FALSE)</f>
        <v>Diabetes routine care, ages 15-24</v>
      </c>
      <c r="G142" s="321" t="str">
        <f>VLOOKUP($E142,TaskValues_ref!$E:$Z,3,FALSE)</f>
        <v>Clinical</v>
      </c>
      <c r="H142" s="321" t="str">
        <f>VLOOKUP($E142,TaskValues_ref!$E:$Z,4,FALSE)</f>
        <v>Acute</v>
      </c>
      <c r="I142" s="321" t="str">
        <f>VLOOKUP($E142,TaskValues_ref!$E:$Z,5,FALSE)</f>
        <v>NCDs</v>
      </c>
      <c r="J142" s="320" t="str">
        <f>VLOOKUP($E142,TaskValues_ref!$E:$Z,6,FALSE)</f>
        <v>adults 15-24</v>
      </c>
      <c r="K142" s="321" t="str">
        <f>VLOOKUP($E142,TaskValues_ref!$E:$Z,10,FALSE)</f>
        <v>Amhara</v>
      </c>
      <c r="L142" s="195">
        <f>IF(VLOOKUP($E142,TaskValues_ref!$E:$Z,11,FALSE)=0,"",VLOOKUP($E142,TaskValues_ref!$E:$Z,11,FALSE))</f>
        <v>2.6000000000000002E-2</v>
      </c>
      <c r="M142" s="321" t="str">
        <f>IF(VLOOKUP($E142,TaskValues_ref!$E:$Z,13,FALSE)=0,"",VLOOKUP($E142,TaskValues_ref!$E:$Z,13,FALSE))</f>
        <v/>
      </c>
      <c r="N142" s="89">
        <f>IF(VLOOKUP($E142,TaskValues_ref!$E:$Z,15,FALSE)=0,"",VLOOKUP($E142,TaskValues_ref!$E:$Z,15,FALSE))</f>
        <v>1</v>
      </c>
      <c r="O142" t="str">
        <f>IF(VLOOKUP($E142,TaskValues_ref!$E:$Z,16,FALSE)=0,"",VLOOKUP($E142,TaskValues_ref!$E:$Z,16,FALSE))</f>
        <v/>
      </c>
      <c r="P142">
        <f>IF(VLOOKUP($E142,TaskValues_ref!$E:$Z,17,FALSE)=0,"",VLOOKUP($E142,TaskValues_ref!$E:$Z,17,FALSE))</f>
        <v>1</v>
      </c>
      <c r="Q142">
        <f>IF(VLOOKUP($E142,TaskValues_ref!$E:$Z,18,FALSE)=0,"",VLOOKUP($E142,TaskValues_ref!$E:$Z,18,FALSE))</f>
        <v>5</v>
      </c>
      <c r="R142" t="str">
        <f>IF(VLOOKUP($E142,TaskValues_ref!$E:$Z,19,FALSE)=0,"",VLOOKUP($E142,TaskValues_ref!$E:$Z,19,FALSE))</f>
        <v/>
      </c>
      <c r="S142" t="str">
        <f>IF(VLOOKUP($E142,TaskValues_ref!$E:$Z,20,FALSE)=0,"",VLOOKUP($E142,TaskValues_ref!$E:$Z,20,FALSE))</f>
        <v/>
      </c>
    </row>
    <row r="143" spans="1:19" x14ac:dyDescent="0.35">
      <c r="A143" s="357" t="s">
        <v>2337</v>
      </c>
      <c r="B143" s="357" t="s">
        <v>2378</v>
      </c>
      <c r="C143" s="357" t="s">
        <v>519</v>
      </c>
      <c r="D143" s="66">
        <v>125</v>
      </c>
      <c r="E143" s="64" t="s">
        <v>3391</v>
      </c>
      <c r="F143" s="319" t="str">
        <f>VLOOKUP(E143,TaskValues_ref!E:F,2,FALSE)</f>
        <v>Diabetes routine care, ages 25-34</v>
      </c>
      <c r="G143" s="321" t="str">
        <f>VLOOKUP($E143,TaskValues_ref!$E:$Z,3,FALSE)</f>
        <v>Clinical</v>
      </c>
      <c r="H143" s="321" t="str">
        <f>VLOOKUP($E143,TaskValues_ref!$E:$Z,4,FALSE)</f>
        <v>Acute</v>
      </c>
      <c r="I143" s="321" t="str">
        <f>VLOOKUP($E143,TaskValues_ref!$E:$Z,5,FALSE)</f>
        <v>NCDs</v>
      </c>
      <c r="J143" s="320" t="str">
        <f>VLOOKUP($E143,TaskValues_ref!$E:$Z,6,FALSE)</f>
        <v>adults 25-34</v>
      </c>
      <c r="K143" s="321" t="str">
        <f>VLOOKUP($E143,TaskValues_ref!$E:$Z,10,FALSE)</f>
        <v>Amhara</v>
      </c>
      <c r="L143" s="195">
        <f>IF(VLOOKUP($E143,TaskValues_ref!$E:$Z,11,FALSE)=0,"",VLOOKUP($E143,TaskValues_ref!$E:$Z,11,FALSE))</f>
        <v>2.6000000000000002E-2</v>
      </c>
      <c r="M143" s="321" t="str">
        <f>IF(VLOOKUP($E143,TaskValues_ref!$E:$Z,13,FALSE)=0,"",VLOOKUP($E143,TaskValues_ref!$E:$Z,13,FALSE))</f>
        <v/>
      </c>
      <c r="N143" s="89">
        <f>IF(VLOOKUP($E143,TaskValues_ref!$E:$Z,15,FALSE)=0,"",VLOOKUP($E143,TaskValues_ref!$E:$Z,15,FALSE))</f>
        <v>1</v>
      </c>
      <c r="O143" t="str">
        <f>IF(VLOOKUP($E143,TaskValues_ref!$E:$Z,16,FALSE)=0,"",VLOOKUP($E143,TaskValues_ref!$E:$Z,16,FALSE))</f>
        <v/>
      </c>
      <c r="P143">
        <f>IF(VLOOKUP($E143,TaskValues_ref!$E:$Z,17,FALSE)=0,"",VLOOKUP($E143,TaskValues_ref!$E:$Z,17,FALSE))</f>
        <v>1</v>
      </c>
      <c r="Q143">
        <f>IF(VLOOKUP($E143,TaskValues_ref!$E:$Z,18,FALSE)=0,"",VLOOKUP($E143,TaskValues_ref!$E:$Z,18,FALSE))</f>
        <v>5</v>
      </c>
      <c r="R143" t="str">
        <f>IF(VLOOKUP($E143,TaskValues_ref!$E:$Z,19,FALSE)=0,"",VLOOKUP($E143,TaskValues_ref!$E:$Z,19,FALSE))</f>
        <v/>
      </c>
      <c r="S143" t="str">
        <f>IF(VLOOKUP($E143,TaskValues_ref!$E:$Z,20,FALSE)=0,"",VLOOKUP($E143,TaskValues_ref!$E:$Z,20,FALSE))</f>
        <v/>
      </c>
    </row>
    <row r="144" spans="1:19" x14ac:dyDescent="0.35">
      <c r="A144" s="357" t="s">
        <v>2337</v>
      </c>
      <c r="B144" s="357" t="s">
        <v>2378</v>
      </c>
      <c r="C144" s="357" t="s">
        <v>519</v>
      </c>
      <c r="D144" s="66">
        <v>125</v>
      </c>
      <c r="E144" s="64" t="s">
        <v>3392</v>
      </c>
      <c r="F144" s="319" t="str">
        <f>VLOOKUP(E144,TaskValues_ref!E:F,2,FALSE)</f>
        <v>Diabetes routine care, ages 35-44</v>
      </c>
      <c r="G144" s="321" t="str">
        <f>VLOOKUP($E144,TaskValues_ref!$E:$Z,3,FALSE)</f>
        <v>Clinical</v>
      </c>
      <c r="H144" s="321" t="str">
        <f>VLOOKUP($E144,TaskValues_ref!$E:$Z,4,FALSE)</f>
        <v>Acute</v>
      </c>
      <c r="I144" s="321" t="str">
        <f>VLOOKUP($E144,TaskValues_ref!$E:$Z,5,FALSE)</f>
        <v>NCDs</v>
      </c>
      <c r="J144" s="320" t="str">
        <f>VLOOKUP($E144,TaskValues_ref!$E:$Z,6,FALSE)</f>
        <v>adults 35-44</v>
      </c>
      <c r="K144" s="321" t="str">
        <f>VLOOKUP($E144,TaskValues_ref!$E:$Z,10,FALSE)</f>
        <v>Amhara</v>
      </c>
      <c r="L144" s="195">
        <f>IF(VLOOKUP($E144,TaskValues_ref!$E:$Z,11,FALSE)=0,"",VLOOKUP($E144,TaskValues_ref!$E:$Z,11,FALSE))</f>
        <v>3.9E-2</v>
      </c>
      <c r="M144" s="321" t="str">
        <f>IF(VLOOKUP($E144,TaskValues_ref!$E:$Z,13,FALSE)=0,"",VLOOKUP($E144,TaskValues_ref!$E:$Z,13,FALSE))</f>
        <v/>
      </c>
      <c r="N144" s="89">
        <f>IF(VLOOKUP($E144,TaskValues_ref!$E:$Z,15,FALSE)=0,"",VLOOKUP($E144,TaskValues_ref!$E:$Z,15,FALSE))</f>
        <v>1</v>
      </c>
      <c r="O144" t="str">
        <f>IF(VLOOKUP($E144,TaskValues_ref!$E:$Z,16,FALSE)=0,"",VLOOKUP($E144,TaskValues_ref!$E:$Z,16,FALSE))</f>
        <v/>
      </c>
      <c r="P144">
        <f>IF(VLOOKUP($E144,TaskValues_ref!$E:$Z,17,FALSE)=0,"",VLOOKUP($E144,TaskValues_ref!$E:$Z,17,FALSE))</f>
        <v>1</v>
      </c>
      <c r="Q144">
        <f>IF(VLOOKUP($E144,TaskValues_ref!$E:$Z,18,FALSE)=0,"",VLOOKUP($E144,TaskValues_ref!$E:$Z,18,FALSE))</f>
        <v>5</v>
      </c>
      <c r="R144" t="str">
        <f>IF(VLOOKUP($E144,TaskValues_ref!$E:$Z,19,FALSE)=0,"",VLOOKUP($E144,TaskValues_ref!$E:$Z,19,FALSE))</f>
        <v/>
      </c>
      <c r="S144" t="str">
        <f>IF(VLOOKUP($E144,TaskValues_ref!$E:$Z,20,FALSE)=0,"",VLOOKUP($E144,TaskValues_ref!$E:$Z,20,FALSE))</f>
        <v/>
      </c>
    </row>
    <row r="145" spans="1:19" x14ac:dyDescent="0.35">
      <c r="A145" s="357" t="s">
        <v>2337</v>
      </c>
      <c r="B145" s="357" t="s">
        <v>2378</v>
      </c>
      <c r="C145" s="357" t="s">
        <v>519</v>
      </c>
      <c r="D145" s="66">
        <v>125</v>
      </c>
      <c r="E145" s="64" t="s">
        <v>3393</v>
      </c>
      <c r="F145" s="319" t="str">
        <f>VLOOKUP(E145,TaskValues_ref!E:F,2,FALSE)</f>
        <v>Diabetes routine care, ages 45-54</v>
      </c>
      <c r="G145" s="321" t="str">
        <f>VLOOKUP($E145,TaskValues_ref!$E:$Z,3,FALSE)</f>
        <v>Clinical</v>
      </c>
      <c r="H145" s="321" t="str">
        <f>VLOOKUP($E145,TaskValues_ref!$E:$Z,4,FALSE)</f>
        <v>Acute</v>
      </c>
      <c r="I145" s="321" t="str">
        <f>VLOOKUP($E145,TaskValues_ref!$E:$Z,5,FALSE)</f>
        <v>NCDs</v>
      </c>
      <c r="J145" s="320" t="str">
        <f>VLOOKUP($E145,TaskValues_ref!$E:$Z,6,FALSE)</f>
        <v>adults 45-54</v>
      </c>
      <c r="K145" s="321" t="str">
        <f>VLOOKUP($E145,TaskValues_ref!$E:$Z,10,FALSE)</f>
        <v>Amhara</v>
      </c>
      <c r="L145" s="195">
        <f>IF(VLOOKUP($E145,TaskValues_ref!$E:$Z,11,FALSE)=0,"",VLOOKUP($E145,TaskValues_ref!$E:$Z,11,FALSE))</f>
        <v>4.2999999999999997E-2</v>
      </c>
      <c r="M145" s="321" t="str">
        <f>IF(VLOOKUP($E145,TaskValues_ref!$E:$Z,13,FALSE)=0,"",VLOOKUP($E145,TaskValues_ref!$E:$Z,13,FALSE))</f>
        <v/>
      </c>
      <c r="N145" s="89">
        <f>IF(VLOOKUP($E145,TaskValues_ref!$E:$Z,15,FALSE)=0,"",VLOOKUP($E145,TaskValues_ref!$E:$Z,15,FALSE))</f>
        <v>1</v>
      </c>
      <c r="O145" t="str">
        <f>IF(VLOOKUP($E145,TaskValues_ref!$E:$Z,16,FALSE)=0,"",VLOOKUP($E145,TaskValues_ref!$E:$Z,16,FALSE))</f>
        <v/>
      </c>
      <c r="P145">
        <f>IF(VLOOKUP($E145,TaskValues_ref!$E:$Z,17,FALSE)=0,"",VLOOKUP($E145,TaskValues_ref!$E:$Z,17,FALSE))</f>
        <v>1</v>
      </c>
      <c r="Q145">
        <f>IF(VLOOKUP($E145,TaskValues_ref!$E:$Z,18,FALSE)=0,"",VLOOKUP($E145,TaskValues_ref!$E:$Z,18,FALSE))</f>
        <v>5</v>
      </c>
      <c r="R145" t="str">
        <f>IF(VLOOKUP($E145,TaskValues_ref!$E:$Z,19,FALSE)=0,"",VLOOKUP($E145,TaskValues_ref!$E:$Z,19,FALSE))</f>
        <v/>
      </c>
      <c r="S145" t="str">
        <f>IF(VLOOKUP($E145,TaskValues_ref!$E:$Z,20,FALSE)=0,"",VLOOKUP($E145,TaskValues_ref!$E:$Z,20,FALSE))</f>
        <v/>
      </c>
    </row>
    <row r="146" spans="1:19" x14ac:dyDescent="0.35">
      <c r="A146" s="357" t="s">
        <v>2337</v>
      </c>
      <c r="B146" s="357" t="s">
        <v>2378</v>
      </c>
      <c r="C146" s="357" t="s">
        <v>519</v>
      </c>
      <c r="D146" s="66">
        <v>125</v>
      </c>
      <c r="E146" s="64" t="s">
        <v>3394</v>
      </c>
      <c r="F146" s="319" t="str">
        <f>VLOOKUP(E146,TaskValues_ref!E:F,2,FALSE)</f>
        <v>Diabetes routine care, ages 55-64</v>
      </c>
      <c r="G146" s="321" t="str">
        <f>VLOOKUP($E146,TaskValues_ref!$E:$Z,3,FALSE)</f>
        <v>Clinical</v>
      </c>
      <c r="H146" s="321" t="str">
        <f>VLOOKUP($E146,TaskValues_ref!$E:$Z,4,FALSE)</f>
        <v>Acute</v>
      </c>
      <c r="I146" s="321" t="str">
        <f>VLOOKUP($E146,TaskValues_ref!$E:$Z,5,FALSE)</f>
        <v>NCDs</v>
      </c>
      <c r="J146" s="320" t="str">
        <f>VLOOKUP($E146,TaskValues_ref!$E:$Z,6,FALSE)</f>
        <v>adults 55-64</v>
      </c>
      <c r="K146" s="321" t="str">
        <f>VLOOKUP($E146,TaskValues_ref!$E:$Z,10,FALSE)</f>
        <v>Amhara</v>
      </c>
      <c r="L146" s="195">
        <f>IF(VLOOKUP($E146,TaskValues_ref!$E:$Z,11,FALSE)=0,"",VLOOKUP($E146,TaskValues_ref!$E:$Z,11,FALSE))</f>
        <v>4.9000000000000002E-2</v>
      </c>
      <c r="M146" s="321" t="str">
        <f>IF(VLOOKUP($E146,TaskValues_ref!$E:$Z,13,FALSE)=0,"",VLOOKUP($E146,TaskValues_ref!$E:$Z,13,FALSE))</f>
        <v/>
      </c>
      <c r="N146" s="89">
        <f>IF(VLOOKUP($E146,TaskValues_ref!$E:$Z,15,FALSE)=0,"",VLOOKUP($E146,TaskValues_ref!$E:$Z,15,FALSE))</f>
        <v>1</v>
      </c>
      <c r="O146" t="str">
        <f>IF(VLOOKUP($E146,TaskValues_ref!$E:$Z,16,FALSE)=0,"",VLOOKUP($E146,TaskValues_ref!$E:$Z,16,FALSE))</f>
        <v/>
      </c>
      <c r="P146">
        <f>IF(VLOOKUP($E146,TaskValues_ref!$E:$Z,17,FALSE)=0,"",VLOOKUP($E146,TaskValues_ref!$E:$Z,17,FALSE))</f>
        <v>1</v>
      </c>
      <c r="Q146">
        <f>IF(VLOOKUP($E146,TaskValues_ref!$E:$Z,18,FALSE)=0,"",VLOOKUP($E146,TaskValues_ref!$E:$Z,18,FALSE))</f>
        <v>5</v>
      </c>
      <c r="R146" t="str">
        <f>IF(VLOOKUP($E146,TaskValues_ref!$E:$Z,19,FALSE)=0,"",VLOOKUP($E146,TaskValues_ref!$E:$Z,19,FALSE))</f>
        <v/>
      </c>
      <c r="S146" t="str">
        <f>IF(VLOOKUP($E146,TaskValues_ref!$E:$Z,20,FALSE)=0,"",VLOOKUP($E146,TaskValues_ref!$E:$Z,20,FALSE))</f>
        <v/>
      </c>
    </row>
    <row r="147" spans="1:19" x14ac:dyDescent="0.35">
      <c r="A147" s="357" t="s">
        <v>2337</v>
      </c>
      <c r="B147" s="357" t="s">
        <v>2378</v>
      </c>
      <c r="C147" s="357" t="s">
        <v>519</v>
      </c>
      <c r="D147" s="66">
        <v>125</v>
      </c>
      <c r="E147" s="64" t="s">
        <v>3461</v>
      </c>
      <c r="F147" s="319" t="str">
        <f>VLOOKUP(E147,TaskValues_ref!E:F,2,FALSE)</f>
        <v>Diabetes routine care, ages 65+</v>
      </c>
      <c r="G147" s="321" t="str">
        <f>VLOOKUP($E147,TaskValues_ref!$E:$Z,3,FALSE)</f>
        <v>Clinical</v>
      </c>
      <c r="H147" s="321" t="str">
        <f>VLOOKUP($E147,TaskValues_ref!$E:$Z,4,FALSE)</f>
        <v>Acute</v>
      </c>
      <c r="I147" s="321" t="str">
        <f>VLOOKUP($E147,TaskValues_ref!$E:$Z,5,FALSE)</f>
        <v>NCDs</v>
      </c>
      <c r="J147" s="320" t="str">
        <f>VLOOKUP($E147,TaskValues_ref!$E:$Z,6,FALSE)</f>
        <v>adults 65+</v>
      </c>
      <c r="K147" s="321" t="str">
        <f>VLOOKUP($E147,TaskValues_ref!$E:$Z,10,FALSE)</f>
        <v>Amhara</v>
      </c>
      <c r="L147" s="195">
        <f>IF(VLOOKUP($E147,TaskValues_ref!$E:$Z,11,FALSE)=0,"",VLOOKUP($E147,TaskValues_ref!$E:$Z,11,FALSE))</f>
        <v>4.5999999999999999E-2</v>
      </c>
      <c r="M147" s="321" t="str">
        <f>IF(VLOOKUP($E147,TaskValues_ref!$E:$Z,13,FALSE)=0,"",VLOOKUP($E147,TaskValues_ref!$E:$Z,13,FALSE))</f>
        <v/>
      </c>
      <c r="N147" s="89">
        <f>IF(VLOOKUP($E147,TaskValues_ref!$E:$Z,15,FALSE)=0,"",VLOOKUP($E147,TaskValues_ref!$E:$Z,15,FALSE))</f>
        <v>1</v>
      </c>
      <c r="O147" t="str">
        <f>IF(VLOOKUP($E147,TaskValues_ref!$E:$Z,16,FALSE)=0,"",VLOOKUP($E147,TaskValues_ref!$E:$Z,16,FALSE))</f>
        <v/>
      </c>
      <c r="P147">
        <f>IF(VLOOKUP($E147,TaskValues_ref!$E:$Z,17,FALSE)=0,"",VLOOKUP($E147,TaskValues_ref!$E:$Z,17,FALSE))</f>
        <v>1</v>
      </c>
      <c r="Q147">
        <f>IF(VLOOKUP($E147,TaskValues_ref!$E:$Z,18,FALSE)=0,"",VLOOKUP($E147,TaskValues_ref!$E:$Z,18,FALSE))</f>
        <v>5</v>
      </c>
      <c r="R147" t="str">
        <f>IF(VLOOKUP($E147,TaskValues_ref!$E:$Z,19,FALSE)=0,"",VLOOKUP($E147,TaskValues_ref!$E:$Z,19,FALSE))</f>
        <v/>
      </c>
      <c r="S147" t="str">
        <f>IF(VLOOKUP($E147,TaskValues_ref!$E:$Z,20,FALSE)=0,"",VLOOKUP($E147,TaskValues_ref!$E:$Z,20,FALSE))</f>
        <v/>
      </c>
    </row>
    <row r="148" spans="1:19" x14ac:dyDescent="0.35">
      <c r="A148" s="357" t="s">
        <v>2337</v>
      </c>
      <c r="B148" s="357" t="s">
        <v>2378</v>
      </c>
      <c r="C148" s="357" t="s">
        <v>2394</v>
      </c>
      <c r="D148" s="66">
        <v>126</v>
      </c>
      <c r="E148" s="64" t="str">
        <f>_xlfn.CONCAT("DPC.Asth.",D148)</f>
        <v>DPC.Asth.126</v>
      </c>
      <c r="F148" s="319" t="str">
        <f>VLOOKUP(E148,TaskValues_ref!E:F,2,FALSE)</f>
        <v>Smoking cessation</v>
      </c>
      <c r="G148" s="321" t="str">
        <f>VLOOKUP($E148,TaskValues_ref!$E:$Z,3,FALSE)</f>
        <v>Clinical</v>
      </c>
      <c r="H148" s="321" t="str">
        <f>VLOOKUP($E148,TaskValues_ref!$E:$Z,4,FALSE)</f>
        <v>Preventive</v>
      </c>
      <c r="I148" s="321" t="str">
        <f>VLOOKUP($E148,TaskValues_ref!$E:$Z,5,FALSE)</f>
        <v>NCDs</v>
      </c>
      <c r="J148" s="320" t="str">
        <f>VLOOKUP($E148,TaskValues_ref!$E:$Z,6,FALSE)</f>
        <v>men 18+</v>
      </c>
      <c r="K148" s="321" t="str">
        <f>VLOOKUP($E148,TaskValues_ref!$E:$Z,10,FALSE)</f>
        <v>Amhara</v>
      </c>
      <c r="L148" s="195">
        <f>IF(VLOOKUP($E148,TaskValues_ref!$E:$Z,11,FALSE)=0,"",VLOOKUP($E148,TaskValues_ref!$E:$Z,11,FALSE))</f>
        <v>6.9999999999999993E-3</v>
      </c>
      <c r="M148" s="321">
        <f>IF(VLOOKUP($E148,TaskValues_ref!$E:$Z,13,FALSE)=0,"",VLOOKUP($E148,TaskValues_ref!$E:$Z,13,FALSE))</f>
        <v>0.1</v>
      </c>
      <c r="N148" s="89">
        <f>IF(VLOOKUP($E148,TaskValues_ref!$E:$Z,15,FALSE)=0,"",VLOOKUP($E148,TaskValues_ref!$E:$Z,15,FALSE))</f>
        <v>1</v>
      </c>
      <c r="O148">
        <f>IF(VLOOKUP($E148,TaskValues_ref!$E:$Z,16,FALSE)=0,"",VLOOKUP($E148,TaskValues_ref!$E:$Z,16,FALSE))</f>
        <v>2</v>
      </c>
      <c r="P148" t="str">
        <f>IF(VLOOKUP($E148,TaskValues_ref!$E:$Z,17,FALSE)=0,"",VLOOKUP($E148,TaskValues_ref!$E:$Z,17,FALSE))</f>
        <v/>
      </c>
      <c r="Q148">
        <f>IF(VLOOKUP($E148,TaskValues_ref!$E:$Z,18,FALSE)=0,"",VLOOKUP($E148,TaskValues_ref!$E:$Z,18,FALSE))</f>
        <v>10</v>
      </c>
      <c r="R148" t="str">
        <f>IF(VLOOKUP($E148,TaskValues_ref!$E:$Z,19,FALSE)=0,"",VLOOKUP($E148,TaskValues_ref!$E:$Z,19,FALSE))</f>
        <v/>
      </c>
      <c r="S148" t="str">
        <f>IF(VLOOKUP($E148,TaskValues_ref!$E:$Z,20,FALSE)=0,"",VLOOKUP($E148,TaskValues_ref!$E:$Z,20,FALSE))</f>
        <v/>
      </c>
    </row>
    <row r="149" spans="1:19" x14ac:dyDescent="0.35">
      <c r="A149" s="357" t="s">
        <v>2337</v>
      </c>
      <c r="B149" s="357" t="s">
        <v>2378</v>
      </c>
      <c r="C149" s="357" t="s">
        <v>2394</v>
      </c>
      <c r="D149" s="66">
        <v>127</v>
      </c>
      <c r="E149" s="64" t="str">
        <f>_xlfn.CONCAT("DPC.Asth.",D149)</f>
        <v>DPC.Asth.127</v>
      </c>
      <c r="F149" s="319" t="str">
        <f>VLOOKUP(E149,TaskValues_ref!E:F,2,FALSE)</f>
        <v>Prevention of risk factors</v>
      </c>
      <c r="G149" s="321" t="str">
        <f>VLOOKUP($E149,TaskValues_ref!$E:$Z,3,FALSE)</f>
        <v>Clinical</v>
      </c>
      <c r="H149" s="321" t="str">
        <f>VLOOKUP($E149,TaskValues_ref!$E:$Z,4,FALSE)</f>
        <v>Preventive</v>
      </c>
      <c r="I149" s="321" t="str">
        <f>VLOOKUP($E149,TaskValues_ref!$E:$Z,5,FALSE)</f>
        <v>NCDs</v>
      </c>
      <c r="J149" s="320" t="str">
        <f>VLOOKUP($E149,TaskValues_ref!$E:$Z,6,FALSE)</f>
        <v>adults 18+</v>
      </c>
      <c r="K149" s="321" t="str">
        <f>VLOOKUP($E149,TaskValues_ref!$E:$Z,10,FALSE)</f>
        <v>Amhara</v>
      </c>
      <c r="L149" s="195" t="str">
        <f>IF(VLOOKUP($E149,TaskValues_ref!$E:$Z,11,FALSE)=0,"",VLOOKUP($E149,TaskValues_ref!$E:$Z,11,FALSE))</f>
        <v/>
      </c>
      <c r="M149" s="321" t="str">
        <f>IF(VLOOKUP($E149,TaskValues_ref!$E:$Z,13,FALSE)=0,"",VLOOKUP($E149,TaskValues_ref!$E:$Z,13,FALSE))</f>
        <v/>
      </c>
      <c r="N149" s="89" t="str">
        <f>IF(VLOOKUP($E149,TaskValues_ref!$E:$Z,15,FALSE)=0,"",VLOOKUP($E149,TaskValues_ref!$E:$Z,15,FALSE))</f>
        <v/>
      </c>
      <c r="O149" t="str">
        <f>IF(VLOOKUP($E149,TaskValues_ref!$E:$Z,16,FALSE)=0,"",VLOOKUP($E149,TaskValues_ref!$E:$Z,16,FALSE))</f>
        <v/>
      </c>
      <c r="P149" t="str">
        <f>IF(VLOOKUP($E149,TaskValues_ref!$E:$Z,17,FALSE)=0,"",VLOOKUP($E149,TaskValues_ref!$E:$Z,17,FALSE))</f>
        <v/>
      </c>
      <c r="Q149" t="str">
        <f>IF(VLOOKUP($E149,TaskValues_ref!$E:$Z,18,FALSE)=0,"",VLOOKUP($E149,TaskValues_ref!$E:$Z,18,FALSE))</f>
        <v/>
      </c>
      <c r="R149" t="str">
        <f>IF(VLOOKUP($E149,TaskValues_ref!$E:$Z,19,FALSE)=0,"",VLOOKUP($E149,TaskValues_ref!$E:$Z,19,FALSE))</f>
        <v/>
      </c>
      <c r="S149" t="str">
        <f>IF(VLOOKUP($E149,TaskValues_ref!$E:$Z,20,FALSE)=0,"",VLOOKUP($E149,TaskValues_ref!$E:$Z,20,FALSE))</f>
        <v/>
      </c>
    </row>
    <row r="150" spans="1:19" x14ac:dyDescent="0.35">
      <c r="A150" s="357" t="s">
        <v>2337</v>
      </c>
      <c r="B150" s="357" t="s">
        <v>2378</v>
      </c>
      <c r="C150" s="357" t="s">
        <v>2394</v>
      </c>
      <c r="D150" s="66">
        <v>128</v>
      </c>
      <c r="E150" s="64" t="str">
        <f>_xlfn.CONCAT("DPC.Asth.",D150)</f>
        <v>DPC.Asth.128</v>
      </c>
      <c r="F150" s="319" t="str">
        <f>VLOOKUP(E150,TaskValues_ref!E:F,2,FALSE)</f>
        <v>Dx &amp; treat mild asthma</v>
      </c>
      <c r="G150" s="321" t="str">
        <f>VLOOKUP($E150,TaskValues_ref!$E:$Z,3,FALSE)</f>
        <v>Clinical</v>
      </c>
      <c r="H150" s="321" t="str">
        <f>VLOOKUP($E150,TaskValues_ref!$E:$Z,4,FALSE)</f>
        <v>Acute</v>
      </c>
      <c r="I150" s="321" t="str">
        <f>VLOOKUP($E150,TaskValues_ref!$E:$Z,5,FALSE)</f>
        <v>NCDs</v>
      </c>
      <c r="J150" s="320" t="str">
        <f>VLOOKUP($E150,TaskValues_ref!$E:$Z,6,FALSE)</f>
        <v>15 yo</v>
      </c>
      <c r="K150" s="321" t="str">
        <f>VLOOKUP($E150,TaskValues_ref!$E:$Z,10,FALSE)</f>
        <v>Amhara</v>
      </c>
      <c r="L150" s="195">
        <f>IF(VLOOKUP($E150,TaskValues_ref!$E:$Z,11,FALSE)=0,"",VLOOKUP($E150,TaskValues_ref!$E:$Z,11,FALSE))</f>
        <v>8.2649999999999987E-2</v>
      </c>
      <c r="M150" s="321" t="str">
        <f>IF(VLOOKUP($E150,TaskValues_ref!$E:$Z,13,FALSE)=0,"",VLOOKUP($E150,TaskValues_ref!$E:$Z,13,FALSE))</f>
        <v/>
      </c>
      <c r="N150" s="89">
        <f>IF(VLOOKUP($E150,TaskValues_ref!$E:$Z,15,FALSE)=0,"",VLOOKUP($E150,TaskValues_ref!$E:$Z,15,FALSE))</f>
        <v>0.98499999999999999</v>
      </c>
      <c r="O150">
        <f>IF(VLOOKUP($E150,TaskValues_ref!$E:$Z,16,FALSE)=0,"",VLOOKUP($E150,TaskValues_ref!$E:$Z,16,FALSE))</f>
        <v>1</v>
      </c>
      <c r="P150">
        <f>IF(VLOOKUP($E150,TaskValues_ref!$E:$Z,17,FALSE)=0,"",VLOOKUP($E150,TaskValues_ref!$E:$Z,17,FALSE))</f>
        <v>1</v>
      </c>
      <c r="Q150">
        <f>IF(VLOOKUP($E150,TaskValues_ref!$E:$Z,18,FALSE)=0,"",VLOOKUP($E150,TaskValues_ref!$E:$Z,18,FALSE))</f>
        <v>10</v>
      </c>
      <c r="R150" t="str">
        <f>IF(VLOOKUP($E150,TaskValues_ref!$E:$Z,19,FALSE)=0,"",VLOOKUP($E150,TaskValues_ref!$E:$Z,19,FALSE))</f>
        <v/>
      </c>
      <c r="S150" t="str">
        <f>IF(VLOOKUP($E150,TaskValues_ref!$E:$Z,20,FALSE)=0,"",VLOOKUP($E150,TaskValues_ref!$E:$Z,20,FALSE))</f>
        <v/>
      </c>
    </row>
    <row r="151" spans="1:19" x14ac:dyDescent="0.35">
      <c r="A151" s="357" t="s">
        <v>2337</v>
      </c>
      <c r="B151" s="357" t="s">
        <v>2378</v>
      </c>
      <c r="C151" s="357" t="s">
        <v>2394</v>
      </c>
      <c r="D151" s="66">
        <v>129</v>
      </c>
      <c r="E151" s="64" t="str">
        <f>_xlfn.CONCAT("DPC.Asth.",D151)</f>
        <v>DPC.Asth.129</v>
      </c>
      <c r="F151" s="319" t="str">
        <f>VLOOKUP(E151,TaskValues_ref!E:F,2,FALSE)</f>
        <v>Dx &amp; refer severe asthma</v>
      </c>
      <c r="G151" s="321" t="str">
        <f>VLOOKUP($E151,TaskValues_ref!$E:$Z,3,FALSE)</f>
        <v>Clinical</v>
      </c>
      <c r="H151" s="321" t="str">
        <f>VLOOKUP($E151,TaskValues_ref!$E:$Z,4,FALSE)</f>
        <v>Acute</v>
      </c>
      <c r="I151" s="321" t="str">
        <f>VLOOKUP($E151,TaskValues_ref!$E:$Z,5,FALSE)</f>
        <v>NCDs</v>
      </c>
      <c r="J151" s="320" t="str">
        <f>VLOOKUP($E151,TaskValues_ref!$E:$Z,6,FALSE)</f>
        <v>15 yo</v>
      </c>
      <c r="K151" s="321" t="str">
        <f>VLOOKUP($E151,TaskValues_ref!$E:$Z,10,FALSE)</f>
        <v>Amhara</v>
      </c>
      <c r="L151" s="195">
        <f>IF(VLOOKUP($E151,TaskValues_ref!$E:$Z,11,FALSE)=0,"",VLOOKUP($E151,TaskValues_ref!$E:$Z,11,FALSE))</f>
        <v>4.3499999999999997E-3</v>
      </c>
      <c r="M151" s="321" t="str">
        <f>IF(VLOOKUP($E151,TaskValues_ref!$E:$Z,13,FALSE)=0,"",VLOOKUP($E151,TaskValues_ref!$E:$Z,13,FALSE))</f>
        <v/>
      </c>
      <c r="N151" s="89">
        <f>IF(VLOOKUP($E151,TaskValues_ref!$E:$Z,15,FALSE)=0,"",VLOOKUP($E151,TaskValues_ref!$E:$Z,15,FALSE))</f>
        <v>0.98499999999999999</v>
      </c>
      <c r="O151">
        <f>IF(VLOOKUP($E151,TaskValues_ref!$E:$Z,16,FALSE)=0,"",VLOOKUP($E151,TaskValues_ref!$E:$Z,16,FALSE))</f>
        <v>1</v>
      </c>
      <c r="P151" t="str">
        <f>IF(VLOOKUP($E151,TaskValues_ref!$E:$Z,17,FALSE)=0,"",VLOOKUP($E151,TaskValues_ref!$E:$Z,17,FALSE))</f>
        <v/>
      </c>
      <c r="Q151">
        <f>IF(VLOOKUP($E151,TaskValues_ref!$E:$Z,18,FALSE)=0,"",VLOOKUP($E151,TaskValues_ref!$E:$Z,18,FALSE))</f>
        <v>10</v>
      </c>
      <c r="R151" t="str">
        <f>IF(VLOOKUP($E151,TaskValues_ref!$E:$Z,19,FALSE)=0,"",VLOOKUP($E151,TaskValues_ref!$E:$Z,19,FALSE))</f>
        <v/>
      </c>
      <c r="S151" t="str">
        <f>IF(VLOOKUP($E151,TaskValues_ref!$E:$Z,20,FALSE)=0,"",VLOOKUP($E151,TaskValues_ref!$E:$Z,20,FALSE))</f>
        <v/>
      </c>
    </row>
    <row r="152" spans="1:19" x14ac:dyDescent="0.35">
      <c r="A152" s="357" t="s">
        <v>2337</v>
      </c>
      <c r="B152" s="357" t="s">
        <v>2378</v>
      </c>
      <c r="C152" s="357" t="s">
        <v>232</v>
      </c>
      <c r="D152" s="66">
        <v>130</v>
      </c>
      <c r="E152" s="64" t="s">
        <v>2442</v>
      </c>
      <c r="F152" s="319" t="str">
        <f>VLOOKUP(E152,TaskValues_ref!E:F,2,FALSE)</f>
        <v>Generate community awareness</v>
      </c>
      <c r="G152" s="321" t="str">
        <f>VLOOKUP($E152,TaskValues_ref!$E:$Z,3,FALSE)</f>
        <v>Non-clinical</v>
      </c>
      <c r="H152" s="321" t="str">
        <f>VLOOKUP($E152,TaskValues_ref!$E:$Z,4,FALSE)</f>
        <v>Public health</v>
      </c>
      <c r="I152" s="321" t="str">
        <f>VLOOKUP($E152,TaskValues_ref!$E:$Z,5,FALSE)</f>
        <v>Mental health</v>
      </c>
      <c r="J152" s="320" t="str">
        <f>VLOOKUP($E152,TaskValues_ref!$E:$Z,6,FALSE)</f>
        <v>-</v>
      </c>
      <c r="K152" s="321" t="str">
        <f>VLOOKUP($E152,TaskValues_ref!$E:$Z,10,FALSE)</f>
        <v>Amhara</v>
      </c>
      <c r="L152" s="195" t="str">
        <f>IF(VLOOKUP($E152,TaskValues_ref!$E:$Z,11,FALSE)=0,"",VLOOKUP($E152,TaskValues_ref!$E:$Z,11,FALSE))</f>
        <v/>
      </c>
      <c r="M152" s="321" t="str">
        <f>IF(VLOOKUP($E152,TaskValues_ref!$E:$Z,13,FALSE)=0,"",VLOOKUP($E152,TaskValues_ref!$E:$Z,13,FALSE))</f>
        <v/>
      </c>
      <c r="N152" s="89" t="str">
        <f>IF(VLOOKUP($E152,TaskValues_ref!$E:$Z,15,FALSE)=0,"",VLOOKUP($E152,TaskValues_ref!$E:$Z,15,FALSE))</f>
        <v/>
      </c>
      <c r="O152" t="str">
        <f>IF(VLOOKUP($E152,TaskValues_ref!$E:$Z,16,FALSE)=0,"",VLOOKUP($E152,TaskValues_ref!$E:$Z,16,FALSE))</f>
        <v/>
      </c>
      <c r="P152" t="str">
        <f>IF(VLOOKUP($E152,TaskValues_ref!$E:$Z,17,FALSE)=0,"",VLOOKUP($E152,TaskValues_ref!$E:$Z,17,FALSE))</f>
        <v/>
      </c>
      <c r="Q152" t="str">
        <f>IF(VLOOKUP($E152,TaskValues_ref!$E:$Z,18,FALSE)=0,"",VLOOKUP($E152,TaskValues_ref!$E:$Z,18,FALSE))</f>
        <v/>
      </c>
      <c r="R152" t="str">
        <f>IF(VLOOKUP($E152,TaskValues_ref!$E:$Z,19,FALSE)=0,"",VLOOKUP($E152,TaskValues_ref!$E:$Z,19,FALSE))</f>
        <v/>
      </c>
      <c r="S152" t="str">
        <f>IF(VLOOKUP($E152,TaskValues_ref!$E:$Z,20,FALSE)=0,"",VLOOKUP($E152,TaskValues_ref!$E:$Z,20,FALSE))</f>
        <v/>
      </c>
    </row>
    <row r="153" spans="1:19" x14ac:dyDescent="0.35">
      <c r="A153" s="357" t="s">
        <v>2337</v>
      </c>
      <c r="B153" s="357" t="s">
        <v>2378</v>
      </c>
      <c r="C153" s="357" t="s">
        <v>232</v>
      </c>
      <c r="D153" s="66">
        <v>130</v>
      </c>
      <c r="E153" s="64" t="s">
        <v>2443</v>
      </c>
      <c r="F153" s="319" t="str">
        <f>VLOOKUP(E153,TaskValues_ref!E:F,2,FALSE)</f>
        <v>Identify &amp; link to care</v>
      </c>
      <c r="G153" s="321" t="str">
        <f>VLOOKUP($E153,TaskValues_ref!$E:$Z,3,FALSE)</f>
        <v>Clinical</v>
      </c>
      <c r="H153" s="321" t="str">
        <f>VLOOKUP($E153,TaskValues_ref!$E:$Z,4,FALSE)</f>
        <v>Acute</v>
      </c>
      <c r="I153" s="321" t="str">
        <f>VLOOKUP($E153,TaskValues_ref!$E:$Z,5,FALSE)</f>
        <v>Mental health</v>
      </c>
      <c r="J153" s="320" t="str">
        <f>VLOOKUP($E153,TaskValues_ref!$E:$Z,6,FALSE)</f>
        <v>30 yo adults</v>
      </c>
      <c r="K153" s="321" t="str">
        <f>VLOOKUP($E153,TaskValues_ref!$E:$Z,10,FALSE)</f>
        <v>Amhara</v>
      </c>
      <c r="L153" s="195">
        <f>IF(VLOOKUP($E153,TaskValues_ref!$E:$Z,11,FALSE)=0,"",VLOOKUP($E153,TaskValues_ref!$E:$Z,11,FALSE))</f>
        <v>0.21579999999999999</v>
      </c>
      <c r="M153" s="321" t="str">
        <f>IF(VLOOKUP($E153,TaskValues_ref!$E:$Z,13,FALSE)=0,"",VLOOKUP($E153,TaskValues_ref!$E:$Z,13,FALSE))</f>
        <v/>
      </c>
      <c r="N153" s="89">
        <f>IF(VLOOKUP($E153,TaskValues_ref!$E:$Z,15,FALSE)=0,"",VLOOKUP($E153,TaskValues_ref!$E:$Z,15,FALSE))</f>
        <v>1</v>
      </c>
      <c r="O153">
        <f>IF(VLOOKUP($E153,TaskValues_ref!$E:$Z,16,FALSE)=0,"",VLOOKUP($E153,TaskValues_ref!$E:$Z,16,FALSE))</f>
        <v>1</v>
      </c>
      <c r="P153" t="str">
        <f>IF(VLOOKUP($E153,TaskValues_ref!$E:$Z,17,FALSE)=0,"",VLOOKUP($E153,TaskValues_ref!$E:$Z,17,FALSE))</f>
        <v/>
      </c>
      <c r="Q153">
        <f>IF(VLOOKUP($E153,TaskValues_ref!$E:$Z,18,FALSE)=0,"",VLOOKUP($E153,TaskValues_ref!$E:$Z,18,FALSE))</f>
        <v>15</v>
      </c>
      <c r="R153" t="str">
        <f>IF(VLOOKUP($E153,TaskValues_ref!$E:$Z,19,FALSE)=0,"",VLOOKUP($E153,TaskValues_ref!$E:$Z,19,FALSE))</f>
        <v/>
      </c>
      <c r="S153" t="str">
        <f>IF(VLOOKUP($E153,TaskValues_ref!$E:$Z,20,FALSE)=0,"",VLOOKUP($E153,TaskValues_ref!$E:$Z,20,FALSE))</f>
        <v/>
      </c>
    </row>
    <row r="154" spans="1:19" x14ac:dyDescent="0.35">
      <c r="A154" s="357" t="s">
        <v>2337</v>
      </c>
      <c r="B154" s="357" t="s">
        <v>2378</v>
      </c>
      <c r="C154" s="357" t="s">
        <v>232</v>
      </c>
      <c r="D154" s="66">
        <v>131</v>
      </c>
      <c r="E154" s="64" t="str">
        <f>_xlfn.CONCAT("DPC.MH.",D154)</f>
        <v>DPC.MH.131</v>
      </c>
      <c r="F154" s="319" t="str">
        <f>VLOOKUP(E154,TaskValues_ref!E:F,2,FALSE)</f>
        <v>Workplace stress reduction</v>
      </c>
      <c r="G154" s="321" t="str">
        <f>VLOOKUP($E154,TaskValues_ref!$E:$Z,3,FALSE)</f>
        <v>Non-clinical</v>
      </c>
      <c r="H154" s="321" t="str">
        <f>VLOOKUP($E154,TaskValues_ref!$E:$Z,4,FALSE)</f>
        <v>Public health</v>
      </c>
      <c r="I154" s="321" t="str">
        <f>VLOOKUP($E154,TaskValues_ref!$E:$Z,5,FALSE)</f>
        <v>Mental health</v>
      </c>
      <c r="J154" s="320" t="str">
        <f>VLOOKUP($E154,TaskValues_ref!$E:$Z,6,FALSE)</f>
        <v>-</v>
      </c>
      <c r="K154" s="321" t="str">
        <f>VLOOKUP($E154,TaskValues_ref!$E:$Z,10,FALSE)</f>
        <v>Amhara</v>
      </c>
      <c r="L154" s="195" t="str">
        <f>IF(VLOOKUP($E154,TaskValues_ref!$E:$Z,11,FALSE)=0,"",VLOOKUP($E154,TaskValues_ref!$E:$Z,11,FALSE))</f>
        <v/>
      </c>
      <c r="M154" s="321"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t="str">
        <f>IF(VLOOKUP($E154,TaskValues_ref!$E:$Z,19,FALSE)=0,"",VLOOKUP($E154,TaskValues_ref!$E:$Z,19,FALSE))</f>
        <v/>
      </c>
      <c r="S154" t="str">
        <f>IF(VLOOKUP($E154,TaskValues_ref!$E:$Z,20,FALSE)=0,"",VLOOKUP($E154,TaskValues_ref!$E:$Z,20,FALSE))</f>
        <v/>
      </c>
    </row>
    <row r="155" spans="1:19" x14ac:dyDescent="0.35">
      <c r="A155" s="357" t="s">
        <v>2337</v>
      </c>
      <c r="B155" s="357" t="s">
        <v>2378</v>
      </c>
      <c r="C155" s="357" t="s">
        <v>232</v>
      </c>
      <c r="D155" s="66">
        <v>132</v>
      </c>
      <c r="E155" s="64" t="str">
        <f>_xlfn.CONCAT("DPC.MH.",D155)</f>
        <v>DPC.MH.132</v>
      </c>
      <c r="F155" s="319" t="str">
        <f>VLOOKUP(E155,TaskValues_ref!E:F,2,FALSE)</f>
        <v>School-based mental health programs</v>
      </c>
      <c r="G155" s="321" t="str">
        <f>VLOOKUP($E155,TaskValues_ref!$E:$Z,3,FALSE)</f>
        <v>Non-clinical</v>
      </c>
      <c r="H155" s="321" t="str">
        <f>VLOOKUP($E155,TaskValues_ref!$E:$Z,4,FALSE)</f>
        <v>Public health</v>
      </c>
      <c r="I155" s="321" t="str">
        <f>VLOOKUP($E155,TaskValues_ref!$E:$Z,5,FALSE)</f>
        <v>Mental health</v>
      </c>
      <c r="J155" s="320" t="str">
        <f>VLOOKUP($E155,TaskValues_ref!$E:$Z,6,FALSE)</f>
        <v>-</v>
      </c>
      <c r="K155" s="321" t="str">
        <f>VLOOKUP($E155,TaskValues_ref!$E:$Z,10,FALSE)</f>
        <v>Amhara</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35">
      <c r="A156" s="357" t="s">
        <v>2337</v>
      </c>
      <c r="B156" s="357" t="s">
        <v>2378</v>
      </c>
      <c r="C156" s="357" t="s">
        <v>232</v>
      </c>
      <c r="D156" s="66">
        <v>133</v>
      </c>
      <c r="E156" s="64" t="str">
        <f>_xlfn.CONCAT("DPC.MH.",D156)</f>
        <v>DPC.MH.133</v>
      </c>
      <c r="F156" s="319" t="str">
        <f>VLOOKUP(E156,TaskValues_ref!E:F,2,FALSE)</f>
        <v>Identify &amp; assess drug use</v>
      </c>
      <c r="G156" s="321" t="str">
        <f>VLOOKUP($E156,TaskValues_ref!$E:$Z,3,FALSE)</f>
        <v>Clinical</v>
      </c>
      <c r="H156" s="321" t="str">
        <f>VLOOKUP($E156,TaskValues_ref!$E:$Z,4,FALSE)</f>
        <v>Acute</v>
      </c>
      <c r="I156" s="321" t="str">
        <f>VLOOKUP($E156,TaskValues_ref!$E:$Z,5,FALSE)</f>
        <v>Mental health</v>
      </c>
      <c r="J156" s="320" t="str">
        <f>VLOOKUP($E156,TaskValues_ref!$E:$Z,6,FALSE)</f>
        <v>30 yo adults</v>
      </c>
      <c r="K156" s="321" t="str">
        <f>VLOOKUP($E156,TaskValues_ref!$E:$Z,10,FALSE)</f>
        <v>Amhara</v>
      </c>
      <c r="L156" s="195" t="str">
        <f>IF(VLOOKUP($E156,TaskValues_ref!$E:$Z,11,FALSE)=0,"",VLOOKUP($E156,TaskValues_ref!$E:$Z,11,FALSE))</f>
        <v/>
      </c>
      <c r="M156" s="321" t="str">
        <f>IF(VLOOKUP($E156,TaskValues_ref!$E:$Z,13,FALSE)=0,"",VLOOKUP($E156,TaskValues_ref!$E:$Z,13,FALSE))</f>
        <v/>
      </c>
      <c r="N156" s="89">
        <f>IF(VLOOKUP($E156,TaskValues_ref!$E:$Z,15,FALSE)=0,"",VLOOKUP($E156,TaskValues_ref!$E:$Z,15,FALSE))</f>
        <v>1</v>
      </c>
      <c r="O156">
        <f>IF(VLOOKUP($E156,TaskValues_ref!$E:$Z,16,FALSE)=0,"",VLOOKUP($E156,TaskValues_ref!$E:$Z,16,FALSE))</f>
        <v>1</v>
      </c>
      <c r="P156" t="str">
        <f>IF(VLOOKUP($E156,TaskValues_ref!$E:$Z,17,FALSE)=0,"",VLOOKUP($E156,TaskValues_ref!$E:$Z,17,FALSE))</f>
        <v/>
      </c>
      <c r="Q156">
        <f>IF(VLOOKUP($E156,TaskValues_ref!$E:$Z,18,FALSE)=0,"",VLOOKUP($E156,TaskValues_ref!$E:$Z,18,FALSE))</f>
        <v>15</v>
      </c>
      <c r="R156" t="str">
        <f>IF(VLOOKUP($E156,TaskValues_ref!$E:$Z,19,FALSE)=0,"",VLOOKUP($E156,TaskValues_ref!$E:$Z,19,FALSE))</f>
        <v/>
      </c>
      <c r="S156" t="str">
        <f>IF(VLOOKUP($E156,TaskValues_ref!$E:$Z,20,FALSE)=0,"",VLOOKUP($E156,TaskValues_ref!$E:$Z,20,FALSE))</f>
        <v/>
      </c>
    </row>
    <row r="157" spans="1:19" x14ac:dyDescent="0.35">
      <c r="A157" s="357" t="s">
        <v>2337</v>
      </c>
      <c r="B157" s="357" t="s">
        <v>2378</v>
      </c>
      <c r="C157" s="357" t="s">
        <v>232</v>
      </c>
      <c r="D157" s="66">
        <v>134</v>
      </c>
      <c r="E157" s="64" t="str">
        <f>_xlfn.CONCAT("DPC.MH.",D157)</f>
        <v>DPC.MH.134</v>
      </c>
      <c r="F157" s="319" t="str">
        <f>VLOOKUP(E157,TaskValues_ref!E:F,2,FALSE)</f>
        <v>Safer storage of pesticides</v>
      </c>
      <c r="G157" s="321" t="str">
        <f>VLOOKUP($E157,TaskValues_ref!$E:$Z,3,FALSE)</f>
        <v>Non-clinical</v>
      </c>
      <c r="H157" s="321" t="str">
        <f>VLOOKUP($E157,TaskValues_ref!$E:$Z,4,FALSE)</f>
        <v>Public health</v>
      </c>
      <c r="I157" s="321" t="str">
        <f>VLOOKUP($E157,TaskValues_ref!$E:$Z,5,FALSE)</f>
        <v>Mental health</v>
      </c>
      <c r="J157" s="320" t="str">
        <f>VLOOKUP($E157,TaskValues_ref!$E:$Z,6,FALSE)</f>
        <v>-</v>
      </c>
      <c r="K157" s="321" t="str">
        <f>VLOOKUP($E157,TaskValues_ref!$E:$Z,10,FALSE)</f>
        <v>Amhara</v>
      </c>
      <c r="L157" s="195" t="str">
        <f>IF(VLOOKUP($E157,TaskValues_ref!$E:$Z,11,FALSE)=0,"",VLOOKUP($E157,TaskValues_ref!$E:$Z,11,FALSE))</f>
        <v/>
      </c>
      <c r="M157" s="321"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35">
      <c r="A158" s="357" t="s">
        <v>2337</v>
      </c>
      <c r="B158" s="357" t="s">
        <v>2378</v>
      </c>
      <c r="C158" s="357" t="s">
        <v>232</v>
      </c>
      <c r="D158" s="66">
        <v>135</v>
      </c>
      <c r="E158" s="64" t="str">
        <f>_xlfn.CONCAT("DPC.MH.",D158)</f>
        <v>DPC.MH.135</v>
      </c>
      <c r="F158" s="319" t="str">
        <f>VLOOKUP(E158,TaskValues_ref!E:F,2,FALSE)</f>
        <v>Emergency poisoning response</v>
      </c>
      <c r="G158" s="321" t="str">
        <f>VLOOKUP($E158,TaskValues_ref!$E:$Z,3,FALSE)</f>
        <v>Clinical</v>
      </c>
      <c r="H158" s="321" t="str">
        <f>VLOOKUP($E158,TaskValues_ref!$E:$Z,4,FALSE)</f>
        <v>Acute</v>
      </c>
      <c r="I158" s="321" t="str">
        <f>VLOOKUP($E158,TaskValues_ref!$E:$Z,5,FALSE)</f>
        <v>Mental health</v>
      </c>
      <c r="J158" s="320" t="str">
        <f>VLOOKUP($E158,TaskValues_ref!$E:$Z,6,FALSE)</f>
        <v>adults 18+</v>
      </c>
      <c r="K158" s="321" t="str">
        <f>VLOOKUP($E158,TaskValues_ref!$E:$Z,10,FALSE)</f>
        <v>Amhara</v>
      </c>
      <c r="L158" s="195" t="str">
        <f>IF(VLOOKUP($E158,TaskValues_ref!$E:$Z,11,FALSE)=0,"",VLOOKUP($E158,TaskValues_ref!$E:$Z,11,FALSE))</f>
        <v/>
      </c>
      <c r="M158" s="321" t="str">
        <f>IF(VLOOKUP($E158,TaskValues_ref!$E:$Z,13,FALSE)=0,"",VLOOKUP($E158,TaskValues_ref!$E:$Z,13,FALSE))</f>
        <v/>
      </c>
      <c r="N158" s="89">
        <f>IF(VLOOKUP($E158,TaskValues_ref!$E:$Z,15,FALSE)=0,"",VLOOKUP($E158,TaskValues_ref!$E:$Z,15,FALSE))</f>
        <v>1</v>
      </c>
      <c r="O158">
        <f>IF(VLOOKUP($E158,TaskValues_ref!$E:$Z,16,FALSE)=0,"",VLOOKUP($E158,TaskValues_ref!$E:$Z,16,FALSE))</f>
        <v>1</v>
      </c>
      <c r="P158" t="str">
        <f>IF(VLOOKUP($E158,TaskValues_ref!$E:$Z,17,FALSE)=0,"",VLOOKUP($E158,TaskValues_ref!$E:$Z,17,FALSE))</f>
        <v/>
      </c>
      <c r="Q158">
        <f>IF(VLOOKUP($E158,TaskValues_ref!$E:$Z,18,FALSE)=0,"",VLOOKUP($E158,TaskValues_ref!$E:$Z,18,FALSE))</f>
        <v>15</v>
      </c>
      <c r="R158" t="str">
        <f>IF(VLOOKUP($E158,TaskValues_ref!$E:$Z,19,FALSE)=0,"",VLOOKUP($E158,TaskValues_ref!$E:$Z,19,FALSE))</f>
        <v/>
      </c>
      <c r="S158" t="str">
        <f>IF(VLOOKUP($E158,TaskValues_ref!$E:$Z,20,FALSE)=0,"",VLOOKUP($E158,TaskValues_ref!$E:$Z,20,FALSE))</f>
        <v/>
      </c>
    </row>
    <row r="159" spans="1:19" x14ac:dyDescent="0.35">
      <c r="A159" s="357" t="s">
        <v>2337</v>
      </c>
      <c r="B159" s="357" t="s">
        <v>2378</v>
      </c>
      <c r="C159" s="357" t="s">
        <v>2395</v>
      </c>
      <c r="D159" s="66">
        <v>136</v>
      </c>
      <c r="E159" s="64" t="str">
        <f t="shared" ref="E159:E164" si="4">_xlfn.CONCAT("DPC.Oph.",D159)</f>
        <v>DPC.Oph.136</v>
      </c>
      <c r="F159" s="319" t="str">
        <f>VLOOKUP(E159,TaskValues_ref!E:F,2,FALSE)</f>
        <v>Awareness &amp; screening for cataracts</v>
      </c>
      <c r="G159" s="321" t="str">
        <f>VLOOKUP($E159,TaskValues_ref!$E:$Z,3,FALSE)</f>
        <v>Clinical</v>
      </c>
      <c r="H159" s="321" t="str">
        <f>VLOOKUP($E159,TaskValues_ref!$E:$Z,4,FALSE)</f>
        <v>Preventive</v>
      </c>
      <c r="I159" s="321" t="str">
        <f>VLOOKUP($E159,TaskValues_ref!$E:$Z,5,FALSE)</f>
        <v>NCDs</v>
      </c>
      <c r="J159" s="320" t="str">
        <f>VLOOKUP($E159,TaskValues_ref!$E:$Z,6,FALSE)</f>
        <v>adults 18+</v>
      </c>
      <c r="K159" s="321" t="str">
        <f>VLOOKUP($E159,TaskValues_ref!$E:$Z,10,FALSE)</f>
        <v>Amhara</v>
      </c>
      <c r="L159" s="195">
        <f>IF(VLOOKUP($E159,TaskValues_ref!$E:$Z,11,FALSE)=0,"",VLOOKUP($E159,TaskValues_ref!$E:$Z,11,FALSE))</f>
        <v>4.8212E-4</v>
      </c>
      <c r="M159" s="321" t="str">
        <f>IF(VLOOKUP($E159,TaskValues_ref!$E:$Z,13,FALSE)=0,"",VLOOKUP($E159,TaskValues_ref!$E:$Z,13,FALSE))</f>
        <v/>
      </c>
      <c r="N159" s="89">
        <f>IF(VLOOKUP($E159,TaskValues_ref!$E:$Z,15,FALSE)=0,"",VLOOKUP($E159,TaskValues_ref!$E:$Z,15,FALSE))</f>
        <v>1.0311999999999999</v>
      </c>
      <c r="O159">
        <f>IF(VLOOKUP($E159,TaskValues_ref!$E:$Z,16,FALSE)=0,"",VLOOKUP($E159,TaskValues_ref!$E:$Z,16,FALSE))</f>
        <v>1</v>
      </c>
      <c r="P159" t="str">
        <f>IF(VLOOKUP($E159,TaskValues_ref!$E:$Z,17,FALSE)=0,"",VLOOKUP($E159,TaskValues_ref!$E:$Z,17,FALSE))</f>
        <v/>
      </c>
      <c r="Q159">
        <f>IF(VLOOKUP($E159,TaskValues_ref!$E:$Z,18,FALSE)=0,"",VLOOKUP($E159,TaskValues_ref!$E:$Z,18,FALSE))</f>
        <v>10</v>
      </c>
      <c r="R159" t="str">
        <f>IF(VLOOKUP($E159,TaskValues_ref!$E:$Z,19,FALSE)=0,"",VLOOKUP($E159,TaskValues_ref!$E:$Z,19,FALSE))</f>
        <v/>
      </c>
      <c r="S159" t="str">
        <f>IF(VLOOKUP($E159,TaskValues_ref!$E:$Z,20,FALSE)=0,"",VLOOKUP($E159,TaskValues_ref!$E:$Z,20,FALSE))</f>
        <v/>
      </c>
    </row>
    <row r="160" spans="1:19" x14ac:dyDescent="0.35">
      <c r="A160" s="357" t="s">
        <v>2337</v>
      </c>
      <c r="B160" s="357" t="s">
        <v>2378</v>
      </c>
      <c r="C160" s="357" t="s">
        <v>2395</v>
      </c>
      <c r="D160" s="66">
        <f>D159+1</f>
        <v>137</v>
      </c>
      <c r="E160" s="64" t="str">
        <f t="shared" si="4"/>
        <v>DPC.Oph.137</v>
      </c>
      <c r="F160" s="319" t="str">
        <f>VLOOKUP(E160,TaskValues_ref!E:F,2,FALSE)</f>
        <v>Awareness of eye glasses</v>
      </c>
      <c r="G160" s="321" t="str">
        <f>VLOOKUP($E160,TaskValues_ref!$E:$Z,3,FALSE)</f>
        <v>Clinical</v>
      </c>
      <c r="H160" s="321" t="str">
        <f>VLOOKUP($E160,TaskValues_ref!$E:$Z,4,FALSE)</f>
        <v>Public health</v>
      </c>
      <c r="I160" s="321" t="str">
        <f>VLOOKUP($E160,TaskValues_ref!$E:$Z,5,FALSE)</f>
        <v>NCDs</v>
      </c>
      <c r="J160" s="320" t="str">
        <f>VLOOKUP($E160,TaskValues_ref!$E:$Z,6,FALSE)</f>
        <v>-</v>
      </c>
      <c r="K160" s="321" t="str">
        <f>VLOOKUP($E160,TaskValues_ref!$E:$Z,10,FALSE)</f>
        <v>Amhara</v>
      </c>
      <c r="L160" s="195" t="str">
        <f>IF(VLOOKUP($E160,TaskValues_ref!$E:$Z,11,FALSE)=0,"",VLOOKUP($E160,TaskValues_ref!$E:$Z,11,FALSE))</f>
        <v/>
      </c>
      <c r="M160" s="321"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35">
      <c r="A161" s="357" t="s">
        <v>2337</v>
      </c>
      <c r="B161" s="357" t="s">
        <v>2378</v>
      </c>
      <c r="C161" s="357" t="s">
        <v>2395</v>
      </c>
      <c r="D161" s="66">
        <f>D160+1</f>
        <v>138</v>
      </c>
      <c r="E161" s="64" t="str">
        <f t="shared" si="4"/>
        <v>DPC.Oph.138</v>
      </c>
      <c r="F161" s="319" t="str">
        <f>VLOOKUP(E161,TaskValues_ref!E:F,2,FALSE)</f>
        <v>School screenings for vision impairment</v>
      </c>
      <c r="G161" s="321" t="str">
        <f>VLOOKUP($E161,TaskValues_ref!$E:$Z,3,FALSE)</f>
        <v>Clinical</v>
      </c>
      <c r="H161" s="321" t="str">
        <f>VLOOKUP($E161,TaskValues_ref!$E:$Z,4,FALSE)</f>
        <v>Preventive</v>
      </c>
      <c r="I161" s="321" t="str">
        <f>VLOOKUP($E161,TaskValues_ref!$E:$Z,5,FALSE)</f>
        <v>NCDs</v>
      </c>
      <c r="J161" s="320" t="str">
        <f>VLOOKUP($E161,TaskValues_ref!$E:$Z,6,FALSE)</f>
        <v>15 yo</v>
      </c>
      <c r="K161" s="321" t="str">
        <f>VLOOKUP($E161,TaskValues_ref!$E:$Z,10,FALSE)</f>
        <v>Amhara</v>
      </c>
      <c r="L161" s="195" t="str">
        <f>IF(VLOOKUP($E161,TaskValues_ref!$E:$Z,11,FALSE)=0,"",VLOOKUP($E161,TaskValues_ref!$E:$Z,11,FALSE))</f>
        <v/>
      </c>
      <c r="M161" s="321"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35">
      <c r="A162" s="357" t="s">
        <v>2337</v>
      </c>
      <c r="B162" s="357" t="s">
        <v>2378</v>
      </c>
      <c r="C162" s="357" t="s">
        <v>2395</v>
      </c>
      <c r="D162" s="66">
        <f>D161+1</f>
        <v>139</v>
      </c>
      <c r="E162" s="64" t="str">
        <f t="shared" si="4"/>
        <v>DPC.Oph.139</v>
      </c>
      <c r="F162" s="319" t="str">
        <f>VLOOKUP(E162,TaskValues_ref!E:F,2,FALSE)</f>
        <v>Opportunistic screenings for vision impairment</v>
      </c>
      <c r="G162" s="321" t="str">
        <f>VLOOKUP($E162,TaskValues_ref!$E:$Z,3,FALSE)</f>
        <v>Clinical</v>
      </c>
      <c r="H162" s="321" t="str">
        <f>VLOOKUP($E162,TaskValues_ref!$E:$Z,4,FALSE)</f>
        <v>Preventive</v>
      </c>
      <c r="I162" s="321" t="str">
        <f>VLOOKUP($E162,TaskValues_ref!$E:$Z,5,FALSE)</f>
        <v>NCDs</v>
      </c>
      <c r="J162" s="320" t="str">
        <f>VLOOKUP($E162,TaskValues_ref!$E:$Z,6,FALSE)</f>
        <v>adults 18+</v>
      </c>
      <c r="K162" s="321" t="str">
        <f>VLOOKUP($E162,TaskValues_ref!$E:$Z,10,FALSE)</f>
        <v>Amhara</v>
      </c>
      <c r="L162" s="195">
        <f>IF(VLOOKUP($E162,TaskValues_ref!$E:$Z,11,FALSE)=0,"",VLOOKUP($E162,TaskValues_ref!$E:$Z,11,FALSE))</f>
        <v>0.2</v>
      </c>
      <c r="M162" s="321" t="str">
        <f>IF(VLOOKUP($E162,TaskValues_ref!$E:$Z,13,FALSE)=0,"",VLOOKUP($E162,TaskValues_ref!$E:$Z,13,FALSE))</f>
        <v/>
      </c>
      <c r="N162" s="89">
        <f>IF(VLOOKUP($E162,TaskValues_ref!$E:$Z,15,FALSE)=0,"",VLOOKUP($E162,TaskValues_ref!$E:$Z,15,FALSE))</f>
        <v>1</v>
      </c>
      <c r="O162">
        <f>IF(VLOOKUP($E162,TaskValues_ref!$E:$Z,16,FALSE)=0,"",VLOOKUP($E162,TaskValues_ref!$E:$Z,16,FALSE))</f>
        <v>1</v>
      </c>
      <c r="P162" t="str">
        <f>IF(VLOOKUP($E162,TaskValues_ref!$E:$Z,17,FALSE)=0,"",VLOOKUP($E162,TaskValues_ref!$E:$Z,17,FALSE))</f>
        <v/>
      </c>
      <c r="Q162">
        <f>IF(VLOOKUP($E162,TaskValues_ref!$E:$Z,18,FALSE)=0,"",VLOOKUP($E162,TaskValues_ref!$E:$Z,18,FALSE))</f>
        <v>15</v>
      </c>
      <c r="R162" t="str">
        <f>IF(VLOOKUP($E162,TaskValues_ref!$E:$Z,19,FALSE)=0,"",VLOOKUP($E162,TaskValues_ref!$E:$Z,19,FALSE))</f>
        <v/>
      </c>
      <c r="S162" t="str">
        <f>IF(VLOOKUP($E162,TaskValues_ref!$E:$Z,20,FALSE)=0,"",VLOOKUP($E162,TaskValues_ref!$E:$Z,20,FALSE))</f>
        <v/>
      </c>
    </row>
    <row r="163" spans="1:19" x14ac:dyDescent="0.35">
      <c r="A163" s="357" t="s">
        <v>2337</v>
      </c>
      <c r="B163" s="357" t="s">
        <v>2378</v>
      </c>
      <c r="C163" s="357" t="s">
        <v>2395</v>
      </c>
      <c r="D163" s="66">
        <f>D162+1</f>
        <v>140</v>
      </c>
      <c r="E163" s="64" t="str">
        <f t="shared" si="4"/>
        <v>DPC.Oph.140</v>
      </c>
      <c r="F163" s="319" t="str">
        <f>VLOOKUP(E163,TaskValues_ref!E:F,2,FALSE)</f>
        <v>Awareness &amp; screening for glaucoma</v>
      </c>
      <c r="G163" s="321" t="str">
        <f>VLOOKUP($E163,TaskValues_ref!$E:$Z,3,FALSE)</f>
        <v>Clinical</v>
      </c>
      <c r="H163" s="321" t="str">
        <f>VLOOKUP($E163,TaskValues_ref!$E:$Z,4,FALSE)</f>
        <v>Preventive</v>
      </c>
      <c r="I163" s="321" t="str">
        <f>VLOOKUP($E163,TaskValues_ref!$E:$Z,5,FALSE)</f>
        <v>NCDs</v>
      </c>
      <c r="J163" s="320" t="str">
        <f>VLOOKUP($E163,TaskValues_ref!$E:$Z,6,FALSE)</f>
        <v>50 yo adults</v>
      </c>
      <c r="K163" s="321" t="str">
        <f>VLOOKUP($E163,TaskValues_ref!$E:$Z,10,FALSE)</f>
        <v>Amhara</v>
      </c>
      <c r="L163" s="195" t="str">
        <f>IF(VLOOKUP($E163,TaskValues_ref!$E:$Z,11,FALSE)=0,"",VLOOKUP($E163,TaskValues_ref!$E:$Z,11,FALSE))</f>
        <v/>
      </c>
      <c r="M163" s="321" t="str">
        <f>IF(VLOOKUP($E163,TaskValues_ref!$E:$Z,13,FALSE)=0,"",VLOOKUP($E163,TaskValues_ref!$E:$Z,13,FALSE))</f>
        <v/>
      </c>
      <c r="N163" s="89">
        <f>IF(VLOOKUP($E163,TaskValues_ref!$E:$Z,15,FALSE)=0,"",VLOOKUP($E163,TaskValues_ref!$E:$Z,15,FALSE))</f>
        <v>1</v>
      </c>
      <c r="O163">
        <f>IF(VLOOKUP($E163,TaskValues_ref!$E:$Z,16,FALSE)=0,"",VLOOKUP($E163,TaskValues_ref!$E:$Z,16,FALSE))</f>
        <v>1</v>
      </c>
      <c r="P163" t="str">
        <f>IF(VLOOKUP($E163,TaskValues_ref!$E:$Z,17,FALSE)=0,"",VLOOKUP($E163,TaskValues_ref!$E:$Z,17,FALSE))</f>
        <v/>
      </c>
      <c r="Q163">
        <f>IF(VLOOKUP($E163,TaskValues_ref!$E:$Z,18,FALSE)=0,"",VLOOKUP($E163,TaskValues_ref!$E:$Z,18,FALSE))</f>
        <v>15</v>
      </c>
      <c r="R163" t="str">
        <f>IF(VLOOKUP($E163,TaskValues_ref!$E:$Z,19,FALSE)=0,"",VLOOKUP($E163,TaskValues_ref!$E:$Z,19,FALSE))</f>
        <v/>
      </c>
      <c r="S163" t="str">
        <f>IF(VLOOKUP($E163,TaskValues_ref!$E:$Z,20,FALSE)=0,"",VLOOKUP($E163,TaskValues_ref!$E:$Z,20,FALSE))</f>
        <v/>
      </c>
    </row>
    <row r="164" spans="1:19" x14ac:dyDescent="0.35">
      <c r="A164" s="357" t="s">
        <v>2337</v>
      </c>
      <c r="B164" s="357" t="s">
        <v>2378</v>
      </c>
      <c r="C164" s="357" t="s">
        <v>2395</v>
      </c>
      <c r="D164" s="66">
        <f>D163+1</f>
        <v>141</v>
      </c>
      <c r="E164" s="64" t="str">
        <f t="shared" si="4"/>
        <v>DPC.Oph.141</v>
      </c>
      <c r="F164" s="319" t="str">
        <f>VLOOKUP(E164,TaskValues_ref!E:F,2,FALSE)</f>
        <v>Common eye infection treatment</v>
      </c>
      <c r="G164" s="321" t="str">
        <f>VLOOKUP($E164,TaskValues_ref!$E:$Z,3,FALSE)</f>
        <v>Clinical</v>
      </c>
      <c r="H164" s="321" t="str">
        <f>VLOOKUP($E164,TaskValues_ref!$E:$Z,4,FALSE)</f>
        <v>Acute</v>
      </c>
      <c r="I164" s="321" t="str">
        <f>VLOOKUP($E164,TaskValues_ref!$E:$Z,5,FALSE)</f>
        <v>NCDs</v>
      </c>
      <c r="J164" s="320" t="str">
        <f>VLOOKUP($E164,TaskValues_ref!$E:$Z,6,FALSE)</f>
        <v>children 0-9</v>
      </c>
      <c r="K164" s="321" t="str">
        <f>VLOOKUP($E164,TaskValues_ref!$E:$Z,10,FALSE)</f>
        <v>Amhara</v>
      </c>
      <c r="L164" s="195">
        <f>IF(VLOOKUP($E164,TaskValues_ref!$E:$Z,11,FALSE)=0,"",VLOOKUP($E164,TaskValues_ref!$E:$Z,11,FALSE))</f>
        <v>0.155</v>
      </c>
      <c r="M164" s="321" t="str">
        <f>IF(VLOOKUP($E164,TaskValues_ref!$E:$Z,13,FALSE)=0,"",VLOOKUP($E164,TaskValues_ref!$E:$Z,13,FALSE))</f>
        <v/>
      </c>
      <c r="N164" s="89">
        <f>IF(VLOOKUP($E164,TaskValues_ref!$E:$Z,15,FALSE)=0,"",VLOOKUP($E164,TaskValues_ref!$E:$Z,15,FALSE))</f>
        <v>0.98499999999999999</v>
      </c>
      <c r="O164">
        <f>IF(VLOOKUP($E164,TaskValues_ref!$E:$Z,16,FALSE)=0,"",VLOOKUP($E164,TaskValues_ref!$E:$Z,16,FALSE))</f>
        <v>1</v>
      </c>
      <c r="P164" t="str">
        <f>IF(VLOOKUP($E164,TaskValues_ref!$E:$Z,17,FALSE)=0,"",VLOOKUP($E164,TaskValues_ref!$E:$Z,17,FALSE))</f>
        <v/>
      </c>
      <c r="Q164">
        <f>IF(VLOOKUP($E164,TaskValues_ref!$E:$Z,18,FALSE)=0,"",VLOOKUP($E164,TaskValues_ref!$E:$Z,18,FALSE))</f>
        <v>15</v>
      </c>
      <c r="R164" t="str">
        <f>IF(VLOOKUP($E164,TaskValues_ref!$E:$Z,19,FALSE)=0,"",VLOOKUP($E164,TaskValues_ref!$E:$Z,19,FALSE))</f>
        <v/>
      </c>
      <c r="S164" t="str">
        <f>IF(VLOOKUP($E164,TaskValues_ref!$E:$Z,20,FALSE)=0,"",VLOOKUP($E164,TaskValues_ref!$E:$Z,20,FALSE))</f>
        <v/>
      </c>
    </row>
    <row r="165" spans="1:19" x14ac:dyDescent="0.35">
      <c r="A165" s="357" t="s">
        <v>2337</v>
      </c>
      <c r="B165" s="357" t="s">
        <v>2378</v>
      </c>
      <c r="C165" s="357" t="s">
        <v>2396</v>
      </c>
      <c r="E165" s="64" t="s">
        <v>2592</v>
      </c>
      <c r="F165" s="319" t="str">
        <f>VLOOKUP(E165,TaskValues_ref!E:F,2,FALSE)</f>
        <v>Basic first aid</v>
      </c>
      <c r="G165" s="321" t="str">
        <f>VLOOKUP($E165,TaskValues_ref!$E:$Z,3,FALSE)</f>
        <v>Clinical</v>
      </c>
      <c r="H165" s="321" t="str">
        <f>VLOOKUP($E165,TaskValues_ref!$E:$Z,4,FALSE)</f>
        <v>Acute</v>
      </c>
      <c r="I165" s="321" t="str">
        <f>VLOOKUP($E165,TaskValues_ref!$E:$Z,5,FALSE)</f>
        <v>First aid</v>
      </c>
      <c r="J165" s="320" t="str">
        <f>VLOOKUP($E165,TaskValues_ref!$E:$Z,6,FALSE)</f>
        <v>all</v>
      </c>
      <c r="K165" s="321" t="str">
        <f>VLOOKUP($E165,TaskValues_ref!$E:$Z,10,FALSE)</f>
        <v>Amhara</v>
      </c>
      <c r="L165" s="195">
        <f>IF(VLOOKUP($E165,TaskValues_ref!$E:$Z,11,FALSE)=0,"",VLOOKUP($E165,TaskValues_ref!$E:$Z,11,FALSE))</f>
        <v>2.595121951219513E-3</v>
      </c>
      <c r="M165" s="321">
        <f>IF(VLOOKUP($E165,TaskValues_ref!$E:$Z,13,FALSE)=0,"",VLOOKUP($E165,TaskValues_ref!$E:$Z,13,FALSE))</f>
        <v>0.25</v>
      </c>
      <c r="N165" s="89">
        <f>IF(VLOOKUP($E165,TaskValues_ref!$E:$Z,15,FALSE)=0,"",VLOOKUP($E165,TaskValues_ref!$E:$Z,15,FALSE))</f>
        <v>1</v>
      </c>
      <c r="O165">
        <f>IF(VLOOKUP($E165,TaskValues_ref!$E:$Z,16,FALSE)=0,"",VLOOKUP($E165,TaskValues_ref!$E:$Z,16,FALSE))</f>
        <v>1</v>
      </c>
      <c r="P165" t="str">
        <f>IF(VLOOKUP($E165,TaskValues_ref!$E:$Z,17,FALSE)=0,"",VLOOKUP($E165,TaskValues_ref!$E:$Z,17,FALSE))</f>
        <v/>
      </c>
      <c r="Q165">
        <f>IF(VLOOKUP($E165,TaskValues_ref!$E:$Z,18,FALSE)=0,"",VLOOKUP($E165,TaskValues_ref!$E:$Z,18,FALSE))</f>
        <v>7</v>
      </c>
      <c r="R165" t="str">
        <f>IF(VLOOKUP($E165,TaskValues_ref!$E:$Z,19,FALSE)=0,"",VLOOKUP($E165,TaskValues_ref!$E:$Z,19,FALSE))</f>
        <v/>
      </c>
      <c r="S165" t="str">
        <f>IF(VLOOKUP($E165,TaskValues_ref!$E:$Z,20,FALSE)=0,"",VLOOKUP($E165,TaskValues_ref!$E:$Z,20,FALSE))</f>
        <v/>
      </c>
    </row>
    <row r="166" spans="1:19" x14ac:dyDescent="0.35">
      <c r="A166" s="357" t="s">
        <v>2337</v>
      </c>
      <c r="B166" s="357" t="s">
        <v>2378</v>
      </c>
      <c r="C166" s="357" t="s">
        <v>2396</v>
      </c>
      <c r="E166" s="64" t="s">
        <v>2594</v>
      </c>
      <c r="F166" s="319" t="str">
        <f>VLOOKUP(E166,TaskValues_ref!E:F,2,FALSE)</f>
        <v>Advanced first aid</v>
      </c>
      <c r="G166" s="321" t="str">
        <f>VLOOKUP($E166,TaskValues_ref!$E:$Z,3,FALSE)</f>
        <v>Clinical</v>
      </c>
      <c r="H166" s="321" t="str">
        <f>VLOOKUP($E166,TaskValues_ref!$E:$Z,4,FALSE)</f>
        <v>Acute</v>
      </c>
      <c r="I166" s="321" t="str">
        <f>VLOOKUP($E166,TaskValues_ref!$E:$Z,5,FALSE)</f>
        <v>First aid</v>
      </c>
      <c r="J166" s="320" t="str">
        <f>VLOOKUP($E166,TaskValues_ref!$E:$Z,6,FALSE)</f>
        <v>all</v>
      </c>
      <c r="K166" s="321" t="str">
        <f>VLOOKUP($E166,TaskValues_ref!$E:$Z,10,FALSE)</f>
        <v>Amhara</v>
      </c>
      <c r="L166" s="195">
        <f>IF(VLOOKUP($E166,TaskValues_ref!$E:$Z,11,FALSE)=0,"",VLOOKUP($E166,TaskValues_ref!$E:$Z,11,FALSE))</f>
        <v>2.9756097560975615E-3</v>
      </c>
      <c r="M166" s="321">
        <f>IF(VLOOKUP($E166,TaskValues_ref!$E:$Z,13,FALSE)=0,"",VLOOKUP($E166,TaskValues_ref!$E:$Z,13,FALSE))</f>
        <v>0.25</v>
      </c>
      <c r="N166" s="89">
        <f>IF(VLOOKUP($E166,TaskValues_ref!$E:$Z,15,FALSE)=0,"",VLOOKUP($E166,TaskValues_ref!$E:$Z,15,FALSE))</f>
        <v>1</v>
      </c>
      <c r="O166">
        <f>IF(VLOOKUP($E166,TaskValues_ref!$E:$Z,16,FALSE)=0,"",VLOOKUP($E166,TaskValues_ref!$E:$Z,16,FALSE))</f>
        <v>1</v>
      </c>
      <c r="P166" t="str">
        <f>IF(VLOOKUP($E166,TaskValues_ref!$E:$Z,17,FALSE)=0,"",VLOOKUP($E166,TaskValues_ref!$E:$Z,17,FALSE))</f>
        <v/>
      </c>
      <c r="Q166">
        <f>IF(VLOOKUP($E166,TaskValues_ref!$E:$Z,18,FALSE)=0,"",VLOOKUP($E166,TaskValues_ref!$E:$Z,18,FALSE))</f>
        <v>15</v>
      </c>
      <c r="R166" t="str">
        <f>IF(VLOOKUP($E166,TaskValues_ref!$E:$Z,19,FALSE)=0,"",VLOOKUP($E166,TaskValues_ref!$E:$Z,19,FALSE))</f>
        <v/>
      </c>
      <c r="S166" t="str">
        <f>IF(VLOOKUP($E166,TaskValues_ref!$E:$Z,20,FALSE)=0,"",VLOOKUP($E166,TaskValues_ref!$E:$Z,20,FALSE))</f>
        <v/>
      </c>
    </row>
    <row r="167" spans="1:19" x14ac:dyDescent="0.35">
      <c r="A167" s="66" t="s">
        <v>2337</v>
      </c>
      <c r="B167" s="66" t="s">
        <v>2448</v>
      </c>
      <c r="D167" s="66">
        <v>152</v>
      </c>
      <c r="E167" s="64" t="str">
        <f>_xlfn.CONCAT("DPC.OutPt.",D167)</f>
        <v>DPC.OutPt.152</v>
      </c>
      <c r="F167" s="319" t="str">
        <f>VLOOKUP(E167,TaskValues_ref!E:F,2,FALSE)</f>
        <v>Assorted adult outpatient</v>
      </c>
      <c r="G167" s="321" t="str">
        <f>VLOOKUP($E167,TaskValues_ref!$E:$Z,3,FALSE)</f>
        <v>Clinical</v>
      </c>
      <c r="H167" s="321" t="str">
        <f>VLOOKUP($E167,TaskValues_ref!$E:$Z,4,FALSE)</f>
        <v>Acute</v>
      </c>
      <c r="I167" s="321" t="str">
        <f>VLOOKUP($E167,TaskValues_ref!$E:$Z,5,FALSE)</f>
        <v>NCDs</v>
      </c>
      <c r="J167" s="320" t="str">
        <f>VLOOKUP($E167,TaskValues_ref!$E:$Z,6,FALSE)</f>
        <v>adults 18+</v>
      </c>
      <c r="K167" s="321" t="str">
        <f>VLOOKUP($E167,TaskValues_ref!$E:$Z,10,FALSE)</f>
        <v>Amhara</v>
      </c>
      <c r="L167" s="195">
        <f>IF(VLOOKUP($E167,TaskValues_ref!$E:$Z,11,FALSE)=0,"",VLOOKUP($E167,TaskValues_ref!$E:$Z,11,FALSE))</f>
        <v>1</v>
      </c>
      <c r="M167" s="321" t="str">
        <f>IF(VLOOKUP($E167,TaskValues_ref!$E:$Z,13,FALSE)=0,"",VLOOKUP($E167,TaskValues_ref!$E:$Z,13,FALSE))</f>
        <v/>
      </c>
      <c r="N167" s="89">
        <f>IF(VLOOKUP($E167,TaskValues_ref!$E:$Z,15,FALSE)=0,"",VLOOKUP($E167,TaskValues_ref!$E:$Z,15,FALSE))</f>
        <v>1</v>
      </c>
      <c r="O167">
        <f>IF(VLOOKUP($E167,TaskValues_ref!$E:$Z,16,FALSE)=0,"",VLOOKUP($E167,TaskValues_ref!$E:$Z,16,FALSE))</f>
        <v>1</v>
      </c>
      <c r="P167">
        <f>IF(VLOOKUP($E167,TaskValues_ref!$E:$Z,17,FALSE)=0,"",VLOOKUP($E167,TaskValues_ref!$E:$Z,17,FALSE))</f>
        <v>0.2</v>
      </c>
      <c r="Q167">
        <f>IF(VLOOKUP($E167,TaskValues_ref!$E:$Z,18,FALSE)=0,"",VLOOKUP($E167,TaskValues_ref!$E:$Z,18,FALSE))</f>
        <v>10</v>
      </c>
      <c r="R167" t="str">
        <f>IF(VLOOKUP($E167,TaskValues_ref!$E:$Z,19,FALSE)=0,"",VLOOKUP($E167,TaskValues_ref!$E:$Z,19,FALSE))</f>
        <v/>
      </c>
      <c r="S167" t="str">
        <f>IF(VLOOKUP($E167,TaskValues_ref!$E:$Z,20,FALSE)=0,"",VLOOKUP($E167,TaskValues_ref!$E:$Z,20,FALSE))</f>
        <v/>
      </c>
    </row>
    <row r="168" spans="1:19" x14ac:dyDescent="0.35">
      <c r="A168" s="66" t="s">
        <v>2337</v>
      </c>
      <c r="B168" s="66" t="s">
        <v>528</v>
      </c>
      <c r="D168" s="66">
        <v>156</v>
      </c>
      <c r="E168" s="64" t="s">
        <v>2451</v>
      </c>
      <c r="F168" s="319" t="str">
        <f>VLOOKUP(E168,TaskValues_ref!E:F,2,FALSE)</f>
        <v>Surveillance for NTDs</v>
      </c>
      <c r="G168" s="321" t="str">
        <f>VLOOKUP($E168,TaskValues_ref!$E:$Z,3,FALSE)</f>
        <v>Non-productive</v>
      </c>
      <c r="H168" s="321" t="str">
        <f>VLOOKUP($E168,TaskValues_ref!$E:$Z,4,FALSE)</f>
        <v>Public Health</v>
      </c>
      <c r="I168" s="321" t="str">
        <f>VLOOKUP($E168,TaskValues_ref!$E:$Z,5,FALSE)</f>
        <v>-</v>
      </c>
      <c r="J168" s="320" t="str">
        <f>VLOOKUP($E168,TaskValues_ref!$E:$Z,6,FALSE)</f>
        <v>-</v>
      </c>
      <c r="K168" s="321" t="str">
        <f>VLOOKUP($E168,TaskValues_ref!$E:$Z,10,FALSE)</f>
        <v>Amhara</v>
      </c>
      <c r="L168" s="195" t="str">
        <f>IF(VLOOKUP($E168,TaskValues_ref!$E:$Z,11,FALSE)=0,"",VLOOKUP($E168,TaskValues_ref!$E:$Z,11,FALSE))</f>
        <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t="str">
        <f>IF(VLOOKUP($E168,TaskValues_ref!$E:$Z,17,FALSE)=0,"",VLOOKUP($E168,TaskValues_ref!$E:$Z,17,FALSE))</f>
        <v/>
      </c>
      <c r="Q168" t="str">
        <f>IF(VLOOKUP($E168,TaskValues_ref!$E:$Z,18,FALSE)=0,"",VLOOKUP($E168,TaskValues_ref!$E:$Z,18,FALSE))</f>
        <v/>
      </c>
      <c r="R168" t="str">
        <f>IF(VLOOKUP($E168,TaskValues_ref!$E:$Z,19,FALSE)=0,"",VLOOKUP($E168,TaskValues_ref!$E:$Z,19,FALSE))</f>
        <v/>
      </c>
      <c r="S168" t="str">
        <f>IF(VLOOKUP($E168,TaskValues_ref!$E:$Z,20,FALSE)=0,"",VLOOKUP($E168,TaskValues_ref!$E:$Z,20,FALSE))</f>
        <v/>
      </c>
    </row>
    <row r="169" spans="1:19" x14ac:dyDescent="0.35">
      <c r="A169" s="66" t="s">
        <v>2337</v>
      </c>
      <c r="B169" s="66" t="s">
        <v>528</v>
      </c>
      <c r="C169" s="66" t="s">
        <v>2453</v>
      </c>
      <c r="D169" s="66">
        <f t="shared" ref="D169:D188" si="5">D168+1</f>
        <v>157</v>
      </c>
      <c r="E169" s="64" t="str">
        <f t="shared" ref="E169:E188" si="6">_xlfn.CONCAT("DPC.NTD.",D169)</f>
        <v>DPC.NTD.157</v>
      </c>
      <c r="F169" s="319" t="str">
        <f>VLOOKUP(E169,TaskValues_ref!E:F,2,FALSE)</f>
        <v>LF screening &amp; referral</v>
      </c>
      <c r="G169" s="321" t="str">
        <f>VLOOKUP($E169,TaskValues_ref!$E:$Z,3,FALSE)</f>
        <v>Clinical</v>
      </c>
      <c r="H169" s="321" t="str">
        <f>VLOOKUP($E169,TaskValues_ref!$E:$Z,4,FALSE)</f>
        <v>Acute</v>
      </c>
      <c r="I169" s="321" t="str">
        <f>VLOOKUP($E169,TaskValues_ref!$E:$Z,5,FALSE)</f>
        <v>NTDs</v>
      </c>
      <c r="J169" s="320" t="str">
        <f>VLOOKUP($E169,TaskValues_ref!$E:$Z,6,FALSE)</f>
        <v>adults 18+</v>
      </c>
      <c r="K169" s="321" t="str">
        <f>VLOOKUP($E169,TaskValues_ref!$E:$Z,10,FALSE)</f>
        <v>Amhara</v>
      </c>
      <c r="L169" s="195">
        <f>IF(VLOOKUP($E169,TaskValues_ref!$E:$Z,11,FALSE)=0,"",VLOOKUP($E169,TaskValues_ref!$E:$Z,11,FALSE))</f>
        <v>5.2961877439969256E-3</v>
      </c>
      <c r="M169" s="321" t="str">
        <f>IF(VLOOKUP($E169,TaskValues_ref!$E:$Z,13,FALSE)=0,"",VLOOKUP($E169,TaskValues_ref!$E:$Z,13,FALSE))</f>
        <v/>
      </c>
      <c r="N169" s="89">
        <f>IF(VLOOKUP($E169,TaskValues_ref!$E:$Z,15,FALSE)=0,"",VLOOKUP($E169,TaskValues_ref!$E:$Z,15,FALSE))</f>
        <v>0.98</v>
      </c>
      <c r="O169">
        <f>IF(VLOOKUP($E169,TaskValues_ref!$E:$Z,16,FALSE)=0,"",VLOOKUP($E169,TaskValues_ref!$E:$Z,16,FALSE))</f>
        <v>1</v>
      </c>
      <c r="P169" t="str">
        <f>IF(VLOOKUP($E169,TaskValues_ref!$E:$Z,17,FALSE)=0,"",VLOOKUP($E169,TaskValues_ref!$E:$Z,17,FALSE))</f>
        <v/>
      </c>
      <c r="Q169">
        <f>IF(VLOOKUP($E169,TaskValues_ref!$E:$Z,18,FALSE)=0,"",VLOOKUP($E169,TaskValues_ref!$E:$Z,18,FALSE))</f>
        <v>5</v>
      </c>
      <c r="R169" t="str">
        <f>IF(VLOOKUP($E169,TaskValues_ref!$E:$Z,19,FALSE)=0,"",VLOOKUP($E169,TaskValues_ref!$E:$Z,19,FALSE))</f>
        <v/>
      </c>
      <c r="S169" t="str">
        <f>IF(VLOOKUP($E169,TaskValues_ref!$E:$Z,20,FALSE)=0,"",VLOOKUP($E169,TaskValues_ref!$E:$Z,20,FALSE))</f>
        <v/>
      </c>
    </row>
    <row r="170" spans="1:19" x14ac:dyDescent="0.35">
      <c r="A170" s="66" t="s">
        <v>2337</v>
      </c>
      <c r="B170" s="66" t="s">
        <v>528</v>
      </c>
      <c r="C170" s="66" t="s">
        <v>2453</v>
      </c>
      <c r="D170" s="66">
        <f t="shared" si="5"/>
        <v>158</v>
      </c>
      <c r="E170" s="64" t="str">
        <f t="shared" si="6"/>
        <v>DPC.NTD.158</v>
      </c>
      <c r="F170" s="319" t="str">
        <f>VLOOKUP(E170,TaskValues_ref!E:F,2,FALSE)</f>
        <v>LF MDA</v>
      </c>
      <c r="G170" s="321" t="str">
        <f>VLOOKUP($E170,TaskValues_ref!$E:$Z,3,FALSE)</f>
        <v>Clinical</v>
      </c>
      <c r="H170" s="321" t="str">
        <f>VLOOKUP($E170,TaskValues_ref!$E:$Z,4,FALSE)</f>
        <v>Public Health</v>
      </c>
      <c r="I170" s="321" t="str">
        <f>VLOOKUP($E170,TaskValues_ref!$E:$Z,5,FALSE)</f>
        <v>NTDs</v>
      </c>
      <c r="J170" s="320" t="str">
        <f>VLOOKUP($E170,TaskValues_ref!$E:$Z,6,FALSE)</f>
        <v>-</v>
      </c>
      <c r="K170" s="321" t="str">
        <f>VLOOKUP($E170,TaskValues_ref!$E:$Z,10,FALSE)</f>
        <v>Amhara</v>
      </c>
      <c r="L170" s="195" t="str">
        <f>IF(VLOOKUP($E170,TaskValues_ref!$E:$Z,11,FALSE)=0,"",VLOOKUP($E170,TaskValues_ref!$E:$Z,11,FALSE))</f>
        <v/>
      </c>
      <c r="M170" s="321"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t="str">
        <f>IF(VLOOKUP($E170,TaskValues_ref!$E:$Z,19,FALSE)=0,"",VLOOKUP($E170,TaskValues_ref!$E:$Z,19,FALSE))</f>
        <v/>
      </c>
      <c r="S170" t="str">
        <f>IF(VLOOKUP($E170,TaskValues_ref!$E:$Z,20,FALSE)=0,"",VLOOKUP($E170,TaskValues_ref!$E:$Z,20,FALSE))</f>
        <v/>
      </c>
    </row>
    <row r="171" spans="1:19" x14ac:dyDescent="0.35">
      <c r="A171" s="66" t="s">
        <v>2337</v>
      </c>
      <c r="B171" s="66" t="s">
        <v>528</v>
      </c>
      <c r="C171" s="66" t="s">
        <v>2453</v>
      </c>
      <c r="D171" s="66">
        <f t="shared" si="5"/>
        <v>159</v>
      </c>
      <c r="E171" s="64" t="str">
        <f t="shared" si="6"/>
        <v>DPC.NTD.159</v>
      </c>
      <c r="F171" s="319" t="str">
        <f>VLOOKUP(E171,TaskValues_ref!E:F,2,FALSE)</f>
        <v>LLINs and IRS</v>
      </c>
      <c r="G171" s="321" t="str">
        <f>VLOOKUP($E171,TaskValues_ref!$E:$Z,3,FALSE)</f>
        <v>Non-clinical</v>
      </c>
      <c r="H171" s="321" t="str">
        <f>VLOOKUP($E171,TaskValues_ref!$E:$Z,4,FALSE)</f>
        <v>Public Health</v>
      </c>
      <c r="I171" s="321" t="str">
        <f>VLOOKUP($E171,TaskValues_ref!$E:$Z,5,FALSE)</f>
        <v>NTDs</v>
      </c>
      <c r="J171" s="320" t="str">
        <f>VLOOKUP($E171,TaskValues_ref!$E:$Z,6,FALSE)</f>
        <v>all</v>
      </c>
      <c r="K171" s="321" t="str">
        <f>VLOOKUP($E171,TaskValues_ref!$E:$Z,10,FALSE)</f>
        <v>Amhara</v>
      </c>
      <c r="L171" s="195">
        <f>IF(VLOOKUP($E171,TaskValues_ref!$E:$Z,11,FALSE)=0,"",VLOOKUP($E171,TaskValues_ref!$E:$Z,11,FALSE))</f>
        <v>0.25</v>
      </c>
      <c r="M171" s="321" t="str">
        <f>IF(VLOOKUP($E171,TaskValues_ref!$E:$Z,13,FALSE)=0,"",VLOOKUP($E171,TaskValues_ref!$E:$Z,13,FALSE))</f>
        <v/>
      </c>
      <c r="N171" s="89" t="str">
        <f>IF(VLOOKUP($E171,TaskValues_ref!$E:$Z,15,FALSE)=0,"",VLOOKUP($E171,TaskValues_ref!$E:$Z,15,FALSE))</f>
        <v/>
      </c>
      <c r="O171" t="str">
        <f>IF(VLOOKUP($E171,TaskValues_ref!$E:$Z,16,FALSE)=0,"",VLOOKUP($E171,TaskValues_ref!$E:$Z,16,FALSE))</f>
        <v/>
      </c>
      <c r="P171">
        <f>IF(VLOOKUP($E171,TaskValues_ref!$E:$Z,17,FALSE)=0,"",VLOOKUP($E171,TaskValues_ref!$E:$Z,17,FALSE))</f>
        <v>1</v>
      </c>
      <c r="Q171">
        <f>IF(VLOOKUP($E171,TaskValues_ref!$E:$Z,18,FALSE)=0,"",VLOOKUP($E171,TaskValues_ref!$E:$Z,18,FALSE))</f>
        <v>5</v>
      </c>
      <c r="R171" t="str">
        <f>IF(VLOOKUP($E171,TaskValues_ref!$E:$Z,19,FALSE)=0,"",VLOOKUP($E171,TaskValues_ref!$E:$Z,19,FALSE))</f>
        <v/>
      </c>
      <c r="S171" t="str">
        <f>IF(VLOOKUP($E171,TaskValues_ref!$E:$Z,20,FALSE)=0,"",VLOOKUP($E171,TaskValues_ref!$E:$Z,20,FALSE))</f>
        <v/>
      </c>
    </row>
    <row r="172" spans="1:19" x14ac:dyDescent="0.35">
      <c r="A172" s="66" t="s">
        <v>2337</v>
      </c>
      <c r="B172" s="66" t="s">
        <v>528</v>
      </c>
      <c r="C172" s="66" t="s">
        <v>406</v>
      </c>
      <c r="D172" s="66">
        <f t="shared" si="5"/>
        <v>160</v>
      </c>
      <c r="E172" s="64" t="str">
        <f t="shared" si="6"/>
        <v>DPC.NTD.160</v>
      </c>
      <c r="F172" s="319" t="str">
        <f>VLOOKUP(E172,TaskValues_ref!E:F,2,FALSE)</f>
        <v>LF behavior change</v>
      </c>
      <c r="G172" s="321" t="str">
        <f>VLOOKUP($E172,TaskValues_ref!$E:$Z,3,FALSE)</f>
        <v>Non-clinical</v>
      </c>
      <c r="H172" s="321" t="str">
        <f>VLOOKUP($E172,TaskValues_ref!$E:$Z,4,FALSE)</f>
        <v>Public Health</v>
      </c>
      <c r="I172" s="321" t="str">
        <f>VLOOKUP($E172,TaskValues_ref!$E:$Z,5,FALSE)</f>
        <v>NTDs</v>
      </c>
      <c r="J172" s="320" t="str">
        <f>VLOOKUP($E172,TaskValues_ref!$E:$Z,6,FALSE)</f>
        <v>-</v>
      </c>
      <c r="K172" s="321" t="str">
        <f>VLOOKUP($E172,TaskValues_ref!$E:$Z,10,FALSE)</f>
        <v>Amhara</v>
      </c>
      <c r="L172" s="195" t="str">
        <f>IF(VLOOKUP($E172,TaskValues_ref!$E:$Z,11,FALSE)=0,"",VLOOKUP($E172,TaskValues_ref!$E:$Z,11,FALSE))</f>
        <v/>
      </c>
      <c r="M172" s="321" t="str">
        <f>IF(VLOOKUP($E172,TaskValues_ref!$E:$Z,13,FALSE)=0,"",VLOOKUP($E172,TaskValues_ref!$E:$Z,13,FALSE))</f>
        <v/>
      </c>
      <c r="N172" s="89" t="str">
        <f>IF(VLOOKUP($E172,TaskValues_ref!$E:$Z,15,FALSE)=0,"",VLOOKUP($E172,TaskValues_ref!$E:$Z,15,FALSE))</f>
        <v/>
      </c>
      <c r="O172" t="str">
        <f>IF(VLOOKUP($E172,TaskValues_ref!$E:$Z,16,FALSE)=0,"",VLOOKUP($E172,TaskValues_ref!$E:$Z,16,FALSE))</f>
        <v/>
      </c>
      <c r="P172" t="str">
        <f>IF(VLOOKUP($E172,TaskValues_ref!$E:$Z,17,FALSE)=0,"",VLOOKUP($E172,TaskValues_ref!$E:$Z,17,FALSE))</f>
        <v/>
      </c>
      <c r="Q172" t="str">
        <f>IF(VLOOKUP($E172,TaskValues_ref!$E:$Z,18,FALSE)=0,"",VLOOKUP($E172,TaskValues_ref!$E:$Z,18,FALSE))</f>
        <v/>
      </c>
      <c r="R172" t="str">
        <f>IF(VLOOKUP($E172,TaskValues_ref!$E:$Z,19,FALSE)=0,"",VLOOKUP($E172,TaskValues_ref!$E:$Z,19,FALSE))</f>
        <v/>
      </c>
      <c r="S172" t="str">
        <f>IF(VLOOKUP($E172,TaskValues_ref!$E:$Z,20,FALSE)=0,"",VLOOKUP($E172,TaskValues_ref!$E:$Z,20,FALSE))</f>
        <v/>
      </c>
    </row>
    <row r="173" spans="1:19" x14ac:dyDescent="0.35">
      <c r="A173" s="66" t="s">
        <v>2337</v>
      </c>
      <c r="B173" s="66" t="s">
        <v>528</v>
      </c>
      <c r="C173" s="66" t="s">
        <v>410</v>
      </c>
      <c r="D173" s="66">
        <f t="shared" si="5"/>
        <v>161</v>
      </c>
      <c r="E173" s="64" t="str">
        <f t="shared" si="6"/>
        <v>DPC.NTD.161</v>
      </c>
      <c r="F173" s="319" t="str">
        <f>VLOOKUP(E173,TaskValues_ref!E:F,2,FALSE)</f>
        <v>Oncho MDA</v>
      </c>
      <c r="G173" s="321" t="str">
        <f>VLOOKUP($E173,TaskValues_ref!$E:$Z,3,FALSE)</f>
        <v>Clinical</v>
      </c>
      <c r="H173" s="321" t="str">
        <f>VLOOKUP($E173,TaskValues_ref!$E:$Z,4,FALSE)</f>
        <v>Public Health</v>
      </c>
      <c r="I173" s="321" t="str">
        <f>VLOOKUP($E173,TaskValues_ref!$E:$Z,5,FALSE)</f>
        <v>NTDs</v>
      </c>
      <c r="J173" s="320" t="str">
        <f>VLOOKUP($E173,TaskValues_ref!$E:$Z,6,FALSE)</f>
        <v>-</v>
      </c>
      <c r="K173" s="321" t="str">
        <f>VLOOKUP($E173,TaskValues_ref!$E:$Z,10,FALSE)</f>
        <v>Amhara</v>
      </c>
      <c r="L173" s="195" t="str">
        <f>IF(VLOOKUP($E173,TaskValues_ref!$E:$Z,11,FALSE)=0,"",VLOOKUP($E173,TaskValues_ref!$E:$Z,11,FALSE))</f>
        <v/>
      </c>
      <c r="M173" s="321" t="str">
        <f>IF(VLOOKUP($E173,TaskValues_ref!$E:$Z,13,FALSE)=0,"",VLOOKUP($E173,TaskValues_ref!$E:$Z,13,FALSE))</f>
        <v/>
      </c>
      <c r="N173" s="89" t="str">
        <f>IF(VLOOKUP($E173,TaskValues_ref!$E:$Z,15,FALSE)=0,"",VLOOKUP($E173,TaskValues_ref!$E:$Z,15,FALSE))</f>
        <v/>
      </c>
      <c r="O173" t="str">
        <f>IF(VLOOKUP($E173,TaskValues_ref!$E:$Z,16,FALSE)=0,"",VLOOKUP($E173,TaskValues_ref!$E:$Z,16,FALSE))</f>
        <v/>
      </c>
      <c r="P173" t="str">
        <f>IF(VLOOKUP($E173,TaskValues_ref!$E:$Z,17,FALSE)=0,"",VLOOKUP($E173,TaskValues_ref!$E:$Z,17,FALSE))</f>
        <v/>
      </c>
      <c r="Q173" t="str">
        <f>IF(VLOOKUP($E173,TaskValues_ref!$E:$Z,18,FALSE)=0,"",VLOOKUP($E173,TaskValues_ref!$E:$Z,18,FALSE))</f>
        <v/>
      </c>
      <c r="R173" t="str">
        <f>IF(VLOOKUP($E173,TaskValues_ref!$E:$Z,19,FALSE)=0,"",VLOOKUP($E173,TaskValues_ref!$E:$Z,19,FALSE))</f>
        <v/>
      </c>
      <c r="S173" t="str">
        <f>IF(VLOOKUP($E173,TaskValues_ref!$E:$Z,20,FALSE)=0,"",VLOOKUP($E173,TaskValues_ref!$E:$Z,20,FALSE))</f>
        <v/>
      </c>
    </row>
    <row r="174" spans="1:19" x14ac:dyDescent="0.35">
      <c r="A174" s="66" t="s">
        <v>2337</v>
      </c>
      <c r="B174" s="66" t="s">
        <v>528</v>
      </c>
      <c r="C174" s="66" t="s">
        <v>410</v>
      </c>
      <c r="D174" s="66">
        <f t="shared" si="5"/>
        <v>162</v>
      </c>
      <c r="E174" s="64" t="str">
        <f t="shared" si="6"/>
        <v>DPC.NTD.162</v>
      </c>
      <c r="F174" s="319" t="str">
        <f>VLOOKUP(E174,TaskValues_ref!E:F,2,FALSE)</f>
        <v>Oncho behavior change</v>
      </c>
      <c r="G174" s="321" t="str">
        <f>VLOOKUP($E174,TaskValues_ref!$E:$Z,3,FALSE)</f>
        <v>Non-clinical</v>
      </c>
      <c r="H174" s="321" t="str">
        <f>VLOOKUP($E174,TaskValues_ref!$E:$Z,4,FALSE)</f>
        <v>Public Health</v>
      </c>
      <c r="I174" s="321" t="str">
        <f>VLOOKUP($E174,TaskValues_ref!$E:$Z,5,FALSE)</f>
        <v>NTDs</v>
      </c>
      <c r="J174" s="320" t="str">
        <f>VLOOKUP($E174,TaskValues_ref!$E:$Z,6,FALSE)</f>
        <v>-</v>
      </c>
      <c r="K174" s="321" t="str">
        <f>VLOOKUP($E174,TaskValues_ref!$E:$Z,10,FALSE)</f>
        <v>Amhara</v>
      </c>
      <c r="L174" s="195" t="str">
        <f>IF(VLOOKUP($E174,TaskValues_ref!$E:$Z,11,FALSE)=0,"",VLOOKUP($E174,TaskValues_ref!$E:$Z,11,FALSE))</f>
        <v/>
      </c>
      <c r="M174" s="321" t="str">
        <f>IF(VLOOKUP($E174,TaskValues_ref!$E:$Z,13,FALSE)=0,"",VLOOKUP($E174,TaskValues_ref!$E:$Z,13,FALSE))</f>
        <v/>
      </c>
      <c r="N174" s="89" t="str">
        <f>IF(VLOOKUP($E174,TaskValues_ref!$E:$Z,15,FALSE)=0,"",VLOOKUP($E174,TaskValues_ref!$E:$Z,15,FALSE))</f>
        <v/>
      </c>
      <c r="O174" t="str">
        <f>IF(VLOOKUP($E174,TaskValues_ref!$E:$Z,16,FALSE)=0,"",VLOOKUP($E174,TaskValues_ref!$E:$Z,16,FALSE))</f>
        <v/>
      </c>
      <c r="P174" t="str">
        <f>IF(VLOOKUP($E174,TaskValues_ref!$E:$Z,17,FALSE)=0,"",VLOOKUP($E174,TaskValues_ref!$E:$Z,17,FALSE))</f>
        <v/>
      </c>
      <c r="Q174" t="str">
        <f>IF(VLOOKUP($E174,TaskValues_ref!$E:$Z,18,FALSE)=0,"",VLOOKUP($E174,TaskValues_ref!$E:$Z,18,FALSE))</f>
        <v/>
      </c>
      <c r="R174" t="str">
        <f>IF(VLOOKUP($E174,TaskValues_ref!$E:$Z,19,FALSE)=0,"",VLOOKUP($E174,TaskValues_ref!$E:$Z,19,FALSE))</f>
        <v/>
      </c>
      <c r="S174" t="str">
        <f>IF(VLOOKUP($E174,TaskValues_ref!$E:$Z,20,FALSE)=0,"",VLOOKUP($E174,TaskValues_ref!$E:$Z,20,FALSE))</f>
        <v/>
      </c>
    </row>
    <row r="175" spans="1:19" x14ac:dyDescent="0.35">
      <c r="A175" s="66" t="s">
        <v>2337</v>
      </c>
      <c r="B175" s="66" t="s">
        <v>528</v>
      </c>
      <c r="C175" s="66" t="s">
        <v>410</v>
      </c>
      <c r="D175" s="66">
        <f t="shared" si="5"/>
        <v>163</v>
      </c>
      <c r="E175" s="64" t="str">
        <f t="shared" si="6"/>
        <v>DPC.NTD.163</v>
      </c>
      <c r="F175" s="319" t="str">
        <f>VLOOKUP(E175,TaskValues_ref!E:F,2,FALSE)</f>
        <v>Trachoma behavior change</v>
      </c>
      <c r="G175" s="321" t="str">
        <f>VLOOKUP($E175,TaskValues_ref!$E:$Z,3,FALSE)</f>
        <v>Non-clinical</v>
      </c>
      <c r="H175" s="321" t="str">
        <f>VLOOKUP($E175,TaskValues_ref!$E:$Z,4,FALSE)</f>
        <v>Public Health</v>
      </c>
      <c r="I175" s="321" t="str">
        <f>VLOOKUP($E175,TaskValues_ref!$E:$Z,5,FALSE)</f>
        <v>NTDs</v>
      </c>
      <c r="J175" s="320" t="str">
        <f>VLOOKUP($E175,TaskValues_ref!$E:$Z,6,FALSE)</f>
        <v>-</v>
      </c>
      <c r="K175" s="321" t="str">
        <f>VLOOKUP($E175,TaskValues_ref!$E:$Z,10,FALSE)</f>
        <v>Amhara</v>
      </c>
      <c r="L175" s="195" t="str">
        <f>IF(VLOOKUP($E175,TaskValues_ref!$E:$Z,11,FALSE)=0,"",VLOOKUP($E175,TaskValues_ref!$E:$Z,11,FALSE))</f>
        <v/>
      </c>
      <c r="M175" s="321" t="str">
        <f>IF(VLOOKUP($E175,TaskValues_ref!$E:$Z,13,FALSE)=0,"",VLOOKUP($E175,TaskValues_ref!$E:$Z,13,FALSE))</f>
        <v/>
      </c>
      <c r="N175" s="89" t="str">
        <f>IF(VLOOKUP($E175,TaskValues_ref!$E:$Z,15,FALSE)=0,"",VLOOKUP($E175,TaskValues_ref!$E:$Z,15,FALSE))</f>
        <v/>
      </c>
      <c r="O175" t="str">
        <f>IF(VLOOKUP($E175,TaskValues_ref!$E:$Z,16,FALSE)=0,"",VLOOKUP($E175,TaskValues_ref!$E:$Z,16,FALSE))</f>
        <v/>
      </c>
      <c r="P175" t="str">
        <f>IF(VLOOKUP($E175,TaskValues_ref!$E:$Z,17,FALSE)=0,"",VLOOKUP($E175,TaskValues_ref!$E:$Z,17,FALSE))</f>
        <v/>
      </c>
      <c r="Q175" t="str">
        <f>IF(VLOOKUP($E175,TaskValues_ref!$E:$Z,18,FALSE)=0,"",VLOOKUP($E175,TaskValues_ref!$E:$Z,18,FALSE))</f>
        <v/>
      </c>
      <c r="R175" t="str">
        <f>IF(VLOOKUP($E175,TaskValues_ref!$E:$Z,19,FALSE)=0,"",VLOOKUP($E175,TaskValues_ref!$E:$Z,19,FALSE))</f>
        <v/>
      </c>
      <c r="S175" t="str">
        <f>IF(VLOOKUP($E175,TaskValues_ref!$E:$Z,20,FALSE)=0,"",VLOOKUP($E175,TaskValues_ref!$E:$Z,20,FALSE))</f>
        <v/>
      </c>
    </row>
    <row r="176" spans="1:19" x14ac:dyDescent="0.35">
      <c r="A176" s="66" t="s">
        <v>2337</v>
      </c>
      <c r="B176" s="66" t="s">
        <v>528</v>
      </c>
      <c r="C176" s="66" t="s">
        <v>410</v>
      </c>
      <c r="D176" s="66">
        <f t="shared" si="5"/>
        <v>164</v>
      </c>
      <c r="E176" s="64" t="str">
        <f t="shared" si="6"/>
        <v>DPC.NTD.164</v>
      </c>
      <c r="F176" s="319" t="str">
        <f>VLOOKUP(E176,TaskValues_ref!E:F,2,FALSE)</f>
        <v>Promote water and sanitation</v>
      </c>
      <c r="G176" s="321" t="str">
        <f>VLOOKUP($E176,TaskValues_ref!$E:$Z,3,FALSE)</f>
        <v>Non-clinical</v>
      </c>
      <c r="H176" s="321" t="str">
        <f>VLOOKUP($E176,TaskValues_ref!$E:$Z,4,FALSE)</f>
        <v>Public Health</v>
      </c>
      <c r="I176" s="321" t="str">
        <f>VLOOKUP($E176,TaskValues_ref!$E:$Z,5,FALSE)</f>
        <v>NTDs</v>
      </c>
      <c r="J176" s="320" t="str">
        <f>VLOOKUP($E176,TaskValues_ref!$E:$Z,6,FALSE)</f>
        <v>-</v>
      </c>
      <c r="K176" s="321" t="str">
        <f>VLOOKUP($E176,TaskValues_ref!$E:$Z,10,FALSE)</f>
        <v>Amhara</v>
      </c>
      <c r="L176" s="195" t="str">
        <f>IF(VLOOKUP($E176,TaskValues_ref!$E:$Z,11,FALSE)=0,"",VLOOKUP($E176,TaskValues_ref!$E:$Z,11,FALSE))</f>
        <v/>
      </c>
      <c r="M176" s="321" t="str">
        <f>IF(VLOOKUP($E176,TaskValues_ref!$E:$Z,13,FALSE)=0,"",VLOOKUP($E176,TaskValues_ref!$E:$Z,13,FALSE))</f>
        <v/>
      </c>
      <c r="N176" s="89" t="str">
        <f>IF(VLOOKUP($E176,TaskValues_ref!$E:$Z,15,FALSE)=0,"",VLOOKUP($E176,TaskValues_ref!$E:$Z,15,FALSE))</f>
        <v/>
      </c>
      <c r="O176" t="str">
        <f>IF(VLOOKUP($E176,TaskValues_ref!$E:$Z,16,FALSE)=0,"",VLOOKUP($E176,TaskValues_ref!$E:$Z,16,FALSE))</f>
        <v/>
      </c>
      <c r="P176" t="str">
        <f>IF(VLOOKUP($E176,TaskValues_ref!$E:$Z,17,FALSE)=0,"",VLOOKUP($E176,TaskValues_ref!$E:$Z,17,FALSE))</f>
        <v/>
      </c>
      <c r="Q176" t="str">
        <f>IF(VLOOKUP($E176,TaskValues_ref!$E:$Z,18,FALSE)=0,"",VLOOKUP($E176,TaskValues_ref!$E:$Z,18,FALSE))</f>
        <v/>
      </c>
      <c r="R176" t="str">
        <f>IF(VLOOKUP($E176,TaskValues_ref!$E:$Z,19,FALSE)=0,"",VLOOKUP($E176,TaskValues_ref!$E:$Z,19,FALSE))</f>
        <v/>
      </c>
      <c r="S176" t="str">
        <f>IF(VLOOKUP($E176,TaskValues_ref!$E:$Z,20,FALSE)=0,"",VLOOKUP($E176,TaskValues_ref!$E:$Z,20,FALSE))</f>
        <v/>
      </c>
    </row>
    <row r="177" spans="1:19" x14ac:dyDescent="0.35">
      <c r="A177" s="66" t="s">
        <v>2337</v>
      </c>
      <c r="B177" s="66" t="s">
        <v>528</v>
      </c>
      <c r="C177" s="66" t="s">
        <v>410</v>
      </c>
      <c r="D177" s="66">
        <f t="shared" si="5"/>
        <v>165</v>
      </c>
      <c r="E177" s="64" t="str">
        <f t="shared" si="6"/>
        <v>DPC.NTD.165</v>
      </c>
      <c r="F177" s="319" t="str">
        <f>VLOOKUP(E177,TaskValues_ref!E:F,2,FALSE)</f>
        <v>Dx &amp; treat trachoma</v>
      </c>
      <c r="G177" s="321" t="str">
        <f>VLOOKUP($E177,TaskValues_ref!$E:$Z,3,FALSE)</f>
        <v>Clinical</v>
      </c>
      <c r="H177" s="321" t="str">
        <f>VLOOKUP($E177,TaskValues_ref!$E:$Z,4,FALSE)</f>
        <v>Acute</v>
      </c>
      <c r="I177" s="321" t="str">
        <f>VLOOKUP($E177,TaskValues_ref!$E:$Z,5,FALSE)</f>
        <v>NTDs</v>
      </c>
      <c r="J177" s="320" t="str">
        <f>VLOOKUP($E177,TaskValues_ref!$E:$Z,6,FALSE)</f>
        <v>children 0-9</v>
      </c>
      <c r="K177" s="321" t="str">
        <f>VLOOKUP($E177,TaskValues_ref!$E:$Z,10,FALSE)</f>
        <v>Amhara</v>
      </c>
      <c r="L177" s="195">
        <f>IF(VLOOKUP($E177,TaskValues_ref!$E:$Z,11,FALSE)=0,"",VLOOKUP($E177,TaskValues_ref!$E:$Z,11,FALSE))</f>
        <v>1.0375000000000001E-2</v>
      </c>
      <c r="M177" s="321" t="str">
        <f>IF(VLOOKUP($E177,TaskValues_ref!$E:$Z,13,FALSE)=0,"",VLOOKUP($E177,TaskValues_ref!$E:$Z,13,FALSE))</f>
        <v/>
      </c>
      <c r="N177" s="89">
        <f>IF(VLOOKUP($E177,TaskValues_ref!$E:$Z,15,FALSE)=0,"",VLOOKUP($E177,TaskValues_ref!$E:$Z,15,FALSE))</f>
        <v>0.98</v>
      </c>
      <c r="O177">
        <f>IF(VLOOKUP($E177,TaskValues_ref!$E:$Z,16,FALSE)=0,"",VLOOKUP($E177,TaskValues_ref!$E:$Z,16,FALSE))</f>
        <v>1</v>
      </c>
      <c r="P177" t="str">
        <f>IF(VLOOKUP($E177,TaskValues_ref!$E:$Z,17,FALSE)=0,"",VLOOKUP($E177,TaskValues_ref!$E:$Z,17,FALSE))</f>
        <v/>
      </c>
      <c r="Q177">
        <f>IF(VLOOKUP($E177,TaskValues_ref!$E:$Z,18,FALSE)=0,"",VLOOKUP($E177,TaskValues_ref!$E:$Z,18,FALSE))</f>
        <v>5</v>
      </c>
      <c r="R177" t="str">
        <f>IF(VLOOKUP($E177,TaskValues_ref!$E:$Z,19,FALSE)=0,"",VLOOKUP($E177,TaskValues_ref!$E:$Z,19,FALSE))</f>
        <v/>
      </c>
      <c r="S177" t="str">
        <f>IF(VLOOKUP($E177,TaskValues_ref!$E:$Z,20,FALSE)=0,"",VLOOKUP($E177,TaskValues_ref!$E:$Z,20,FALSE))</f>
        <v/>
      </c>
    </row>
    <row r="178" spans="1:19" x14ac:dyDescent="0.35">
      <c r="A178" s="66" t="s">
        <v>2337</v>
      </c>
      <c r="B178" s="66" t="s">
        <v>528</v>
      </c>
      <c r="C178" s="66" t="s">
        <v>2454</v>
      </c>
      <c r="D178" s="66">
        <f t="shared" si="5"/>
        <v>166</v>
      </c>
      <c r="E178" s="64" t="str">
        <f t="shared" si="6"/>
        <v>DPC.NTD.166</v>
      </c>
      <c r="F178" s="319" t="str">
        <f>VLOOKUP(E178,TaskValues_ref!E:F,2,FALSE)</f>
        <v>Trochomatous trichiasis surgery</v>
      </c>
      <c r="G178" s="321" t="str">
        <f>VLOOKUP($E178,TaskValues_ref!$E:$Z,3,FALSE)</f>
        <v>Clinical</v>
      </c>
      <c r="H178" s="321" t="str">
        <f>VLOOKUP($E178,TaskValues_ref!$E:$Z,4,FALSE)</f>
        <v>Acute</v>
      </c>
      <c r="I178" s="321" t="str">
        <f>VLOOKUP($E178,TaskValues_ref!$E:$Z,5,FALSE)</f>
        <v>NTDs</v>
      </c>
      <c r="J178" s="320" t="str">
        <f>VLOOKUP($E178,TaskValues_ref!$E:$Z,6,FALSE)</f>
        <v>adults 18+</v>
      </c>
      <c r="K178" s="321" t="str">
        <f>VLOOKUP($E178,TaskValues_ref!$E:$Z,10,FALSE)</f>
        <v>Amhara</v>
      </c>
      <c r="L178" s="195" t="str">
        <f>IF(VLOOKUP($E178,TaskValues_ref!$E:$Z,11,FALSE)=0,"",VLOOKUP($E178,TaskValues_ref!$E:$Z,11,FALSE))</f>
        <v/>
      </c>
      <c r="M178" s="321"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30</v>
      </c>
      <c r="R178" t="str">
        <f>IF(VLOOKUP($E178,TaskValues_ref!$E:$Z,19,FALSE)=0,"",VLOOKUP($E178,TaskValues_ref!$E:$Z,19,FALSE))</f>
        <v/>
      </c>
      <c r="S178" t="str">
        <f>IF(VLOOKUP($E178,TaskValues_ref!$E:$Z,20,FALSE)=0,"",VLOOKUP($E178,TaskValues_ref!$E:$Z,20,FALSE))</f>
        <v/>
      </c>
    </row>
    <row r="179" spans="1:19" x14ac:dyDescent="0.35">
      <c r="A179" s="66" t="s">
        <v>2337</v>
      </c>
      <c r="B179" s="66" t="s">
        <v>528</v>
      </c>
      <c r="C179" s="66" t="s">
        <v>2454</v>
      </c>
      <c r="D179" s="66">
        <f t="shared" si="5"/>
        <v>167</v>
      </c>
      <c r="E179" s="64" t="str">
        <f t="shared" si="6"/>
        <v>DPC.NTD.167</v>
      </c>
      <c r="F179" s="319" t="str">
        <f>VLOOKUP(E179,TaskValues_ref!E:F,2,FALSE)</f>
        <v>Trachoma MDA</v>
      </c>
      <c r="G179" s="321" t="str">
        <f>VLOOKUP($E179,TaskValues_ref!$E:$Z,3,FALSE)</f>
        <v>Non-clinical</v>
      </c>
      <c r="H179" s="321" t="str">
        <f>VLOOKUP($E179,TaskValues_ref!$E:$Z,4,FALSE)</f>
        <v>Public Health</v>
      </c>
      <c r="I179" s="321" t="str">
        <f>VLOOKUP($E179,TaskValues_ref!$E:$Z,5,FALSE)</f>
        <v>NTDs</v>
      </c>
      <c r="J179" s="320" t="str">
        <f>VLOOKUP($E179,TaskValues_ref!$E:$Z,6,FALSE)</f>
        <v>-</v>
      </c>
      <c r="K179" s="321" t="str">
        <f>VLOOKUP($E179,TaskValues_ref!$E:$Z,10,FALSE)</f>
        <v>Amhara</v>
      </c>
      <c r="L179" s="195" t="str">
        <f>IF(VLOOKUP($E179,TaskValues_ref!$E:$Z,11,FALSE)=0,"",VLOOKUP($E179,TaskValues_ref!$E:$Z,11,FALSE))</f>
        <v/>
      </c>
      <c r="M179" s="321" t="str">
        <f>IF(VLOOKUP($E179,TaskValues_ref!$E:$Z,13,FALSE)=0,"",VLOOKUP($E179,TaskValues_ref!$E:$Z,13,FALSE))</f>
        <v/>
      </c>
      <c r="N179" s="89" t="str">
        <f>IF(VLOOKUP($E179,TaskValues_ref!$E:$Z,15,FALSE)=0,"",VLOOKUP($E179,TaskValues_ref!$E:$Z,15,FALSE))</f>
        <v/>
      </c>
      <c r="O179" t="str">
        <f>IF(VLOOKUP($E179,TaskValues_ref!$E:$Z,16,FALSE)=0,"",VLOOKUP($E179,TaskValues_ref!$E:$Z,16,FALSE))</f>
        <v/>
      </c>
      <c r="P179" t="str">
        <f>IF(VLOOKUP($E179,TaskValues_ref!$E:$Z,17,FALSE)=0,"",VLOOKUP($E179,TaskValues_ref!$E:$Z,17,FALSE))</f>
        <v/>
      </c>
      <c r="Q179" t="str">
        <f>IF(VLOOKUP($E179,TaskValues_ref!$E:$Z,18,FALSE)=0,"",VLOOKUP($E179,TaskValues_ref!$E:$Z,18,FALSE))</f>
        <v/>
      </c>
      <c r="R179" t="str">
        <f>IF(VLOOKUP($E179,TaskValues_ref!$E:$Z,19,FALSE)=0,"",VLOOKUP($E179,TaskValues_ref!$E:$Z,19,FALSE))</f>
        <v/>
      </c>
      <c r="S179" t="str">
        <f>IF(VLOOKUP($E179,TaskValues_ref!$E:$Z,20,FALSE)=0,"",VLOOKUP($E179,TaskValues_ref!$E:$Z,20,FALSE))</f>
        <v/>
      </c>
    </row>
    <row r="180" spans="1:19" x14ac:dyDescent="0.35">
      <c r="A180" s="66" t="s">
        <v>2337</v>
      </c>
      <c r="B180" s="66" t="s">
        <v>528</v>
      </c>
      <c r="C180" s="66" t="s">
        <v>2455</v>
      </c>
      <c r="D180" s="66">
        <f t="shared" si="5"/>
        <v>168</v>
      </c>
      <c r="E180" s="64" t="str">
        <f t="shared" si="6"/>
        <v>DPC.NTD.168</v>
      </c>
      <c r="F180" s="319" t="str">
        <f>VLOOKUP(E180,TaskValues_ref!E:F,2,FALSE)</f>
        <v>Promote face washing</v>
      </c>
      <c r="G180" s="321" t="str">
        <f>VLOOKUP($E180,TaskValues_ref!$E:$Z,3,FALSE)</f>
        <v>Non-clinical</v>
      </c>
      <c r="H180" s="321" t="str">
        <f>VLOOKUP($E180,TaskValues_ref!$E:$Z,4,FALSE)</f>
        <v>Public Health</v>
      </c>
      <c r="I180" s="321" t="str">
        <f>VLOOKUP($E180,TaskValues_ref!$E:$Z,5,FALSE)</f>
        <v>NTDs</v>
      </c>
      <c r="J180" s="320" t="str">
        <f>VLOOKUP($E180,TaskValues_ref!$E:$Z,6,FALSE)</f>
        <v>-</v>
      </c>
      <c r="K180" s="321" t="str">
        <f>VLOOKUP($E180,TaskValues_ref!$E:$Z,10,FALSE)</f>
        <v>Amhara</v>
      </c>
      <c r="L180" s="195" t="str">
        <f>IF(VLOOKUP($E180,TaskValues_ref!$E:$Z,11,FALSE)=0,"",VLOOKUP($E180,TaskValues_ref!$E:$Z,11,FALSE))</f>
        <v/>
      </c>
      <c r="M180" s="321" t="str">
        <f>IF(VLOOKUP($E180,TaskValues_ref!$E:$Z,13,FALSE)=0,"",VLOOKUP($E180,TaskValues_ref!$E:$Z,13,FALSE))</f>
        <v/>
      </c>
      <c r="N180" s="89" t="str">
        <f>IF(VLOOKUP($E180,TaskValues_ref!$E:$Z,15,FALSE)=0,"",VLOOKUP($E180,TaskValues_ref!$E:$Z,15,FALSE))</f>
        <v/>
      </c>
      <c r="O180" t="str">
        <f>IF(VLOOKUP($E180,TaskValues_ref!$E:$Z,16,FALSE)=0,"",VLOOKUP($E180,TaskValues_ref!$E:$Z,16,FALSE))</f>
        <v/>
      </c>
      <c r="P180" t="str">
        <f>IF(VLOOKUP($E180,TaskValues_ref!$E:$Z,17,FALSE)=0,"",VLOOKUP($E180,TaskValues_ref!$E:$Z,17,FALSE))</f>
        <v/>
      </c>
      <c r="Q180" t="str">
        <f>IF(VLOOKUP($E180,TaskValues_ref!$E:$Z,18,FALSE)=0,"",VLOOKUP($E180,TaskValues_ref!$E:$Z,18,FALSE))</f>
        <v/>
      </c>
      <c r="R180" t="str">
        <f>IF(VLOOKUP($E180,TaskValues_ref!$E:$Z,19,FALSE)=0,"",VLOOKUP($E180,TaskValues_ref!$E:$Z,19,FALSE))</f>
        <v/>
      </c>
      <c r="S180" t="str">
        <f>IF(VLOOKUP($E180,TaskValues_ref!$E:$Z,20,FALSE)=0,"",VLOOKUP($E180,TaskValues_ref!$E:$Z,20,FALSE))</f>
        <v/>
      </c>
    </row>
    <row r="181" spans="1:19" x14ac:dyDescent="0.35">
      <c r="A181" s="66" t="s">
        <v>2337</v>
      </c>
      <c r="B181" s="66" t="s">
        <v>528</v>
      </c>
      <c r="C181" s="66" t="s">
        <v>2455</v>
      </c>
      <c r="D181" s="66">
        <f t="shared" si="5"/>
        <v>169</v>
      </c>
      <c r="E181" s="64" t="str">
        <f t="shared" si="6"/>
        <v>DPC.NTD.169</v>
      </c>
      <c r="F181" s="319" t="str">
        <f>VLOOKUP(E181,TaskValues_ref!E:F,2,FALSE)</f>
        <v>Schisto behavior change</v>
      </c>
      <c r="G181" s="321" t="str">
        <f>VLOOKUP($E181,TaskValues_ref!$E:$Z,3,FALSE)</f>
        <v>Non-clinical</v>
      </c>
      <c r="H181" s="321" t="str">
        <f>VLOOKUP($E181,TaskValues_ref!$E:$Z,4,FALSE)</f>
        <v>Public Health</v>
      </c>
      <c r="I181" s="321" t="str">
        <f>VLOOKUP($E181,TaskValues_ref!$E:$Z,5,FALSE)</f>
        <v>NTDs</v>
      </c>
      <c r="J181" s="320" t="str">
        <f>VLOOKUP($E181,TaskValues_ref!$E:$Z,6,FALSE)</f>
        <v>-</v>
      </c>
      <c r="K181" s="321" t="str">
        <f>VLOOKUP($E181,TaskValues_ref!$E:$Z,10,FALSE)</f>
        <v>Amhara</v>
      </c>
      <c r="L181" s="195" t="str">
        <f>IF(VLOOKUP($E181,TaskValues_ref!$E:$Z,11,FALSE)=0,"",VLOOKUP($E181,TaskValues_ref!$E:$Z,11,FALSE))</f>
        <v/>
      </c>
      <c r="M181" s="321"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t="str">
        <f>IF(VLOOKUP($E181,TaskValues_ref!$E:$Z,19,FALSE)=0,"",VLOOKUP($E181,TaskValues_ref!$E:$Z,19,FALSE))</f>
        <v/>
      </c>
      <c r="S181" t="str">
        <f>IF(VLOOKUP($E181,TaskValues_ref!$E:$Z,20,FALSE)=0,"",VLOOKUP($E181,TaskValues_ref!$E:$Z,20,FALSE))</f>
        <v/>
      </c>
    </row>
    <row r="182" spans="1:19" x14ac:dyDescent="0.35">
      <c r="A182" s="66" t="s">
        <v>2337</v>
      </c>
      <c r="B182" s="66" t="s">
        <v>528</v>
      </c>
      <c r="C182" s="66" t="s">
        <v>2237</v>
      </c>
      <c r="D182" s="66">
        <f t="shared" si="5"/>
        <v>170</v>
      </c>
      <c r="E182" s="64" t="str">
        <f t="shared" si="6"/>
        <v>DPC.NTD.170</v>
      </c>
      <c r="F182" s="319" t="str">
        <f>VLOOKUP(E182,TaskValues_ref!E:F,2,FALSE)</f>
        <v>Snail control</v>
      </c>
      <c r="G182" s="321" t="str">
        <f>VLOOKUP($E182,TaskValues_ref!$E:$Z,3,FALSE)</f>
        <v>Non-clinical</v>
      </c>
      <c r="H182" s="321" t="str">
        <f>VLOOKUP($E182,TaskValues_ref!$E:$Z,4,FALSE)</f>
        <v>Public Health</v>
      </c>
      <c r="I182" s="321" t="str">
        <f>VLOOKUP($E182,TaskValues_ref!$E:$Z,5,FALSE)</f>
        <v>NTDs</v>
      </c>
      <c r="J182" s="320" t="str">
        <f>VLOOKUP($E182,TaskValues_ref!$E:$Z,6,FALSE)</f>
        <v>-</v>
      </c>
      <c r="K182" s="321" t="str">
        <f>VLOOKUP($E182,TaskValues_ref!$E:$Z,10,FALSE)</f>
        <v>Amhara</v>
      </c>
      <c r="L182" s="195" t="str">
        <f>IF(VLOOKUP($E182,TaskValues_ref!$E:$Z,11,FALSE)=0,"",VLOOKUP($E182,TaskValues_ref!$E:$Z,11,FALSE))</f>
        <v/>
      </c>
      <c r="M182" s="321"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t="str">
        <f>IF(VLOOKUP($E182,TaskValues_ref!$E:$Z,19,FALSE)=0,"",VLOOKUP($E182,TaskValues_ref!$E:$Z,19,FALSE))</f>
        <v/>
      </c>
      <c r="S182" t="str">
        <f>IF(VLOOKUP($E182,TaskValues_ref!$E:$Z,20,FALSE)=0,"",VLOOKUP($E182,TaskValues_ref!$E:$Z,20,FALSE))</f>
        <v/>
      </c>
    </row>
    <row r="183" spans="1:19" x14ac:dyDescent="0.35">
      <c r="A183" s="66" t="s">
        <v>2337</v>
      </c>
      <c r="B183" s="66" t="s">
        <v>528</v>
      </c>
      <c r="C183" s="66" t="s">
        <v>2237</v>
      </c>
      <c r="D183" s="66">
        <f t="shared" si="5"/>
        <v>171</v>
      </c>
      <c r="E183" s="64" t="str">
        <f t="shared" si="6"/>
        <v>DPC.NTD.171</v>
      </c>
      <c r="F183" s="319" t="str">
        <f>VLOOKUP(E183,TaskValues_ref!E:F,2,FALSE)</f>
        <v>Schisto MDA</v>
      </c>
      <c r="G183" s="321" t="str">
        <f>VLOOKUP($E183,TaskValues_ref!$E:$Z,3,FALSE)</f>
        <v>Non-clinical</v>
      </c>
      <c r="H183" s="321" t="str">
        <f>VLOOKUP($E183,TaskValues_ref!$E:$Z,4,FALSE)</f>
        <v>Public Health</v>
      </c>
      <c r="I183" s="321" t="str">
        <f>VLOOKUP($E183,TaskValues_ref!$E:$Z,5,FALSE)</f>
        <v>NTDs</v>
      </c>
      <c r="J183" s="320" t="str">
        <f>VLOOKUP($E183,TaskValues_ref!$E:$Z,6,FALSE)</f>
        <v>all</v>
      </c>
      <c r="K183" s="321" t="str">
        <f>VLOOKUP($E183,TaskValues_ref!$E:$Z,10,FALSE)</f>
        <v>Amhara</v>
      </c>
      <c r="L183" s="195">
        <f>IF(VLOOKUP($E183,TaskValues_ref!$E:$Z,11,FALSE)=0,"",VLOOKUP($E183,TaskValues_ref!$E:$Z,11,FALSE))</f>
        <v>0.25</v>
      </c>
      <c r="M183" s="321" t="str">
        <f>IF(VLOOKUP($E183,TaskValues_ref!$E:$Z,13,FALSE)=0,"",VLOOKUP($E183,TaskValues_ref!$E:$Z,13,FALSE))</f>
        <v/>
      </c>
      <c r="N183" s="89" t="str">
        <f>IF(VLOOKUP($E183,TaskValues_ref!$E:$Z,15,FALSE)=0,"",VLOOKUP($E183,TaskValues_ref!$E:$Z,15,FALSE))</f>
        <v/>
      </c>
      <c r="O183" t="str">
        <f>IF(VLOOKUP($E183,TaskValues_ref!$E:$Z,16,FALSE)=0,"",VLOOKUP($E183,TaskValues_ref!$E:$Z,16,FALSE))</f>
        <v/>
      </c>
      <c r="P183">
        <f>IF(VLOOKUP($E183,TaskValues_ref!$E:$Z,17,FALSE)=0,"",VLOOKUP($E183,TaskValues_ref!$E:$Z,17,FALSE))</f>
        <v>1</v>
      </c>
      <c r="Q183">
        <f>IF(VLOOKUP($E183,TaskValues_ref!$E:$Z,18,FALSE)=0,"",VLOOKUP($E183,TaskValues_ref!$E:$Z,18,FALSE))</f>
        <v>5</v>
      </c>
      <c r="R183" t="str">
        <f>IF(VLOOKUP($E183,TaskValues_ref!$E:$Z,19,FALSE)=0,"",VLOOKUP($E183,TaskValues_ref!$E:$Z,19,FALSE))</f>
        <v/>
      </c>
      <c r="S183" t="str">
        <f>IF(VLOOKUP($E183,TaskValues_ref!$E:$Z,20,FALSE)=0,"",VLOOKUP($E183,TaskValues_ref!$E:$Z,20,FALSE))</f>
        <v/>
      </c>
    </row>
    <row r="184" spans="1:19" x14ac:dyDescent="0.35">
      <c r="A184" s="66" t="s">
        <v>2337</v>
      </c>
      <c r="B184" s="66" t="s">
        <v>528</v>
      </c>
      <c r="C184" s="66" t="s">
        <v>2456</v>
      </c>
      <c r="D184" s="66">
        <f t="shared" si="5"/>
        <v>172</v>
      </c>
      <c r="E184" s="64" t="str">
        <f t="shared" si="6"/>
        <v>DPC.NTD.172</v>
      </c>
      <c r="F184" s="319" t="str">
        <f>VLOOKUP(E184,TaskValues_ref!E:F,2,FALSE)</f>
        <v>STH behavior change</v>
      </c>
      <c r="G184" s="321" t="str">
        <f>VLOOKUP($E184,TaskValues_ref!$E:$Z,3,FALSE)</f>
        <v>Non-clinical</v>
      </c>
      <c r="H184" s="321" t="str">
        <f>VLOOKUP($E184,TaskValues_ref!$E:$Z,4,FALSE)</f>
        <v>Public Health</v>
      </c>
      <c r="I184" s="321" t="str">
        <f>VLOOKUP($E184,TaskValues_ref!$E:$Z,5,FALSE)</f>
        <v>NTDs</v>
      </c>
      <c r="J184" s="320" t="str">
        <f>VLOOKUP($E184,TaskValues_ref!$E:$Z,6,FALSE)</f>
        <v>-</v>
      </c>
      <c r="K184" s="321" t="str">
        <f>VLOOKUP($E184,TaskValues_ref!$E:$Z,10,FALSE)</f>
        <v>Amhara</v>
      </c>
      <c r="L184" s="195" t="str">
        <f>IF(VLOOKUP($E184,TaskValues_ref!$E:$Z,11,FALSE)=0,"",VLOOKUP($E184,TaskValues_ref!$E:$Z,11,FALSE))</f>
        <v/>
      </c>
      <c r="M184" s="321"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t="str">
        <f>IF(VLOOKUP($E184,TaskValues_ref!$E:$Z,19,FALSE)=0,"",VLOOKUP($E184,TaskValues_ref!$E:$Z,19,FALSE))</f>
        <v/>
      </c>
      <c r="S184" t="str">
        <f>IF(VLOOKUP($E184,TaskValues_ref!$E:$Z,20,FALSE)=0,"",VLOOKUP($E184,TaskValues_ref!$E:$Z,20,FALSE))</f>
        <v/>
      </c>
    </row>
    <row r="185" spans="1:19" x14ac:dyDescent="0.35">
      <c r="A185" s="66" t="s">
        <v>2337</v>
      </c>
      <c r="B185" s="66" t="s">
        <v>528</v>
      </c>
      <c r="C185" s="66" t="s">
        <v>2456</v>
      </c>
      <c r="D185" s="66">
        <f t="shared" si="5"/>
        <v>173</v>
      </c>
      <c r="E185" s="64" t="str">
        <f t="shared" si="6"/>
        <v>DPC.NTD.173</v>
      </c>
      <c r="F185" s="319" t="str">
        <f>VLOOKUP(E185,TaskValues_ref!E:F,2,FALSE)</f>
        <v>STH MDA</v>
      </c>
      <c r="G185" s="321" t="str">
        <f>VLOOKUP($E185,TaskValues_ref!$E:$Z,3,FALSE)</f>
        <v>Non-clinical</v>
      </c>
      <c r="H185" s="321" t="str">
        <f>VLOOKUP($E185,TaskValues_ref!$E:$Z,4,FALSE)</f>
        <v>Public Health</v>
      </c>
      <c r="I185" s="321" t="str">
        <f>VLOOKUP($E185,TaskValues_ref!$E:$Z,5,FALSE)</f>
        <v>NTDs</v>
      </c>
      <c r="J185" s="320" t="str">
        <f>VLOOKUP($E185,TaskValues_ref!$E:$Z,6,FALSE)</f>
        <v>1-18</v>
      </c>
      <c r="K185" s="321" t="str">
        <f>VLOOKUP($E185,TaskValues_ref!$E:$Z,10,FALSE)</f>
        <v>Amhara</v>
      </c>
      <c r="L185" s="195" t="str">
        <f>IF(VLOOKUP($E185,TaskValues_ref!$E:$Z,11,FALSE)=0,"",VLOOKUP($E185,TaskValues_ref!$E:$Z,11,FALSE))</f>
        <v/>
      </c>
      <c r="M185" s="321" t="str">
        <f>IF(VLOOKUP($E185,TaskValues_ref!$E:$Z,13,FALSE)=0,"",VLOOKUP($E185,TaskValues_ref!$E:$Z,13,FALSE))</f>
        <v/>
      </c>
      <c r="N185" s="89" t="str">
        <f>IF(VLOOKUP($E185,TaskValues_ref!$E:$Z,15,FALSE)=0,"",VLOOKUP($E185,TaskValues_ref!$E:$Z,15,FALSE))</f>
        <v/>
      </c>
      <c r="O185" t="str">
        <f>IF(VLOOKUP($E185,TaskValues_ref!$E:$Z,16,FALSE)=0,"",VLOOKUP($E185,TaskValues_ref!$E:$Z,16,FALSE))</f>
        <v/>
      </c>
      <c r="P185" t="str">
        <f>IF(VLOOKUP($E185,TaskValues_ref!$E:$Z,17,FALSE)=0,"",VLOOKUP($E185,TaskValues_ref!$E:$Z,17,FALSE))</f>
        <v/>
      </c>
      <c r="Q185" t="str">
        <f>IF(VLOOKUP($E185,TaskValues_ref!$E:$Z,18,FALSE)=0,"",VLOOKUP($E185,TaskValues_ref!$E:$Z,18,FALSE))</f>
        <v/>
      </c>
      <c r="R185" t="str">
        <f>IF(VLOOKUP($E185,TaskValues_ref!$E:$Z,19,FALSE)=0,"",VLOOKUP($E185,TaskValues_ref!$E:$Z,19,FALSE))</f>
        <v/>
      </c>
      <c r="S185" t="str">
        <f>IF(VLOOKUP($E185,TaskValues_ref!$E:$Z,20,FALSE)=0,"",VLOOKUP($E185,TaskValues_ref!$E:$Z,20,FALSE))</f>
        <v/>
      </c>
    </row>
    <row r="186" spans="1:19" x14ac:dyDescent="0.35">
      <c r="A186" s="66" t="s">
        <v>2337</v>
      </c>
      <c r="B186" s="66" t="s">
        <v>528</v>
      </c>
      <c r="C186" s="66" t="s">
        <v>2456</v>
      </c>
      <c r="D186" s="66">
        <f t="shared" si="5"/>
        <v>174</v>
      </c>
      <c r="E186" s="64" t="str">
        <f t="shared" si="6"/>
        <v>DPC.NTD.174</v>
      </c>
      <c r="F186" s="319" t="str">
        <f>VLOOKUP(E186,TaskValues_ref!E:F,2,FALSE)</f>
        <v>STH dx &amp; treat in pregnancy</v>
      </c>
      <c r="G186" s="321" t="str">
        <f>VLOOKUP($E186,TaskValues_ref!$E:$Z,3,FALSE)</f>
        <v>Clinical</v>
      </c>
      <c r="H186" s="321" t="str">
        <f>VLOOKUP($E186,TaskValues_ref!$E:$Z,4,FALSE)</f>
        <v>Acute</v>
      </c>
      <c r="I186" s="321" t="str">
        <f>VLOOKUP($E186,TaskValues_ref!$E:$Z,5,FALSE)</f>
        <v>NTDs</v>
      </c>
      <c r="J186" s="320" t="str">
        <f>VLOOKUP($E186,TaskValues_ref!$E:$Z,6,FALSE)</f>
        <v>women 15-49</v>
      </c>
      <c r="K186" s="321" t="str">
        <f>VLOOKUP($E186,TaskValues_ref!$E:$Z,10,FALSE)</f>
        <v>Amhara</v>
      </c>
      <c r="L186" s="195">
        <f>IF(VLOOKUP($E186,TaskValues_ref!$E:$Z,11,FALSE)=0,"",VLOOKUP($E186,TaskValues_ref!$E:$Z,11,FALSE))</f>
        <v>0.33399999999999996</v>
      </c>
      <c r="M186" s="321" t="str">
        <f>IF(VLOOKUP($E186,TaskValues_ref!$E:$Z,13,FALSE)=0,"",VLOOKUP($E186,TaskValues_ref!$E:$Z,13,FALSE))</f>
        <v/>
      </c>
      <c r="N186" s="89">
        <f>IF(VLOOKUP($E186,TaskValues_ref!$E:$Z,15,FALSE)=0,"",VLOOKUP($E186,TaskValues_ref!$E:$Z,15,FALSE))</f>
        <v>0.98</v>
      </c>
      <c r="O186">
        <f>IF(VLOOKUP($E186,TaskValues_ref!$E:$Z,16,FALSE)=0,"",VLOOKUP($E186,TaskValues_ref!$E:$Z,16,FALSE))</f>
        <v>1</v>
      </c>
      <c r="P186" t="str">
        <f>IF(VLOOKUP($E186,TaskValues_ref!$E:$Z,17,FALSE)=0,"",VLOOKUP($E186,TaskValues_ref!$E:$Z,17,FALSE))</f>
        <v/>
      </c>
      <c r="Q186">
        <f>IF(VLOOKUP($E186,TaskValues_ref!$E:$Z,18,FALSE)=0,"",VLOOKUP($E186,TaskValues_ref!$E:$Z,18,FALSE))</f>
        <v>5</v>
      </c>
      <c r="R186" t="str">
        <f>IF(VLOOKUP($E186,TaskValues_ref!$E:$Z,19,FALSE)=0,"",VLOOKUP($E186,TaskValues_ref!$E:$Z,19,FALSE))</f>
        <v/>
      </c>
      <c r="S186" t="str">
        <f>IF(VLOOKUP($E186,TaskValues_ref!$E:$Z,20,FALSE)=0,"",VLOOKUP($E186,TaskValues_ref!$E:$Z,20,FALSE))</f>
        <v/>
      </c>
    </row>
    <row r="187" spans="1:19" x14ac:dyDescent="0.35">
      <c r="A187" s="66" t="s">
        <v>2337</v>
      </c>
      <c r="B187" s="66" t="s">
        <v>528</v>
      </c>
      <c r="C187" s="66" t="s">
        <v>2482</v>
      </c>
      <c r="D187" s="66">
        <f t="shared" si="5"/>
        <v>175</v>
      </c>
      <c r="E187" s="64" t="str">
        <f t="shared" si="6"/>
        <v>DPC.NTD.175</v>
      </c>
      <c r="F187" s="319" t="str">
        <f>VLOOKUP(E187,TaskValues_ref!E:F,2,FALSE)</f>
        <v>Scabies behavior change</v>
      </c>
      <c r="G187" s="321" t="str">
        <f>VLOOKUP($E187,TaskValues_ref!$E:$Z,3,FALSE)</f>
        <v>Non-clinical</v>
      </c>
      <c r="H187" s="321" t="str">
        <f>VLOOKUP($E187,TaskValues_ref!$E:$Z,4,FALSE)</f>
        <v>Public Health</v>
      </c>
      <c r="I187" s="321" t="str">
        <f>VLOOKUP($E187,TaskValues_ref!$E:$Z,5,FALSE)</f>
        <v>NTDs</v>
      </c>
      <c r="J187" s="320" t="str">
        <f>VLOOKUP($E187,TaskValues_ref!$E:$Z,6,FALSE)</f>
        <v>-</v>
      </c>
      <c r="K187" s="321" t="str">
        <f>VLOOKUP($E187,TaskValues_ref!$E:$Z,10,FALSE)</f>
        <v>Amhara</v>
      </c>
      <c r="L187" s="195" t="str">
        <f>IF(VLOOKUP($E187,TaskValues_ref!$E:$Z,11,FALSE)=0,"",VLOOKUP($E187,TaskValues_ref!$E:$Z,11,FALSE))</f>
        <v/>
      </c>
      <c r="M187" s="321" t="str">
        <f>IF(VLOOKUP($E187,TaskValues_ref!$E:$Z,13,FALSE)=0,"",VLOOKUP($E187,TaskValues_ref!$E:$Z,13,FALSE))</f>
        <v/>
      </c>
      <c r="N187" s="89" t="str">
        <f>IF(VLOOKUP($E187,TaskValues_ref!$E:$Z,15,FALSE)=0,"",VLOOKUP($E187,TaskValues_ref!$E:$Z,15,FALSE))</f>
        <v/>
      </c>
      <c r="O187" t="str">
        <f>IF(VLOOKUP($E187,TaskValues_ref!$E:$Z,16,FALSE)=0,"",VLOOKUP($E187,TaskValues_ref!$E:$Z,16,FALSE))</f>
        <v/>
      </c>
      <c r="P187" t="str">
        <f>IF(VLOOKUP($E187,TaskValues_ref!$E:$Z,17,FALSE)=0,"",VLOOKUP($E187,TaskValues_ref!$E:$Z,17,FALSE))</f>
        <v/>
      </c>
      <c r="Q187" t="str">
        <f>IF(VLOOKUP($E187,TaskValues_ref!$E:$Z,18,FALSE)=0,"",VLOOKUP($E187,TaskValues_ref!$E:$Z,18,FALSE))</f>
        <v/>
      </c>
      <c r="R187" t="str">
        <f>IF(VLOOKUP($E187,TaskValues_ref!$E:$Z,19,FALSE)=0,"",VLOOKUP($E187,TaskValues_ref!$E:$Z,19,FALSE))</f>
        <v/>
      </c>
      <c r="S187" t="str">
        <f>IF(VLOOKUP($E187,TaskValues_ref!$E:$Z,20,FALSE)=0,"",VLOOKUP($E187,TaskValues_ref!$E:$Z,20,FALSE))</f>
        <v/>
      </c>
    </row>
    <row r="188" spans="1:19" x14ac:dyDescent="0.35">
      <c r="A188" s="66" t="s">
        <v>2337</v>
      </c>
      <c r="B188" s="66" t="s">
        <v>528</v>
      </c>
      <c r="C188" s="66" t="s">
        <v>2482</v>
      </c>
      <c r="D188" s="66">
        <f t="shared" si="5"/>
        <v>176</v>
      </c>
      <c r="E188" s="64" t="str">
        <f t="shared" si="6"/>
        <v>DPC.NTD.176</v>
      </c>
      <c r="F188" s="319" t="str">
        <f>VLOOKUP(E188,TaskValues_ref!E:F,2,FALSE)</f>
        <v>Scabies MDA</v>
      </c>
      <c r="G188" s="321" t="str">
        <f>VLOOKUP($E188,TaskValues_ref!$E:$Z,3,FALSE)</f>
        <v>Non-clinical</v>
      </c>
      <c r="H188" s="321" t="str">
        <f>VLOOKUP($E188,TaskValues_ref!$E:$Z,4,FALSE)</f>
        <v>Public Health</v>
      </c>
      <c r="I188" s="321" t="str">
        <f>VLOOKUP($E188,TaskValues_ref!$E:$Z,5,FALSE)</f>
        <v>NTDs</v>
      </c>
      <c r="J188" s="320" t="str">
        <f>VLOOKUP($E188,TaskValues_ref!$E:$Z,6,FALSE)</f>
        <v>-</v>
      </c>
      <c r="K188" s="321" t="str">
        <f>VLOOKUP($E188,TaskValues_ref!$E:$Z,10,FALSE)</f>
        <v>Amhara</v>
      </c>
      <c r="L188" s="195" t="str">
        <f>IF(VLOOKUP($E188,TaskValues_ref!$E:$Z,11,FALSE)=0,"",VLOOKUP($E188,TaskValues_ref!$E:$Z,11,FALSE))</f>
        <v/>
      </c>
      <c r="M188" s="321" t="str">
        <f>IF(VLOOKUP($E188,TaskValues_ref!$E:$Z,13,FALSE)=0,"",VLOOKUP($E188,TaskValues_ref!$E:$Z,13,FALSE))</f>
        <v/>
      </c>
      <c r="N188" s="89" t="str">
        <f>IF(VLOOKUP($E188,TaskValues_ref!$E:$Z,15,FALSE)=0,"",VLOOKUP($E188,TaskValues_ref!$E:$Z,15,FALSE))</f>
        <v/>
      </c>
      <c r="O188" t="str">
        <f>IF(VLOOKUP($E188,TaskValues_ref!$E:$Z,16,FALSE)=0,"",VLOOKUP($E188,TaskValues_ref!$E:$Z,16,FALSE))</f>
        <v/>
      </c>
      <c r="P188" t="str">
        <f>IF(VLOOKUP($E188,TaskValues_ref!$E:$Z,17,FALSE)=0,"",VLOOKUP($E188,TaskValues_ref!$E:$Z,17,FALSE))</f>
        <v/>
      </c>
      <c r="Q188" t="str">
        <f>IF(VLOOKUP($E188,TaskValues_ref!$E:$Z,18,FALSE)=0,"",VLOOKUP($E188,TaskValues_ref!$E:$Z,18,FALSE))</f>
        <v/>
      </c>
      <c r="R188" t="str">
        <f>IF(VLOOKUP($E188,TaskValues_ref!$E:$Z,19,FALSE)=0,"",VLOOKUP($E188,TaskValues_ref!$E:$Z,19,FALSE))</f>
        <v/>
      </c>
      <c r="S188" t="str">
        <f>IF(VLOOKUP($E188,TaskValues_ref!$E:$Z,20,FALSE)=0,"",VLOOKUP($E188,TaskValues_ref!$E:$Z,20,FALSE))</f>
        <v/>
      </c>
    </row>
    <row r="189" spans="1:19" x14ac:dyDescent="0.35">
      <c r="A189" s="66" t="s">
        <v>2484</v>
      </c>
      <c r="D189" s="66" t="s">
        <v>2486</v>
      </c>
      <c r="E189" s="64" t="s">
        <v>2625</v>
      </c>
      <c r="F189" s="319" t="str">
        <f>VLOOKUP(E189,TaskValues_ref!E:F,2,FALSE)</f>
        <v>Model household program</v>
      </c>
      <c r="G189" s="321" t="str">
        <f>VLOOKUP($E189,TaskValues_ref!$E:$Z,3,FALSE)</f>
        <v>Non-clinical</v>
      </c>
      <c r="H189" s="321" t="str">
        <f>VLOOKUP($E189,TaskValues_ref!$E:$Z,4,FALSE)</f>
        <v>-</v>
      </c>
      <c r="I189" s="321" t="str">
        <f>VLOOKUP($E189,TaskValues_ref!$E:$Z,5,FALSE)</f>
        <v>-</v>
      </c>
      <c r="J189" s="320" t="str">
        <f>VLOOKUP($E189,TaskValues_ref!$E:$Z,6,FALSE)</f>
        <v>all</v>
      </c>
      <c r="K189" s="321" t="str">
        <f>VLOOKUP($E189,TaskValues_ref!$E:$Z,10,FALSE)</f>
        <v>Amhara</v>
      </c>
      <c r="L189" s="195" t="str">
        <f>IF(VLOOKUP($E189,TaskValues_ref!$E:$Z,11,FALSE)=0,"",VLOOKUP($E189,TaskValues_ref!$E:$Z,11,FALSE))</f>
        <v/>
      </c>
      <c r="M189" s="321" t="str">
        <f>IF(VLOOKUP($E189,TaskValues_ref!$E:$Z,13,FALSE)=0,"",VLOOKUP($E189,TaskValues_ref!$E:$Z,13,FALSE))</f>
        <v/>
      </c>
      <c r="N189" s="89" t="str">
        <f>IF(VLOOKUP($E189,TaskValues_ref!$E:$Z,15,FALSE)=0,"",VLOOKUP($E189,TaskValues_ref!$E:$Z,15,FALSE))</f>
        <v/>
      </c>
      <c r="O189" t="str">
        <f>IF(VLOOKUP($E189,TaskValues_ref!$E:$Z,16,FALSE)=0,"",VLOOKUP($E189,TaskValues_ref!$E:$Z,16,FALSE))</f>
        <v/>
      </c>
      <c r="P189" t="str">
        <f>IF(VLOOKUP($E189,TaskValues_ref!$E:$Z,17,FALSE)=0,"",VLOOKUP($E189,TaskValues_ref!$E:$Z,17,FALSE))</f>
        <v/>
      </c>
      <c r="Q189" t="str">
        <f>IF(VLOOKUP($E189,TaskValues_ref!$E:$Z,18,FALSE)=0,"",VLOOKUP($E189,TaskValues_ref!$E:$Z,18,FALSE))</f>
        <v/>
      </c>
      <c r="R189">
        <f>IF(VLOOKUP($E189,TaskValues_ref!$E:$Z,19,FALSE)=0,"",VLOOKUP($E189,TaskValues_ref!$E:$Z,19,FALSE))</f>
        <v>15</v>
      </c>
      <c r="S189" t="str">
        <f>IF(VLOOKUP($E189,TaskValues_ref!$E:$Z,20,FALSE)=0,"",VLOOKUP($E189,TaskValues_ref!$E:$Z,20,FALSE))</f>
        <v/>
      </c>
    </row>
    <row r="190" spans="1:19" x14ac:dyDescent="0.35">
      <c r="A190" s="66" t="s">
        <v>2487</v>
      </c>
      <c r="D190" s="66" t="s">
        <v>2488</v>
      </c>
      <c r="E190" s="64" t="s">
        <v>2626</v>
      </c>
      <c r="F190" s="319" t="str">
        <f>VLOOKUP(E190,TaskValues_ref!E:F,2,FALSE)</f>
        <v>Model household program</v>
      </c>
      <c r="G190" s="321" t="str">
        <f>VLOOKUP($E190,TaskValues_ref!$E:$Z,3,FALSE)</f>
        <v>Non-clinical</v>
      </c>
      <c r="H190" s="321" t="str">
        <f>VLOOKUP($E190,TaskValues_ref!$E:$Z,4,FALSE)</f>
        <v>-</v>
      </c>
      <c r="I190" s="321" t="str">
        <f>VLOOKUP($E190,TaskValues_ref!$E:$Z,5,FALSE)</f>
        <v>-</v>
      </c>
      <c r="J190" s="320" t="str">
        <f>VLOOKUP($E190,TaskValues_ref!$E:$Z,6,FALSE)</f>
        <v>all</v>
      </c>
      <c r="K190" s="321" t="str">
        <f>VLOOKUP($E190,TaskValues_ref!$E:$Z,10,FALSE)</f>
        <v>Amhara</v>
      </c>
      <c r="L190" s="195" t="str">
        <f>IF(VLOOKUP($E190,TaskValues_ref!$E:$Z,11,FALSE)=0,"",VLOOKUP($E190,TaskValues_ref!$E:$Z,11,FALSE))</f>
        <v/>
      </c>
      <c r="M190" s="321" t="str">
        <f>IF(VLOOKUP($E190,TaskValues_ref!$E:$Z,13,FALSE)=0,"",VLOOKUP($E190,TaskValues_ref!$E:$Z,13,FALSE))</f>
        <v/>
      </c>
      <c r="N190" s="89" t="str">
        <f>IF(VLOOKUP($E190,TaskValues_ref!$E:$Z,15,FALSE)=0,"",VLOOKUP($E190,TaskValues_ref!$E:$Z,15,FALSE))</f>
        <v/>
      </c>
      <c r="O190" t="str">
        <f>IF(VLOOKUP($E190,TaskValues_ref!$E:$Z,16,FALSE)=0,"",VLOOKUP($E190,TaskValues_ref!$E:$Z,16,FALSE))</f>
        <v/>
      </c>
      <c r="P190" t="str">
        <f>IF(VLOOKUP($E190,TaskValues_ref!$E:$Z,17,FALSE)=0,"",VLOOKUP($E190,TaskValues_ref!$E:$Z,17,FALSE))</f>
        <v/>
      </c>
      <c r="Q190" t="str">
        <f>IF(VLOOKUP($E190,TaskValues_ref!$E:$Z,18,FALSE)=0,"",VLOOKUP($E190,TaskValues_ref!$E:$Z,18,FALSE))</f>
        <v/>
      </c>
      <c r="R190">
        <f>IF(VLOOKUP($E190,TaskValues_ref!$E:$Z,19,FALSE)=0,"",VLOOKUP($E190,TaskValues_ref!$E:$Z,19,FALSE))</f>
        <v>15</v>
      </c>
      <c r="S190" t="str">
        <f>IF(VLOOKUP($E190,TaskValues_ref!$E:$Z,20,FALSE)=0,"",VLOOKUP($E190,TaskValues_ref!$E:$Z,20,FALSE))</f>
        <v/>
      </c>
    </row>
    <row r="191" spans="1:19" x14ac:dyDescent="0.35">
      <c r="A191" s="319" t="s">
        <v>1952</v>
      </c>
      <c r="E191" s="64" t="s">
        <v>1952</v>
      </c>
      <c r="F191" s="319" t="str">
        <f>VLOOKUP(E191,TaskValues_ref!E:F,2,FALSE)</f>
        <v>Record keeping</v>
      </c>
      <c r="G191" s="321" t="str">
        <f>VLOOKUP($E191,TaskValues_ref!$E:$Z,3,FALSE)</f>
        <v>Non-productive</v>
      </c>
      <c r="H191" s="321" t="str">
        <f>VLOOKUP($E191,TaskValues_ref!$E:$Z,4,FALSE)</f>
        <v>-</v>
      </c>
      <c r="I191" s="321" t="str">
        <f>VLOOKUP($E191,TaskValues_ref!$E:$Z,5,FALSE)</f>
        <v>-</v>
      </c>
      <c r="J191" s="320" t="str">
        <f>VLOOKUP($E191,TaskValues_ref!$E:$Z,6,FALSE)</f>
        <v>all</v>
      </c>
      <c r="K191" s="321" t="str">
        <f>VLOOKUP($E191,TaskValues_ref!$E:$Z,10,FALSE)</f>
        <v>Amhara</v>
      </c>
      <c r="L191" s="195">
        <f>IF(VLOOKUP($E191,TaskValues_ref!$E:$Z,11,FALSE)=0,"",VLOOKUP($E191,TaskValues_ref!$E:$Z,11,FALSE))</f>
        <v>1</v>
      </c>
      <c r="M191" s="321" t="str">
        <f>IF(VLOOKUP($E191,TaskValues_ref!$E:$Z,13,FALSE)=0,"",VLOOKUP($E191,TaskValues_ref!$E:$Z,13,FALSE))</f>
        <v/>
      </c>
      <c r="N191" s="89">
        <f>IF(VLOOKUP($E191,TaskValues_ref!$E:$Z,15,FALSE)=0,"",VLOOKUP($E191,TaskValues_ref!$E:$Z,15,FALSE))</f>
        <v>1</v>
      </c>
      <c r="O191">
        <f>IF(VLOOKUP($E191,TaskValues_ref!$E:$Z,16,FALSE)=0,"",VLOOKUP($E191,TaskValues_ref!$E:$Z,16,FALSE))</f>
        <v>1</v>
      </c>
      <c r="P191" t="str">
        <f>IF(VLOOKUP($E191,TaskValues_ref!$E:$Z,17,FALSE)=0,"",VLOOKUP($E191,TaskValues_ref!$E:$Z,17,FALSE))</f>
        <v/>
      </c>
      <c r="Q191">
        <f>IF(VLOOKUP($E191,TaskValues_ref!$E:$Z,18,FALSE)=0,"",VLOOKUP($E191,TaskValues_ref!$E:$Z,18,FALSE))</f>
        <v>4.5844447190612616</v>
      </c>
      <c r="R191" t="str">
        <f>IF(VLOOKUP($E191,TaskValues_ref!$E:$Z,19,FALSE)=0,"",VLOOKUP($E191,TaskValues_ref!$E:$Z,19,FALSE))</f>
        <v/>
      </c>
      <c r="S191" t="str">
        <f>IF(VLOOKUP($E191,TaskValues_ref!$E:$Z,20,FALSE)=0,"",VLOOKUP($E191,TaskValues_ref!$E:$Z,20,FALSE))</f>
        <v/>
      </c>
    </row>
    <row r="192" spans="1:19" x14ac:dyDescent="0.35">
      <c r="A192" s="66" t="s">
        <v>2770</v>
      </c>
      <c r="E192" s="66" t="s">
        <v>2770</v>
      </c>
      <c r="F192" s="319" t="str">
        <f>VLOOKUP(E192,TaskValues_ref!E:F,2,FALSE)</f>
        <v>Test additional</v>
      </c>
      <c r="K192" s="321" t="str">
        <f>VLOOKUP($E192,TaskValues_ref!$E:$Z,10,FALSE)</f>
        <v>Amhara</v>
      </c>
      <c r="S192">
        <v>1E-3</v>
      </c>
    </row>
    <row r="193" spans="1:19" x14ac:dyDescent="0.35">
      <c r="A193" s="66" t="s">
        <v>192</v>
      </c>
      <c r="E193" s="64" t="s">
        <v>2793</v>
      </c>
      <c r="F193" s="319" t="str">
        <f>VLOOKUP(E193,TaskValues_ref!E:F,2,FALSE)</f>
        <v>Travel HEH</v>
      </c>
      <c r="G193" s="321" t="str">
        <f>VLOOKUP($E193,TaskValues_ref!$E:$Z,3,FALSE)</f>
        <v>Non-productive</v>
      </c>
      <c r="H193" s="321" t="str">
        <f>VLOOKUP($E193,TaskValues_ref!$E:$Z,4,FALSE)</f>
        <v>-</v>
      </c>
      <c r="I193" s="321" t="str">
        <f>VLOOKUP($E193,TaskValues_ref!$E:$Z,5,FALSE)</f>
        <v>-</v>
      </c>
      <c r="J193" s="320" t="str">
        <f>VLOOKUP($E193,TaskValues_ref!$E:$Z,6,FALSE)</f>
        <v>all</v>
      </c>
      <c r="K193" s="321" t="str">
        <f>VLOOKUP($E193,TaskValues_ref!$E:$Z,10,FALSE)</f>
        <v>Amhara</v>
      </c>
      <c r="L193" s="195">
        <f>IF(VLOOKUP($E193,TaskValues_ref!$E:$Z,11,FALSE)=0,"",VLOOKUP($E193,TaskValues_ref!$E:$Z,11,FALSE))</f>
        <v>0.5</v>
      </c>
      <c r="M193" s="321" t="str">
        <f>IF(VLOOKUP($E193,TaskValues_ref!$E:$Z,13,FALSE)=0,"",VLOOKUP($E193,TaskValues_ref!$E:$Z,13,FALSE))</f>
        <v/>
      </c>
      <c r="N193" s="89">
        <f>IF(VLOOKUP($E193,TaskValues_ref!$E:$Z,15,FALSE)=0,"",VLOOKUP($E193,TaskValues_ref!$E:$Z,15,FALSE))</f>
        <v>0.98</v>
      </c>
      <c r="O193">
        <f>IF(VLOOKUP($E193,TaskValues_ref!$E:$Z,16,FALSE)=0,"",VLOOKUP($E193,TaskValues_ref!$E:$Z,16,FALSE))</f>
        <v>1</v>
      </c>
      <c r="P193" t="str">
        <f>IF(VLOOKUP($E193,TaskValues_ref!$E:$Z,17,FALSE)=0,"",VLOOKUP($E193,TaskValues_ref!$E:$Z,17,FALSE))</f>
        <v/>
      </c>
      <c r="Q193">
        <f>IF(VLOOKUP($E193,TaskValues_ref!$E:$Z,18,FALSE)=0,"",VLOOKUP($E193,TaskValues_ref!$E:$Z,18,FALSE))</f>
        <v>5.3832494807158753</v>
      </c>
      <c r="R193" t="str">
        <f>IF(VLOOKUP($E193,TaskValues_ref!$E:$Z,19,FALSE)=0,"",VLOOKUP($E193,TaskValues_ref!$E:$Z,19,FALSE))</f>
        <v/>
      </c>
      <c r="S193" t="str">
        <f>IF(VLOOKUP($E193,TaskValues_ref!$E:$Z,20,FALSE)=0,"",VLOOKUP($E193,TaskValues_ref!$E:$Z,20,FALSE))</f>
        <v/>
      </c>
    </row>
    <row r="194" spans="1:19" x14ac:dyDescent="0.35">
      <c r="A194" s="66" t="s">
        <v>192</v>
      </c>
      <c r="E194" s="64" t="s">
        <v>2794</v>
      </c>
      <c r="F194" s="319" t="str">
        <f>VLOOKUP(E194,TaskValues_ref!E:F,2,FALSE)</f>
        <v>Travel HEP</v>
      </c>
      <c r="G194" s="321" t="str">
        <f>VLOOKUP($E194,TaskValues_ref!$E:$Z,3,FALSE)</f>
        <v>Non-productive</v>
      </c>
      <c r="H194" s="321" t="str">
        <f>VLOOKUP($E194,TaskValues_ref!$E:$Z,4,FALSE)</f>
        <v>-</v>
      </c>
      <c r="I194" s="321" t="str">
        <f>VLOOKUP($E194,TaskValues_ref!$E:$Z,5,FALSE)</f>
        <v>-</v>
      </c>
      <c r="J194" s="320" t="str">
        <f>VLOOKUP($E194,TaskValues_ref!$E:$Z,6,FALSE)</f>
        <v>all</v>
      </c>
      <c r="K194" s="321" t="str">
        <f>VLOOKUP($E194,TaskValues_ref!$E:$Z,10,FALSE)</f>
        <v>Amhara</v>
      </c>
      <c r="L194" s="195">
        <f>IF(VLOOKUP($E194,TaskValues_ref!$E:$Z,11,FALSE)=0,"",VLOOKUP($E194,TaskValues_ref!$E:$Z,11,FALSE))</f>
        <v>0.5</v>
      </c>
      <c r="M194" s="321" t="str">
        <f>IF(VLOOKUP($E194,TaskValues_ref!$E:$Z,13,FALSE)=0,"",VLOOKUP($E194,TaskValues_ref!$E:$Z,13,FALSE))</f>
        <v/>
      </c>
      <c r="N194" s="89">
        <f>IF(VLOOKUP($E194,TaskValues_ref!$E:$Z,15,FALSE)=0,"",VLOOKUP($E194,TaskValues_ref!$E:$Z,15,FALSE))</f>
        <v>0.98</v>
      </c>
      <c r="O194">
        <f>IF(VLOOKUP($E194,TaskValues_ref!$E:$Z,16,FALSE)=0,"",VLOOKUP($E194,TaskValues_ref!$E:$Z,16,FALSE))</f>
        <v>1</v>
      </c>
      <c r="P194" t="str">
        <f>IF(VLOOKUP($E194,TaskValues_ref!$E:$Z,17,FALSE)=0,"",VLOOKUP($E194,TaskValues_ref!$E:$Z,17,FALSE))</f>
        <v/>
      </c>
      <c r="Q194">
        <f>IF(VLOOKUP($E194,TaskValues_ref!$E:$Z,18,FALSE)=0,"",VLOOKUP($E194,TaskValues_ref!$E:$Z,18,FALSE))</f>
        <v>5.3832494807158753</v>
      </c>
      <c r="R194" t="str">
        <f>IF(VLOOKUP($E194,TaskValues_ref!$E:$Z,19,FALSE)=0,"",VLOOKUP($E194,TaskValues_ref!$E:$Z,19,FALSE))</f>
        <v/>
      </c>
      <c r="S194" t="str">
        <f>IF(VLOOKUP($E194,TaskValues_ref!$E:$Z,20,FALSE)=0,"",VLOOKUP($E194,TaskValues_ref!$E:$Z,20,FALSE))</f>
        <v/>
      </c>
    </row>
    <row r="195" spans="1:19" x14ac:dyDescent="0.35">
      <c r="E195" s="64" t="s">
        <v>2811</v>
      </c>
      <c r="F195" s="321" t="s">
        <v>2817</v>
      </c>
      <c r="G195" s="321" t="str">
        <f>VLOOKUP($E195,TaskValues_ref!$E:$Z,3,FALSE)</f>
        <v>Non-productive</v>
      </c>
      <c r="H195" s="321" t="str">
        <f>VLOOKUP($E195,TaskValues_ref!$E:$Z,4,FALSE)</f>
        <v>-</v>
      </c>
      <c r="I195" s="321" t="str">
        <f>VLOOKUP($E195,TaskValues_ref!$E:$Z,5,FALSE)</f>
        <v>-</v>
      </c>
      <c r="J195" s="320" t="str">
        <f>VLOOKUP($E195,TaskValues_ref!$E:$Z,6,FALSE)</f>
        <v>-</v>
      </c>
      <c r="K195" s="321" t="str">
        <f>VLOOKUP($E195,TaskValues_ref!$E:$Z,10,FALSE)</f>
        <v>Amhara</v>
      </c>
      <c r="L195" s="195" t="str">
        <f>IF(VLOOKUP($E195,TaskValues_ref!$E:$Z,11,FALSE)=0,"",VLOOKUP($E195,TaskValues_ref!$E:$Z,11,FALSE))</f>
        <v/>
      </c>
      <c r="M195" s="321" t="str">
        <f>IF(VLOOKUP($E195,TaskValues_ref!$E:$Z,13,FALSE)=0,"",VLOOKUP($E195,TaskValues_ref!$E:$Z,13,FALSE))</f>
        <v/>
      </c>
      <c r="N195" s="89" t="str">
        <f>IF(VLOOKUP($E195,TaskValues_ref!$E:$Z,15,FALSE)=0,"",VLOOKUP($E195,TaskValues_ref!$E:$Z,15,FALSE))</f>
        <v/>
      </c>
      <c r="O195" t="str">
        <f>IF(VLOOKUP($E195,TaskValues_ref!$E:$Z,16,FALSE)=0,"",VLOOKUP($E195,TaskValues_ref!$E:$Z,16,FALSE))</f>
        <v/>
      </c>
      <c r="P195" t="str">
        <f>IF(VLOOKUP($E195,TaskValues_ref!$E:$Z,17,FALSE)=0,"",VLOOKUP($E195,TaskValues_ref!$E:$Z,17,FALSE))</f>
        <v/>
      </c>
      <c r="Q195" t="str">
        <f>IF(VLOOKUP($E195,TaskValues_ref!$E:$Z,18,FALSE)=0,"",VLOOKUP($E195,TaskValues_ref!$E:$Z,18,FALSE))</f>
        <v/>
      </c>
      <c r="R195">
        <f>IF(VLOOKUP($E195,TaskValues_ref!$E:$Z,19,FALSE)=0,"",VLOOKUP($E195,TaskValues_ref!$E:$Z,19,FALSE))</f>
        <v>4.5120000000000005</v>
      </c>
      <c r="S195" t="str">
        <f>IF(VLOOKUP($E195,TaskValues_ref!$E:$Z,20,FALSE)=0,"",VLOOKUP($E195,TaskValues_ref!$E:$Z,20,FALSE))</f>
        <v/>
      </c>
    </row>
    <row r="196" spans="1:19" x14ac:dyDescent="0.35">
      <c r="E196" s="64" t="s">
        <v>2812</v>
      </c>
      <c r="F196" s="321" t="s">
        <v>2818</v>
      </c>
      <c r="G196" s="321" t="str">
        <f>VLOOKUP($E196,TaskValues_ref!$E:$Z,3,FALSE)</f>
        <v>Non-productive</v>
      </c>
      <c r="H196" s="321" t="str">
        <f>VLOOKUP($E196,TaskValues_ref!$E:$Z,4,FALSE)</f>
        <v>-</v>
      </c>
      <c r="I196" s="321" t="str">
        <f>VLOOKUP($E196,TaskValues_ref!$E:$Z,5,FALSE)</f>
        <v>-</v>
      </c>
      <c r="J196" s="320" t="str">
        <f>VLOOKUP($E196,TaskValues_ref!$E:$Z,6,FALSE)</f>
        <v>-</v>
      </c>
      <c r="K196" s="321" t="str">
        <f>VLOOKUP($E196,TaskValues_ref!$E:$Z,10,FALSE)</f>
        <v>Amhara</v>
      </c>
      <c r="L196" s="195" t="str">
        <f>IF(VLOOKUP($E196,TaskValues_ref!$E:$Z,11,FALSE)=0,"",VLOOKUP($E196,TaskValues_ref!$E:$Z,11,FALSE))</f>
        <v/>
      </c>
      <c r="M196" s="321" t="str">
        <f>IF(VLOOKUP($E196,TaskValues_ref!$E:$Z,13,FALSE)=0,"",VLOOKUP($E196,TaskValues_ref!$E:$Z,13,FALSE))</f>
        <v/>
      </c>
      <c r="N196" s="89" t="str">
        <f>IF(VLOOKUP($E196,TaskValues_ref!$E:$Z,15,FALSE)=0,"",VLOOKUP($E196,TaskValues_ref!$E:$Z,15,FALSE))</f>
        <v/>
      </c>
      <c r="O196" t="str">
        <f>IF(VLOOKUP($E196,TaskValues_ref!$E:$Z,16,FALSE)=0,"",VLOOKUP($E196,TaskValues_ref!$E:$Z,16,FALSE))</f>
        <v/>
      </c>
      <c r="P196" t="str">
        <f>IF(VLOOKUP($E196,TaskValues_ref!$E:$Z,17,FALSE)=0,"",VLOOKUP($E196,TaskValues_ref!$E:$Z,17,FALSE))</f>
        <v/>
      </c>
      <c r="Q196" t="str">
        <f>IF(VLOOKUP($E196,TaskValues_ref!$E:$Z,18,FALSE)=0,"",VLOOKUP($E196,TaskValues_ref!$E:$Z,18,FALSE))</f>
        <v/>
      </c>
      <c r="R196">
        <f>IF(VLOOKUP($E196,TaskValues_ref!$E:$Z,19,FALSE)=0,"",VLOOKUP($E196,TaskValues_ref!$E:$Z,19,FALSE))</f>
        <v>4.5120000000000005</v>
      </c>
      <c r="S196" t="str">
        <f>IF(VLOOKUP($E196,TaskValues_ref!$E:$Z,20,FALSE)=0,"",VLOOKUP($E196,TaskValues_ref!$E:$Z,20,FALSE))</f>
        <v/>
      </c>
    </row>
    <row r="197" spans="1:19" x14ac:dyDescent="0.35">
      <c r="E197" s="64" t="s">
        <v>2813</v>
      </c>
      <c r="F197" s="321" t="s">
        <v>2819</v>
      </c>
      <c r="G197" s="321" t="str">
        <f>VLOOKUP($E197,TaskValues_ref!$E:$Z,3,FALSE)</f>
        <v>Non-productive</v>
      </c>
      <c r="H197" s="321" t="str">
        <f>VLOOKUP($E197,TaskValues_ref!$E:$Z,4,FALSE)</f>
        <v>-</v>
      </c>
      <c r="I197" s="321" t="str">
        <f>VLOOKUP($E197,TaskValues_ref!$E:$Z,5,FALSE)</f>
        <v>-</v>
      </c>
      <c r="J197" s="320" t="str">
        <f>VLOOKUP($E197,TaskValues_ref!$E:$Z,6,FALSE)</f>
        <v>-</v>
      </c>
      <c r="K197" s="321" t="str">
        <f>VLOOKUP($E197,TaskValues_ref!$E:$Z,10,FALSE)</f>
        <v>Amhara</v>
      </c>
      <c r="L197" s="195" t="str">
        <f>IF(VLOOKUP($E197,TaskValues_ref!$E:$Z,11,FALSE)=0,"",VLOOKUP($E197,TaskValues_ref!$E:$Z,11,FALSE))</f>
        <v/>
      </c>
      <c r="M197" s="321" t="str">
        <f>IF(VLOOKUP($E197,TaskValues_ref!$E:$Z,13,FALSE)=0,"",VLOOKUP($E197,TaskValues_ref!$E:$Z,13,FALSE))</f>
        <v/>
      </c>
      <c r="N197" s="89" t="str">
        <f>IF(VLOOKUP($E197,TaskValues_ref!$E:$Z,15,FALSE)=0,"",VLOOKUP($E197,TaskValues_ref!$E:$Z,15,FALSE))</f>
        <v/>
      </c>
      <c r="O197" t="str">
        <f>IF(VLOOKUP($E197,TaskValues_ref!$E:$Z,16,FALSE)=0,"",VLOOKUP($E197,TaskValues_ref!$E:$Z,16,FALSE))</f>
        <v/>
      </c>
      <c r="P197" t="str">
        <f>IF(VLOOKUP($E197,TaskValues_ref!$E:$Z,17,FALSE)=0,"",VLOOKUP($E197,TaskValues_ref!$E:$Z,17,FALSE))</f>
        <v/>
      </c>
      <c r="Q197" t="str">
        <f>IF(VLOOKUP($E197,TaskValues_ref!$E:$Z,18,FALSE)=0,"",VLOOKUP($E197,TaskValues_ref!$E:$Z,18,FALSE))</f>
        <v/>
      </c>
      <c r="R197">
        <f>IF(VLOOKUP($E197,TaskValues_ref!$E:$Z,19,FALSE)=0,"",VLOOKUP($E197,TaskValues_ref!$E:$Z,19,FALSE))</f>
        <v>4.5120000000000005</v>
      </c>
      <c r="S197" t="str">
        <f>IF(VLOOKUP($E197,TaskValues_ref!$E:$Z,20,FALSE)=0,"",VLOOKUP($E197,TaskValues_ref!$E:$Z,20,FALSE))</f>
        <v/>
      </c>
    </row>
    <row r="198" spans="1:19" x14ac:dyDescent="0.35">
      <c r="E198" s="64" t="s">
        <v>2814</v>
      </c>
      <c r="F198" s="321" t="s">
        <v>2820</v>
      </c>
      <c r="G198" s="321" t="str">
        <f>VLOOKUP($E198,TaskValues_ref!$E:$Z,3,FALSE)</f>
        <v>Non-productive</v>
      </c>
      <c r="H198" s="321" t="str">
        <f>VLOOKUP($E198,TaskValues_ref!$E:$Z,4,FALSE)</f>
        <v>-</v>
      </c>
      <c r="I198" s="321" t="str">
        <f>VLOOKUP($E198,TaskValues_ref!$E:$Z,5,FALSE)</f>
        <v>-</v>
      </c>
      <c r="J198" s="320" t="str">
        <f>VLOOKUP($E198,TaskValues_ref!$E:$Z,6,FALSE)</f>
        <v>-</v>
      </c>
      <c r="K198" s="321" t="str">
        <f>VLOOKUP($E198,TaskValues_ref!$E:$Z,10,FALSE)</f>
        <v>Amhara</v>
      </c>
      <c r="L198" s="195" t="str">
        <f>IF(VLOOKUP($E198,TaskValues_ref!$E:$Z,11,FALSE)=0,"",VLOOKUP($E198,TaskValues_ref!$E:$Z,11,FALSE))</f>
        <v/>
      </c>
      <c r="M198" s="321" t="str">
        <f>IF(VLOOKUP($E198,TaskValues_ref!$E:$Z,13,FALSE)=0,"",VLOOKUP($E198,TaskValues_ref!$E:$Z,13,FALSE))</f>
        <v/>
      </c>
      <c r="N198" s="89" t="str">
        <f>IF(VLOOKUP($E198,TaskValues_ref!$E:$Z,15,FALSE)=0,"",VLOOKUP($E198,TaskValues_ref!$E:$Z,15,FALSE))</f>
        <v/>
      </c>
      <c r="O198" t="str">
        <f>IF(VLOOKUP($E198,TaskValues_ref!$E:$Z,16,FALSE)=0,"",VLOOKUP($E198,TaskValues_ref!$E:$Z,16,FALSE))</f>
        <v/>
      </c>
      <c r="P198" t="str">
        <f>IF(VLOOKUP($E198,TaskValues_ref!$E:$Z,17,FALSE)=0,"",VLOOKUP($E198,TaskValues_ref!$E:$Z,17,FALSE))</f>
        <v/>
      </c>
      <c r="Q198" t="str">
        <f>IF(VLOOKUP($E198,TaskValues_ref!$E:$Z,18,FALSE)=0,"",VLOOKUP($E198,TaskValues_ref!$E:$Z,18,FALSE))</f>
        <v/>
      </c>
      <c r="R198">
        <f>IF(VLOOKUP($E198,TaskValues_ref!$E:$Z,19,FALSE)=0,"",VLOOKUP($E198,TaskValues_ref!$E:$Z,19,FALSE))</f>
        <v>4.5120000000000005</v>
      </c>
      <c r="S198" t="str">
        <f>IF(VLOOKUP($E198,TaskValues_ref!$E:$Z,20,FALSE)=0,"",VLOOKUP($E198,TaskValues_ref!$E:$Z,20,FALSE))</f>
        <v/>
      </c>
    </row>
    <row r="199" spans="1:19" x14ac:dyDescent="0.35">
      <c r="E199" s="64" t="s">
        <v>2815</v>
      </c>
      <c r="F199" s="321" t="s">
        <v>2821</v>
      </c>
      <c r="G199" s="321" t="str">
        <f>VLOOKUP($E199,TaskValues_ref!$E:$Z,3,FALSE)</f>
        <v>Non-productive</v>
      </c>
      <c r="H199" s="321" t="str">
        <f>VLOOKUP($E199,TaskValues_ref!$E:$Z,4,FALSE)</f>
        <v>-</v>
      </c>
      <c r="I199" s="321" t="str">
        <f>VLOOKUP($E199,TaskValues_ref!$E:$Z,5,FALSE)</f>
        <v>-</v>
      </c>
      <c r="J199" s="320" t="str">
        <f>VLOOKUP($E199,TaskValues_ref!$E:$Z,6,FALSE)</f>
        <v>-</v>
      </c>
      <c r="K199" s="321" t="str">
        <f>VLOOKUP($E199,TaskValues_ref!$E:$Z,10,FALSE)</f>
        <v>Amhara</v>
      </c>
      <c r="L199" s="195" t="str">
        <f>IF(VLOOKUP($E199,TaskValues_ref!$E:$Z,11,FALSE)=0,"",VLOOKUP($E199,TaskValues_ref!$E:$Z,11,FALSE))</f>
        <v/>
      </c>
      <c r="M199" s="321" t="str">
        <f>IF(VLOOKUP($E199,TaskValues_ref!$E:$Z,13,FALSE)=0,"",VLOOKUP($E199,TaskValues_ref!$E:$Z,13,FALSE))</f>
        <v/>
      </c>
      <c r="N199" s="89" t="str">
        <f>IF(VLOOKUP($E199,TaskValues_ref!$E:$Z,15,FALSE)=0,"",VLOOKUP($E199,TaskValues_ref!$E:$Z,15,FALSE))</f>
        <v/>
      </c>
      <c r="O199" t="str">
        <f>IF(VLOOKUP($E199,TaskValues_ref!$E:$Z,16,FALSE)=0,"",VLOOKUP($E199,TaskValues_ref!$E:$Z,16,FALSE))</f>
        <v/>
      </c>
      <c r="P199" t="str">
        <f>IF(VLOOKUP($E199,TaskValues_ref!$E:$Z,17,FALSE)=0,"",VLOOKUP($E199,TaskValues_ref!$E:$Z,17,FALSE))</f>
        <v/>
      </c>
      <c r="Q199" t="str">
        <f>IF(VLOOKUP($E199,TaskValues_ref!$E:$Z,18,FALSE)=0,"",VLOOKUP($E199,TaskValues_ref!$E:$Z,18,FALSE))</f>
        <v/>
      </c>
      <c r="R199">
        <f>IF(VLOOKUP($E199,TaskValues_ref!$E:$Z,19,FALSE)=0,"",VLOOKUP($E199,TaskValues_ref!$E:$Z,19,FALSE))</f>
        <v>4.5120000000000005</v>
      </c>
      <c r="S199" t="str">
        <f>IF(VLOOKUP($E199,TaskValues_ref!$E:$Z,20,FALSE)=0,"",VLOOKUP($E199,TaskValues_ref!$E:$Z,20,FALSE))</f>
        <v/>
      </c>
    </row>
    <row r="200" spans="1:19" x14ac:dyDescent="0.35">
      <c r="E200" s="64" t="s">
        <v>2816</v>
      </c>
      <c r="F200" s="321" t="s">
        <v>2822</v>
      </c>
      <c r="G200" s="321" t="str">
        <f>VLOOKUP($E200,TaskValues_ref!$E:$Z,3,FALSE)</f>
        <v>Non-productive</v>
      </c>
      <c r="H200" s="321" t="str">
        <f>VLOOKUP($E200,TaskValues_ref!$E:$Z,4,FALSE)</f>
        <v>-</v>
      </c>
      <c r="I200" s="321" t="str">
        <f>VLOOKUP($E200,TaskValues_ref!$E:$Z,5,FALSE)</f>
        <v>-</v>
      </c>
      <c r="J200" s="320" t="str">
        <f>VLOOKUP($E200,TaskValues_ref!$E:$Z,6,FALSE)</f>
        <v>-</v>
      </c>
      <c r="K200" s="321" t="str">
        <f>VLOOKUP($E200,TaskValues_ref!$E:$Z,10,FALSE)</f>
        <v>Amhara</v>
      </c>
      <c r="L200" s="195" t="str">
        <f>IF(VLOOKUP($E200,TaskValues_ref!$E:$Z,11,FALSE)=0,"",VLOOKUP($E200,TaskValues_ref!$E:$Z,11,FALSE))</f>
        <v/>
      </c>
      <c r="M200" s="321" t="str">
        <f>IF(VLOOKUP($E200,TaskValues_ref!$E:$Z,13,FALSE)=0,"",VLOOKUP($E200,TaskValues_ref!$E:$Z,13,FALSE))</f>
        <v/>
      </c>
      <c r="N200" s="89" t="str">
        <f>IF(VLOOKUP($E200,TaskValues_ref!$E:$Z,15,FALSE)=0,"",VLOOKUP($E200,TaskValues_ref!$E:$Z,15,FALSE))</f>
        <v/>
      </c>
      <c r="O200" t="str">
        <f>IF(VLOOKUP($E200,TaskValues_ref!$E:$Z,16,FALSE)=0,"",VLOOKUP($E200,TaskValues_ref!$E:$Z,16,FALSE))</f>
        <v/>
      </c>
      <c r="P200" t="str">
        <f>IF(VLOOKUP($E200,TaskValues_ref!$E:$Z,17,FALSE)=0,"",VLOOKUP($E200,TaskValues_ref!$E:$Z,17,FALSE))</f>
        <v/>
      </c>
      <c r="Q200" t="str">
        <f>IF(VLOOKUP($E200,TaskValues_ref!$E:$Z,18,FALSE)=0,"",VLOOKUP($E200,TaskValues_ref!$E:$Z,18,FALSE))</f>
        <v/>
      </c>
      <c r="R200">
        <f>IF(VLOOKUP($E200,TaskValues_ref!$E:$Z,19,FALSE)=0,"",VLOOKUP($E200,TaskValues_ref!$E:$Z,19,FALSE))</f>
        <v>4.5120000000000005</v>
      </c>
      <c r="S200" t="str">
        <f>IF(VLOOKUP($E200,TaskValues_ref!$E:$Z,20,FALSE)=0,"",VLOOKUP($E200,TaskValues_ref!$E:$Z,20,FALSE))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Lookup!$B$2:$B$9</xm:f>
          </x14:formula1>
          <xm:sqref>H192 H201:H421</xm:sqref>
        </x14:dataValidation>
        <x14:dataValidation type="list" allowBlank="1" showInputMessage="1" showErrorMessage="1" xr:uid="{C778851C-6D51-4973-BEA4-95ED53345D6A}">
          <x14:formula1>
            <xm:f>Lookup!$D$2:$D$15</xm:f>
          </x14:formula1>
          <xm:sqref>I192 I201:I520</xm:sqref>
        </x14:dataValidation>
        <x14:dataValidation type="list" allowBlank="1" showInputMessage="1" showErrorMessage="1" xr:uid="{44980E56-DBE4-4B18-A93C-99BBAF388053}">
          <x14:formula1>
            <xm:f>Lookup!$F$2:$F$45</xm:f>
          </x14:formula1>
          <xm:sqref>J2:J1048576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0BF0-22BB-454B-8808-EB8FC5F2D877}">
  <sheetPr>
    <tabColor theme="9"/>
  </sheetPr>
  <dimension ref="A1:S136"/>
  <sheetViews>
    <sheetView zoomScale="60" zoomScaleNormal="60" workbookViewId="0">
      <pane ySplit="1" topLeftCell="A64" activePane="bottomLeft" state="frozen"/>
      <selection activeCell="O195" sqref="O195"/>
      <selection pane="bottomLeft" activeCell="R83" sqref="R83"/>
    </sheetView>
  </sheetViews>
  <sheetFormatPr defaultRowHeight="14.5" x14ac:dyDescent="0.35"/>
  <cols>
    <col min="1" max="4" width="4.54296875" style="66" customWidth="1"/>
    <col min="5" max="5" width="15.1796875" style="64" customWidth="1"/>
    <col min="6" max="6" width="42" style="319" bestFit="1" customWidth="1"/>
    <col min="7" max="9" width="7.453125" style="319" customWidth="1"/>
    <col min="10" max="10" width="12.1796875" style="320" bestFit="1" customWidth="1"/>
    <col min="11" max="11" width="15.1796875" customWidth="1"/>
    <col min="12" max="12" width="17.453125" style="195" customWidth="1"/>
    <col min="13" max="13" width="15.1796875" customWidth="1"/>
    <col min="14" max="14" width="18.453125" style="89" customWidth="1"/>
    <col min="15" max="15" width="19.1796875" customWidth="1"/>
    <col min="16" max="16" width="18.7265625" customWidth="1"/>
    <col min="17" max="17" width="15.1796875" style="6" customWidth="1"/>
    <col min="18" max="19" width="15.1796875" customWidth="1"/>
  </cols>
  <sheetData>
    <row r="1" spans="1:19" s="177" customFormat="1" ht="87.65" customHeight="1" x14ac:dyDescent="0.35">
      <c r="A1" s="325" t="s">
        <v>2776</v>
      </c>
      <c r="B1" s="325" t="s">
        <v>2777</v>
      </c>
      <c r="C1" s="325" t="s">
        <v>1012</v>
      </c>
      <c r="D1" s="325" t="s">
        <v>2778</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2163</v>
      </c>
      <c r="B2" s="355" t="s">
        <v>2164</v>
      </c>
      <c r="C2" s="356" t="s">
        <v>153</v>
      </c>
      <c r="D2" s="353">
        <v>1</v>
      </c>
      <c r="E2" s="64" t="s">
        <v>2165</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Amhara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5" t="s">
        <v>2163</v>
      </c>
      <c r="B3" s="355" t="s">
        <v>2164</v>
      </c>
      <c r="C3" s="356" t="s">
        <v>2185</v>
      </c>
      <c r="D3" s="353">
        <v>7</v>
      </c>
      <c r="E3" s="64" t="s">
        <v>2191</v>
      </c>
      <c r="F3" s="319" t="str">
        <f>VLOOKUP(E3,TaskValues_ref!E:F,2,FALSE)</f>
        <v>PNC home visits</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Amhara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2</v>
      </c>
      <c r="P3" t="str">
        <f>IF(VLOOKUP($E3,TaskValues_ref!$E:$Z,17,FALSE)=0,"",VLOOKUP($E3,TaskValues_ref!$E:$Z,17,FALSE))</f>
        <v/>
      </c>
      <c r="Q3">
        <f>IF(VLOOKUP($E3,TaskValues_ref!$E:$Z,18,FALSE)=0,"",VLOOKUP($E3,TaskValues_ref!$E:$Z,18,FALSE))</f>
        <v>60</v>
      </c>
      <c r="R3" t="str">
        <f>IF(VLOOKUP($E3,TaskValues_ref!$E:$Z,19,FALSE)=0,"",VLOOKUP($E3,TaskValues_ref!$E:$Z,19,FALSE))</f>
        <v/>
      </c>
      <c r="S3" t="str">
        <f>IF(VLOOKUP($E3,TaskValues_ref!$E:$Z,20,FALSE)=0,"",VLOOKUP($E3,TaskValues_ref!$E:$Z,20,FALSE))</f>
        <v/>
      </c>
    </row>
    <row r="4" spans="1:19" x14ac:dyDescent="0.35">
      <c r="A4" s="355" t="s">
        <v>2163</v>
      </c>
      <c r="B4" s="355" t="s">
        <v>2164</v>
      </c>
      <c r="C4" s="356" t="s">
        <v>2206</v>
      </c>
      <c r="D4" s="353">
        <v>12</v>
      </c>
      <c r="E4" s="64" t="s">
        <v>2207</v>
      </c>
      <c r="F4" s="319" t="str">
        <f>VLOOKUP(E4,TaskValues_ref!E:F,2,FALSE)</f>
        <v>Mortality surveillance</v>
      </c>
      <c r="G4" s="321" t="str">
        <f>VLOOKUP($E4,TaskValues_ref!$E:$Z,3,FALSE)</f>
        <v>Non-productive</v>
      </c>
      <c r="H4" s="321" t="str">
        <f>VLOOKUP($E4,TaskValues_ref!$E:$Z,4,FALSE)</f>
        <v>Public Health</v>
      </c>
      <c r="I4" s="321" t="str">
        <f>VLOOKUP($E4,TaskValues_ref!$E:$Z,5,FALSE)</f>
        <v>-</v>
      </c>
      <c r="J4" s="320" t="str">
        <f>VLOOKUP($E4,TaskValues_ref!$E:$Z,6,FALSE)</f>
        <v>-</v>
      </c>
      <c r="K4" s="321" t="str">
        <f>VLOOKUP($E4,TaskValues_ref!$E:$Z,10,FALSE)</f>
        <v>Amhara</v>
      </c>
      <c r="L4" s="195" t="str">
        <f>IF(VLOOKUP($E4,TaskValues_ref!$E:$Z,11,FALSE)=0,"",VLOOKUP($E4,TaskValues_ref!$E:$Z,11,FALSE))</f>
        <v/>
      </c>
      <c r="M4" s="321" t="str">
        <f>IF(VLOOKUP($E4,TaskValues_ref!$E:$Z,13,FALSE)=0,"",VLOOKUP($E4,TaskValues_ref!$E:$Z,13,FALSE))</f>
        <v/>
      </c>
      <c r="N4" s="89" t="str">
        <f>IF(VLOOKUP($E4,TaskValues_ref!$E:$Z,15,FALSE)=0,"",VLOOKUP($E4,TaskValues_ref!$E:$Z,15,FALSE))</f>
        <v/>
      </c>
      <c r="O4" t="str">
        <f>IF(VLOOKUP($E4,TaskValues_ref!$E:$Z,16,FALSE)=0,"",VLOOKUP($E4,TaskValues_ref!$E:$Z,16,FALSE))</f>
        <v/>
      </c>
      <c r="P4" t="str">
        <f>IF(VLOOKUP($E4,TaskValues_ref!$E:$Z,17,FALSE)=0,"",VLOOKUP($E4,TaskValues_ref!$E:$Z,17,FALSE))</f>
        <v/>
      </c>
      <c r="Q4" t="str">
        <f>IF(VLOOKUP($E4,TaskValues_ref!$E:$Z,18,FALSE)=0,"",VLOOKUP($E4,TaskValues_ref!$E:$Z,18,FALSE))</f>
        <v/>
      </c>
      <c r="R4" t="str">
        <f>IF(VLOOKUP($E4,TaskValues_ref!$E:$Z,19,FALSE)=0,"",VLOOKUP($E4,TaskValues_ref!$E:$Z,19,FALSE))</f>
        <v/>
      </c>
      <c r="S4" t="str">
        <f>IF(VLOOKUP($E4,TaskValues_ref!$E:$Z,20,FALSE)=0,"",VLOOKUP($E4,TaskValues_ref!$E:$Z,20,FALSE))</f>
        <v/>
      </c>
    </row>
    <row r="5" spans="1:19" x14ac:dyDescent="0.35">
      <c r="A5" s="355" t="s">
        <v>2163</v>
      </c>
      <c r="B5" s="355" t="s">
        <v>2164</v>
      </c>
      <c r="C5" s="356" t="s">
        <v>2206</v>
      </c>
      <c r="D5" s="353">
        <v>13</v>
      </c>
      <c r="E5" s="64" t="s">
        <v>2768</v>
      </c>
      <c r="F5" s="319" t="str">
        <f>VLOOKUP(E5,TaskValues_ref!E:F,2,FALSE)</f>
        <v>ID fistula and prolapse</v>
      </c>
      <c r="G5" s="321" t="str">
        <f>VLOOKUP($E5,TaskValues_ref!$E:$Z,3,FALSE)</f>
        <v>Non-clinical</v>
      </c>
      <c r="H5" s="321" t="str">
        <f>VLOOKUP($E5,TaskValues_ref!$E:$Z,4,FALSE)</f>
        <v>Public Health</v>
      </c>
      <c r="I5" s="321" t="str">
        <f>VLOOKUP($E5,TaskValues_ref!$E:$Z,5,FALSE)</f>
        <v>-</v>
      </c>
      <c r="J5" s="320" t="str">
        <f>VLOOKUP($E5,TaskValues_ref!$E:$Z,6,FALSE)</f>
        <v>births</v>
      </c>
      <c r="K5" s="321" t="str">
        <f>VLOOKUP($E5,TaskValues_ref!$E:$Z,10,FALSE)</f>
        <v>Amhara</v>
      </c>
      <c r="L5" s="195" t="str">
        <f>IF(VLOOKUP($E5,TaskValues_ref!$E:$Z,11,FALSE)=0,"",VLOOKUP($E5,TaskValues_ref!$E:$Z,11,FALSE))</f>
        <v/>
      </c>
      <c r="M5" s="321" t="str">
        <f>IF(VLOOKUP($E5,TaskValues_ref!$E:$Z,13,FALSE)=0,"",VLOOKUP($E5,TaskValues_ref!$E:$Z,13,FALSE))</f>
        <v/>
      </c>
      <c r="N5" s="89" t="str">
        <f>IF(VLOOKUP($E5,TaskValues_ref!$E:$Z,15,FALSE)=0,"",VLOOKUP($E5,TaskValues_ref!$E:$Z,15,FALSE))</f>
        <v/>
      </c>
      <c r="O5" t="str">
        <f>IF(VLOOKUP($E5,TaskValues_ref!$E:$Z,16,FALSE)=0,"",VLOOKUP($E5,TaskValues_ref!$E:$Z,16,FALSE))</f>
        <v/>
      </c>
      <c r="P5" t="str">
        <f>IF(VLOOKUP($E5,TaskValues_ref!$E:$Z,17,FALSE)=0,"",VLOOKUP($E5,TaskValues_ref!$E:$Z,17,FALSE))</f>
        <v/>
      </c>
      <c r="Q5" t="str">
        <f>IF(VLOOKUP($E5,TaskValues_ref!$E:$Z,18,FALSE)=0,"",VLOOKUP($E5,TaskValues_ref!$E:$Z,18,FALSE))</f>
        <v/>
      </c>
      <c r="R5" t="str">
        <f>IF(VLOOKUP($E5,TaskValues_ref!$E:$Z,19,FALSE)=0,"",VLOOKUP($E5,TaskValues_ref!$E:$Z,19,FALSE))</f>
        <v/>
      </c>
      <c r="S5" t="str">
        <f>IF(VLOOKUP($E5,TaskValues_ref!$E:$Z,20,FALSE)=0,"",VLOOKUP($E5,TaskValues_ref!$E:$Z,20,FALSE))</f>
        <v/>
      </c>
    </row>
    <row r="6" spans="1:19" x14ac:dyDescent="0.35">
      <c r="A6" s="355" t="s">
        <v>2163</v>
      </c>
      <c r="B6" s="355" t="s">
        <v>2164</v>
      </c>
      <c r="C6" s="356" t="s">
        <v>2206</v>
      </c>
      <c r="D6" s="353">
        <v>14</v>
      </c>
      <c r="E6" s="64" t="s">
        <v>2769</v>
      </c>
      <c r="F6" s="319" t="str">
        <f>VLOOKUP(E6,TaskValues_ref!E:F,2,FALSE)</f>
        <v>Promote cervical cancer ID and treat</v>
      </c>
      <c r="G6" s="321" t="str">
        <f>VLOOKUP($E6,TaskValues_ref!$E:$Z,3,FALSE)</f>
        <v>Non-clinical</v>
      </c>
      <c r="H6" s="321" t="str">
        <f>VLOOKUP($E6,TaskValues_ref!$E:$Z,4,FALSE)</f>
        <v>Preventive</v>
      </c>
      <c r="I6" s="321" t="str">
        <f>VLOOKUP($E6,TaskValues_ref!$E:$Z,5,FALSE)</f>
        <v>Sexual health</v>
      </c>
      <c r="J6" s="320" t="str">
        <f>VLOOKUP($E6,TaskValues_ref!$E:$Z,6,FALSE)</f>
        <v>women 15-49</v>
      </c>
      <c r="K6" s="321" t="str">
        <f>VLOOKUP($E6,TaskValues_ref!$E:$Z,10,FALSE)</f>
        <v>Amhara</v>
      </c>
      <c r="L6" s="195" t="str">
        <f>IF(VLOOKUP($E6,TaskValues_ref!$E:$Z,11,FALSE)=0,"",VLOOKUP($E6,TaskValues_ref!$E:$Z,11,FALSE))</f>
        <v/>
      </c>
      <c r="M6" s="321" t="str">
        <f>IF(VLOOKUP($E6,TaskValues_ref!$E:$Z,13,FALSE)=0,"",VLOOKUP($E6,TaskValues_ref!$E:$Z,13,FALSE))</f>
        <v/>
      </c>
      <c r="N6" s="89" t="str">
        <f>IF(VLOOKUP($E6,TaskValues_ref!$E:$Z,15,FALSE)=0,"",VLOOKUP($E6,TaskValues_ref!$E:$Z,15,FALSE))</f>
        <v/>
      </c>
      <c r="O6" t="str">
        <f>IF(VLOOKUP($E6,TaskValues_ref!$E:$Z,16,FALSE)=0,"",VLOOKUP($E6,TaskValues_ref!$E:$Z,16,FALSE))</f>
        <v/>
      </c>
      <c r="P6" t="str">
        <f>IF(VLOOKUP($E6,TaskValues_ref!$E:$Z,17,FALSE)=0,"",VLOOKUP($E6,TaskValues_ref!$E:$Z,17,FALSE))</f>
        <v/>
      </c>
      <c r="Q6" t="str">
        <f>IF(VLOOKUP($E6,TaskValues_ref!$E:$Z,18,FALSE)=0,"",VLOOKUP($E6,TaskValues_ref!$E:$Z,18,FALSE))</f>
        <v/>
      </c>
      <c r="R6" t="str">
        <f>IF(VLOOKUP($E6,TaskValues_ref!$E:$Z,19,FALSE)=0,"",VLOOKUP($E6,TaskValues_ref!$E:$Z,19,FALSE))</f>
        <v/>
      </c>
      <c r="S6" t="str">
        <f>IF(VLOOKUP($E6,TaskValues_ref!$E:$Z,20,FALSE)=0,"",VLOOKUP($E6,TaskValues_ref!$E:$Z,20,FALSE))</f>
        <v/>
      </c>
    </row>
    <row r="7" spans="1:19" x14ac:dyDescent="0.35">
      <c r="A7" s="355" t="s">
        <v>2163</v>
      </c>
      <c r="B7" s="356" t="s">
        <v>2213</v>
      </c>
      <c r="C7" s="356"/>
      <c r="D7" s="353">
        <v>15</v>
      </c>
      <c r="E7" s="64" t="s">
        <v>2630</v>
      </c>
      <c r="F7" s="319" t="str">
        <f>VLOOKUP(E7,TaskValues_ref!E:F,2,FALSE)</f>
        <v>Newborn care</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Amhara</v>
      </c>
      <c r="L7" s="195">
        <f>IF(VLOOKUP($E7,TaskValues_ref!$E:$Z,11,FALSE)=0,"",VLOOKUP($E7,TaskValues_ref!$E:$Z,11,FALSE))</f>
        <v>1</v>
      </c>
      <c r="M7" s="321" t="str">
        <f>IF(VLOOKUP($E7,TaskValues_ref!$E:$Z,13,FALSE)=0,"",VLOOKUP($E7,TaskValues_ref!$E:$Z,13,FALSE))</f>
        <v/>
      </c>
      <c r="N7" s="89">
        <f>IF(VLOOKUP($E7,TaskValues_ref!$E:$Z,15,FALSE)=0,"",VLOOKUP($E7,TaskValues_ref!$E:$Z,15,FALSE))</f>
        <v>1</v>
      </c>
      <c r="O7">
        <f>IF(VLOOKUP($E7,TaskValues_ref!$E:$Z,16,FALSE)=0,"",VLOOKUP($E7,TaskValues_ref!$E:$Z,16,FALSE))</f>
        <v>2</v>
      </c>
      <c r="P7" t="str">
        <f>IF(VLOOKUP($E7,TaskValues_ref!$E:$Z,17,FALSE)=0,"",VLOOKUP($E7,TaskValues_ref!$E:$Z,17,FALSE))</f>
        <v/>
      </c>
      <c r="Q7">
        <f>IF(VLOOKUP($E7,TaskValues_ref!$E:$Z,18,FALSE)=0,"",VLOOKUP($E7,TaskValues_ref!$E:$Z,18,FALSE))</f>
        <v>30</v>
      </c>
      <c r="R7" t="str">
        <f>IF(VLOOKUP($E7,TaskValues_ref!$E:$Z,19,FALSE)=0,"",VLOOKUP($E7,TaskValues_ref!$E:$Z,19,FALSE))</f>
        <v/>
      </c>
      <c r="S7" t="str">
        <f>IF(VLOOKUP($E7,TaskValues_ref!$E:$Z,20,FALSE)=0,"",VLOOKUP($E7,TaskValues_ref!$E:$Z,20,FALSE))</f>
        <v/>
      </c>
    </row>
    <row r="8" spans="1:19" x14ac:dyDescent="0.35">
      <c r="A8" s="355" t="s">
        <v>2163</v>
      </c>
      <c r="B8" s="356" t="s">
        <v>2213</v>
      </c>
      <c r="C8" s="356"/>
      <c r="D8" s="353">
        <v>17</v>
      </c>
      <c r="E8" s="64" t="s">
        <v>2632</v>
      </c>
      <c r="F8" s="319" t="str">
        <f>VLOOKUP(E8,TaskValues_ref!E:F,2,FALSE)</f>
        <v>Kangaroo care</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Amhara</v>
      </c>
      <c r="L8" s="195">
        <f>IF(VLOOKUP($E8,TaskValues_ref!$E:$Z,11,FALSE)=0,"",VLOOKUP($E8,TaskValues_ref!$E:$Z,11,FALSE))</f>
        <v>1</v>
      </c>
      <c r="M8" s="321" t="str">
        <f>IF(VLOOKUP($E8,TaskValues_ref!$E:$Z,13,FALSE)=0,"",VLOOKUP($E8,TaskValues_ref!$E:$Z,13,FALSE))</f>
        <v/>
      </c>
      <c r="N8" s="89">
        <f>IF(VLOOKUP($E8,TaskValues_ref!$E:$Z,15,FALSE)=0,"",VLOOKUP($E8,TaskValues_ref!$E:$Z,15,FALSE))</f>
        <v>1</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35">
      <c r="A9" s="355" t="s">
        <v>2163</v>
      </c>
      <c r="B9" s="356" t="s">
        <v>2213</v>
      </c>
      <c r="C9" s="356"/>
      <c r="D9" s="353">
        <v>18</v>
      </c>
      <c r="E9" s="64" t="s">
        <v>2633</v>
      </c>
      <c r="F9" s="319" t="str">
        <f>VLOOKUP(E9,TaskValues_ref!E:F,2,FALSE)</f>
        <v>Refer congenital anomalies</v>
      </c>
      <c r="G9" s="321" t="str">
        <f>VLOOKUP($E9,TaskValues_ref!$E:$Z,3,FALSE)</f>
        <v>Clinical</v>
      </c>
      <c r="H9" s="321" t="str">
        <f>VLOOKUP($E9,TaskValues_ref!$E:$Z,4,FALSE)</f>
        <v>Chronic</v>
      </c>
      <c r="I9" s="321" t="str">
        <f>VLOOKUP($E9,TaskValues_ref!$E:$Z,5,FALSE)</f>
        <v>Sick child</v>
      </c>
      <c r="J9" s="320" t="str">
        <f>VLOOKUP($E9,TaskValues_ref!$E:$Z,6,FALSE)</f>
        <v>births</v>
      </c>
      <c r="K9" s="321" t="str">
        <f>VLOOKUP($E9,TaskValues_ref!$E:$Z,10,FALSE)</f>
        <v>Amhara</v>
      </c>
      <c r="L9" s="195">
        <f>IF(VLOOKUP($E9,TaskValues_ref!$E:$Z,11,FALSE)=0,"",VLOOKUP($E9,TaskValues_ref!$E:$Z,11,FALSE))</f>
        <v>1</v>
      </c>
      <c r="M9" s="321" t="str">
        <f>IF(VLOOKUP($E9,TaskValues_ref!$E:$Z,13,FALSE)=0,"",VLOOKUP($E9,TaskValues_ref!$E:$Z,13,FALSE))</f>
        <v/>
      </c>
      <c r="N9" s="89">
        <f>IF(VLOOKUP($E9,TaskValues_ref!$E:$Z,15,FALSE)=0,"",VLOOKUP($E9,TaskValues_ref!$E:$Z,15,FALSE))</f>
        <v>1</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35">
      <c r="A10" s="355" t="s">
        <v>2163</v>
      </c>
      <c r="B10" s="356" t="s">
        <v>2213</v>
      </c>
      <c r="C10" s="356"/>
      <c r="D10" s="353">
        <v>19</v>
      </c>
      <c r="E10" s="64" t="s">
        <v>2225</v>
      </c>
      <c r="F10" s="319" t="str">
        <f>VLOOKUP(E10,TaskValues_ref!E:F,2,FALSE)</f>
        <v>Pneumonia (ARI)</v>
      </c>
      <c r="G10" s="321" t="str">
        <f>VLOOKUP($E10,TaskValues_ref!$E:$Z,3,FALSE)</f>
        <v>Clinical</v>
      </c>
      <c r="H10" s="321" t="str">
        <f>VLOOKUP($E10,TaskValues_ref!$E:$Z,4,FALSE)</f>
        <v>Acute</v>
      </c>
      <c r="I10" s="321" t="str">
        <f>VLOOKUP($E10,TaskValues_ref!$E:$Z,5,FALSE)</f>
        <v>Sick child</v>
      </c>
      <c r="J10" s="320" t="str">
        <f>VLOOKUP($E10,TaskValues_ref!$E:$Z,6,FALSE)</f>
        <v>1-4</v>
      </c>
      <c r="K10" s="321" t="str">
        <f>VLOOKUP($E10,TaskValues_ref!$E:$Z,10,FALSE)</f>
        <v>Amhara</v>
      </c>
      <c r="L10" s="195">
        <f>IF(VLOOKUP($E10,TaskValues_ref!$E:$Z,11,FALSE)=0,"",VLOOKUP($E10,TaskValues_ref!$E:$Z,11,FALSE))</f>
        <v>2</v>
      </c>
      <c r="M10" s="321" t="str">
        <f>IF(VLOOKUP($E10,TaskValues_ref!$E:$Z,13,FALSE)=0,"",VLOOKUP($E10,TaskValues_ref!$E:$Z,13,FALSE))</f>
        <v/>
      </c>
      <c r="N10" s="89">
        <f>IF(VLOOKUP($E10,TaskValues_ref!$E:$Z,15,FALSE)=0,"",VLOOKUP($E10,TaskValues_ref!$E:$Z,15,FALSE))</f>
        <v>0.98</v>
      </c>
      <c r="O10">
        <f>IF(VLOOKUP($E10,TaskValues_ref!$E:$Z,16,FALSE)=0,"",VLOOKUP($E10,TaskValues_ref!$E:$Z,16,FALSE))</f>
        <v>1</v>
      </c>
      <c r="P10" t="str">
        <f>IF(VLOOKUP($E10,TaskValues_ref!$E:$Z,17,FALSE)=0,"",VLOOKUP($E10,TaskValues_ref!$E:$Z,17,FALSE))</f>
        <v/>
      </c>
      <c r="Q10">
        <f>IF(VLOOKUP($E10,TaskValues_ref!$E:$Z,18,FALSE)=0,"",VLOOKUP($E10,TaskValues_ref!$E:$Z,18,FALSE))</f>
        <v>5</v>
      </c>
      <c r="R10" t="str">
        <f>IF(VLOOKUP($E10,TaskValues_ref!$E:$Z,19,FALSE)=0,"",VLOOKUP($E10,TaskValues_ref!$E:$Z,19,FALSE))</f>
        <v/>
      </c>
      <c r="S10" t="str">
        <f>IF(VLOOKUP($E10,TaskValues_ref!$E:$Z,20,FALSE)=0,"",VLOOKUP($E10,TaskValues_ref!$E:$Z,20,FALSE))</f>
        <v/>
      </c>
    </row>
    <row r="11" spans="1:19" x14ac:dyDescent="0.35">
      <c r="A11" s="355" t="s">
        <v>2163</v>
      </c>
      <c r="B11" s="356" t="s">
        <v>2213</v>
      </c>
      <c r="C11" s="356"/>
      <c r="D11" s="353">
        <v>19</v>
      </c>
      <c r="E11" s="64" t="s">
        <v>2227</v>
      </c>
      <c r="F11" s="319" t="str">
        <f>VLOOKUP(E11,TaskValues_ref!E:F,2,FALSE)</f>
        <v>Diarrhea</v>
      </c>
      <c r="G11" s="321" t="str">
        <f>VLOOKUP($E11,TaskValues_ref!$E:$Z,3,FALSE)</f>
        <v>Clinical</v>
      </c>
      <c r="H11" s="321" t="str">
        <f>VLOOKUP($E11,TaskValues_ref!$E:$Z,4,FALSE)</f>
        <v>Acute</v>
      </c>
      <c r="I11" s="321" t="str">
        <f>VLOOKUP($E11,TaskValues_ref!$E:$Z,5,FALSE)</f>
        <v>Sick child</v>
      </c>
      <c r="J11" s="320" t="str">
        <f>VLOOKUP($E11,TaskValues_ref!$E:$Z,6,FALSE)</f>
        <v>1-4</v>
      </c>
      <c r="K11" s="321" t="str">
        <f>VLOOKUP($E11,TaskValues_ref!$E:$Z,10,FALSE)</f>
        <v>Amhara</v>
      </c>
      <c r="L11" s="195">
        <f>IF(VLOOKUP($E11,TaskValues_ref!$E:$Z,11,FALSE)=0,"",VLOOKUP($E11,TaskValues_ref!$E:$Z,11,FALSE))</f>
        <v>3</v>
      </c>
      <c r="M11" s="321" t="str">
        <f>IF(VLOOKUP($E11,TaskValues_ref!$E:$Z,13,FALSE)=0,"",VLOOKUP($E11,TaskValues_ref!$E:$Z,13,FALSE))</f>
        <v/>
      </c>
      <c r="N11" s="89">
        <f>IF(VLOOKUP($E11,TaskValues_ref!$E:$Z,15,FALSE)=0,"",VLOOKUP($E11,TaskValues_ref!$E:$Z,15,FALSE))</f>
        <v>0.98</v>
      </c>
      <c r="O11">
        <f>IF(VLOOKUP($E11,TaskValues_ref!$E:$Z,16,FALSE)=0,"",VLOOKUP($E11,TaskValues_ref!$E:$Z,16,FALSE))</f>
        <v>1</v>
      </c>
      <c r="P11" t="str">
        <f>IF(VLOOKUP($E11,TaskValues_ref!$E:$Z,17,FALSE)=0,"",VLOOKUP($E11,TaskValues_ref!$E:$Z,17,FALSE))</f>
        <v/>
      </c>
      <c r="Q11">
        <f>IF(VLOOKUP($E11,TaskValues_ref!$E:$Z,18,FALSE)=0,"",VLOOKUP($E11,TaskValues_ref!$E:$Z,18,FALSE))</f>
        <v>5</v>
      </c>
      <c r="R11" t="str">
        <f>IF(VLOOKUP($E11,TaskValues_ref!$E:$Z,19,FALSE)=0,"",VLOOKUP($E11,TaskValues_ref!$E:$Z,19,FALSE))</f>
        <v/>
      </c>
      <c r="S11" t="str">
        <f>IF(VLOOKUP($E11,TaskValues_ref!$E:$Z,20,FALSE)=0,"",VLOOKUP($E11,TaskValues_ref!$E:$Z,20,FALSE))</f>
        <v/>
      </c>
    </row>
    <row r="12" spans="1:19" x14ac:dyDescent="0.35">
      <c r="A12" s="355" t="s">
        <v>2163</v>
      </c>
      <c r="B12" s="356" t="s">
        <v>2213</v>
      </c>
      <c r="C12" s="356"/>
      <c r="D12" s="353">
        <v>19</v>
      </c>
      <c r="E12" s="64" t="s">
        <v>2228</v>
      </c>
      <c r="F12" s="319" t="str">
        <f>VLOOKUP(E12,TaskValues_ref!E:F,2,FALSE)</f>
        <v>Parasites</v>
      </c>
      <c r="G12" s="321" t="str">
        <f>VLOOKUP($E12,TaskValues_ref!$E:$Z,3,FALSE)</f>
        <v>Clinical</v>
      </c>
      <c r="H12" s="321" t="str">
        <f>VLOOKUP($E12,TaskValues_ref!$E:$Z,4,FALSE)</f>
        <v>Acute</v>
      </c>
      <c r="I12" s="321" t="str">
        <f>VLOOKUP($E12,TaskValues_ref!$E:$Z,5,FALSE)</f>
        <v>Sick child</v>
      </c>
      <c r="J12" s="320" t="str">
        <f>VLOOKUP($E12,TaskValues_ref!$E:$Z,6,FALSE)</f>
        <v>1-4</v>
      </c>
      <c r="K12" s="321" t="str">
        <f>VLOOKUP($E12,TaskValues_ref!$E:$Z,10,FALSE)</f>
        <v>Amhara</v>
      </c>
      <c r="L12" s="195">
        <f>IF(VLOOKUP($E12,TaskValues_ref!$E:$Z,11,FALSE)=0,"",VLOOKUP($E12,TaskValues_ref!$E:$Z,11,FALSE))</f>
        <v>0.46090000000000003</v>
      </c>
      <c r="M12" s="321" t="str">
        <f>IF(VLOOKUP($E12,TaskValues_ref!$E:$Z,13,FALSE)=0,"",VLOOKUP($E12,TaskValues_ref!$E:$Z,13,FALSE))</f>
        <v/>
      </c>
      <c r="N12" s="89">
        <f>IF(VLOOKUP($E12,TaskValues_ref!$E:$Z,15,FALSE)=0,"",VLOOKUP($E12,TaskValues_ref!$E:$Z,15,FALSE))</f>
        <v>0.98</v>
      </c>
      <c r="O12">
        <f>IF(VLOOKUP($E12,TaskValues_ref!$E:$Z,16,FALSE)=0,"",VLOOKUP($E12,TaskValues_ref!$E:$Z,16,FALSE))</f>
        <v>2</v>
      </c>
      <c r="P12" t="str">
        <f>IF(VLOOKUP($E12,TaskValues_ref!$E:$Z,17,FALSE)=0,"",VLOOKUP($E12,TaskValues_ref!$E:$Z,17,FALSE))</f>
        <v/>
      </c>
      <c r="Q12">
        <f>IF(VLOOKUP($E12,TaskValues_ref!$E:$Z,18,FALSE)=0,"",VLOOKUP($E12,TaskValues_ref!$E:$Z,18,FALSE))</f>
        <v>5</v>
      </c>
      <c r="R12" t="str">
        <f>IF(VLOOKUP($E12,TaskValues_ref!$E:$Z,19,FALSE)=0,"",VLOOKUP($E12,TaskValues_ref!$E:$Z,19,FALSE))</f>
        <v/>
      </c>
      <c r="S12" t="str">
        <f>IF(VLOOKUP($E12,TaskValues_ref!$E:$Z,20,FALSE)=0,"",VLOOKUP($E12,TaskValues_ref!$E:$Z,20,FALSE))</f>
        <v/>
      </c>
    </row>
    <row r="13" spans="1:19" x14ac:dyDescent="0.35">
      <c r="A13" s="355" t="s">
        <v>2163</v>
      </c>
      <c r="B13" s="356" t="s">
        <v>2213</v>
      </c>
      <c r="C13" s="356"/>
      <c r="D13" s="353">
        <v>19</v>
      </c>
      <c r="E13" s="64" t="s">
        <v>2829</v>
      </c>
      <c r="F13" s="319" t="str">
        <f>VLOOKUP(E13,TaskValues_ref!E:F,2,FALSE)</f>
        <v>Fever, excluding diarrhea and ARI</v>
      </c>
      <c r="G13" s="321" t="str">
        <f>VLOOKUP($E13,TaskValues_ref!$E:$Z,3,FALSE)</f>
        <v>Clinical</v>
      </c>
      <c r="H13" s="321" t="str">
        <f>VLOOKUP($E13,TaskValues_ref!$E:$Z,4,FALSE)</f>
        <v>Acute</v>
      </c>
      <c r="I13" s="321" t="str">
        <f>VLOOKUP($E13,TaskValues_ref!$E:$Z,5,FALSE)</f>
        <v>Sick child</v>
      </c>
      <c r="J13" s="320" t="str">
        <f>VLOOKUP($E13,TaskValues_ref!$E:$Z,6,FALSE)</f>
        <v>1-4</v>
      </c>
      <c r="K13" s="321" t="str">
        <f>VLOOKUP($E13,TaskValues_ref!$E:$Z,10,FALSE)</f>
        <v>Amhara</v>
      </c>
      <c r="L13" s="195" t="str">
        <f>IF(VLOOKUP($E13,TaskValues_ref!$E:$Z,11,FALSE)=0,"",VLOOKUP($E13,TaskValues_ref!$E:$Z,11,FALSE))</f>
        <v/>
      </c>
      <c r="M13" s="321" t="str">
        <f>IF(VLOOKUP($E13,TaskValues_ref!$E:$Z,13,FALSE)=0,"",VLOOKUP($E13,TaskValues_ref!$E:$Z,13,FALSE))</f>
        <v/>
      </c>
      <c r="N13" s="89">
        <f>IF(VLOOKUP($E13,TaskValues_ref!$E:$Z,15,FALSE)=0,"",VLOOKUP($E13,TaskValues_ref!$E:$Z,15,FALSE))</f>
        <v>0.98</v>
      </c>
      <c r="O13">
        <f>IF(VLOOKUP($E13,TaskValues_ref!$E:$Z,16,FALSE)=0,"",VLOOKUP($E13,TaskValues_ref!$E:$Z,16,FALSE))</f>
        <v>1</v>
      </c>
      <c r="P13" t="str">
        <f>IF(VLOOKUP($E13,TaskValues_ref!$E:$Z,17,FALSE)=0,"",VLOOKUP($E13,TaskValues_ref!$E:$Z,17,FALSE))</f>
        <v/>
      </c>
      <c r="Q13">
        <f>IF(VLOOKUP($E13,TaskValues_ref!$E:$Z,18,FALSE)=0,"",VLOOKUP($E13,TaskValues_ref!$E:$Z,18,FALSE))</f>
        <v>5</v>
      </c>
      <c r="R13" t="str">
        <f>IF(VLOOKUP($E13,TaskValues_ref!$E:$Z,19,FALSE)=0,"",VLOOKUP($E13,TaskValues_ref!$E:$Z,19,FALSE))</f>
        <v/>
      </c>
      <c r="S13" t="str">
        <f>IF(VLOOKUP($E13,TaskValues_ref!$E:$Z,20,FALSE)=0,"",VLOOKUP($E13,TaskValues_ref!$E:$Z,20,FALSE))</f>
        <v/>
      </c>
    </row>
    <row r="14" spans="1:19" x14ac:dyDescent="0.35">
      <c r="A14" s="355" t="s">
        <v>2163</v>
      </c>
      <c r="B14" s="356" t="s">
        <v>2213</v>
      </c>
      <c r="C14" s="356"/>
      <c r="D14" s="353">
        <v>23</v>
      </c>
      <c r="E14" s="64" t="s">
        <v>2637</v>
      </c>
      <c r="F14" s="319" t="str">
        <f>VLOOKUP(E14,TaskValues_ref!E:F,2,FALSE)</f>
        <v>Deworming &amp; VitA</v>
      </c>
      <c r="G14" s="321" t="str">
        <f>VLOOKUP($E14,TaskValues_ref!$E:$Z,3,FALSE)</f>
        <v>Clinical</v>
      </c>
      <c r="H14" s="321" t="str">
        <f>VLOOKUP($E14,TaskValues_ref!$E:$Z,4,FALSE)</f>
        <v>Preventive</v>
      </c>
      <c r="I14" s="321" t="str">
        <f>VLOOKUP($E14,TaskValues_ref!$E:$Z,5,FALSE)</f>
        <v>Nutrition</v>
      </c>
      <c r="J14" s="320" t="str">
        <f>VLOOKUP($E14,TaskValues_ref!$E:$Z,6,FALSE)</f>
        <v>1-4</v>
      </c>
      <c r="K14" s="321" t="str">
        <f>VLOOKUP($E14,TaskValues_ref!$E:$Z,10,FALSE)</f>
        <v>Amhara</v>
      </c>
      <c r="L14" s="195">
        <f>IF(VLOOKUP($E14,TaskValues_ref!$E:$Z,11,FALSE)=0,"",VLOOKUP($E14,TaskValues_ref!$E:$Z,11,FALSE))</f>
        <v>1</v>
      </c>
      <c r="M14" s="321" t="str">
        <f>IF(VLOOKUP($E14,TaskValues_ref!$E:$Z,13,FALSE)=0,"",VLOOKUP($E14,TaskValues_ref!$E:$Z,13,FALSE))</f>
        <v/>
      </c>
      <c r="N14" s="89">
        <f>IF(VLOOKUP($E14,TaskValues_ref!$E:$Z,15,FALSE)=0,"",VLOOKUP($E14,TaskValues_ref!$E:$Z,15,FALSE))</f>
        <v>1</v>
      </c>
      <c r="O14" t="str">
        <f>IF(VLOOKUP($E14,TaskValues_ref!$E:$Z,16,FALSE)=0,"",VLOOKUP($E14,TaskValues_ref!$E:$Z,16,FALSE))</f>
        <v/>
      </c>
      <c r="P14">
        <f>IF(VLOOKUP($E14,TaskValues_ref!$E:$Z,17,FALSE)=0,"",VLOOKUP($E14,TaskValues_ref!$E:$Z,17,FALSE))</f>
        <v>2</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35">
      <c r="A15" s="355" t="s">
        <v>2163</v>
      </c>
      <c r="B15" s="356" t="s">
        <v>2213</v>
      </c>
      <c r="C15" s="356"/>
      <c r="D15" s="353">
        <v>24</v>
      </c>
      <c r="E15" s="64" t="s">
        <v>2638</v>
      </c>
      <c r="F15" s="319" t="str">
        <f>VLOOKUP(E15,TaskValues_ref!E:F,2,FALSE)</f>
        <v>Paediatric palliative</v>
      </c>
      <c r="G15" s="321" t="str">
        <f>VLOOKUP($E15,TaskValues_ref!$E:$Z,3,FALSE)</f>
        <v>Clinical</v>
      </c>
      <c r="H15" s="321" t="str">
        <f>VLOOKUP($E15,TaskValues_ref!$E:$Z,4,FALSE)</f>
        <v>Acute</v>
      </c>
      <c r="I15" s="321" t="str">
        <f>VLOOKUP($E15,TaskValues_ref!$E:$Z,5,FALSE)</f>
        <v>Sick child</v>
      </c>
      <c r="J15" s="320" t="str">
        <f>VLOOKUP($E15,TaskValues_ref!$E:$Z,6,FALSE)</f>
        <v>1-4</v>
      </c>
      <c r="K15" s="321" t="str">
        <f>VLOOKUP($E15,TaskValues_ref!$E:$Z,10,FALSE)</f>
        <v>Amhara</v>
      </c>
      <c r="L15" s="195">
        <f>IF(VLOOKUP($E15,TaskValues_ref!$E:$Z,11,FALSE)=0,"",VLOOKUP($E15,TaskValues_ref!$E:$Z,11,FALSE))</f>
        <v>2.7499999999999998E-3</v>
      </c>
      <c r="M15" s="321" t="str">
        <f>IF(VLOOKUP($E15,TaskValues_ref!$E:$Z,13,FALSE)=0,"",VLOOKUP($E15,TaskValues_ref!$E:$Z,13,FALSE))</f>
        <v/>
      </c>
      <c r="N15" s="89">
        <f>IF(VLOOKUP($E15,TaskValues_ref!$E:$Z,15,FALSE)=0,"",VLOOKUP($E15,TaskValues_ref!$E:$Z,15,FALSE))</f>
        <v>0.95480225988700573</v>
      </c>
      <c r="O15">
        <f>IF(VLOOKUP($E15,TaskValues_ref!$E:$Z,16,FALSE)=0,"",VLOOKUP($E15,TaskValues_ref!$E:$Z,16,FALSE))</f>
        <v>1</v>
      </c>
      <c r="P15" t="str">
        <f>IF(VLOOKUP($E15,TaskValues_ref!$E:$Z,17,FALSE)=0,"",VLOOKUP($E15,TaskValues_ref!$E:$Z,17,FALSE))</f>
        <v/>
      </c>
      <c r="Q15">
        <f>IF(VLOOKUP($E15,TaskValues_ref!$E:$Z,18,FALSE)=0,"",VLOOKUP($E15,TaskValues_ref!$E:$Z,18,FALSE))</f>
        <v>15</v>
      </c>
      <c r="R15" t="str">
        <f>IF(VLOOKUP($E15,TaskValues_ref!$E:$Z,19,FALSE)=0,"",VLOOKUP($E15,TaskValues_ref!$E:$Z,19,FALSE))</f>
        <v/>
      </c>
      <c r="S15" t="str">
        <f>IF(VLOOKUP($E15,TaskValues_ref!$E:$Z,20,FALSE)=0,"",VLOOKUP($E15,TaskValues_ref!$E:$Z,20,FALSE))</f>
        <v/>
      </c>
    </row>
    <row r="16" spans="1:19" x14ac:dyDescent="0.35">
      <c r="A16" s="355" t="s">
        <v>2163</v>
      </c>
      <c r="B16" s="356" t="s">
        <v>2213</v>
      </c>
      <c r="C16" s="356"/>
      <c r="D16" s="353">
        <v>29</v>
      </c>
      <c r="E16" s="64" t="s">
        <v>2641</v>
      </c>
      <c r="F16" s="319" t="str">
        <f>VLOOKUP(E16,TaskValues_ref!E:F,2,FALSE)</f>
        <v>Child abuse</v>
      </c>
      <c r="G16" s="321" t="str">
        <f>VLOOKUP($E16,TaskValues_ref!$E:$Z,3,FALSE)</f>
        <v>Non-clinical</v>
      </c>
      <c r="H16" s="321" t="str">
        <f>VLOOKUP($E16,TaskValues_ref!$E:$Z,4,FALSE)</f>
        <v>Public Health</v>
      </c>
      <c r="I16" s="321" t="str">
        <f>VLOOKUP($E16,TaskValues_ref!$E:$Z,5,FALSE)</f>
        <v>-</v>
      </c>
      <c r="J16" s="320" t="str">
        <f>VLOOKUP($E16,TaskValues_ref!$E:$Z,6,FALSE)</f>
        <v>18 yo adults</v>
      </c>
      <c r="K16" s="321" t="str">
        <f>VLOOKUP($E16,TaskValues_ref!$E:$Z,10,FALSE)</f>
        <v>Amhara</v>
      </c>
      <c r="L16" s="195">
        <f>IF(VLOOKUP($E16,TaskValues_ref!$E:$Z,11,FALSE)=0,"",VLOOKUP($E16,TaskValues_ref!$E:$Z,11,FALSE))</f>
        <v>0.1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15</v>
      </c>
      <c r="R16" t="str">
        <f>IF(VLOOKUP($E16,TaskValues_ref!$E:$Z,19,FALSE)=0,"",VLOOKUP($E16,TaskValues_ref!$E:$Z,19,FALSE))</f>
        <v/>
      </c>
      <c r="S16" t="str">
        <f>IF(VLOOKUP($E16,TaskValues_ref!$E:$Z,20,FALSE)=0,"",VLOOKUP($E16,TaskValues_ref!$E:$Z,20,FALSE))</f>
        <v/>
      </c>
    </row>
    <row r="17" spans="1:19" x14ac:dyDescent="0.35">
      <c r="A17" s="355" t="s">
        <v>2163</v>
      </c>
      <c r="B17" s="356" t="s">
        <v>2213</v>
      </c>
      <c r="C17" s="356"/>
      <c r="D17" s="353">
        <v>30</v>
      </c>
      <c r="E17" s="64" t="s">
        <v>2642</v>
      </c>
      <c r="F17" s="319" t="str">
        <f>VLOOKUP(E17,TaskValues_ref!E:F,2,FALSE)</f>
        <v>Social services</v>
      </c>
      <c r="G17" s="321" t="str">
        <f>VLOOKUP($E17,TaskValues_ref!$E:$Z,3,FALSE)</f>
        <v>Non-clinical</v>
      </c>
      <c r="H17" s="321" t="str">
        <f>VLOOKUP($E17,TaskValues_ref!$E:$Z,4,FALSE)</f>
        <v>Public Health</v>
      </c>
      <c r="I17" s="321" t="str">
        <f>VLOOKUP($E17,TaskValues_ref!$E:$Z,5,FALSE)</f>
        <v>-</v>
      </c>
      <c r="J17" s="320" t="str">
        <f>VLOOKUP($E17,TaskValues_ref!$E:$Z,6,FALSE)</f>
        <v>1-18</v>
      </c>
      <c r="K17" s="321" t="str">
        <f>VLOOKUP($E17,TaskValues_ref!$E:$Z,10,FALSE)</f>
        <v>Amhara</v>
      </c>
      <c r="L17" s="195" t="str">
        <f>IF(VLOOKUP($E17,TaskValues_ref!$E:$Z,11,FALSE)=0,"",VLOOKUP($E17,TaskValues_ref!$E:$Z,11,FALSE))</f>
        <v/>
      </c>
      <c r="M17" s="321" t="str">
        <f>IF(VLOOKUP($E17,TaskValues_ref!$E:$Z,13,FALSE)=0,"",VLOOKUP($E17,TaskValues_ref!$E:$Z,13,FALSE))</f>
        <v/>
      </c>
      <c r="N17" s="89">
        <f>IF(VLOOKUP($E17,TaskValues_ref!$E:$Z,15,FALSE)=0,"",VLOOKUP($E17,TaskValues_ref!$E:$Z,15,FALSE))</f>
        <v>1</v>
      </c>
      <c r="O17">
        <f>IF(VLOOKUP($E17,TaskValues_ref!$E:$Z,16,FALSE)=0,"",VLOOKUP($E17,TaskValues_ref!$E:$Z,16,FALSE))</f>
        <v>2</v>
      </c>
      <c r="P17" t="str">
        <f>IF(VLOOKUP($E17,TaskValues_ref!$E:$Z,17,FALSE)=0,"",VLOOKUP($E17,TaskValues_ref!$E:$Z,17,FALSE))</f>
        <v/>
      </c>
      <c r="Q17">
        <f>IF(VLOOKUP($E17,TaskValues_ref!$E:$Z,18,FALSE)=0,"",VLOOKUP($E17,TaskValues_ref!$E:$Z,18,FALSE))</f>
        <v>15</v>
      </c>
      <c r="R17" t="str">
        <f>IF(VLOOKUP($E17,TaskValues_ref!$E:$Z,19,FALSE)=0,"",VLOOKUP($E17,TaskValues_ref!$E:$Z,19,FALSE))</f>
        <v/>
      </c>
      <c r="S17" t="str">
        <f>IF(VLOOKUP($E17,TaskValues_ref!$E:$Z,20,FALSE)=0,"",VLOOKUP($E17,TaskValues_ref!$E:$Z,20,FALSE))</f>
        <v/>
      </c>
    </row>
    <row r="18" spans="1:19" x14ac:dyDescent="0.35">
      <c r="A18" s="355" t="s">
        <v>2163</v>
      </c>
      <c r="B18" s="356" t="s">
        <v>2235</v>
      </c>
      <c r="C18" s="356"/>
      <c r="D18" s="353">
        <v>31</v>
      </c>
      <c r="E18" s="64" t="s">
        <v>2253</v>
      </c>
      <c r="F18" s="319" t="str">
        <f>VLOOKUP(E18,TaskValues_ref!E:F,2,FALSE)</f>
        <v>Promotion of immunization</v>
      </c>
      <c r="G18" s="321" t="str">
        <f>VLOOKUP($E18,TaskValues_ref!$E:$Z,3,FALSE)</f>
        <v>Non-clinical</v>
      </c>
      <c r="H18" s="321" t="str">
        <f>VLOOKUP($E18,TaskValues_ref!$E:$Z,4,FALSE)</f>
        <v>Public Health</v>
      </c>
      <c r="I18" s="321" t="str">
        <f>VLOOKUP($E18,TaskValues_ref!$E:$Z,5,FALSE)</f>
        <v>Immunization</v>
      </c>
      <c r="J18" s="320" t="str">
        <f>VLOOKUP($E18,TaskValues_ref!$E:$Z,6,FALSE)</f>
        <v>-</v>
      </c>
      <c r="K18" s="321" t="str">
        <f>VLOOKUP($E18,TaskValues_ref!$E:$Z,10,FALSE)</f>
        <v>Amhara</v>
      </c>
      <c r="L18" s="195" t="str">
        <f>IF(VLOOKUP($E18,TaskValues_ref!$E:$Z,11,FALSE)=0,"",VLOOKUP($E18,TaskValues_ref!$E:$Z,11,FALSE))</f>
        <v/>
      </c>
      <c r="M18" s="321" t="str">
        <f>IF(VLOOKUP($E18,TaskValues_ref!$E:$Z,13,FALSE)=0,"",VLOOKUP($E18,TaskValues_ref!$E:$Z,13,FALSE))</f>
        <v/>
      </c>
      <c r="N18" s="89" t="str">
        <f>IF(VLOOKUP($E18,TaskValues_ref!$E:$Z,15,FALSE)=0,"",VLOOKUP($E18,TaskValues_ref!$E:$Z,15,FALSE))</f>
        <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35">
      <c r="A19" s="355" t="s">
        <v>2163</v>
      </c>
      <c r="B19" s="356" t="s">
        <v>2235</v>
      </c>
      <c r="C19" s="356"/>
      <c r="D19" s="353">
        <v>32</v>
      </c>
      <c r="E19" s="64" t="s">
        <v>2259</v>
      </c>
      <c r="F19" s="319" t="str">
        <f>VLOOKUP(E19,TaskValues_ref!E:F,2,FALSE)</f>
        <v>RI birth</v>
      </c>
      <c r="G19" s="321" t="str">
        <f>VLOOKUP($E19,TaskValues_ref!$E:$Z,3,FALSE)</f>
        <v>Clinical</v>
      </c>
      <c r="H19" s="321" t="str">
        <f>VLOOKUP($E19,TaskValues_ref!$E:$Z,4,FALSE)</f>
        <v>Preventive</v>
      </c>
      <c r="I19" s="321" t="str">
        <f>VLOOKUP($E19,TaskValues_ref!$E:$Z,5,FALSE)</f>
        <v>Immunization</v>
      </c>
      <c r="J19" s="320" t="str">
        <f>VLOOKUP($E19,TaskValues_ref!$E:$Z,6,FALSE)</f>
        <v>births</v>
      </c>
      <c r="K19" s="321" t="str">
        <f>VLOOKUP($E19,TaskValues_ref!$E:$Z,10,FALSE)</f>
        <v>Amhara</v>
      </c>
      <c r="L19" s="195" t="str">
        <f>IF(VLOOKUP($E19,TaskValues_ref!$E:$Z,11,FALSE)=0,"",VLOOKUP($E19,TaskValues_ref!$E:$Z,11,FALSE))</f>
        <v/>
      </c>
      <c r="M19" s="321" t="str">
        <f>IF(VLOOKUP($E19,TaskValues_ref!$E:$Z,13,FALSE)=0,"",VLOOKUP($E19,TaskValues_ref!$E:$Z,13,FALSE))</f>
        <v/>
      </c>
      <c r="N19" s="89" t="str">
        <f>IF(VLOOKUP($E19,TaskValues_ref!$E:$Z,15,FALSE)=0,"",VLOOKUP($E19,TaskValues_ref!$E:$Z,15,FALSE))</f>
        <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35">
      <c r="A20" s="355" t="s">
        <v>2163</v>
      </c>
      <c r="B20" s="356" t="s">
        <v>2235</v>
      </c>
      <c r="C20" s="356"/>
      <c r="D20" s="353">
        <v>32</v>
      </c>
      <c r="E20" s="64" t="s">
        <v>2260</v>
      </c>
      <c r="F20" s="319" t="str">
        <f>VLOOKUP(E20,TaskValues_ref!E:F,2,FALSE)</f>
        <v>RI 1st year</v>
      </c>
      <c r="G20" s="321" t="str">
        <f>VLOOKUP($E20,TaskValues_ref!$E:$Z,3,FALSE)</f>
        <v>Clinical</v>
      </c>
      <c r="H20" s="321" t="str">
        <f>VLOOKUP($E20,TaskValues_ref!$E:$Z,4,FALSE)</f>
        <v>Preventive</v>
      </c>
      <c r="I20" s="321" t="str">
        <f>VLOOKUP($E20,TaskValues_ref!$E:$Z,5,FALSE)</f>
        <v>Immunization</v>
      </c>
      <c r="J20" s="320" t="str">
        <f>VLOOKUP($E20,TaskValues_ref!$E:$Z,6,FALSE)</f>
        <v>1 yo</v>
      </c>
      <c r="K20" s="321" t="str">
        <f>VLOOKUP($E20,TaskValues_ref!$E:$Z,10,FALSE)</f>
        <v>Amhara</v>
      </c>
      <c r="L20" s="195">
        <f>IF(VLOOKUP($E20,TaskValues_ref!$E:$Z,11,FALSE)=0,"",VLOOKUP($E20,TaskValues_ref!$E:$Z,11,FALSE))</f>
        <v>1</v>
      </c>
      <c r="M20" s="321" t="str">
        <f>IF(VLOOKUP($E20,TaskValues_ref!$E:$Z,13,FALSE)=0,"",VLOOKUP($E20,TaskValues_ref!$E:$Z,13,FALSE))</f>
        <v/>
      </c>
      <c r="N20" s="89">
        <f>IF(VLOOKUP($E20,TaskValues_ref!$E:$Z,15,FALSE)=0,"",VLOOKUP($E20,TaskValues_ref!$E:$Z,15,FALSE))</f>
        <v>1</v>
      </c>
      <c r="O20">
        <f>IF(VLOOKUP($E20,TaskValues_ref!$E:$Z,16,FALSE)=0,"",VLOOKUP($E20,TaskValues_ref!$E:$Z,16,FALSE))</f>
        <v>4</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5" t="s">
        <v>2163</v>
      </c>
      <c r="B21" s="356" t="s">
        <v>2235</v>
      </c>
      <c r="C21" s="356"/>
      <c r="D21" s="353">
        <v>32</v>
      </c>
      <c r="E21" s="64" t="s">
        <v>2261</v>
      </c>
      <c r="F21" s="319" t="str">
        <f>VLOOKUP(E21,TaskValues_ref!E:F,2,FALSE)</f>
        <v>RI 2nd year</v>
      </c>
      <c r="G21" s="321" t="str">
        <f>VLOOKUP($E21,TaskValues_ref!$E:$Z,3,FALSE)</f>
        <v>Clinical</v>
      </c>
      <c r="H21" s="321" t="str">
        <f>VLOOKUP($E21,TaskValues_ref!$E:$Z,4,FALSE)</f>
        <v>Preventive</v>
      </c>
      <c r="I21" s="321" t="str">
        <f>VLOOKUP($E21,TaskValues_ref!$E:$Z,5,FALSE)</f>
        <v>Immunization</v>
      </c>
      <c r="J21" s="320" t="str">
        <f>VLOOKUP($E21,TaskValues_ref!$E:$Z,6,FALSE)</f>
        <v>2 yo</v>
      </c>
      <c r="K21" s="321" t="str">
        <f>VLOOKUP($E21,TaskValues_ref!$E:$Z,10,FALSE)</f>
        <v>Amhara</v>
      </c>
      <c r="L21" s="195">
        <f>IF(VLOOKUP($E21,TaskValues_ref!$E:$Z,11,FALSE)=0,"",VLOOKUP($E21,TaskValues_ref!$E:$Z,11,FALSE))</f>
        <v>1</v>
      </c>
      <c r="M21" s="321" t="str">
        <f>IF(VLOOKUP($E21,TaskValues_ref!$E:$Z,13,FALSE)=0,"",VLOOKUP($E21,TaskValues_ref!$E:$Z,13,FALSE))</f>
        <v/>
      </c>
      <c r="N21" s="89">
        <f>IF(VLOOKUP($E21,TaskValues_ref!$E:$Z,15,FALSE)=0,"",VLOOKUP($E21,TaskValues_ref!$E:$Z,15,FALSE))</f>
        <v>1</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5" t="s">
        <v>2163</v>
      </c>
      <c r="B22" s="356" t="s">
        <v>2235</v>
      </c>
      <c r="C22" s="356"/>
      <c r="D22" s="353">
        <v>32</v>
      </c>
      <c r="E22" s="64" t="s">
        <v>2262</v>
      </c>
      <c r="F22" s="319" t="str">
        <f>VLOOKUP(E22,TaskValues_ref!E:F,2,FALSE)</f>
        <v>RI Td CBA</v>
      </c>
      <c r="G22" s="321" t="str">
        <f>VLOOKUP($E22,TaskValues_ref!$E:$Z,3,FALSE)</f>
        <v>Clinical</v>
      </c>
      <c r="H22" s="321" t="str">
        <f>VLOOKUP($E22,TaskValues_ref!$E:$Z,4,FALSE)</f>
        <v>Preventive</v>
      </c>
      <c r="I22" s="321" t="str">
        <f>VLOOKUP($E22,TaskValues_ref!$E:$Z,5,FALSE)</f>
        <v>Immunization</v>
      </c>
      <c r="J22" s="320" t="str">
        <f>VLOOKUP($E22,TaskValues_ref!$E:$Z,6,FALSE)</f>
        <v>births</v>
      </c>
      <c r="K22" s="321" t="str">
        <f>VLOOKUP($E22,TaskValues_ref!$E:$Z,10,FALSE)</f>
        <v>Amhara</v>
      </c>
      <c r="L22" s="195">
        <f>IF(VLOOKUP($E22,TaskValues_ref!$E:$Z,11,FALSE)=0,"",VLOOKUP($E22,TaskValues_ref!$E:$Z,11,FALSE))</f>
        <v>1</v>
      </c>
      <c r="M22" s="321" t="str">
        <f>IF(VLOOKUP($E22,TaskValues_ref!$E:$Z,13,FALSE)=0,"",VLOOKUP($E22,TaskValues_ref!$E:$Z,13,FALSE))</f>
        <v/>
      </c>
      <c r="N22" s="89">
        <f>IF(VLOOKUP($E22,TaskValues_ref!$E:$Z,15,FALSE)=0,"",VLOOKUP($E22,TaskValues_ref!$E:$Z,15,FALSE))</f>
        <v>1</v>
      </c>
      <c r="O22">
        <f>IF(VLOOKUP($E22,TaskValues_ref!$E:$Z,16,FALSE)=0,"",VLOOKUP($E22,TaskValues_ref!$E:$Z,16,FALSE))</f>
        <v>2</v>
      </c>
      <c r="P22" t="str">
        <f>IF(VLOOKUP($E22,TaskValues_ref!$E:$Z,17,FALSE)=0,"",VLOOKUP($E22,TaskValues_ref!$E:$Z,17,FALSE))</f>
        <v/>
      </c>
      <c r="Q22" t="str">
        <f>IF(VLOOKUP($E22,TaskValues_ref!$E:$Z,18,FALSE)=0,"",VLOOKUP($E22,TaskValues_ref!$E:$Z,18,FALSE))</f>
        <v/>
      </c>
      <c r="R22" t="str">
        <f>IF(VLOOKUP($E22,TaskValues_ref!$E:$Z,19,FALSE)=0,"",VLOOKUP($E22,TaskValues_ref!$E:$Z,19,FALSE))</f>
        <v/>
      </c>
      <c r="S22" t="str">
        <f>IF(VLOOKUP($E22,TaskValues_ref!$E:$Z,20,FALSE)=0,"",VLOOKUP($E22,TaskValues_ref!$E:$Z,20,FALSE))</f>
        <v/>
      </c>
    </row>
    <row r="23" spans="1:19" x14ac:dyDescent="0.35">
      <c r="A23" s="355" t="s">
        <v>2163</v>
      </c>
      <c r="B23" s="356" t="s">
        <v>2235</v>
      </c>
      <c r="C23" s="356"/>
      <c r="D23" s="353">
        <v>33</v>
      </c>
      <c r="E23" s="64" t="s">
        <v>2254</v>
      </c>
      <c r="F23" s="319" t="str">
        <f>VLOOKUP(E23,TaskValues_ref!E:F,2,FALSE)</f>
        <v>SIAs</v>
      </c>
      <c r="G23" s="321" t="str">
        <f>VLOOKUP($E23,TaskValues_ref!$E:$Z,3,FALSE)</f>
        <v>Clinical</v>
      </c>
      <c r="H23" s="321" t="str">
        <f>VLOOKUP($E23,TaskValues_ref!$E:$Z,4,FALSE)</f>
        <v>Preventive</v>
      </c>
      <c r="I23" s="321" t="str">
        <f>VLOOKUP($E23,TaskValues_ref!$E:$Z,5,FALSE)</f>
        <v>Immunization</v>
      </c>
      <c r="J23" s="320" t="str">
        <f>VLOOKUP($E23,TaskValues_ref!$E:$Z,6,FALSE)</f>
        <v>1-4</v>
      </c>
      <c r="K23" s="321" t="str">
        <f>VLOOKUP($E23,TaskValues_ref!$E:$Z,10,FALSE)</f>
        <v>Amhara</v>
      </c>
      <c r="L23" s="195">
        <f>IF(VLOOKUP($E23,TaskValues_ref!$E:$Z,11,FALSE)=0,"",VLOOKUP($E23,TaskValues_ref!$E:$Z,11,FALSE))</f>
        <v>1</v>
      </c>
      <c r="M23" s="321" t="str">
        <f>IF(VLOOKUP($E23,TaskValues_ref!$E:$Z,13,FALSE)=0,"",VLOOKUP($E23,TaskValues_ref!$E:$Z,13,FALSE))</f>
        <v/>
      </c>
      <c r="N23" s="89" t="str">
        <f>IF(VLOOKUP($E23,TaskValues_ref!$E:$Z,15,FALSE)=0,"",VLOOKUP($E23,TaskValues_ref!$E:$Z,15,FALSE))</f>
        <v/>
      </c>
      <c r="O23" t="str">
        <f>IF(VLOOKUP($E23,TaskValues_ref!$E:$Z,16,FALSE)=0,"",VLOOKUP($E23,TaskValues_ref!$E:$Z,16,FALSE))</f>
        <v/>
      </c>
      <c r="P23">
        <f>IF(VLOOKUP($E23,TaskValues_ref!$E:$Z,17,FALSE)=0,"",VLOOKUP($E23,TaskValues_ref!$E:$Z,17,FALSE))</f>
        <v>1</v>
      </c>
      <c r="Q23">
        <f>IF(VLOOKUP($E23,TaskValues_ref!$E:$Z,18,FALSE)=0,"",VLOOKUP($E23,TaskValues_ref!$E:$Z,18,FALSE))</f>
        <v>2</v>
      </c>
      <c r="R23" t="str">
        <f>IF(VLOOKUP($E23,TaskValues_ref!$E:$Z,19,FALSE)=0,"",VLOOKUP($E23,TaskValues_ref!$E:$Z,19,FALSE))</f>
        <v/>
      </c>
      <c r="S23" t="str">
        <f>IF(VLOOKUP($E23,TaskValues_ref!$E:$Z,20,FALSE)=0,"",VLOOKUP($E23,TaskValues_ref!$E:$Z,20,FALSE))</f>
        <v/>
      </c>
    </row>
    <row r="24" spans="1:19" x14ac:dyDescent="0.35">
      <c r="A24" s="355" t="s">
        <v>2163</v>
      </c>
      <c r="B24" s="356" t="s">
        <v>2235</v>
      </c>
      <c r="C24" s="356"/>
      <c r="D24" s="353">
        <v>34</v>
      </c>
      <c r="E24" s="64" t="s">
        <v>2255</v>
      </c>
      <c r="F24" s="319" t="str">
        <f>VLOOKUP(E24,TaskValues_ref!E:F,2,FALSE)</f>
        <v>RI adverse effects</v>
      </c>
      <c r="G24" s="321" t="str">
        <f>VLOOKUP($E24,TaskValues_ref!$E:$Z,3,FALSE)</f>
        <v>Clinical</v>
      </c>
      <c r="H24" s="321" t="str">
        <f>VLOOKUP($E24,TaskValues_ref!$E:$Z,4,FALSE)</f>
        <v>Acute</v>
      </c>
      <c r="I24" s="321" t="str">
        <f>VLOOKUP($E24,TaskValues_ref!$E:$Z,5,FALSE)</f>
        <v>Immunization</v>
      </c>
      <c r="J24" s="320" t="str">
        <f>VLOOKUP($E24,TaskValues_ref!$E:$Z,6,FALSE)</f>
        <v>-</v>
      </c>
      <c r="K24" s="321" t="str">
        <f>VLOOKUP($E24,TaskValues_ref!$E:$Z,10,FALSE)</f>
        <v>Amhara</v>
      </c>
      <c r="L24" s="195">
        <f>IF(VLOOKUP($E24,TaskValues_ref!$E:$Z,11,FALSE)=0,"",VLOOKUP($E24,TaskValues_ref!$E:$Z,11,FALSE))</f>
        <v>1.4999999999999999E-2</v>
      </c>
      <c r="M24" s="321" t="str">
        <f>IF(VLOOKUP($E24,TaskValues_ref!$E:$Z,13,FALSE)=0,"",VLOOKUP($E24,TaskValues_ref!$E:$Z,13,FALSE))</f>
        <v/>
      </c>
      <c r="N24" s="89">
        <f>IF(VLOOKUP($E24,TaskValues_ref!$E:$Z,15,FALSE)=0,"",VLOOKUP($E24,TaskValues_ref!$E:$Z,15,FALSE))</f>
        <v>1</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35">
      <c r="A25" s="355" t="s">
        <v>2163</v>
      </c>
      <c r="B25" s="356" t="s">
        <v>2235</v>
      </c>
      <c r="C25" s="356"/>
      <c r="D25" s="353">
        <v>35</v>
      </c>
      <c r="E25" s="64" t="s">
        <v>2256</v>
      </c>
      <c r="F25" s="319" t="str">
        <f>VLOOKUP(E25,TaskValues_ref!E:F,2,FALSE)</f>
        <v>Outbreak detection &amp; response</v>
      </c>
      <c r="G25" s="321" t="str">
        <f>VLOOKUP($E25,TaskValues_ref!$E:$Z,3,FALSE)</f>
        <v>Non-clinical</v>
      </c>
      <c r="H25" s="321" t="str">
        <f>VLOOKUP($E25,TaskValues_ref!$E:$Z,4,FALSE)</f>
        <v>Public Health</v>
      </c>
      <c r="I25" s="321" t="str">
        <f>VLOOKUP($E25,TaskValues_ref!$E:$Z,5,FALSE)</f>
        <v>Immunization</v>
      </c>
      <c r="J25" s="320" t="str">
        <f>VLOOKUP($E25,TaskValues_ref!$E:$Z,6,FALSE)</f>
        <v>-</v>
      </c>
      <c r="K25" s="321" t="str">
        <f>VLOOKUP($E25,TaskValues_ref!$E:$Z,10,FALSE)</f>
        <v>Amhara</v>
      </c>
      <c r="L25" s="195" t="str">
        <f>IF(VLOOKUP($E25,TaskValues_ref!$E:$Z,11,FALSE)=0,"",VLOOKUP($E25,TaskValues_ref!$E:$Z,11,FALSE))</f>
        <v/>
      </c>
      <c r="M25" s="321" t="str">
        <f>IF(VLOOKUP($E25,TaskValues_ref!$E:$Z,13,FALSE)=0,"",VLOOKUP($E25,TaskValues_ref!$E:$Z,13,FALSE))</f>
        <v/>
      </c>
      <c r="N25" s="89" t="str">
        <f>IF(VLOOKUP($E25,TaskValues_ref!$E:$Z,15,FALSE)=0,"",VLOOKUP($E25,TaskValues_ref!$E:$Z,15,FALSE))</f>
        <v/>
      </c>
      <c r="O25" t="str">
        <f>IF(VLOOKUP($E25,TaskValues_ref!$E:$Z,16,FALSE)=0,"",VLOOKUP($E25,TaskValues_ref!$E:$Z,16,FALSE))</f>
        <v/>
      </c>
      <c r="P25" t="str">
        <f>IF(VLOOKUP($E25,TaskValues_ref!$E:$Z,17,FALSE)=0,"",VLOOKUP($E25,TaskValues_ref!$E:$Z,17,FALSE))</f>
        <v/>
      </c>
      <c r="Q25" t="str">
        <f>IF(VLOOKUP($E25,TaskValues_ref!$E:$Z,18,FALSE)=0,"",VLOOKUP($E25,TaskValues_ref!$E:$Z,18,FALSE))</f>
        <v/>
      </c>
      <c r="R25" t="str">
        <f>IF(VLOOKUP($E25,TaskValues_ref!$E:$Z,19,FALSE)=0,"",VLOOKUP($E25,TaskValues_ref!$E:$Z,19,FALSE))</f>
        <v/>
      </c>
      <c r="S25" t="str">
        <f>IF(VLOOKUP($E25,TaskValues_ref!$E:$Z,20,FALSE)=0,"",VLOOKUP($E25,TaskValues_ref!$E:$Z,20,FALSE))</f>
        <v/>
      </c>
    </row>
    <row r="26" spans="1:19" x14ac:dyDescent="0.35">
      <c r="A26" s="355" t="s">
        <v>2163</v>
      </c>
      <c r="B26" s="356" t="s">
        <v>2235</v>
      </c>
      <c r="C26" s="356"/>
      <c r="D26" s="353">
        <v>36</v>
      </c>
      <c r="E26" s="64" t="s">
        <v>2257</v>
      </c>
      <c r="F26" s="319" t="str">
        <f>VLOOKUP(E26,TaskValues_ref!E:F,2,FALSE)</f>
        <v>Mobiliation &amp; promotion of EPI</v>
      </c>
      <c r="G26" s="321" t="str">
        <f>VLOOKUP($E26,TaskValues_ref!$E:$Z,3,FALSE)</f>
        <v>Non-clinical</v>
      </c>
      <c r="H26" s="321" t="str">
        <f>VLOOKUP($E26,TaskValues_ref!$E:$Z,4,FALSE)</f>
        <v>Public Health</v>
      </c>
      <c r="I26" s="321" t="str">
        <f>VLOOKUP($E26,TaskValues_ref!$E:$Z,5,FALSE)</f>
        <v>Immunization</v>
      </c>
      <c r="J26" s="320" t="str">
        <f>VLOOKUP($E26,TaskValues_ref!$E:$Z,6,FALSE)</f>
        <v>-</v>
      </c>
      <c r="K26" s="321" t="str">
        <f>VLOOKUP($E26,TaskValues_ref!$E:$Z,10,FALSE)</f>
        <v>Amhara</v>
      </c>
      <c r="L26" s="195" t="str">
        <f>IF(VLOOKUP($E26,TaskValues_ref!$E:$Z,11,FALSE)=0,"",VLOOKUP($E26,TaskValues_ref!$E:$Z,11,FALSE))</f>
        <v/>
      </c>
      <c r="M26" s="321"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x14ac:dyDescent="0.35">
      <c r="A27" s="355" t="s">
        <v>2163</v>
      </c>
      <c r="B27" s="356" t="s">
        <v>2235</v>
      </c>
      <c r="C27" s="356"/>
      <c r="D27" s="353">
        <v>37</v>
      </c>
      <c r="E27" s="64" t="s">
        <v>2258</v>
      </c>
      <c r="F27" s="319" t="str">
        <f>VLOOKUP(E27,TaskValues_ref!E:F,2,FALSE)</f>
        <v>VPD surveillance</v>
      </c>
      <c r="G27" s="321" t="str">
        <f>VLOOKUP($E27,TaskValues_ref!$E:$Z,3,FALSE)</f>
        <v>Non-productive</v>
      </c>
      <c r="H27" s="321" t="str">
        <f>VLOOKUP($E27,TaskValues_ref!$E:$Z,4,FALSE)</f>
        <v>Public Health</v>
      </c>
      <c r="I27" s="321" t="str">
        <f>VLOOKUP($E27,TaskValues_ref!$E:$Z,5,FALSE)</f>
        <v>Immunization</v>
      </c>
      <c r="J27" s="320" t="str">
        <f>VLOOKUP($E27,TaskValues_ref!$E:$Z,6,FALSE)</f>
        <v>-</v>
      </c>
      <c r="K27" s="321" t="str">
        <f>VLOOKUP($E27,TaskValues_ref!$E:$Z,10,FALSE)</f>
        <v>Amhara</v>
      </c>
      <c r="L27" s="195" t="str">
        <f>IF(VLOOKUP($E27,TaskValues_ref!$E:$Z,11,FALSE)=0,"",VLOOKUP($E27,TaskValues_ref!$E:$Z,11,FALSE))</f>
        <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35">
      <c r="A28" s="355" t="s">
        <v>2163</v>
      </c>
      <c r="B28" s="356" t="s">
        <v>2266</v>
      </c>
      <c r="C28" s="356"/>
      <c r="D28" s="353">
        <v>38</v>
      </c>
      <c r="E28" s="64" t="s">
        <v>2293</v>
      </c>
      <c r="F28" s="319" t="str">
        <f>VLOOKUP(E28,TaskValues_ref!E:F,2,FALSE)</f>
        <v>FP consult first time</v>
      </c>
      <c r="G28" s="321" t="str">
        <f>VLOOKUP($E28,TaskValues_ref!$E:$Z,3,FALSE)</f>
        <v>Clinical</v>
      </c>
      <c r="H28" s="321" t="str">
        <f>VLOOKUP($E28,TaskValues_ref!$E:$Z,4,FALSE)</f>
        <v>Preventive</v>
      </c>
      <c r="I28" s="321" t="str">
        <f>VLOOKUP($E28,TaskValues_ref!$E:$Z,5,FALSE)</f>
        <v>Family planning</v>
      </c>
      <c r="J28" s="320" t="str">
        <f>VLOOKUP($E28,TaskValues_ref!$E:$Z,6,FALSE)</f>
        <v>18 yo women</v>
      </c>
      <c r="K28" s="321" t="str">
        <f>VLOOKUP($E28,TaskValues_ref!$E:$Z,10,FALSE)</f>
        <v>Amhara</v>
      </c>
      <c r="L28" s="195">
        <f>IF(VLOOKUP($E28,TaskValues_ref!$E:$Z,11,FALSE)=0,"",VLOOKUP($E28,TaskValues_ref!$E:$Z,11,FALSE))</f>
        <v>0.45899999999999996</v>
      </c>
      <c r="M28" s="321" t="str">
        <f>IF(VLOOKUP($E28,TaskValues_ref!$E:$Z,13,FALSE)=0,"",VLOOKUP($E28,TaskValues_ref!$E:$Z,13,FALSE))</f>
        <v/>
      </c>
      <c r="N28" s="89">
        <f>IF(VLOOKUP($E28,TaskValues_ref!$E:$Z,15,FALSE)=0,"",VLOOKUP($E28,TaskValues_ref!$E:$Z,15,FALSE))</f>
        <v>1</v>
      </c>
      <c r="O28">
        <f>IF(VLOOKUP($E28,TaskValues_ref!$E:$Z,16,FALSE)=0,"",VLOOKUP($E28,TaskValues_ref!$E:$Z,16,FALSE))</f>
        <v>1</v>
      </c>
      <c r="P28" t="str">
        <f>IF(VLOOKUP($E28,TaskValues_ref!$E:$Z,17,FALSE)=0,"",VLOOKUP($E28,TaskValues_ref!$E:$Z,17,FALSE))</f>
        <v/>
      </c>
      <c r="Q28">
        <f>IF(VLOOKUP($E28,TaskValues_ref!$E:$Z,18,FALSE)=0,"",VLOOKUP($E28,TaskValues_ref!$E:$Z,18,FALSE))</f>
        <v>15</v>
      </c>
      <c r="R28" t="str">
        <f>IF(VLOOKUP($E28,TaskValues_ref!$E:$Z,19,FALSE)=0,"",VLOOKUP($E28,TaskValues_ref!$E:$Z,19,FALSE))</f>
        <v/>
      </c>
      <c r="S28" t="str">
        <f>IF(VLOOKUP($E28,TaskValues_ref!$E:$Z,20,FALSE)=0,"",VLOOKUP($E28,TaskValues_ref!$E:$Z,20,FALSE))</f>
        <v/>
      </c>
    </row>
    <row r="29" spans="1:19" x14ac:dyDescent="0.35">
      <c r="A29" s="355" t="s">
        <v>2163</v>
      </c>
      <c r="B29" s="356" t="s">
        <v>2266</v>
      </c>
      <c r="C29" s="356"/>
      <c r="D29" s="353">
        <v>38</v>
      </c>
      <c r="E29" s="64" t="s">
        <v>2294</v>
      </c>
      <c r="F29" s="319" t="str">
        <f>VLOOKUP(E29,TaskValues_ref!E:F,2,FALSE)</f>
        <v>FP consult postpartum</v>
      </c>
      <c r="G29" s="321" t="str">
        <f>VLOOKUP($E29,TaskValues_ref!$E:$Z,3,FALSE)</f>
        <v>Clinical</v>
      </c>
      <c r="H29" s="321" t="str">
        <f>VLOOKUP($E29,TaskValues_ref!$E:$Z,4,FALSE)</f>
        <v>Preventive</v>
      </c>
      <c r="I29" s="321" t="str">
        <f>VLOOKUP($E29,TaskValues_ref!$E:$Z,5,FALSE)</f>
        <v>Family planning</v>
      </c>
      <c r="J29" s="320" t="str">
        <f>VLOOKUP($E29,TaskValues_ref!$E:$Z,6,FALSE)</f>
        <v>births</v>
      </c>
      <c r="K29" s="321" t="str">
        <f>VLOOKUP($E29,TaskValues_ref!$E:$Z,10,FALSE)</f>
        <v>Amhara</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35">
      <c r="A30" s="355" t="s">
        <v>2163</v>
      </c>
      <c r="B30" s="356" t="s">
        <v>2266</v>
      </c>
      <c r="C30" s="356"/>
      <c r="D30" s="353">
        <v>38</v>
      </c>
      <c r="E30" s="64" t="s">
        <v>2295</v>
      </c>
      <c r="F30" s="319" t="str">
        <f>VLOOKUP(E30,TaskValues_ref!E:F,2,FALSE)</f>
        <v>FP consult switch</v>
      </c>
      <c r="G30" s="321" t="str">
        <f>VLOOKUP($E30,TaskValues_ref!$E:$Z,3,FALSE)</f>
        <v>Clinical</v>
      </c>
      <c r="H30" s="321" t="str">
        <f>VLOOKUP($E30,TaskValues_ref!$E:$Z,4,FALSE)</f>
        <v>Preventive</v>
      </c>
      <c r="I30" s="321" t="str">
        <f>VLOOKUP($E30,TaskValues_ref!$E:$Z,5,FALSE)</f>
        <v>Family planning</v>
      </c>
      <c r="J30" s="320" t="str">
        <f>VLOOKUP($E30,TaskValues_ref!$E:$Z,6,FALSE)</f>
        <v>women 15-49</v>
      </c>
      <c r="K30" s="321" t="str">
        <f>VLOOKUP($E30,TaskValues_ref!$E:$Z,10,FALSE)</f>
        <v>Amhara</v>
      </c>
      <c r="L30" s="195">
        <f>IF(VLOOKUP($E30,TaskValues_ref!$E:$Z,11,FALSE)=0,"",VLOOKUP($E30,TaskValues_ref!$E:$Z,11,FALSE))</f>
        <v>2.1103103857566762E-2</v>
      </c>
      <c r="M30" s="321"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15</v>
      </c>
      <c r="R30" t="str">
        <f>IF(VLOOKUP($E30,TaskValues_ref!$E:$Z,19,FALSE)=0,"",VLOOKUP($E30,TaskValues_ref!$E:$Z,19,FALSE))</f>
        <v/>
      </c>
      <c r="S30" t="str">
        <f>IF(VLOOKUP($E30,TaskValues_ref!$E:$Z,20,FALSE)=0,"",VLOOKUP($E30,TaskValues_ref!$E:$Z,20,FALSE))</f>
        <v/>
      </c>
    </row>
    <row r="31" spans="1:19" x14ac:dyDescent="0.35">
      <c r="A31" s="355" t="s">
        <v>2163</v>
      </c>
      <c r="B31" s="356" t="s">
        <v>2266</v>
      </c>
      <c r="C31" s="356"/>
      <c r="D31" s="353">
        <v>39</v>
      </c>
      <c r="E31" s="64" t="s">
        <v>2643</v>
      </c>
      <c r="F31" s="319" t="str">
        <f>VLOOKUP(E31,TaskValues_ref!E:F,2,FALSE)</f>
        <v>Provision of contraceptives</v>
      </c>
      <c r="G31" s="321" t="str">
        <f>VLOOKUP($E31,TaskValues_ref!$E:$Z,3,FALSE)</f>
        <v>Clinical</v>
      </c>
      <c r="H31" s="321" t="str">
        <f>VLOOKUP($E31,TaskValues_ref!$E:$Z,4,FALSE)</f>
        <v>Preventive</v>
      </c>
      <c r="I31" s="321" t="str">
        <f>VLOOKUP($E31,TaskValues_ref!$E:$Z,5,FALSE)</f>
        <v>Family planning</v>
      </c>
      <c r="J31" s="320" t="str">
        <f>VLOOKUP($E31,TaskValues_ref!$E:$Z,6,FALSE)</f>
        <v>women 15-49</v>
      </c>
      <c r="K31" s="321" t="str">
        <f>VLOOKUP($E31,TaskValues_ref!$E:$Z,10,FALSE)</f>
        <v>Amhara</v>
      </c>
      <c r="L31" s="195">
        <f>IF(VLOOKUP($E31,TaskValues_ref!$E:$Z,11,FALSE)=0,"",VLOOKUP($E31,TaskValues_ref!$E:$Z,11,FALSE))</f>
        <v>0.30100593471810083</v>
      </c>
      <c r="M31" s="321" t="str">
        <f>IF(VLOOKUP($E31,TaskValues_ref!$E:$Z,13,FALSE)=0,"",VLOOKUP($E31,TaskValues_ref!$E:$Z,13,FALSE))</f>
        <v/>
      </c>
      <c r="N31" s="89">
        <f>IF(VLOOKUP($E31,TaskValues_ref!$E:$Z,15,FALSE)=0,"",VLOOKUP($E31,TaskValues_ref!$E:$Z,15,FALSE))</f>
        <v>1</v>
      </c>
      <c r="O31" t="str">
        <f>IF(VLOOKUP($E31,TaskValues_ref!$E:$Z,16,FALSE)=0,"",VLOOKUP($E31,TaskValues_ref!$E:$Z,16,FALSE))</f>
        <v/>
      </c>
      <c r="P31">
        <f>IF(VLOOKUP($E31,TaskValues_ref!$E:$Z,17,FALSE)=0,"",VLOOKUP($E31,TaskValues_ref!$E:$Z,17,FALSE))</f>
        <v>4</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35">
      <c r="A32" s="355" t="s">
        <v>2163</v>
      </c>
      <c r="B32" s="356" t="s">
        <v>2266</v>
      </c>
      <c r="C32" s="356"/>
      <c r="D32" s="353">
        <v>42</v>
      </c>
      <c r="E32" s="64" t="s">
        <v>2646</v>
      </c>
      <c r="F32" s="319" t="str">
        <f>VLOOKUP(E32,TaskValues_ref!E:F,2,FALSE)</f>
        <v>Psycho-social counseling</v>
      </c>
      <c r="G32" s="321" t="str">
        <f>VLOOKUP($E32,TaskValues_ref!$E:$Z,3,FALSE)</f>
        <v>Clinical</v>
      </c>
      <c r="H32" s="321" t="str">
        <f>VLOOKUP($E32,TaskValues_ref!$E:$Z,4,FALSE)</f>
        <v>Preventive</v>
      </c>
      <c r="I32" s="321" t="str">
        <f>VLOOKUP($E32,TaskValues_ref!$E:$Z,5,FALSE)</f>
        <v>Family planning</v>
      </c>
      <c r="J32" s="320" t="str">
        <f>VLOOKUP($E32,TaskValues_ref!$E:$Z,6,FALSE)</f>
        <v>women 15-49</v>
      </c>
      <c r="K32" s="321" t="str">
        <f>VLOOKUP($E32,TaskValues_ref!$E:$Z,10,FALSE)</f>
        <v>Amhara</v>
      </c>
      <c r="L32" s="195" t="str">
        <f>IF(VLOOKUP($E32,TaskValues_ref!$E:$Z,11,FALSE)=0,"",VLOOKUP($E32,TaskValues_ref!$E:$Z,11,FALSE))</f>
        <v/>
      </c>
      <c r="M32" s="321" t="str">
        <f>IF(VLOOKUP($E32,TaskValues_ref!$E:$Z,13,FALSE)=0,"",VLOOKUP($E32,TaskValues_ref!$E:$Z,13,FALSE))</f>
        <v/>
      </c>
      <c r="N32" s="89">
        <f>IF(VLOOKUP($E32,TaskValues_ref!$E:$Z,15,FALSE)=0,"",VLOOKUP($E32,TaskValues_ref!$E:$Z,15,FALSE))</f>
        <v>1</v>
      </c>
      <c r="O32">
        <f>IF(VLOOKUP($E32,TaskValues_ref!$E:$Z,16,FALSE)=0,"",VLOOKUP($E32,TaskValues_ref!$E:$Z,16,FALSE))</f>
        <v>1</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35">
      <c r="A33" s="355" t="s">
        <v>2163</v>
      </c>
      <c r="B33" s="356" t="s">
        <v>2266</v>
      </c>
      <c r="C33" s="356"/>
      <c r="D33" s="353">
        <v>44</v>
      </c>
      <c r="E33" s="64" t="s">
        <v>2648</v>
      </c>
      <c r="F33" s="319" t="str">
        <f>VLOOKUP(E33,TaskValues_ref!E:F,2,FALSE)</f>
        <v>Post-abortion follow-up</v>
      </c>
      <c r="G33" s="321" t="str">
        <f>VLOOKUP($E33,TaskValues_ref!$E:$Z,3,FALSE)</f>
        <v>Clinical</v>
      </c>
      <c r="H33" s="321" t="str">
        <f>VLOOKUP($E33,TaskValues_ref!$E:$Z,4,FALSE)</f>
        <v>Acute</v>
      </c>
      <c r="I33" s="321" t="str">
        <f>VLOOKUP($E33,TaskValues_ref!$E:$Z,5,FALSE)</f>
        <v>Family planning</v>
      </c>
      <c r="J33" s="320" t="str">
        <f>VLOOKUP($E33,TaskValues_ref!$E:$Z,6,FALSE)</f>
        <v>births</v>
      </c>
      <c r="K33" s="321" t="str">
        <f>VLOOKUP($E33,TaskValues_ref!$E:$Z,10,FALSE)</f>
        <v>Amhara</v>
      </c>
      <c r="L33" s="195">
        <f>IF(VLOOKUP($E33,TaskValues_ref!$E:$Z,11,FALSE)=0,"",VLOOKUP($E33,TaskValues_ref!$E:$Z,11,FALSE))</f>
        <v>0.16649999999999998</v>
      </c>
      <c r="M33" s="321"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10</v>
      </c>
      <c r="R33" t="str">
        <f>IF(VLOOKUP($E33,TaskValues_ref!$E:$Z,19,FALSE)=0,"",VLOOKUP($E33,TaskValues_ref!$E:$Z,19,FALSE))</f>
        <v/>
      </c>
      <c r="S33" t="str">
        <f>IF(VLOOKUP($E33,TaskValues_ref!$E:$Z,20,FALSE)=0,"",VLOOKUP($E33,TaskValues_ref!$E:$Z,20,FALSE))</f>
        <v/>
      </c>
    </row>
    <row r="34" spans="1:19" x14ac:dyDescent="0.35">
      <c r="A34" s="355" t="s">
        <v>2163</v>
      </c>
      <c r="B34" s="356" t="s">
        <v>2266</v>
      </c>
      <c r="C34" s="356"/>
      <c r="D34" s="353">
        <v>45</v>
      </c>
      <c r="E34" s="64" t="s">
        <v>2649</v>
      </c>
      <c r="F34" s="319" t="str">
        <f>VLOOKUP(E34,TaskValues_ref!E:F,2,FALSE)</f>
        <v>Education on menstration</v>
      </c>
      <c r="G34" s="321" t="str">
        <f>VLOOKUP($E34,TaskValues_ref!$E:$Z,3,FALSE)</f>
        <v>Non-clinical</v>
      </c>
      <c r="H34" s="321" t="str">
        <f>VLOOKUP($E34,TaskValues_ref!$E:$Z,4,FALSE)</f>
        <v>Public Health</v>
      </c>
      <c r="I34" s="321" t="str">
        <f>VLOOKUP($E34,TaskValues_ref!$E:$Z,5,FALSE)</f>
        <v>Sexual health</v>
      </c>
      <c r="J34" s="320" t="str">
        <f>VLOOKUP($E34,TaskValues_ref!$E:$Z,6,FALSE)</f>
        <v>18 yo women</v>
      </c>
      <c r="K34" s="321" t="str">
        <f>VLOOKUP($E34,TaskValues_ref!$E:$Z,10,FALSE)</f>
        <v>Amhara</v>
      </c>
      <c r="L34" s="195">
        <f>IF(VLOOKUP($E34,TaskValues_ref!$E:$Z,11,FALSE)=0,"",VLOOKUP($E34,TaskValues_ref!$E:$Z,11,FALSE))</f>
        <v>1</v>
      </c>
      <c r="M34" s="321" t="str">
        <f>IF(VLOOKUP($E34,TaskValues_ref!$E:$Z,13,FALSE)=0,"",VLOOKUP($E34,TaskValues_ref!$E:$Z,13,FALSE))</f>
        <v/>
      </c>
      <c r="N34" s="89">
        <f>IF(VLOOKUP($E34,TaskValues_ref!$E:$Z,15,FALSE)=0,"",VLOOKUP($E34,TaskValues_ref!$E:$Z,15,FALSE))</f>
        <v>1</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5" t="s">
        <v>2163</v>
      </c>
      <c r="B35" s="356" t="s">
        <v>2266</v>
      </c>
      <c r="C35" s="356"/>
      <c r="D35" s="353">
        <v>47</v>
      </c>
      <c r="E35" s="64" t="s">
        <v>2651</v>
      </c>
      <c r="F35" s="319" t="str">
        <f>VLOOKUP(E35,TaskValues_ref!E:F,2,FALSE)</f>
        <v>Promote self-breast exam</v>
      </c>
      <c r="G35" s="321" t="str">
        <f>VLOOKUP($E35,TaskValues_ref!$E:$Z,3,FALSE)</f>
        <v>Non-clinical</v>
      </c>
      <c r="H35" s="321" t="str">
        <f>VLOOKUP($E35,TaskValues_ref!$E:$Z,4,FALSE)</f>
        <v>Preventive</v>
      </c>
      <c r="I35" s="321" t="str">
        <f>VLOOKUP($E35,TaskValues_ref!$E:$Z,5,FALSE)</f>
        <v>Sexual health</v>
      </c>
      <c r="J35" s="320" t="str">
        <f>VLOOKUP($E35,TaskValues_ref!$E:$Z,6,FALSE)</f>
        <v>18 yo women</v>
      </c>
      <c r="K35" s="321" t="str">
        <f>VLOOKUP($E35,TaskValues_ref!$E:$Z,10,FALSE)</f>
        <v>Amhara</v>
      </c>
      <c r="L35" s="195">
        <f>IF(VLOOKUP($E35,TaskValues_ref!$E:$Z,11,FALSE)=0,"",VLOOKUP($E35,TaskValues_ref!$E:$Z,11,FALSE))</f>
        <v>1</v>
      </c>
      <c r="M35" s="321" t="str">
        <f>IF(VLOOKUP($E35,TaskValues_ref!$E:$Z,13,FALSE)=0,"",VLOOKUP($E35,TaskValues_ref!$E:$Z,13,FALSE))</f>
        <v/>
      </c>
      <c r="N35" s="89">
        <f>IF(VLOOKUP($E35,TaskValues_ref!$E:$Z,15,FALSE)=0,"",VLOOKUP($E35,TaskValues_ref!$E:$Z,15,FALSE))</f>
        <v>1</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5" t="s">
        <v>2163</v>
      </c>
      <c r="B36" s="356" t="s">
        <v>2266</v>
      </c>
      <c r="C36" s="356"/>
      <c r="D36" s="353">
        <v>48</v>
      </c>
      <c r="E36" s="64" t="s">
        <v>2652</v>
      </c>
      <c r="F36" s="319" t="str">
        <f>VLOOKUP(E36,TaskValues_ref!E:F,2,FALSE)</f>
        <v>HPV vacination</v>
      </c>
      <c r="G36" s="321" t="str">
        <f>VLOOKUP($E36,TaskValues_ref!$E:$Z,3,FALSE)</f>
        <v>Clinical</v>
      </c>
      <c r="H36" s="321" t="str">
        <f>VLOOKUP($E36,TaskValues_ref!$E:$Z,4,FALSE)</f>
        <v>Preventive</v>
      </c>
      <c r="I36" s="321" t="str">
        <f>VLOOKUP($E36,TaskValues_ref!$E:$Z,5,FALSE)</f>
        <v>Immunization</v>
      </c>
      <c r="J36" s="320" t="str">
        <f>VLOOKUP($E36,TaskValues_ref!$E:$Z,6,FALSE)</f>
        <v>15 yo girls</v>
      </c>
      <c r="K36" s="321" t="str">
        <f>VLOOKUP($E36,TaskValues_ref!$E:$Z,10,FALSE)</f>
        <v>Amhara</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2</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35">
      <c r="A37" s="355" t="s">
        <v>2163</v>
      </c>
      <c r="B37" s="356" t="s">
        <v>2266</v>
      </c>
      <c r="C37" s="356"/>
      <c r="D37" s="353">
        <v>49</v>
      </c>
      <c r="E37" s="64" t="s">
        <v>2653</v>
      </c>
      <c r="F37" s="319" t="str">
        <f>VLOOKUP(E37,TaskValues_ref!E:F,2,FALSE)</f>
        <v>Education on health &amp; wellbeing</v>
      </c>
      <c r="G37" s="321" t="str">
        <f>VLOOKUP($E37,TaskValues_ref!$E:$Z,3,FALSE)</f>
        <v>Non-clinical</v>
      </c>
      <c r="H37" s="321" t="str">
        <f>VLOOKUP($E37,TaskValues_ref!$E:$Z,4,FALSE)</f>
        <v>Public Health</v>
      </c>
      <c r="I37" s="321" t="str">
        <f>VLOOKUP($E37,TaskValues_ref!$E:$Z,5,FALSE)</f>
        <v>Sexual health</v>
      </c>
      <c r="J37" s="320" t="str">
        <f>VLOOKUP($E37,TaskValues_ref!$E:$Z,6,FALSE)</f>
        <v>women 15-49</v>
      </c>
      <c r="K37" s="321" t="str">
        <f>VLOOKUP($E37,TaskValues_ref!$E:$Z,10,FALSE)</f>
        <v>Amhara</v>
      </c>
      <c r="L37" s="195" t="str">
        <f>IF(VLOOKUP($E37,TaskValues_ref!$E:$Z,11,FALSE)=0,"",VLOOKUP($E37,TaskValues_ref!$E:$Z,11,FALSE))</f>
        <v/>
      </c>
      <c r="M37" s="321" t="str">
        <f>IF(VLOOKUP($E37,TaskValues_ref!$E:$Z,13,FALSE)=0,"",VLOOKUP($E37,TaskValues_ref!$E:$Z,13,FALSE))</f>
        <v/>
      </c>
      <c r="N37" s="89" t="str">
        <f>IF(VLOOKUP($E37,TaskValues_ref!$E:$Z,15,FALSE)=0,"",VLOOKUP($E37,TaskValues_ref!$E:$Z,15,FALSE))</f>
        <v/>
      </c>
      <c r="O37" t="str">
        <f>IF(VLOOKUP($E37,TaskValues_ref!$E:$Z,16,FALSE)=0,"",VLOOKUP($E37,TaskValues_ref!$E:$Z,16,FALSE))</f>
        <v/>
      </c>
      <c r="P37" t="str">
        <f>IF(VLOOKUP($E37,TaskValues_ref!$E:$Z,17,FALSE)=0,"",VLOOKUP($E37,TaskValues_ref!$E:$Z,17,FALSE))</f>
        <v/>
      </c>
      <c r="Q37" t="str">
        <f>IF(VLOOKUP($E37,TaskValues_ref!$E:$Z,18,FALSE)=0,"",VLOOKUP($E37,TaskValues_ref!$E:$Z,18,FALSE))</f>
        <v/>
      </c>
      <c r="R37" t="str">
        <f>IF(VLOOKUP($E37,TaskValues_ref!$E:$Z,19,FALSE)=0,"",VLOOKUP($E37,TaskValues_ref!$E:$Z,19,FALSE))</f>
        <v/>
      </c>
      <c r="S37" t="str">
        <f>IF(VLOOKUP($E37,TaskValues_ref!$E:$Z,20,FALSE)=0,"",VLOOKUP($E37,TaskValues_ref!$E:$Z,20,FALSE))</f>
        <v/>
      </c>
    </row>
    <row r="38" spans="1:19" x14ac:dyDescent="0.35">
      <c r="A38" s="355" t="s">
        <v>2163</v>
      </c>
      <c r="B38" s="356" t="s">
        <v>2266</v>
      </c>
      <c r="C38" s="356"/>
      <c r="D38" s="353">
        <v>50</v>
      </c>
      <c r="E38" s="64" t="s">
        <v>2654</v>
      </c>
      <c r="F38" s="319" t="str">
        <f>VLOOKUP(E38,TaskValues_ref!E:F,2,FALSE)</f>
        <v>Adolescent SRH</v>
      </c>
      <c r="G38" s="321" t="str">
        <f>VLOOKUP($E38,TaskValues_ref!$E:$Z,3,FALSE)</f>
        <v>Clinical</v>
      </c>
      <c r="H38" s="321" t="str">
        <f>VLOOKUP($E38,TaskValues_ref!$E:$Z,4,FALSE)</f>
        <v>Preventive</v>
      </c>
      <c r="I38" s="321" t="str">
        <f>VLOOKUP($E38,TaskValues_ref!$E:$Z,5,FALSE)</f>
        <v>Family planning</v>
      </c>
      <c r="J38" s="320" t="str">
        <f>VLOOKUP($E38,TaskValues_ref!$E:$Z,6,FALSE)</f>
        <v>15 yo girls</v>
      </c>
      <c r="K38" s="321" t="str">
        <f>VLOOKUP($E38,TaskValues_ref!$E:$Z,10,FALSE)</f>
        <v>Amhara</v>
      </c>
      <c r="L38" s="195" t="str">
        <f>IF(VLOOKUP($E38,TaskValues_ref!$E:$Z,11,FALSE)=0,"",VLOOKUP($E38,TaskValues_ref!$E:$Z,11,FALSE))</f>
        <v/>
      </c>
      <c r="M38" s="321" t="str">
        <f>IF(VLOOKUP($E38,TaskValues_ref!$E:$Z,13,FALSE)=0,"",VLOOKUP($E38,TaskValues_ref!$E:$Z,13,FALSE))</f>
        <v/>
      </c>
      <c r="N38" s="89" t="str">
        <f>IF(VLOOKUP($E38,TaskValues_ref!$E:$Z,15,FALSE)=0,"",VLOOKUP($E38,TaskValues_ref!$E:$Z,15,FALSE))</f>
        <v/>
      </c>
      <c r="O38" t="str">
        <f>IF(VLOOKUP($E38,TaskValues_ref!$E:$Z,16,FALSE)=0,"",VLOOKUP($E38,TaskValues_ref!$E:$Z,16,FALSE))</f>
        <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35">
      <c r="A39" s="355" t="s">
        <v>2163</v>
      </c>
      <c r="B39" s="356" t="s">
        <v>2266</v>
      </c>
      <c r="C39" s="356"/>
      <c r="D39" s="353">
        <v>51</v>
      </c>
      <c r="E39" s="64" t="s">
        <v>2655</v>
      </c>
      <c r="F39" s="319" t="str">
        <f>VLOOKUP(E39,TaskValues_ref!E:F,2,FALSE)</f>
        <v>Provision of adolescent-friendly contraceptives</v>
      </c>
      <c r="G39" s="321" t="str">
        <f>VLOOKUP($E39,TaskValues_ref!$E:$Z,3,FALSE)</f>
        <v>Clinical</v>
      </c>
      <c r="H39" s="321" t="str">
        <f>VLOOKUP($E39,TaskValues_ref!$E:$Z,4,FALSE)</f>
        <v>Preventive</v>
      </c>
      <c r="I39" s="321" t="str">
        <f>VLOOKUP($E39,TaskValues_ref!$E:$Z,5,FALSE)</f>
        <v>Family planning</v>
      </c>
      <c r="J39" s="320" t="str">
        <f>VLOOKUP($E39,TaskValues_ref!$E:$Z,6,FALSE)</f>
        <v>15 yo girls</v>
      </c>
      <c r="K39" s="321" t="str">
        <f>VLOOKUP($E39,TaskValues_ref!$E:$Z,10,FALSE)</f>
        <v>Amhara</v>
      </c>
      <c r="L39" s="195" t="str">
        <f>IF(VLOOKUP($E39,TaskValues_ref!$E:$Z,11,FALSE)=0,"",VLOOKUP($E39,TaskValues_ref!$E:$Z,11,FALSE))</f>
        <v/>
      </c>
      <c r="M39" s="321" t="str">
        <f>IF(VLOOKUP($E39,TaskValues_ref!$E:$Z,13,FALSE)=0,"",VLOOKUP($E39,TaskValues_ref!$E:$Z,13,FALSE))</f>
        <v/>
      </c>
      <c r="N39" s="89" t="str">
        <f>IF(VLOOKUP($E39,TaskValues_ref!$E:$Z,15,FALSE)=0,"",VLOOKUP($E39,TaskValues_ref!$E:$Z,15,FALSE))</f>
        <v/>
      </c>
      <c r="O39" t="str">
        <f>IF(VLOOKUP($E39,TaskValues_ref!$E:$Z,16,FALSE)=0,"",VLOOKUP($E39,TaskValues_ref!$E:$Z,16,FALSE))</f>
        <v/>
      </c>
      <c r="P39" t="str">
        <f>IF(VLOOKUP($E39,TaskValues_ref!$E:$Z,17,FALSE)=0,"",VLOOKUP($E39,TaskValues_ref!$E:$Z,17,FALSE))</f>
        <v/>
      </c>
      <c r="Q39" t="str">
        <f>IF(VLOOKUP($E39,TaskValues_ref!$E:$Z,18,FALSE)=0,"",VLOOKUP($E39,TaskValues_ref!$E:$Z,18,FALSE))</f>
        <v/>
      </c>
      <c r="R39" t="str">
        <f>IF(VLOOKUP($E39,TaskValues_ref!$E:$Z,19,FALSE)=0,"",VLOOKUP($E39,TaskValues_ref!$E:$Z,19,FALSE))</f>
        <v/>
      </c>
      <c r="S39" t="str">
        <f>IF(VLOOKUP($E39,TaskValues_ref!$E:$Z,20,FALSE)=0,"",VLOOKUP($E39,TaskValues_ref!$E:$Z,20,FALSE))</f>
        <v/>
      </c>
    </row>
    <row r="40" spans="1:19" x14ac:dyDescent="0.35">
      <c r="A40" s="355" t="s">
        <v>2163</v>
      </c>
      <c r="B40" s="356" t="s">
        <v>2266</v>
      </c>
      <c r="C40" s="356"/>
      <c r="D40" s="353">
        <v>52</v>
      </c>
      <c r="E40" s="64" t="s">
        <v>2656</v>
      </c>
      <c r="F40" s="319" t="str">
        <f>VLOOKUP(E40,TaskValues_ref!E:F,2,FALSE)</f>
        <v>Education about GBV</v>
      </c>
      <c r="G40" s="321" t="str">
        <f>VLOOKUP($E40,TaskValues_ref!$E:$Z,3,FALSE)</f>
        <v>Non-clinical</v>
      </c>
      <c r="H40" s="321" t="str">
        <f>VLOOKUP($E40,TaskValues_ref!$E:$Z,4,FALSE)</f>
        <v>Public Health</v>
      </c>
      <c r="I40" s="321" t="str">
        <f>VLOOKUP($E40,TaskValues_ref!$E:$Z,5,FALSE)</f>
        <v>Sexual health</v>
      </c>
      <c r="J40" s="320" t="str">
        <f>VLOOKUP($E40,TaskValues_ref!$E:$Z,6,FALSE)</f>
        <v>-</v>
      </c>
      <c r="K40" s="321" t="str">
        <f>VLOOKUP($E40,TaskValues_ref!$E:$Z,10,FALSE)</f>
        <v>Amhara</v>
      </c>
      <c r="L40" s="195" t="str">
        <f>IF(VLOOKUP($E40,TaskValues_ref!$E:$Z,11,FALSE)=0,"",VLOOKUP($E40,TaskValues_ref!$E:$Z,11,FALSE))</f>
        <v/>
      </c>
      <c r="M40" s="321" t="str">
        <f>IF(VLOOKUP($E40,TaskValues_ref!$E:$Z,13,FALSE)=0,"",VLOOKUP($E40,TaskValues_ref!$E:$Z,13,FALSE))</f>
        <v/>
      </c>
      <c r="N40" s="89" t="str">
        <f>IF(VLOOKUP($E40,TaskValues_ref!$E:$Z,15,FALSE)=0,"",VLOOKUP($E40,TaskValues_ref!$E:$Z,15,FALSE))</f>
        <v/>
      </c>
      <c r="O40" t="str">
        <f>IF(VLOOKUP($E40,TaskValues_ref!$E:$Z,16,FALSE)=0,"",VLOOKUP($E40,TaskValues_ref!$E:$Z,16,FALSE))</f>
        <v/>
      </c>
      <c r="P40" t="str">
        <f>IF(VLOOKUP($E40,TaskValues_ref!$E:$Z,17,FALSE)=0,"",VLOOKUP($E40,TaskValues_ref!$E:$Z,17,FALSE))</f>
        <v/>
      </c>
      <c r="Q40" t="str">
        <f>IF(VLOOKUP($E40,TaskValues_ref!$E:$Z,18,FALSE)=0,"",VLOOKUP($E40,TaskValues_ref!$E:$Z,18,FALSE))</f>
        <v/>
      </c>
      <c r="R40" t="str">
        <f>IF(VLOOKUP($E40,TaskValues_ref!$E:$Z,19,FALSE)=0,"",VLOOKUP($E40,TaskValues_ref!$E:$Z,19,FALSE))</f>
        <v/>
      </c>
      <c r="S40" t="str">
        <f>IF(VLOOKUP($E40,TaskValues_ref!$E:$Z,20,FALSE)=0,"",VLOOKUP($E40,TaskValues_ref!$E:$Z,20,FALSE))</f>
        <v/>
      </c>
    </row>
    <row r="41" spans="1:19" x14ac:dyDescent="0.35">
      <c r="A41" s="355" t="s">
        <v>2163</v>
      </c>
      <c r="B41" s="356" t="s">
        <v>2266</v>
      </c>
      <c r="C41" s="356"/>
      <c r="D41" s="353">
        <v>53</v>
      </c>
      <c r="E41" s="64" t="s">
        <v>2657</v>
      </c>
      <c r="F41" s="319" t="str">
        <f>VLOOKUP(E41,TaskValues_ref!E:F,2,FALSE)</f>
        <v>Community dialogue about GBV</v>
      </c>
      <c r="G41" s="321" t="str">
        <f>VLOOKUP($E41,TaskValues_ref!$E:$Z,3,FALSE)</f>
        <v>Non-clinical</v>
      </c>
      <c r="H41" s="321" t="str">
        <f>VLOOKUP($E41,TaskValues_ref!$E:$Z,4,FALSE)</f>
        <v>Public Health</v>
      </c>
      <c r="I41" s="321" t="str">
        <f>VLOOKUP($E41,TaskValues_ref!$E:$Z,5,FALSE)</f>
        <v>Sexual health</v>
      </c>
      <c r="J41" s="320" t="str">
        <f>VLOOKUP($E41,TaskValues_ref!$E:$Z,6,FALSE)</f>
        <v>-</v>
      </c>
      <c r="K41" s="321" t="str">
        <f>VLOOKUP($E41,TaskValues_ref!$E:$Z,10,FALSE)</f>
        <v>Amhara</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35">
      <c r="A42" s="355" t="s">
        <v>2163</v>
      </c>
      <c r="B42" s="356" t="s">
        <v>2266</v>
      </c>
      <c r="C42" s="356"/>
      <c r="D42" s="353">
        <v>58</v>
      </c>
      <c r="E42" s="64" t="s">
        <v>2662</v>
      </c>
      <c r="F42" s="319" t="str">
        <f>VLOOKUP(E42,TaskValues_ref!E:F,2,FALSE)</f>
        <v>Psycho-social support for GBV</v>
      </c>
      <c r="G42" s="321" t="str">
        <f>VLOOKUP($E42,TaskValues_ref!$E:$Z,3,FALSE)</f>
        <v>Clinical</v>
      </c>
      <c r="H42" s="321" t="str">
        <f>VLOOKUP($E42,TaskValues_ref!$E:$Z,4,FALSE)</f>
        <v>Acute</v>
      </c>
      <c r="I42" s="321" t="str">
        <f>VLOOKUP($E42,TaskValues_ref!$E:$Z,5,FALSE)</f>
        <v>Sexual health</v>
      </c>
      <c r="J42" s="320" t="str">
        <f>VLOOKUP($E42,TaskValues_ref!$E:$Z,6,FALSE)</f>
        <v>women 15-49</v>
      </c>
      <c r="K42" s="321" t="str">
        <f>VLOOKUP($E42,TaskValues_ref!$E:$Z,10,FALSE)</f>
        <v>Amhara</v>
      </c>
      <c r="L42" s="195">
        <f>IF(VLOOKUP($E42,TaskValues_ref!$E:$Z,11,FALSE)=0,"",VLOOKUP($E42,TaskValues_ref!$E:$Z,11,FALSE))</f>
        <v>0.20300000000000001</v>
      </c>
      <c r="M42" s="321">
        <f>IF(VLOOKUP($E42,TaskValues_ref!$E:$Z,13,FALSE)=0,"",VLOOKUP($E42,TaskValues_ref!$E:$Z,13,FALSE))</f>
        <v>0.1</v>
      </c>
      <c r="N42" s="89">
        <f>IF(VLOOKUP($E42,TaskValues_ref!$E:$Z,15,FALSE)=0,"",VLOOKUP($E42,TaskValues_ref!$E:$Z,15,FALSE))</f>
        <v>0.98</v>
      </c>
      <c r="O42">
        <f>IF(VLOOKUP($E42,TaskValues_ref!$E:$Z,16,FALSE)=0,"",VLOOKUP($E42,TaskValues_ref!$E:$Z,16,FALSE))</f>
        <v>1</v>
      </c>
      <c r="P42" t="str">
        <f>IF(VLOOKUP($E42,TaskValues_ref!$E:$Z,17,FALSE)=0,"",VLOOKUP($E42,TaskValues_ref!$E:$Z,17,FALSE))</f>
        <v/>
      </c>
      <c r="Q42">
        <f>IF(VLOOKUP($E42,TaskValues_ref!$E:$Z,18,FALSE)=0,"",VLOOKUP($E42,TaskValues_ref!$E:$Z,18,FALSE))</f>
        <v>20</v>
      </c>
      <c r="R42" t="str">
        <f>IF(VLOOKUP($E42,TaskValues_ref!$E:$Z,19,FALSE)=0,"",VLOOKUP($E42,TaskValues_ref!$E:$Z,19,FALSE))</f>
        <v/>
      </c>
      <c r="S42" t="str">
        <f>IF(VLOOKUP($E42,TaskValues_ref!$E:$Z,20,FALSE)=0,"",VLOOKUP($E42,TaskValues_ref!$E:$Z,20,FALSE))</f>
        <v/>
      </c>
    </row>
    <row r="43" spans="1:19" x14ac:dyDescent="0.35">
      <c r="A43" s="355" t="s">
        <v>2163</v>
      </c>
      <c r="B43" s="356" t="s">
        <v>2266</v>
      </c>
      <c r="C43" s="356"/>
      <c r="D43" s="353">
        <v>59</v>
      </c>
      <c r="E43" s="64" t="s">
        <v>2663</v>
      </c>
      <c r="F43" s="319" t="str">
        <f>VLOOKUP(E43,TaskValues_ref!E:F,2,FALSE)</f>
        <v>Adovacy against HTP</v>
      </c>
      <c r="G43" s="321" t="str">
        <f>VLOOKUP($E43,TaskValues_ref!$E:$Z,3,FALSE)</f>
        <v>Non-clinical</v>
      </c>
      <c r="H43" s="321" t="str">
        <f>VLOOKUP($E43,TaskValues_ref!$E:$Z,4,FALSE)</f>
        <v>Public Health</v>
      </c>
      <c r="I43" s="321" t="str">
        <f>VLOOKUP($E43,TaskValues_ref!$E:$Z,5,FALSE)</f>
        <v>Sexual health</v>
      </c>
      <c r="J43" s="320" t="str">
        <f>VLOOKUP($E43,TaskValues_ref!$E:$Z,6,FALSE)</f>
        <v>-</v>
      </c>
      <c r="K43" s="321" t="str">
        <f>VLOOKUP($E43,TaskValues_ref!$E:$Z,10,FALSE)</f>
        <v>Amhara</v>
      </c>
      <c r="L43" s="195" t="str">
        <f>IF(VLOOKUP($E43,TaskValues_ref!$E:$Z,11,FALSE)=0,"",VLOOKUP($E43,TaskValues_ref!$E:$Z,11,FALSE))</f>
        <v/>
      </c>
      <c r="M43" s="321"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35">
      <c r="A44" s="355" t="s">
        <v>2163</v>
      </c>
      <c r="B44" s="356" t="s">
        <v>2266</v>
      </c>
      <c r="C44" s="356"/>
      <c r="D44" s="353">
        <v>62</v>
      </c>
      <c r="E44" s="64" t="s">
        <v>2666</v>
      </c>
      <c r="F44" s="319" t="str">
        <f>VLOOKUP(E44,TaskValues_ref!E:F,2,FALSE)</f>
        <v>SRH counseling for men</v>
      </c>
      <c r="G44" s="321" t="str">
        <f>VLOOKUP($E44,TaskValues_ref!$E:$Z,3,FALSE)</f>
        <v>Clinical</v>
      </c>
      <c r="H44" s="321" t="str">
        <f>VLOOKUP($E44,TaskValues_ref!$E:$Z,4,FALSE)</f>
        <v>Acute</v>
      </c>
      <c r="I44" s="321" t="str">
        <f>VLOOKUP($E44,TaskValues_ref!$E:$Z,5,FALSE)</f>
        <v>Sexual health</v>
      </c>
      <c r="J44" s="320" t="str">
        <f>VLOOKUP($E44,TaskValues_ref!$E:$Z,6,FALSE)</f>
        <v>men 15-49</v>
      </c>
      <c r="K44" s="321" t="str">
        <f>VLOOKUP($E44,TaskValues_ref!$E:$Z,10,FALSE)</f>
        <v>Amhara</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f>IF(VLOOKUP($E44,TaskValues_ref!$E:$Z,17,FALSE)=0,"",VLOOKUP($E44,TaskValues_ref!$E:$Z,17,FALSE))</f>
        <v>0.1</v>
      </c>
      <c r="Q44">
        <f>IF(VLOOKUP($E44,TaskValues_ref!$E:$Z,18,FALSE)=0,"",VLOOKUP($E44,TaskValues_ref!$E:$Z,18,FALSE))</f>
        <v>10</v>
      </c>
      <c r="R44" t="str">
        <f>IF(VLOOKUP($E44,TaskValues_ref!$E:$Z,19,FALSE)=0,"",VLOOKUP($E44,TaskValues_ref!$E:$Z,19,FALSE))</f>
        <v/>
      </c>
      <c r="S44" t="str">
        <f>IF(VLOOKUP($E44,TaskValues_ref!$E:$Z,20,FALSE)=0,"",VLOOKUP($E44,TaskValues_ref!$E:$Z,20,FALSE))</f>
        <v/>
      </c>
    </row>
    <row r="45" spans="1:19" x14ac:dyDescent="0.35">
      <c r="A45" s="355" t="s">
        <v>2163</v>
      </c>
      <c r="B45" s="356" t="s">
        <v>70</v>
      </c>
      <c r="C45" s="356"/>
      <c r="D45" s="353">
        <v>64</v>
      </c>
      <c r="E45" s="64" t="s">
        <v>2667</v>
      </c>
      <c r="F45" s="319" t="str">
        <f>VLOOKUP(E45,TaskValues_ref!E:F,2,FALSE)</f>
        <v>Promote breast feeding</v>
      </c>
      <c r="G45" s="321" t="str">
        <f>VLOOKUP($E45,TaskValues_ref!$E:$Z,3,FALSE)</f>
        <v>Clinical</v>
      </c>
      <c r="H45" s="321" t="str">
        <f>VLOOKUP($E45,TaskValues_ref!$E:$Z,4,FALSE)</f>
        <v>Preventive</v>
      </c>
      <c r="I45" s="321" t="str">
        <f>VLOOKUP($E45,TaskValues_ref!$E:$Z,5,FALSE)</f>
        <v>Nutrition</v>
      </c>
      <c r="J45" s="320" t="str">
        <f>VLOOKUP($E45,TaskValues_ref!$E:$Z,6,FALSE)</f>
        <v>births</v>
      </c>
      <c r="K45" s="321" t="str">
        <f>VLOOKUP($E45,TaskValues_ref!$E:$Z,10,FALSE)</f>
        <v>Amhara</v>
      </c>
      <c r="L45" s="195" t="str">
        <f>IF(VLOOKUP($E45,TaskValues_ref!$E:$Z,11,FALSE)=0,"",VLOOKUP($E45,TaskValues_ref!$E:$Z,11,FALSE))</f>
        <v/>
      </c>
      <c r="M45" s="321" t="str">
        <f>IF(VLOOKUP($E45,TaskValues_ref!$E:$Z,13,FALSE)=0,"",VLOOKUP($E45,TaskValues_ref!$E:$Z,13,FALSE))</f>
        <v/>
      </c>
      <c r="N45" s="89" t="str">
        <f>IF(VLOOKUP($E45,TaskValues_ref!$E:$Z,15,FALSE)=0,"",VLOOKUP($E45,TaskValues_ref!$E:$Z,15,FALSE))</f>
        <v/>
      </c>
      <c r="O45" t="str">
        <f>IF(VLOOKUP($E45,TaskValues_ref!$E:$Z,16,FALSE)=0,"",VLOOKUP($E45,TaskValues_ref!$E:$Z,16,FALSE))</f>
        <v/>
      </c>
      <c r="P45" t="str">
        <f>IF(VLOOKUP($E45,TaskValues_ref!$E:$Z,17,FALSE)=0,"",VLOOKUP($E45,TaskValues_ref!$E:$Z,17,FALSE))</f>
        <v/>
      </c>
      <c r="Q45" t="str">
        <f>IF(VLOOKUP($E45,TaskValues_ref!$E:$Z,18,FALSE)=0,"",VLOOKUP($E45,TaskValues_ref!$E:$Z,18,FALSE))</f>
        <v/>
      </c>
      <c r="R45" t="str">
        <f>IF(VLOOKUP($E45,TaskValues_ref!$E:$Z,19,FALSE)=0,"",VLOOKUP($E45,TaskValues_ref!$E:$Z,19,FALSE))</f>
        <v/>
      </c>
      <c r="S45" t="str">
        <f>IF(VLOOKUP($E45,TaskValues_ref!$E:$Z,20,FALSE)=0,"",VLOOKUP($E45,TaskValues_ref!$E:$Z,20,FALSE))</f>
        <v/>
      </c>
    </row>
    <row r="46" spans="1:19" x14ac:dyDescent="0.35">
      <c r="A46" s="355" t="s">
        <v>2163</v>
      </c>
      <c r="B46" s="356" t="s">
        <v>70</v>
      </c>
      <c r="C46" s="356"/>
      <c r="D46" s="353">
        <v>65</v>
      </c>
      <c r="E46" s="64" t="s">
        <v>2668</v>
      </c>
      <c r="F46" s="319" t="str">
        <f>VLOOKUP(E46,TaskValues_ref!E:F,2,FALSE)</f>
        <v>Nutritional screening during pregnancy</v>
      </c>
      <c r="G46" s="321" t="str">
        <f>VLOOKUP($E46,TaskValues_ref!$E:$Z,3,FALSE)</f>
        <v>Clinical</v>
      </c>
      <c r="H46" s="321" t="str">
        <f>VLOOKUP($E46,TaskValues_ref!$E:$Z,4,FALSE)</f>
        <v>Preventive</v>
      </c>
      <c r="I46" s="321" t="str">
        <f>VLOOKUP($E46,TaskValues_ref!$E:$Z,5,FALSE)</f>
        <v>Nutrition</v>
      </c>
      <c r="J46" s="320" t="str">
        <f>VLOOKUP($E46,TaskValues_ref!$E:$Z,6,FALSE)</f>
        <v>births</v>
      </c>
      <c r="K46" s="321" t="str">
        <f>VLOOKUP($E46,TaskValues_ref!$E:$Z,10,FALSE)</f>
        <v>Amhara</v>
      </c>
      <c r="L46" s="195" t="str">
        <f>IF(VLOOKUP($E46,TaskValues_ref!$E:$Z,11,FALSE)=0,"",VLOOKUP($E46,TaskValues_ref!$E:$Z,11,FALSE))</f>
        <v/>
      </c>
      <c r="M46" s="321" t="str">
        <f>IF(VLOOKUP($E46,TaskValues_ref!$E:$Z,13,FALSE)=0,"",VLOOKUP($E46,TaskValues_ref!$E:$Z,13,FALSE))</f>
        <v/>
      </c>
      <c r="N46" s="89" t="str">
        <f>IF(VLOOKUP($E46,TaskValues_ref!$E:$Z,15,FALSE)=0,"",VLOOKUP($E46,TaskValues_ref!$E:$Z,15,FALSE))</f>
        <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35">
      <c r="A47" s="355" t="s">
        <v>2163</v>
      </c>
      <c r="B47" s="356" t="s">
        <v>70</v>
      </c>
      <c r="C47" s="356"/>
      <c r="D47" s="353">
        <v>66</v>
      </c>
      <c r="E47" s="64" t="s">
        <v>2669</v>
      </c>
      <c r="F47" s="319" t="str">
        <f>VLOOKUP(E47,TaskValues_ref!E:F,2,FALSE)</f>
        <v>Monthly monitoring</v>
      </c>
      <c r="G47" s="321" t="str">
        <f>VLOOKUP($E47,TaskValues_ref!$E:$Z,3,FALSE)</f>
        <v>Clinical</v>
      </c>
      <c r="H47" s="321" t="str">
        <f>VLOOKUP($E47,TaskValues_ref!$E:$Z,4,FALSE)</f>
        <v>Preventive</v>
      </c>
      <c r="I47" s="321" t="str">
        <f>VLOOKUP($E47,TaskValues_ref!$E:$Z,5,FALSE)</f>
        <v>Nutrition</v>
      </c>
      <c r="J47" s="320" t="str">
        <f>VLOOKUP($E47,TaskValues_ref!$E:$Z,6,FALSE)</f>
        <v>births</v>
      </c>
      <c r="K47" s="321" t="str">
        <f>VLOOKUP($E47,TaskValues_ref!$E:$Z,10,FALSE)</f>
        <v>Amhara</v>
      </c>
      <c r="L47" s="195" t="str">
        <f>IF(VLOOKUP($E47,TaskValues_ref!$E:$Z,11,FALSE)=0,"",VLOOKUP($E47,TaskValues_ref!$E:$Z,11,FALSE))</f>
        <v/>
      </c>
      <c r="M47" s="321" t="str">
        <f>IF(VLOOKUP($E47,TaskValues_ref!$E:$Z,13,FALSE)=0,"",VLOOKUP($E47,TaskValues_ref!$E:$Z,13,FALSE))</f>
        <v/>
      </c>
      <c r="N47" s="89" t="str">
        <f>IF(VLOOKUP($E47,TaskValues_ref!$E:$Z,15,FALSE)=0,"",VLOOKUP($E47,TaskValues_ref!$E:$Z,15,FALSE))</f>
        <v/>
      </c>
      <c r="O47" t="str">
        <f>IF(VLOOKUP($E47,TaskValues_ref!$E:$Z,16,FALSE)=0,"",VLOOKUP($E47,TaskValues_ref!$E:$Z,16,FALSE))</f>
        <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35">
      <c r="A48" s="355" t="s">
        <v>2163</v>
      </c>
      <c r="B48" s="356" t="s">
        <v>70</v>
      </c>
      <c r="C48" s="356"/>
      <c r="D48" s="353">
        <v>67</v>
      </c>
      <c r="E48" s="64" t="s">
        <v>2670</v>
      </c>
      <c r="F48" s="319" t="str">
        <f>VLOOKUP(E48,TaskValues_ref!E:F,2,FALSE)</f>
        <v>MUAC and oedema screening</v>
      </c>
      <c r="G48" s="321" t="str">
        <f>VLOOKUP($E48,TaskValues_ref!$E:$Z,3,FALSE)</f>
        <v>Clinical</v>
      </c>
      <c r="H48" s="321" t="str">
        <f>VLOOKUP($E48,TaskValues_ref!$E:$Z,4,FALSE)</f>
        <v>Acute</v>
      </c>
      <c r="I48" s="321" t="str">
        <f>VLOOKUP($E48,TaskValues_ref!$E:$Z,5,FALSE)</f>
        <v>Nutrition</v>
      </c>
      <c r="J48" s="320" t="str">
        <f>VLOOKUP($E48,TaskValues_ref!$E:$Z,6,FALSE)</f>
        <v>births</v>
      </c>
      <c r="K48" s="321" t="str">
        <f>VLOOKUP($E48,TaskValues_ref!$E:$Z,10,FALSE)</f>
        <v>Amhara</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35">
      <c r="A49" s="355" t="s">
        <v>2163</v>
      </c>
      <c r="B49" s="356" t="s">
        <v>70</v>
      </c>
      <c r="C49" s="356"/>
      <c r="D49" s="370">
        <v>70</v>
      </c>
      <c r="E49" s="64" t="s">
        <v>2672</v>
      </c>
      <c r="F49" s="319" t="str">
        <f>VLOOKUP(E49,TaskValues_ref!E:F,2,FALSE)</f>
        <v>Promote nutrition for MNC</v>
      </c>
      <c r="G49" s="321" t="str">
        <f>VLOOKUP($E49,TaskValues_ref!$E:$Z,3,FALSE)</f>
        <v>Non-clinical</v>
      </c>
      <c r="H49" s="321" t="str">
        <f>VLOOKUP($E49,TaskValues_ref!$E:$Z,4,FALSE)</f>
        <v>Public Health</v>
      </c>
      <c r="I49" s="321" t="str">
        <f>VLOOKUP($E49,TaskValues_ref!$E:$Z,5,FALSE)</f>
        <v>Nutrition</v>
      </c>
      <c r="J49" s="320" t="str">
        <f>VLOOKUP($E49,TaskValues_ref!$E:$Z,6,FALSE)</f>
        <v>-</v>
      </c>
      <c r="K49" s="321" t="str">
        <f>VLOOKUP($E49,TaskValues_ref!$E:$Z,10,FALSE)</f>
        <v>Amhara</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35">
      <c r="A50" s="355" t="s">
        <v>2163</v>
      </c>
      <c r="B50" s="356" t="s">
        <v>70</v>
      </c>
      <c r="C50" s="356"/>
      <c r="D50" s="370">
        <v>71</v>
      </c>
      <c r="E50" s="64" t="s">
        <v>2673</v>
      </c>
      <c r="F50" s="319" t="str">
        <f>VLOOKUP(E50,TaskValues_ref!E:F,2,FALSE)</f>
        <v>Education re nutrition</v>
      </c>
      <c r="G50" s="321" t="str">
        <f>VLOOKUP($E50,TaskValues_ref!$E:$Z,3,FALSE)</f>
        <v>Non-clinical</v>
      </c>
      <c r="H50" s="321" t="str">
        <f>VLOOKUP($E50,TaskValues_ref!$E:$Z,4,FALSE)</f>
        <v>Public Health</v>
      </c>
      <c r="I50" s="321" t="str">
        <f>VLOOKUP($E50,TaskValues_ref!$E:$Z,5,FALSE)</f>
        <v>Nutrition</v>
      </c>
      <c r="J50" s="320" t="str">
        <f>VLOOKUP($E50,TaskValues_ref!$E:$Z,6,FALSE)</f>
        <v>-</v>
      </c>
      <c r="K50" s="321" t="str">
        <f>VLOOKUP($E50,TaskValues_ref!$E:$Z,10,FALSE)</f>
        <v>Amhara</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35">
      <c r="A51" s="355" t="s">
        <v>2163</v>
      </c>
      <c r="B51" s="356" t="s">
        <v>70</v>
      </c>
      <c r="C51" s="356"/>
      <c r="D51" s="370">
        <v>74</v>
      </c>
      <c r="E51" s="64" t="s">
        <v>2676</v>
      </c>
      <c r="F51" s="319" t="str">
        <f>VLOOKUP(E51,TaskValues_ref!E:F,2,FALSE)</f>
        <v>Promote iodized salt &amp; fortified food</v>
      </c>
      <c r="G51" s="321" t="str">
        <f>VLOOKUP($E51,TaskValues_ref!$E:$Z,3,FALSE)</f>
        <v>Non-clinical</v>
      </c>
      <c r="H51" s="321" t="str">
        <f>VLOOKUP($E51,TaskValues_ref!$E:$Z,4,FALSE)</f>
        <v>Public Health</v>
      </c>
      <c r="I51" s="321" t="str">
        <f>VLOOKUP($E51,TaskValues_ref!$E:$Z,5,FALSE)</f>
        <v>Nutrition</v>
      </c>
      <c r="J51" s="320" t="str">
        <f>VLOOKUP($E51,TaskValues_ref!$E:$Z,6,FALSE)</f>
        <v>-</v>
      </c>
      <c r="K51" s="321" t="str">
        <f>VLOOKUP($E51,TaskValues_ref!$E:$Z,10,FALSE)</f>
        <v>Amhara</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35">
      <c r="A52" s="355" t="s">
        <v>2163</v>
      </c>
      <c r="B52" s="356" t="s">
        <v>70</v>
      </c>
      <c r="C52" s="356"/>
      <c r="D52" s="370">
        <v>75</v>
      </c>
      <c r="E52" s="64" t="s">
        <v>2677</v>
      </c>
      <c r="F52" s="319" t="str">
        <f>VLOOKUP(E52,TaskValues_ref!E:F,2,FALSE)</f>
        <v>Nutrition outreach</v>
      </c>
      <c r="G52" s="321" t="str">
        <f>VLOOKUP($E52,TaskValues_ref!$E:$Z,3,FALSE)</f>
        <v>Non-clinical</v>
      </c>
      <c r="H52" s="321" t="str">
        <f>VLOOKUP($E52,TaskValues_ref!$E:$Z,4,FALSE)</f>
        <v>Public Health</v>
      </c>
      <c r="I52" s="321" t="str">
        <f>VLOOKUP($E52,TaskValues_ref!$E:$Z,5,FALSE)</f>
        <v>Nutrition</v>
      </c>
      <c r="J52" s="320" t="str">
        <f>VLOOKUP($E52,TaskValues_ref!$E:$Z,6,FALSE)</f>
        <v>-</v>
      </c>
      <c r="K52" s="321" t="str">
        <f>VLOOKUP($E52,TaskValues_ref!$E:$Z,10,FALSE)</f>
        <v>Amhara</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35">
      <c r="A53" s="355" t="s">
        <v>2163</v>
      </c>
      <c r="B53" s="356" t="s">
        <v>70</v>
      </c>
      <c r="C53" s="356"/>
      <c r="D53" s="370">
        <v>76</v>
      </c>
      <c r="E53" s="64" t="s">
        <v>2678</v>
      </c>
      <c r="F53" s="319" t="str">
        <f>VLOOKUP(E53,TaskValues_ref!E:F,2,FALSE)</f>
        <v>Promote gender equity &amp; empowerment</v>
      </c>
      <c r="G53" s="321" t="str">
        <f>VLOOKUP($E53,TaskValues_ref!$E:$Z,3,FALSE)</f>
        <v>Non-clinical</v>
      </c>
      <c r="H53" s="321" t="str">
        <f>VLOOKUP($E53,TaskValues_ref!$E:$Z,4,FALSE)</f>
        <v>Public Health</v>
      </c>
      <c r="I53" s="321" t="str">
        <f>VLOOKUP($E53,TaskValues_ref!$E:$Z,5,FALSE)</f>
        <v>Nutrition</v>
      </c>
      <c r="J53" s="320" t="str">
        <f>VLOOKUP($E53,TaskValues_ref!$E:$Z,6,FALSE)</f>
        <v>-</v>
      </c>
      <c r="K53" s="321" t="str">
        <f>VLOOKUP($E53,TaskValues_ref!$E:$Z,10,FALSE)</f>
        <v>Amhara</v>
      </c>
      <c r="L53" s="195" t="str">
        <f>IF(VLOOKUP($E53,TaskValues_ref!$E:$Z,11,FALSE)=0,"",VLOOKUP($E53,TaskValues_ref!$E:$Z,11,FALSE))</f>
        <v/>
      </c>
      <c r="M53" s="321" t="str">
        <f>IF(VLOOKUP($E53,TaskValues_ref!$E:$Z,13,FALSE)=0,"",VLOOKUP($E53,TaskValues_ref!$E:$Z,13,FALSE))</f>
        <v/>
      </c>
      <c r="N53" s="89" t="str">
        <f>IF(VLOOKUP($E53,TaskValues_ref!$E:$Z,15,FALSE)=0,"",VLOOKUP($E53,TaskValues_ref!$E:$Z,15,FALSE))</f>
        <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35">
      <c r="A54" s="355" t="s">
        <v>2163</v>
      </c>
      <c r="B54" s="356" t="s">
        <v>70</v>
      </c>
      <c r="C54" s="356"/>
      <c r="D54" s="370">
        <v>77</v>
      </c>
      <c r="E54" s="64" t="s">
        <v>2679</v>
      </c>
      <c r="F54" s="319" t="str">
        <f>VLOOKUP(E54,TaskValues_ref!E:F,2,FALSE)</f>
        <v>Nutritional disaster response</v>
      </c>
      <c r="G54" s="321" t="str">
        <f>VLOOKUP($E54,TaskValues_ref!$E:$Z,3,FALSE)</f>
        <v>Clinical</v>
      </c>
      <c r="H54" s="321" t="str">
        <f>VLOOKUP($E54,TaskValues_ref!$E:$Z,4,FALSE)</f>
        <v>Public Health</v>
      </c>
      <c r="I54" s="321" t="str">
        <f>VLOOKUP($E54,TaskValues_ref!$E:$Z,5,FALSE)</f>
        <v>Nutrition</v>
      </c>
      <c r="J54" s="320" t="str">
        <f>VLOOKUP($E54,TaskValues_ref!$E:$Z,6,FALSE)</f>
        <v>-</v>
      </c>
      <c r="K54" s="321" t="str">
        <f>VLOOKUP($E54,TaskValues_ref!$E:$Z,10,FALSE)</f>
        <v>Amhara</v>
      </c>
      <c r="L54" s="195" t="str">
        <f>IF(VLOOKUP($E54,TaskValues_ref!$E:$Z,11,FALSE)=0,"",VLOOKUP($E54,TaskValues_ref!$E:$Z,11,FALSE))</f>
        <v/>
      </c>
      <c r="M54" s="321" t="str">
        <f>IF(VLOOKUP($E54,TaskValues_ref!$E:$Z,13,FALSE)=0,"",VLOOKUP($E54,TaskValues_ref!$E:$Z,13,FALSE))</f>
        <v/>
      </c>
      <c r="N54" s="89" t="str">
        <f>IF(VLOOKUP($E54,TaskValues_ref!$E:$Z,15,FALSE)=0,"",VLOOKUP($E54,TaskValues_ref!$E:$Z,15,FALSE))</f>
        <v/>
      </c>
      <c r="O54" t="str">
        <f>IF(VLOOKUP($E54,TaskValues_ref!$E:$Z,16,FALSE)=0,"",VLOOKUP($E54,TaskValues_ref!$E:$Z,16,FALSE))</f>
        <v/>
      </c>
      <c r="P54" t="str">
        <f>IF(VLOOKUP($E54,TaskValues_ref!$E:$Z,17,FALSE)=0,"",VLOOKUP($E54,TaskValues_ref!$E:$Z,17,FALSE))</f>
        <v/>
      </c>
      <c r="Q54" t="str">
        <f>IF(VLOOKUP($E54,TaskValues_ref!$E:$Z,18,FALSE)=0,"",VLOOKUP($E54,TaskValues_ref!$E:$Z,18,FALSE))</f>
        <v/>
      </c>
      <c r="R54" t="str">
        <f>IF(VLOOKUP($E54,TaskValues_ref!$E:$Z,19,FALSE)=0,"",VLOOKUP($E54,TaskValues_ref!$E:$Z,19,FALSE))</f>
        <v/>
      </c>
      <c r="S54" t="str">
        <f>IF(VLOOKUP($E54,TaskValues_ref!$E:$Z,20,FALSE)=0,"",VLOOKUP($E54,TaskValues_ref!$E:$Z,20,FALSE))</f>
        <v/>
      </c>
    </row>
    <row r="55" spans="1:19" x14ac:dyDescent="0.35">
      <c r="A55" s="355" t="s">
        <v>2163</v>
      </c>
      <c r="B55" s="356" t="s">
        <v>70</v>
      </c>
      <c r="C55" s="356"/>
      <c r="D55" s="370">
        <v>78</v>
      </c>
      <c r="E55" s="64" t="s">
        <v>2680</v>
      </c>
      <c r="F55" s="319" t="str">
        <f>VLOOKUP(E55,TaskValues_ref!E:F,2,FALSE)</f>
        <v>Multisectoral nutrition intervention</v>
      </c>
      <c r="G55" s="321" t="str">
        <f>VLOOKUP($E55,TaskValues_ref!$E:$Z,3,FALSE)</f>
        <v>Non-clinical</v>
      </c>
      <c r="H55" s="321" t="str">
        <f>VLOOKUP($E55,TaskValues_ref!$E:$Z,4,FALSE)</f>
        <v>Public Health</v>
      </c>
      <c r="I55" s="321" t="str">
        <f>VLOOKUP($E55,TaskValues_ref!$E:$Z,5,FALSE)</f>
        <v>Nutrition</v>
      </c>
      <c r="J55" s="320" t="str">
        <f>VLOOKUP($E55,TaskValues_ref!$E:$Z,6,FALSE)</f>
        <v>-</v>
      </c>
      <c r="K55" s="321" t="str">
        <f>VLOOKUP($E55,TaskValues_ref!$E:$Z,10,FALSE)</f>
        <v>Amhara</v>
      </c>
      <c r="L55" s="195" t="str">
        <f>IF(VLOOKUP($E55,TaskValues_ref!$E:$Z,11,FALSE)=0,"",VLOOKUP($E55,TaskValues_ref!$E:$Z,11,FALSE))</f>
        <v/>
      </c>
      <c r="M55" s="321" t="str">
        <f>IF(VLOOKUP($E55,TaskValues_ref!$E:$Z,13,FALSE)=0,"",VLOOKUP($E55,TaskValues_ref!$E:$Z,13,FALSE))</f>
        <v/>
      </c>
      <c r="N55" s="89" t="str">
        <f>IF(VLOOKUP($E55,TaskValues_ref!$E:$Z,15,FALSE)=0,"",VLOOKUP($E55,TaskValues_ref!$E:$Z,15,FALSE))</f>
        <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35">
      <c r="A56" s="355" t="s">
        <v>2163</v>
      </c>
      <c r="B56" s="356" t="s">
        <v>70</v>
      </c>
      <c r="C56" s="356"/>
      <c r="D56" s="370">
        <v>79</v>
      </c>
      <c r="E56" s="64" t="s">
        <v>2681</v>
      </c>
      <c r="F56" s="319" t="str">
        <f>VLOOKUP(E56,TaskValues_ref!E:F,2,FALSE)</f>
        <v>Breast feeding technique</v>
      </c>
      <c r="G56" s="321" t="str">
        <f>VLOOKUP($E56,TaskValues_ref!$E:$Z,3,FALSE)</f>
        <v>Clinical</v>
      </c>
      <c r="H56" s="321" t="str">
        <f>VLOOKUP($E56,TaskValues_ref!$E:$Z,4,FALSE)</f>
        <v>Preventive</v>
      </c>
      <c r="I56" s="321" t="str">
        <f>VLOOKUP($E56,TaskValues_ref!$E:$Z,5,FALSE)</f>
        <v>Nutrition</v>
      </c>
      <c r="J56" s="320" t="str">
        <f>VLOOKUP($E56,TaskValues_ref!$E:$Z,6,FALSE)</f>
        <v>births</v>
      </c>
      <c r="K56" s="321" t="str">
        <f>VLOOKUP($E56,TaskValues_ref!$E:$Z,10,FALSE)</f>
        <v>Amhara</v>
      </c>
      <c r="L56" s="195" t="str">
        <f>IF(VLOOKUP($E56,TaskValues_ref!$E:$Z,11,FALSE)=0,"",VLOOKUP($E56,TaskValues_ref!$E:$Z,11,FALSE))</f>
        <v/>
      </c>
      <c r="M56" s="321" t="str">
        <f>IF(VLOOKUP($E56,TaskValues_ref!$E:$Z,13,FALSE)=0,"",VLOOKUP($E56,TaskValues_ref!$E:$Z,13,FALSE))</f>
        <v/>
      </c>
      <c r="N56" s="89" t="str">
        <f>IF(VLOOKUP($E56,TaskValues_ref!$E:$Z,15,FALSE)=0,"",VLOOKUP($E56,TaskValues_ref!$E:$Z,15,FALSE))</f>
        <v/>
      </c>
      <c r="O56" t="str">
        <f>IF(VLOOKUP($E56,TaskValues_ref!$E:$Z,16,FALSE)=0,"",VLOOKUP($E56,TaskValues_ref!$E:$Z,16,FALSE))</f>
        <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35">
      <c r="A57" s="355" t="s">
        <v>2163</v>
      </c>
      <c r="B57" s="356" t="s">
        <v>70</v>
      </c>
      <c r="C57" s="356"/>
      <c r="D57" s="370">
        <v>80</v>
      </c>
      <c r="E57" s="64" t="s">
        <v>2682</v>
      </c>
      <c r="F57" s="319" t="str">
        <f>VLOOKUP(E57,TaskValues_ref!E:F,2,FALSE)</f>
        <v>Acute malnutrition</v>
      </c>
      <c r="G57" s="321" t="str">
        <f>VLOOKUP($E57,TaskValues_ref!$E:$Z,3,FALSE)</f>
        <v>Clinical</v>
      </c>
      <c r="H57" s="321" t="str">
        <f>VLOOKUP($E57,TaskValues_ref!$E:$Z,4,FALSE)</f>
        <v>Acute</v>
      </c>
      <c r="I57" s="321" t="str">
        <f>VLOOKUP($E57,TaskValues_ref!$E:$Z,5,FALSE)</f>
        <v>Nutrition</v>
      </c>
      <c r="J57" s="320" t="str">
        <f>VLOOKUP($E57,TaskValues_ref!$E:$Z,6,FALSE)</f>
        <v>1-4</v>
      </c>
      <c r="K57" s="321" t="str">
        <f>VLOOKUP($E57,TaskValues_ref!$E:$Z,10,FALSE)</f>
        <v>Amhara</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35">
      <c r="A58" s="355" t="s">
        <v>2163</v>
      </c>
      <c r="B58" s="356" t="s">
        <v>70</v>
      </c>
      <c r="C58" s="356"/>
      <c r="D58" s="370">
        <v>81</v>
      </c>
      <c r="E58" s="64" t="s">
        <v>2683</v>
      </c>
      <c r="F58" s="319" t="str">
        <f>VLOOKUP(E58,TaskValues_ref!E:F,2,FALSE)</f>
        <v>Counsel complementary feeding</v>
      </c>
      <c r="G58" s="321" t="str">
        <f>VLOOKUP($E58,TaskValues_ref!$E:$Z,3,FALSE)</f>
        <v>Clinical</v>
      </c>
      <c r="H58" s="321" t="str">
        <f>VLOOKUP($E58,TaskValues_ref!$E:$Z,4,FALSE)</f>
        <v>Public Health</v>
      </c>
      <c r="I58" s="321" t="str">
        <f>VLOOKUP($E58,TaskValues_ref!$E:$Z,5,FALSE)</f>
        <v>Nutrition</v>
      </c>
      <c r="J58" s="320" t="str">
        <f>VLOOKUP($E58,TaskValues_ref!$E:$Z,6,FALSE)</f>
        <v>births</v>
      </c>
      <c r="K58" s="321" t="str">
        <f>VLOOKUP($E58,TaskValues_ref!$E:$Z,10,FALSE)</f>
        <v>Amhara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5" t="s">
        <v>2163</v>
      </c>
      <c r="B59" s="356" t="s">
        <v>70</v>
      </c>
      <c r="C59" s="356"/>
      <c r="D59" s="370">
        <v>82</v>
      </c>
      <c r="E59" s="64" t="s">
        <v>2684</v>
      </c>
      <c r="F59" s="319" t="str">
        <f>VLOOKUP(E59,TaskValues_ref!E:F,2,FALSE)</f>
        <v>Timely complementary feeding</v>
      </c>
      <c r="G59" s="321" t="str">
        <f>VLOOKUP($E59,TaskValues_ref!$E:$Z,3,FALSE)</f>
        <v>Clinical</v>
      </c>
      <c r="H59" s="321" t="str">
        <f>VLOOKUP($E59,TaskValues_ref!$E:$Z,4,FALSE)</f>
        <v>Public Health</v>
      </c>
      <c r="I59" s="321" t="str">
        <f>VLOOKUP($E59,TaskValues_ref!$E:$Z,5,FALSE)</f>
        <v>Nutrition</v>
      </c>
      <c r="J59" s="320" t="str">
        <f>VLOOKUP($E59,TaskValues_ref!$E:$Z,6,FALSE)</f>
        <v>births</v>
      </c>
      <c r="K59" s="321" t="str">
        <f>VLOOKUP($E59,TaskValues_ref!$E:$Z,10,FALSE)</f>
        <v>Amhara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5" t="s">
        <v>2163</v>
      </c>
      <c r="B60" s="356" t="s">
        <v>70</v>
      </c>
      <c r="C60" s="356"/>
      <c r="D60" s="370">
        <v>83</v>
      </c>
      <c r="E60" s="64" t="s">
        <v>2685</v>
      </c>
      <c r="F60" s="319" t="str">
        <f>VLOOKUP(E60,TaskValues_ref!E:F,2,FALSE)</f>
        <v>Promote BF until 24 months</v>
      </c>
      <c r="G60" s="321" t="str">
        <f>VLOOKUP($E60,TaskValues_ref!$E:$Z,3,FALSE)</f>
        <v>Clinical</v>
      </c>
      <c r="H60" s="321" t="str">
        <f>VLOOKUP($E60,TaskValues_ref!$E:$Z,4,FALSE)</f>
        <v>Public Health</v>
      </c>
      <c r="I60" s="321" t="str">
        <f>VLOOKUP($E60,TaskValues_ref!$E:$Z,5,FALSE)</f>
        <v>Nutrition</v>
      </c>
      <c r="J60" s="320" t="str">
        <f>VLOOKUP($E60,TaskValues_ref!$E:$Z,6,FALSE)</f>
        <v>births</v>
      </c>
      <c r="K60" s="321" t="str">
        <f>VLOOKUP($E60,TaskValues_ref!$E:$Z,10,FALSE)</f>
        <v>Amhara</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5" t="s">
        <v>2163</v>
      </c>
      <c r="B61" s="356" t="s">
        <v>70</v>
      </c>
      <c r="C61" s="356"/>
      <c r="D61" s="370">
        <v>84</v>
      </c>
      <c r="E61" s="64" t="s">
        <v>2686</v>
      </c>
      <c r="F61" s="319" t="str">
        <f>VLOOKUP(E61,TaskValues_ref!E:F,2,FALSE)</f>
        <v>Promote BF during child illness</v>
      </c>
      <c r="G61" s="321" t="str">
        <f>VLOOKUP($E61,TaskValues_ref!$E:$Z,3,FALSE)</f>
        <v>Clinical</v>
      </c>
      <c r="H61" s="321" t="str">
        <f>VLOOKUP($E61,TaskValues_ref!$E:$Z,4,FALSE)</f>
        <v>Public Health</v>
      </c>
      <c r="I61" s="321" t="str">
        <f>VLOOKUP($E61,TaskValues_ref!$E:$Z,5,FALSE)</f>
        <v>Nutrition</v>
      </c>
      <c r="J61" s="320" t="str">
        <f>VLOOKUP($E61,TaskValues_ref!$E:$Z,6,FALSE)</f>
        <v>births</v>
      </c>
      <c r="K61" s="321" t="str">
        <f>VLOOKUP($E61,TaskValues_ref!$E:$Z,10,FALSE)</f>
        <v>Amhara</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35">
      <c r="A62" s="355" t="s">
        <v>2163</v>
      </c>
      <c r="B62" s="356" t="s">
        <v>70</v>
      </c>
      <c r="C62" s="356"/>
      <c r="D62" s="370">
        <v>85</v>
      </c>
      <c r="E62" s="64" t="s">
        <v>2687</v>
      </c>
      <c r="F62" s="319" t="str">
        <f>VLOOKUP(E62,TaskValues_ref!E:F,2,FALSE)</f>
        <v>Educate on complementary foods</v>
      </c>
      <c r="G62" s="321" t="str">
        <f>VLOOKUP($E62,TaskValues_ref!$E:$Z,3,FALSE)</f>
        <v>Non-clinical</v>
      </c>
      <c r="H62" s="321" t="str">
        <f>VLOOKUP($E62,TaskValues_ref!$E:$Z,4,FALSE)</f>
        <v>Public Health</v>
      </c>
      <c r="I62" s="321" t="str">
        <f>VLOOKUP($E62,TaskValues_ref!$E:$Z,5,FALSE)</f>
        <v>Nutrition</v>
      </c>
      <c r="J62" s="320" t="str">
        <f>VLOOKUP($E62,TaskValues_ref!$E:$Z,6,FALSE)</f>
        <v>-</v>
      </c>
      <c r="K62" s="321" t="str">
        <f>VLOOKUP($E62,TaskValues_ref!$E:$Z,10,FALSE)</f>
        <v>Amhara</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35">
      <c r="A63" s="355" t="s">
        <v>2163</v>
      </c>
      <c r="B63" s="356" t="s">
        <v>70</v>
      </c>
      <c r="C63" s="356"/>
      <c r="D63" s="370">
        <v>86</v>
      </c>
      <c r="E63" s="64" t="s">
        <v>2688</v>
      </c>
      <c r="F63" s="319" t="str">
        <f>VLOOKUP(E63,TaskValues_ref!E:F,2,FALSE)</f>
        <v>Nutrition education for children</v>
      </c>
      <c r="G63" s="321" t="str">
        <f>VLOOKUP($E63,TaskValues_ref!$E:$Z,3,FALSE)</f>
        <v>Non-clinical</v>
      </c>
      <c r="H63" s="321" t="str">
        <f>VLOOKUP($E63,TaskValues_ref!$E:$Z,4,FALSE)</f>
        <v>Public Health</v>
      </c>
      <c r="I63" s="321" t="str">
        <f>VLOOKUP($E63,TaskValues_ref!$E:$Z,5,FALSE)</f>
        <v>Nutrition</v>
      </c>
      <c r="J63" s="320" t="str">
        <f>VLOOKUP($E63,TaskValues_ref!$E:$Z,6,FALSE)</f>
        <v>-</v>
      </c>
      <c r="K63" s="321" t="str">
        <f>VLOOKUP($E63,TaskValues_ref!$E:$Z,10,FALSE)</f>
        <v>Amhara</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35">
      <c r="A64" s="357" t="s">
        <v>2337</v>
      </c>
      <c r="B64" s="357" t="s">
        <v>2335</v>
      </c>
      <c r="C64" s="357" t="s">
        <v>2336</v>
      </c>
      <c r="D64" s="66">
        <v>95</v>
      </c>
      <c r="E64" s="64" t="s">
        <v>2690</v>
      </c>
      <c r="F64" s="319" t="str">
        <f>VLOOKUP(E64,TaskValues_ref!E:F,2,FALSE)</f>
        <v>Risk reduction</v>
      </c>
      <c r="G64" s="321" t="str">
        <f>VLOOKUP($E64,TaskValues_ref!$E:$Z,3,FALSE)</f>
        <v>Clinical</v>
      </c>
      <c r="H64" s="321" t="str">
        <f>VLOOKUP($E64,TaskValues_ref!$E:$Z,4,FALSE)</f>
        <v>Public Health</v>
      </c>
      <c r="I64" s="321" t="str">
        <f>VLOOKUP($E64,TaskValues_ref!$E:$Z,5,FALSE)</f>
        <v>Sexual health</v>
      </c>
      <c r="J64" s="320" t="str">
        <f>VLOOKUP($E64,TaskValues_ref!$E:$Z,6,FALSE)</f>
        <v>adults 18+</v>
      </c>
      <c r="K64" s="321" t="str">
        <f>VLOOKUP($E64,TaskValues_ref!$E:$Z,10,FALSE)</f>
        <v>Amhara</v>
      </c>
      <c r="L64" s="195">
        <f>IF(VLOOKUP($E64,TaskValues_ref!$E:$Z,11,FALSE)=0,"",VLOOKUP($E64,TaskValues_ref!$E:$Z,11,FALSE))</f>
        <v>2.0927000000000001E-4</v>
      </c>
      <c r="M64" s="321" t="str">
        <f>IF(VLOOKUP($E64,TaskValues_ref!$E:$Z,13,FALSE)=0,"",VLOOKUP($E64,TaskValues_ref!$E:$Z,13,FALSE))</f>
        <v/>
      </c>
      <c r="N64" s="89">
        <f>IF(VLOOKUP($E64,TaskValues_ref!$E:$Z,15,FALSE)=0,"",VLOOKUP($E64,TaskValues_ref!$E:$Z,15,FALSE))</f>
        <v>0.90986310592664843</v>
      </c>
      <c r="O64" t="str">
        <f>IF(VLOOKUP($E64,TaskValues_ref!$E:$Z,16,FALSE)=0,"",VLOOKUP($E64,TaskValues_ref!$E:$Z,16,FALSE))</f>
        <v/>
      </c>
      <c r="P64">
        <f>IF(VLOOKUP($E64,TaskValues_ref!$E:$Z,17,FALSE)=0,"",VLOOKUP($E64,TaskValues_ref!$E:$Z,17,FALSE))</f>
        <v>1</v>
      </c>
      <c r="Q64">
        <f>IF(VLOOKUP($E64,TaskValues_ref!$E:$Z,18,FALSE)=0,"",VLOOKUP($E64,TaskValues_ref!$E:$Z,18,FALSE))</f>
        <v>5</v>
      </c>
      <c r="R64" t="str">
        <f>IF(VLOOKUP($E64,TaskValues_ref!$E:$Z,19,FALSE)=0,"",VLOOKUP($E64,TaskValues_ref!$E:$Z,19,FALSE))</f>
        <v/>
      </c>
      <c r="S64" t="str">
        <f>IF(VLOOKUP($E64,TaskValues_ref!$E:$Z,20,FALSE)=0,"",VLOOKUP($E64,TaskValues_ref!$E:$Z,20,FALSE))</f>
        <v/>
      </c>
    </row>
    <row r="65" spans="1:19" x14ac:dyDescent="0.35">
      <c r="A65" s="357" t="s">
        <v>2337</v>
      </c>
      <c r="B65" s="357" t="s">
        <v>2335</v>
      </c>
      <c r="C65" s="357" t="s">
        <v>2336</v>
      </c>
      <c r="D65" s="66">
        <v>99</v>
      </c>
      <c r="E65" s="64" t="s">
        <v>2694</v>
      </c>
      <c r="F65" s="319" t="str">
        <f>VLOOKUP(E65,TaskValues_ref!E:F,2,FALSE)</f>
        <v>HIV linkages</v>
      </c>
      <c r="G65" s="321" t="str">
        <f>VLOOKUP($E65,TaskValues_ref!$E:$Z,3,FALSE)</f>
        <v>Clinical</v>
      </c>
      <c r="H65" s="321" t="str">
        <f>VLOOKUP($E65,TaskValues_ref!$E:$Z,4,FALSE)</f>
        <v>Acute</v>
      </c>
      <c r="I65" s="321" t="str">
        <f>VLOOKUP($E65,TaskValues_ref!$E:$Z,5,FALSE)</f>
        <v>HIV</v>
      </c>
      <c r="J65" s="320" t="str">
        <f>VLOOKUP($E65,TaskValues_ref!$E:$Z,6,FALSE)</f>
        <v>adults 18+</v>
      </c>
      <c r="K65" s="321" t="str">
        <f>VLOOKUP($E65,TaskValues_ref!$E:$Z,10,FALSE)</f>
        <v>Amhara</v>
      </c>
      <c r="L65" s="195">
        <f>IF(VLOOKUP($E65,TaskValues_ref!$E:$Z,11,FALSE)=0,"",VLOOKUP($E65,TaskValues_ref!$E:$Z,11,FALSE))</f>
        <v>2.0927000000000001E-4</v>
      </c>
      <c r="M65" s="321" t="str">
        <f>IF(VLOOKUP($E65,TaskValues_ref!$E:$Z,13,FALSE)=0,"",VLOOKUP($E65,TaskValues_ref!$E:$Z,13,FALSE))</f>
        <v/>
      </c>
      <c r="N65" s="89">
        <f>IF(VLOOKUP($E65,TaskValues_ref!$E:$Z,15,FALSE)=0,"",VLOOKUP($E65,TaskValues_ref!$E:$Z,15,FALSE))</f>
        <v>0.90986310592664843</v>
      </c>
      <c r="O65">
        <f>IF(VLOOKUP($E65,TaskValues_ref!$E:$Z,16,FALSE)=0,"",VLOOKUP($E65,TaskValues_ref!$E:$Z,16,FALSE))</f>
        <v>1</v>
      </c>
      <c r="P65" t="str">
        <f>IF(VLOOKUP($E65,TaskValues_ref!$E:$Z,17,FALSE)=0,"",VLOOKUP($E65,TaskValues_ref!$E:$Z,17,FALSE))</f>
        <v/>
      </c>
      <c r="Q65">
        <f>IF(VLOOKUP($E65,TaskValues_ref!$E:$Z,18,FALSE)=0,"",VLOOKUP($E65,TaskValues_ref!$E:$Z,18,FALSE))</f>
        <v>15</v>
      </c>
      <c r="R65" t="str">
        <f>IF(VLOOKUP($E65,TaskValues_ref!$E:$Z,19,FALSE)=0,"",VLOOKUP($E65,TaskValues_ref!$E:$Z,19,FALSE))</f>
        <v/>
      </c>
      <c r="S65" t="str">
        <f>IF(VLOOKUP($E65,TaskValues_ref!$E:$Z,20,FALSE)=0,"",VLOOKUP($E65,TaskValues_ref!$E:$Z,20,FALSE))</f>
        <v/>
      </c>
    </row>
    <row r="66" spans="1:19" x14ac:dyDescent="0.35">
      <c r="A66" s="357" t="s">
        <v>2337</v>
      </c>
      <c r="B66" s="357" t="s">
        <v>2335</v>
      </c>
      <c r="C66" s="357" t="s">
        <v>69</v>
      </c>
      <c r="D66" s="66">
        <v>102</v>
      </c>
      <c r="E66" s="64" t="s">
        <v>2697</v>
      </c>
      <c r="F66" s="319" t="str">
        <f>VLOOKUP(E66,TaskValues_ref!E:F,2,FALSE)</f>
        <v>Vector control</v>
      </c>
      <c r="G66" s="321" t="str">
        <f>VLOOKUP($E66,TaskValues_ref!$E:$Z,3,FALSE)</f>
        <v>Non-clinical</v>
      </c>
      <c r="H66" s="321" t="str">
        <f>VLOOKUP($E66,TaskValues_ref!$E:$Z,4,FALSE)</f>
        <v>Public Health</v>
      </c>
      <c r="I66" s="321" t="str">
        <f>VLOOKUP($E66,TaskValues_ref!$E:$Z,5,FALSE)</f>
        <v>Malaria</v>
      </c>
      <c r="J66" s="320" t="str">
        <f>VLOOKUP($E66,TaskValues_ref!$E:$Z,6,FALSE)</f>
        <v>all</v>
      </c>
      <c r="K66" s="321" t="str">
        <f>VLOOKUP($E66,TaskValues_ref!$E:$Z,10,FALSE)</f>
        <v>Amhara</v>
      </c>
      <c r="L66" s="195">
        <f>IF(VLOOKUP($E66,TaskValues_ref!$E:$Z,11,FALSE)=0,"",VLOOKUP($E66,TaskValues_ref!$E:$Z,11,FALSE))</f>
        <v>0.25</v>
      </c>
      <c r="M66" s="321" t="str">
        <f>IF(VLOOKUP($E66,TaskValues_ref!$E:$Z,13,FALSE)=0,"",VLOOKUP($E66,TaskValues_ref!$E:$Z,13,FALSE))</f>
        <v/>
      </c>
      <c r="N66" s="89" t="str">
        <f>IF(VLOOKUP($E66,TaskValues_ref!$E:$Z,15,FALSE)=0,"",VLOOKUP($E66,TaskValues_ref!$E:$Z,15,FALSE))</f>
        <v/>
      </c>
      <c r="O66" t="str">
        <f>IF(VLOOKUP($E66,TaskValues_ref!$E:$Z,16,FALSE)=0,"",VLOOKUP($E66,TaskValues_ref!$E:$Z,16,FALSE))</f>
        <v/>
      </c>
      <c r="P66">
        <f>IF(VLOOKUP($E66,TaskValues_ref!$E:$Z,17,FALSE)=0,"",VLOOKUP($E66,TaskValues_ref!$E:$Z,17,FALSE))</f>
        <v>1</v>
      </c>
      <c r="Q66">
        <f>IF(VLOOKUP($E66,TaskValues_ref!$E:$Z,18,FALSE)=0,"",VLOOKUP($E66,TaskValues_ref!$E:$Z,18,FALSE))</f>
        <v>5</v>
      </c>
      <c r="R66" t="str">
        <f>IF(VLOOKUP($E66,TaskValues_ref!$E:$Z,19,FALSE)=0,"",VLOOKUP($E66,TaskValues_ref!$E:$Z,19,FALSE))</f>
        <v/>
      </c>
      <c r="S66" t="str">
        <f>IF(VLOOKUP($E66,TaskValues_ref!$E:$Z,20,FALSE)=0,"",VLOOKUP($E66,TaskValues_ref!$E:$Z,20,FALSE))</f>
        <v/>
      </c>
    </row>
    <row r="67" spans="1:19" x14ac:dyDescent="0.35">
      <c r="A67" s="357" t="s">
        <v>2337</v>
      </c>
      <c r="B67" s="357" t="s">
        <v>2335</v>
      </c>
      <c r="C67" s="357" t="s">
        <v>69</v>
      </c>
      <c r="D67" s="66">
        <v>105</v>
      </c>
      <c r="E67" s="64" t="s">
        <v>2698</v>
      </c>
      <c r="F67" s="319" t="str">
        <f>VLOOKUP(E67,TaskValues_ref!E:F,2,FALSE)</f>
        <v>Malaria surveillance</v>
      </c>
      <c r="G67" s="321" t="str">
        <f>VLOOKUP($E67,TaskValues_ref!$E:$Z,3,FALSE)</f>
        <v>Non-productive</v>
      </c>
      <c r="H67" s="321" t="str">
        <f>VLOOKUP($E67,TaskValues_ref!$E:$Z,4,FALSE)</f>
        <v>Public Health</v>
      </c>
      <c r="I67" s="321" t="str">
        <f>VLOOKUP($E67,TaskValues_ref!$E:$Z,5,FALSE)</f>
        <v>Malaria</v>
      </c>
      <c r="J67" s="320" t="str">
        <f>VLOOKUP($E67,TaskValues_ref!$E:$Z,6,FALSE)</f>
        <v>-</v>
      </c>
      <c r="K67" s="321" t="str">
        <f>VLOOKUP($E67,TaskValues_ref!$E:$Z,10,FALSE)</f>
        <v>Amhara</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35">
      <c r="A68" s="357" t="s">
        <v>2337</v>
      </c>
      <c r="B68" s="357" t="s">
        <v>2335</v>
      </c>
      <c r="C68" s="357" t="s">
        <v>69</v>
      </c>
      <c r="D68" s="66">
        <v>106</v>
      </c>
      <c r="E68" s="64" t="s">
        <v>2699</v>
      </c>
      <c r="F68" s="319" t="str">
        <f>VLOOKUP(E68,TaskValues_ref!E:F,2,FALSE)</f>
        <v>Risk reduction</v>
      </c>
      <c r="G68" s="321" t="str">
        <f>VLOOKUP($E68,TaskValues_ref!$E:$Z,3,FALSE)</f>
        <v>Non-clinical</v>
      </c>
      <c r="H68" s="321" t="str">
        <f>VLOOKUP($E68,TaskValues_ref!$E:$Z,4,FALSE)</f>
        <v>Public Health</v>
      </c>
      <c r="I68" s="321" t="str">
        <f>VLOOKUP($E68,TaskValues_ref!$E:$Z,5,FALSE)</f>
        <v>Malaria</v>
      </c>
      <c r="J68" s="320" t="str">
        <f>VLOOKUP($E68,TaskValues_ref!$E:$Z,6,FALSE)</f>
        <v>-</v>
      </c>
      <c r="K68" s="321" t="str">
        <f>VLOOKUP($E68,TaskValues_ref!$E:$Z,10,FALSE)</f>
        <v>Amhara</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35">
      <c r="A69" s="357" t="s">
        <v>2337</v>
      </c>
      <c r="B69" s="357" t="s">
        <v>2335</v>
      </c>
      <c r="C69" s="357" t="s">
        <v>69</v>
      </c>
      <c r="D69" s="66">
        <v>107</v>
      </c>
      <c r="E69" s="64" t="s">
        <v>2700</v>
      </c>
      <c r="F69" s="319" t="str">
        <f>VLOOKUP(E69,TaskValues_ref!E:F,2,FALSE)</f>
        <v>Outbreak detection &amp; response</v>
      </c>
      <c r="G69" s="321" t="str">
        <f>VLOOKUP($E69,TaskValues_ref!$E:$Z,3,FALSE)</f>
        <v>Non-clinical</v>
      </c>
      <c r="H69" s="321" t="str">
        <f>VLOOKUP($E69,TaskValues_ref!$E:$Z,4,FALSE)</f>
        <v>Public Health</v>
      </c>
      <c r="I69" s="321" t="str">
        <f>VLOOKUP($E69,TaskValues_ref!$E:$Z,5,FALSE)</f>
        <v>Malaria</v>
      </c>
      <c r="J69" s="320" t="str">
        <f>VLOOKUP($E69,TaskValues_ref!$E:$Z,6,FALSE)</f>
        <v>-</v>
      </c>
      <c r="K69" s="321" t="str">
        <f>VLOOKUP($E69,TaskValues_ref!$E:$Z,10,FALSE)</f>
        <v>Amhara</v>
      </c>
      <c r="L69" s="195" t="str">
        <f>IF(VLOOKUP($E69,TaskValues_ref!$E:$Z,11,FALSE)=0,"",VLOOKUP($E69,TaskValues_ref!$E:$Z,11,FALSE))</f>
        <v/>
      </c>
      <c r="M69" s="321" t="str">
        <f>IF(VLOOKUP($E69,TaskValues_ref!$E:$Z,13,FALSE)=0,"",VLOOKUP($E69,TaskValues_ref!$E:$Z,13,FALSE))</f>
        <v/>
      </c>
      <c r="N69" s="89" t="str">
        <f>IF(VLOOKUP($E69,TaskValues_ref!$E:$Z,15,FALSE)=0,"",VLOOKUP($E69,TaskValues_ref!$E:$Z,15,FALSE))</f>
        <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35">
      <c r="A70" s="357" t="s">
        <v>2337</v>
      </c>
      <c r="B70" s="357" t="s">
        <v>2335</v>
      </c>
      <c r="C70" s="357" t="s">
        <v>2367</v>
      </c>
      <c r="D70" s="66">
        <v>108</v>
      </c>
      <c r="E70" s="64" t="s">
        <v>2373</v>
      </c>
      <c r="F70" s="319" t="str">
        <f>VLOOKUP(E70,TaskValues_ref!E:F,2,FALSE)</f>
        <v>Testing</v>
      </c>
      <c r="G70" s="321" t="str">
        <f>VLOOKUP($E70,TaskValues_ref!$E:$Z,3,FALSE)</f>
        <v>Clinical</v>
      </c>
      <c r="H70" s="321" t="str">
        <f>VLOOKUP($E70,TaskValues_ref!$E:$Z,4,FALSE)</f>
        <v>Acute</v>
      </c>
      <c r="I70" s="321" t="str">
        <f>VLOOKUP($E70,TaskValues_ref!$E:$Z,5,FALSE)</f>
        <v>Tuberculosis</v>
      </c>
      <c r="J70" s="320" t="str">
        <f>VLOOKUP($E70,TaskValues_ref!$E:$Z,6,FALSE)</f>
        <v>adults 18+</v>
      </c>
      <c r="K70" s="321" t="str">
        <f>VLOOKUP($E70,TaskValues_ref!$E:$Z,10,FALSE)</f>
        <v>Amhara</v>
      </c>
      <c r="L70" s="195">
        <f>IF(VLOOKUP($E70,TaskValues_ref!$E:$Z,11,FALSE)=0,"",VLOOKUP($E70,TaskValues_ref!$E:$Z,11,FALSE))</f>
        <v>1.083E-3</v>
      </c>
      <c r="M70" s="321">
        <f>IF(VLOOKUP($E70,TaskValues_ref!$E:$Z,13,FALSE)=0,"",VLOOKUP($E70,TaskValues_ref!$E:$Z,13,FALSE))</f>
        <v>8.3333333333333339</v>
      </c>
      <c r="N70" s="89">
        <f>IF(VLOOKUP($E70,TaskValues_ref!$E:$Z,15,FALSE)=0,"",VLOOKUP($E70,TaskValues_ref!$E:$Z,15,FALSE))</f>
        <v>0.92465934537590888</v>
      </c>
      <c r="O70">
        <f>IF(VLOOKUP($E70,TaskValues_ref!$E:$Z,16,FALSE)=0,"",VLOOKUP($E70,TaskValues_ref!$E:$Z,16,FALSE))</f>
        <v>1</v>
      </c>
      <c r="P70" t="str">
        <f>IF(VLOOKUP($E70,TaskValues_ref!$E:$Z,17,FALSE)=0,"",VLOOKUP($E70,TaskValues_ref!$E:$Z,17,FALSE))</f>
        <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35">
      <c r="A71" s="357" t="s">
        <v>2337</v>
      </c>
      <c r="B71" s="357" t="s">
        <v>2335</v>
      </c>
      <c r="C71" s="357" t="s">
        <v>2367</v>
      </c>
      <c r="D71" s="66">
        <v>108</v>
      </c>
      <c r="E71" s="64" t="s">
        <v>2374</v>
      </c>
      <c r="F71" s="319" t="str">
        <f>VLOOKUP(E71,TaskValues_ref!E:F,2,FALSE)</f>
        <v>Follow-up and linkage for positives</v>
      </c>
      <c r="G71" s="321" t="str">
        <f>VLOOKUP($E71,TaskValues_ref!$E:$Z,3,FALSE)</f>
        <v>Clinical</v>
      </c>
      <c r="H71" s="321" t="str">
        <f>VLOOKUP($E71,TaskValues_ref!$E:$Z,4,FALSE)</f>
        <v>Acute</v>
      </c>
      <c r="I71" s="321" t="str">
        <f>VLOOKUP($E71,TaskValues_ref!$E:$Z,5,FALSE)</f>
        <v>Tuberculosis</v>
      </c>
      <c r="J71" s="320" t="str">
        <f>VLOOKUP($E71,TaskValues_ref!$E:$Z,6,FALSE)</f>
        <v>adults 18+</v>
      </c>
      <c r="K71" s="321" t="str">
        <f>VLOOKUP($E71,TaskValues_ref!$E:$Z,10,FALSE)</f>
        <v>Amhara</v>
      </c>
      <c r="L71" s="195">
        <f>IF(VLOOKUP($E71,TaskValues_ref!$E:$Z,11,FALSE)=0,"",VLOOKUP($E71,TaskValues_ref!$E:$Z,11,FALSE))</f>
        <v>1.083E-3</v>
      </c>
      <c r="M71" s="321" t="str">
        <f>IF(VLOOKUP($E71,TaskValues_ref!$E:$Z,13,FALSE)=0,"",VLOOKUP($E71,TaskValues_ref!$E:$Z,13,FALSE))</f>
        <v/>
      </c>
      <c r="N71" s="89">
        <f>IF(VLOOKUP($E71,TaskValues_ref!$E:$Z,15,FALSE)=0,"",VLOOKUP($E71,TaskValues_ref!$E:$Z,15,FALSE))</f>
        <v>0.92465934537590888</v>
      </c>
      <c r="O71">
        <f>IF(VLOOKUP($E71,TaskValues_ref!$E:$Z,16,FALSE)=0,"",VLOOKUP($E71,TaskValues_ref!$E:$Z,16,FALSE))</f>
        <v>1</v>
      </c>
      <c r="P71" t="str">
        <f>IF(VLOOKUP($E71,TaskValues_ref!$E:$Z,17,FALSE)=0,"",VLOOKUP($E71,TaskValues_ref!$E:$Z,17,FALSE))</f>
        <v/>
      </c>
      <c r="Q71">
        <f>IF(VLOOKUP($E71,TaskValues_ref!$E:$Z,18,FALSE)=0,"",VLOOKUP($E71,TaskValues_ref!$E:$Z,18,FALSE))</f>
        <v>10</v>
      </c>
      <c r="R71" t="str">
        <f>IF(VLOOKUP($E71,TaskValues_ref!$E:$Z,19,FALSE)=0,"",VLOOKUP($E71,TaskValues_ref!$E:$Z,19,FALSE))</f>
        <v/>
      </c>
      <c r="S71" t="str">
        <f>IF(VLOOKUP($E71,TaskValues_ref!$E:$Z,20,FALSE)=0,"",VLOOKUP($E71,TaskValues_ref!$E:$Z,20,FALSE))</f>
        <v/>
      </c>
    </row>
    <row r="72" spans="1:19" x14ac:dyDescent="0.35">
      <c r="A72" s="357" t="s">
        <v>2337</v>
      </c>
      <c r="B72" s="357" t="s">
        <v>2335</v>
      </c>
      <c r="C72" s="357" t="s">
        <v>2367</v>
      </c>
      <c r="D72" s="66">
        <v>110</v>
      </c>
      <c r="E72" s="64" t="s">
        <v>2702</v>
      </c>
      <c r="F72" s="319" t="str">
        <f>VLOOKUP(E72,TaskValues_ref!E:F,2,FALSE)</f>
        <v>HIV prevention for TB patients</v>
      </c>
      <c r="G72" s="321" t="str">
        <f>VLOOKUP($E72,TaskValues_ref!$E:$Z,3,FALSE)</f>
        <v>Non-clinical</v>
      </c>
      <c r="H72" s="321" t="str">
        <f>VLOOKUP($E72,TaskValues_ref!$E:$Z,4,FALSE)</f>
        <v>Public Health</v>
      </c>
      <c r="I72" s="321" t="str">
        <f>VLOOKUP($E72,TaskValues_ref!$E:$Z,5,FALSE)</f>
        <v>Tuberculosis</v>
      </c>
      <c r="J72" s="320" t="str">
        <f>VLOOKUP($E72,TaskValues_ref!$E:$Z,6,FALSE)</f>
        <v>-</v>
      </c>
      <c r="K72" s="321" t="str">
        <f>VLOOKUP($E72,TaskValues_ref!$E:$Z,10,FALSE)</f>
        <v>Amhara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7" t="s">
        <v>2337</v>
      </c>
      <c r="B73" s="357" t="s">
        <v>2378</v>
      </c>
      <c r="C73" s="357" t="s">
        <v>2379</v>
      </c>
      <c r="D73" s="66">
        <v>112</v>
      </c>
      <c r="E73" s="64" t="s">
        <v>2383</v>
      </c>
      <c r="F73" s="319" t="str">
        <f>VLOOKUP(E73,TaskValues_ref!E:F,2,FALSE)</f>
        <v>Promote protection from tobacco smoke</v>
      </c>
      <c r="G73" s="321" t="str">
        <f>VLOOKUP($E73,TaskValues_ref!$E:$Z,3,FALSE)</f>
        <v>Non-clinical</v>
      </c>
      <c r="H73" s="321" t="str">
        <f>VLOOKUP($E73,TaskValues_ref!$E:$Z,4,FALSE)</f>
        <v>Public Health</v>
      </c>
      <c r="I73" s="321" t="str">
        <f>VLOOKUP($E73,TaskValues_ref!$E:$Z,5,FALSE)</f>
        <v>-</v>
      </c>
      <c r="J73" s="320" t="str">
        <f>VLOOKUP($E73,TaskValues_ref!$E:$Z,6,FALSE)</f>
        <v>-</v>
      </c>
      <c r="K73" s="321" t="str">
        <f>VLOOKUP($E73,TaskValues_ref!$E:$Z,10,FALSE)</f>
        <v>Amhara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7" t="s">
        <v>2337</v>
      </c>
      <c r="B74" s="357" t="s">
        <v>2378</v>
      </c>
      <c r="C74" s="357" t="s">
        <v>2379</v>
      </c>
      <c r="D74" s="66">
        <v>113</v>
      </c>
      <c r="E74" s="64" t="s">
        <v>2384</v>
      </c>
      <c r="F74" s="319" t="str">
        <f>VLOOKUP(E74,TaskValues_ref!E:F,2,FALSE)</f>
        <v>Campaigns re: alcohol use</v>
      </c>
      <c r="G74" s="321" t="str">
        <f>VLOOKUP($E74,TaskValues_ref!$E:$Z,3,FALSE)</f>
        <v>Non-clinical</v>
      </c>
      <c r="H74" s="321" t="str">
        <f>VLOOKUP($E74,TaskValues_ref!$E:$Z,4,FALSE)</f>
        <v>Public Health</v>
      </c>
      <c r="I74" s="321" t="str">
        <f>VLOOKUP($E74,TaskValues_ref!$E:$Z,5,FALSE)</f>
        <v>-</v>
      </c>
      <c r="J74" s="320" t="str">
        <f>VLOOKUP($E74,TaskValues_ref!$E:$Z,6,FALSE)</f>
        <v>-</v>
      </c>
      <c r="K74" s="321" t="str">
        <f>VLOOKUP($E74,TaskValues_ref!$E:$Z,10,FALSE)</f>
        <v>Amhara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7" t="s">
        <v>2337</v>
      </c>
      <c r="B75" s="357" t="s">
        <v>2378</v>
      </c>
      <c r="C75" s="357" t="s">
        <v>2379</v>
      </c>
      <c r="D75" s="66">
        <v>114</v>
      </c>
      <c r="E75" s="64" t="s">
        <v>2385</v>
      </c>
      <c r="F75" s="319" t="str">
        <f>VLOOKUP(E75,TaskValues_ref!E:F,2,FALSE)</f>
        <v>Community-level physical activity</v>
      </c>
      <c r="G75" s="321" t="str">
        <f>VLOOKUP($E75,TaskValues_ref!$E:$Z,3,FALSE)</f>
        <v>Non-clinical</v>
      </c>
      <c r="H75" s="321" t="str">
        <f>VLOOKUP($E75,TaskValues_ref!$E:$Z,4,FALSE)</f>
        <v>Public Health</v>
      </c>
      <c r="I75" s="321" t="str">
        <f>VLOOKUP($E75,TaskValues_ref!$E:$Z,5,FALSE)</f>
        <v>-</v>
      </c>
      <c r="J75" s="320" t="str">
        <f>VLOOKUP($E75,TaskValues_ref!$E:$Z,6,FALSE)</f>
        <v>-</v>
      </c>
      <c r="K75" s="321" t="str">
        <f>VLOOKUP($E75,TaskValues_ref!$E:$Z,10,FALSE)</f>
        <v>Amhara</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35">
      <c r="A76" s="357" t="s">
        <v>2337</v>
      </c>
      <c r="B76" s="357" t="s">
        <v>2378</v>
      </c>
      <c r="C76" s="357" t="s">
        <v>2386</v>
      </c>
      <c r="D76" s="66">
        <v>115</v>
      </c>
      <c r="E76" s="64" t="s">
        <v>2703</v>
      </c>
      <c r="F76" s="319" t="str">
        <f>VLOOKUP(E76,TaskValues_ref!E:F,2,FALSE)</f>
        <v>Awareness on risk factors</v>
      </c>
      <c r="G76" s="321" t="str">
        <f>VLOOKUP($E76,TaskValues_ref!$E:$Z,3,FALSE)</f>
        <v>Non-clinical</v>
      </c>
      <c r="H76" s="321" t="str">
        <f>VLOOKUP($E76,TaskValues_ref!$E:$Z,4,FALSE)</f>
        <v>Public Health</v>
      </c>
      <c r="I76" s="321" t="str">
        <f>VLOOKUP($E76,TaskValues_ref!$E:$Z,5,FALSE)</f>
        <v>-</v>
      </c>
      <c r="J76" s="320" t="str">
        <f>VLOOKUP($E76,TaskValues_ref!$E:$Z,6,FALSE)</f>
        <v>-</v>
      </c>
      <c r="K76" s="321" t="str">
        <f>VLOOKUP($E76,TaskValues_ref!$E:$Z,10,FALSE)</f>
        <v>Amhara</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35">
      <c r="A77" s="357" t="s">
        <v>2337</v>
      </c>
      <c r="B77" s="357" t="s">
        <v>2378</v>
      </c>
      <c r="C77" s="357" t="s">
        <v>2386</v>
      </c>
      <c r="D77" s="66">
        <v>117</v>
      </c>
      <c r="E77" s="64" t="s">
        <v>2705</v>
      </c>
      <c r="F77" s="319" t="str">
        <f>VLOOKUP(E77,TaskValues_ref!E:F,2,FALSE)</f>
        <v>Breast cancer education</v>
      </c>
      <c r="G77" s="321" t="str">
        <f>VLOOKUP($E77,TaskValues_ref!$E:$Z,3,FALSE)</f>
        <v>Clinical</v>
      </c>
      <c r="H77" s="321" t="str">
        <f>VLOOKUP($E77,TaskValues_ref!$E:$Z,4,FALSE)</f>
        <v>Public Health</v>
      </c>
      <c r="I77" s="321" t="str">
        <f>VLOOKUP($E77,TaskValues_ref!$E:$Z,5,FALSE)</f>
        <v>-</v>
      </c>
      <c r="J77" s="320" t="str">
        <f>VLOOKUP($E77,TaskValues_ref!$E:$Z,6,FALSE)</f>
        <v>-</v>
      </c>
      <c r="K77" s="321" t="str">
        <f>VLOOKUP($E77,TaskValues_ref!$E:$Z,10,FALSE)</f>
        <v>Amhara</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35">
      <c r="A78" s="357" t="s">
        <v>2337</v>
      </c>
      <c r="B78" s="357" t="s">
        <v>2378</v>
      </c>
      <c r="C78" s="357" t="s">
        <v>2386</v>
      </c>
      <c r="D78" s="66">
        <v>119</v>
      </c>
      <c r="E78" s="64" t="s">
        <v>3368</v>
      </c>
      <c r="F78" s="319" t="str">
        <f>VLOOKUP(E78,TaskValues_ref!E:F,2,FALSE)</f>
        <v>Palliative care for cancer, men 20-29</v>
      </c>
      <c r="G78" s="321" t="str">
        <f>VLOOKUP($E78,TaskValues_ref!$E:$Z,3,FALSE)</f>
        <v>Clinical</v>
      </c>
      <c r="H78" s="321" t="str">
        <f>VLOOKUP($E78,TaskValues_ref!$E:$Z,4,FALSE)</f>
        <v>Acute</v>
      </c>
      <c r="I78" s="321" t="str">
        <f>VLOOKUP($E78,TaskValues_ref!$E:$Z,5,FALSE)</f>
        <v>NCDs</v>
      </c>
      <c r="J78" s="320" t="str">
        <f>VLOOKUP($E78,TaskValues_ref!$E:$Z,6,FALSE)</f>
        <v>men 20-29</v>
      </c>
      <c r="K78" s="321" t="str">
        <f>VLOOKUP($E78,TaskValues_ref!$E:$Z,10,FALSE)</f>
        <v>Amhara</v>
      </c>
      <c r="L78" s="195">
        <f>IF(VLOOKUP($E78,TaskValues_ref!$E:$Z,11,FALSE)=0,"",VLOOKUP($E78,TaskValues_ref!$E:$Z,11,FALSE))</f>
        <v>1.0900000000000001E-4</v>
      </c>
      <c r="M78" s="321">
        <f>IF(VLOOKUP($E78,TaskValues_ref!$E:$Z,13,FALSE)=0,"",VLOOKUP($E78,TaskValues_ref!$E:$Z,13,FALSE))</f>
        <v>0.5</v>
      </c>
      <c r="N78" s="89">
        <f>IF(VLOOKUP($E78,TaskValues_ref!$E:$Z,15,FALSE)=0,"",VLOOKUP($E78,TaskValues_ref!$E:$Z,15,FALSE))</f>
        <v>1</v>
      </c>
      <c r="O78">
        <f>IF(VLOOKUP($E78,TaskValues_ref!$E:$Z,16,FALSE)=0,"",VLOOKUP($E78,TaskValues_ref!$E:$Z,16,FALSE))</f>
        <v>12</v>
      </c>
      <c r="P78" t="str">
        <f>IF(VLOOKUP($E78,TaskValues_ref!$E:$Z,17,FALSE)=0,"",VLOOKUP($E78,TaskValues_ref!$E:$Z,17,FALSE))</f>
        <v/>
      </c>
      <c r="Q78">
        <f>IF(VLOOKUP($E78,TaskValues_ref!$E:$Z,18,FALSE)=0,"",VLOOKUP($E78,TaskValues_ref!$E:$Z,18,FALSE))</f>
        <v>15</v>
      </c>
      <c r="R78" t="str">
        <f>IF(VLOOKUP($E78,TaskValues_ref!$E:$Z,19,FALSE)=0,"",VLOOKUP($E78,TaskValues_ref!$E:$Z,19,FALSE))</f>
        <v/>
      </c>
      <c r="S78" t="str">
        <f>IF(VLOOKUP($E78,TaskValues_ref!$E:$Z,20,FALSE)=0,"",VLOOKUP($E78,TaskValues_ref!$E:$Z,20,FALSE))</f>
        <v/>
      </c>
    </row>
    <row r="79" spans="1:19" x14ac:dyDescent="0.35">
      <c r="A79" s="357" t="s">
        <v>2337</v>
      </c>
      <c r="B79" s="357" t="s">
        <v>2378</v>
      </c>
      <c r="C79" s="357" t="s">
        <v>2386</v>
      </c>
      <c r="D79" s="66">
        <v>119</v>
      </c>
      <c r="E79" s="64" t="s">
        <v>3369</v>
      </c>
      <c r="F79" s="319" t="str">
        <f>VLOOKUP(E79,TaskValues_ref!E:F,2,FALSE)</f>
        <v>Palliative care for cancer, men 30-39</v>
      </c>
      <c r="G79" s="321" t="str">
        <f>VLOOKUP($E79,TaskValues_ref!$E:$Z,3,FALSE)</f>
        <v>Clinical</v>
      </c>
      <c r="H79" s="321" t="str">
        <f>VLOOKUP($E79,TaskValues_ref!$E:$Z,4,FALSE)</f>
        <v>Acute</v>
      </c>
      <c r="I79" s="321" t="str">
        <f>VLOOKUP($E79,TaskValues_ref!$E:$Z,5,FALSE)</f>
        <v>NCDs</v>
      </c>
      <c r="J79" s="320" t="str">
        <f>VLOOKUP($E79,TaskValues_ref!$E:$Z,6,FALSE)</f>
        <v>men 30-39</v>
      </c>
      <c r="K79" s="321" t="str">
        <f>VLOOKUP($E79,TaskValues_ref!$E:$Z,10,FALSE)</f>
        <v>Amhara</v>
      </c>
      <c r="L79" s="195">
        <f>IF(VLOOKUP($E79,TaskValues_ref!$E:$Z,11,FALSE)=0,"",VLOOKUP($E79,TaskValues_ref!$E:$Z,11,FALSE))</f>
        <v>1.8100000000000001E-4</v>
      </c>
      <c r="M79" s="321">
        <f>IF(VLOOKUP($E79,TaskValues_ref!$E:$Z,13,FALSE)=0,"",VLOOKUP($E79,TaskValues_ref!$E:$Z,13,FALSE))</f>
        <v>0.5</v>
      </c>
      <c r="N79" s="89">
        <f>IF(VLOOKUP($E79,TaskValues_ref!$E:$Z,15,FALSE)=0,"",VLOOKUP($E79,TaskValues_ref!$E:$Z,15,FALSE))</f>
        <v>1</v>
      </c>
      <c r="O79">
        <f>IF(VLOOKUP($E79,TaskValues_ref!$E:$Z,16,FALSE)=0,"",VLOOKUP($E79,TaskValues_ref!$E:$Z,16,FALSE))</f>
        <v>12</v>
      </c>
      <c r="P79" t="str">
        <f>IF(VLOOKUP($E79,TaskValues_ref!$E:$Z,17,FALSE)=0,"",VLOOKUP($E79,TaskValues_ref!$E:$Z,17,FALSE))</f>
        <v/>
      </c>
      <c r="Q79">
        <f>IF(VLOOKUP($E79,TaskValues_ref!$E:$Z,18,FALSE)=0,"",VLOOKUP($E79,TaskValues_ref!$E:$Z,18,FALSE))</f>
        <v>15</v>
      </c>
      <c r="R79" t="str">
        <f>IF(VLOOKUP($E79,TaskValues_ref!$E:$Z,19,FALSE)=0,"",VLOOKUP($E79,TaskValues_ref!$E:$Z,19,FALSE))</f>
        <v/>
      </c>
      <c r="S79" t="str">
        <f>IF(VLOOKUP($E79,TaskValues_ref!$E:$Z,20,FALSE)=0,"",VLOOKUP($E79,TaskValues_ref!$E:$Z,20,FALSE))</f>
        <v/>
      </c>
    </row>
    <row r="80" spans="1:19" x14ac:dyDescent="0.35">
      <c r="A80" s="357" t="s">
        <v>2337</v>
      </c>
      <c r="B80" s="357" t="s">
        <v>2378</v>
      </c>
      <c r="C80" s="357" t="s">
        <v>2386</v>
      </c>
      <c r="D80" s="66">
        <v>119</v>
      </c>
      <c r="E80" s="64" t="s">
        <v>3370</v>
      </c>
      <c r="F80" s="319" t="str">
        <f>VLOOKUP(E80,TaskValues_ref!E:F,2,FALSE)</f>
        <v>Palliative care for cancer, men 40-49</v>
      </c>
      <c r="G80" s="321" t="str">
        <f>VLOOKUP($E80,TaskValues_ref!$E:$Z,3,FALSE)</f>
        <v>Clinical</v>
      </c>
      <c r="H80" s="321" t="str">
        <f>VLOOKUP($E80,TaskValues_ref!$E:$Z,4,FALSE)</f>
        <v>Acute</v>
      </c>
      <c r="I80" s="321" t="str">
        <f>VLOOKUP($E80,TaskValues_ref!$E:$Z,5,FALSE)</f>
        <v>NCDs</v>
      </c>
      <c r="J80" s="320" t="str">
        <f>VLOOKUP($E80,TaskValues_ref!$E:$Z,6,FALSE)</f>
        <v>men 40-49</v>
      </c>
      <c r="K80" s="321" t="str">
        <f>VLOOKUP($E80,TaskValues_ref!$E:$Z,10,FALSE)</f>
        <v>Amhara</v>
      </c>
      <c r="L80" s="195">
        <f>IF(VLOOKUP($E80,TaskValues_ref!$E:$Z,11,FALSE)=0,"",VLOOKUP($E80,TaskValues_ref!$E:$Z,11,FALSE))</f>
        <v>4.2700000000000002E-4</v>
      </c>
      <c r="M80" s="321">
        <f>IF(VLOOKUP($E80,TaskValues_ref!$E:$Z,13,FALSE)=0,"",VLOOKUP($E80,TaskValues_ref!$E:$Z,13,FALSE))</f>
        <v>0.5</v>
      </c>
      <c r="N80" s="89">
        <f>IF(VLOOKUP($E80,TaskValues_ref!$E:$Z,15,FALSE)=0,"",VLOOKUP($E80,TaskValues_ref!$E:$Z,15,FALSE))</f>
        <v>1</v>
      </c>
      <c r="O80">
        <f>IF(VLOOKUP($E80,TaskValues_ref!$E:$Z,16,FALSE)=0,"",VLOOKUP($E80,TaskValues_ref!$E:$Z,16,FALSE))</f>
        <v>12</v>
      </c>
      <c r="P80" t="str">
        <f>IF(VLOOKUP($E80,TaskValues_ref!$E:$Z,17,FALSE)=0,"",VLOOKUP($E80,TaskValues_ref!$E:$Z,17,FALSE))</f>
        <v/>
      </c>
      <c r="Q80">
        <f>IF(VLOOKUP($E80,TaskValues_ref!$E:$Z,18,FALSE)=0,"",VLOOKUP($E80,TaskValues_ref!$E:$Z,18,FALSE))</f>
        <v>15</v>
      </c>
      <c r="R80" t="str">
        <f>IF(VLOOKUP($E80,TaskValues_ref!$E:$Z,19,FALSE)=0,"",VLOOKUP($E80,TaskValues_ref!$E:$Z,19,FALSE))</f>
        <v/>
      </c>
      <c r="S80" t="str">
        <f>IF(VLOOKUP($E80,TaskValues_ref!$E:$Z,20,FALSE)=0,"",VLOOKUP($E80,TaskValues_ref!$E:$Z,20,FALSE))</f>
        <v/>
      </c>
    </row>
    <row r="81" spans="1:19" x14ac:dyDescent="0.35">
      <c r="A81" s="357" t="s">
        <v>2337</v>
      </c>
      <c r="B81" s="357" t="s">
        <v>2378</v>
      </c>
      <c r="C81" s="357" t="s">
        <v>2386</v>
      </c>
      <c r="D81" s="66">
        <v>119</v>
      </c>
      <c r="E81" s="64" t="s">
        <v>3371</v>
      </c>
      <c r="F81" s="319" t="str">
        <f>VLOOKUP(E81,TaskValues_ref!E:F,2,FALSE)</f>
        <v>Palliative care for cancer, men 50-59</v>
      </c>
      <c r="G81" s="321" t="str">
        <f>VLOOKUP($E81,TaskValues_ref!$E:$Z,3,FALSE)</f>
        <v>Clinical</v>
      </c>
      <c r="H81" s="321" t="str">
        <f>VLOOKUP($E81,TaskValues_ref!$E:$Z,4,FALSE)</f>
        <v>Acute</v>
      </c>
      <c r="I81" s="321" t="str">
        <f>VLOOKUP($E81,TaskValues_ref!$E:$Z,5,FALSE)</f>
        <v>NCDs</v>
      </c>
      <c r="J81" s="320" t="str">
        <f>VLOOKUP($E81,TaskValues_ref!$E:$Z,6,FALSE)</f>
        <v>men 50-59</v>
      </c>
      <c r="K81" s="321" t="str">
        <f>VLOOKUP($E81,TaskValues_ref!$E:$Z,10,FALSE)</f>
        <v>Amhara</v>
      </c>
      <c r="L81" s="195">
        <f>IF(VLOOKUP($E81,TaskValues_ref!$E:$Z,11,FALSE)=0,"",VLOOKUP($E81,TaskValues_ref!$E:$Z,11,FALSE))</f>
        <v>1.1199999999999999E-3</v>
      </c>
      <c r="M81" s="321">
        <f>IF(VLOOKUP($E81,TaskValues_ref!$E:$Z,13,FALSE)=0,"",VLOOKUP($E81,TaskValues_ref!$E:$Z,13,FALSE))</f>
        <v>0.5</v>
      </c>
      <c r="N81" s="89">
        <f>IF(VLOOKUP($E81,TaskValues_ref!$E:$Z,15,FALSE)=0,"",VLOOKUP($E81,TaskValues_ref!$E:$Z,15,FALSE))</f>
        <v>1</v>
      </c>
      <c r="O81">
        <f>IF(VLOOKUP($E81,TaskValues_ref!$E:$Z,16,FALSE)=0,"",VLOOKUP($E81,TaskValues_ref!$E:$Z,16,FALSE))</f>
        <v>12</v>
      </c>
      <c r="P81" t="str">
        <f>IF(VLOOKUP($E81,TaskValues_ref!$E:$Z,17,FALSE)=0,"",VLOOKUP($E81,TaskValues_ref!$E:$Z,17,FALSE))</f>
        <v/>
      </c>
      <c r="Q81">
        <f>IF(VLOOKUP($E81,TaskValues_ref!$E:$Z,18,FALSE)=0,"",VLOOKUP($E81,TaskValues_ref!$E:$Z,18,FALSE))</f>
        <v>15</v>
      </c>
      <c r="R81" t="str">
        <f>IF(VLOOKUP($E81,TaskValues_ref!$E:$Z,19,FALSE)=0,"",VLOOKUP($E81,TaskValues_ref!$E:$Z,19,FALSE))</f>
        <v/>
      </c>
      <c r="S81" t="str">
        <f>IF(VLOOKUP($E81,TaskValues_ref!$E:$Z,20,FALSE)=0,"",VLOOKUP($E81,TaskValues_ref!$E:$Z,20,FALSE))</f>
        <v/>
      </c>
    </row>
    <row r="82" spans="1:19" x14ac:dyDescent="0.35">
      <c r="A82" s="357" t="s">
        <v>2337</v>
      </c>
      <c r="B82" s="357" t="s">
        <v>2378</v>
      </c>
      <c r="C82" s="357" t="s">
        <v>2386</v>
      </c>
      <c r="D82" s="66">
        <v>119</v>
      </c>
      <c r="E82" s="64" t="s">
        <v>3372</v>
      </c>
      <c r="F82" s="319" t="str">
        <f>VLOOKUP(E82,TaskValues_ref!E:F,2,FALSE)</f>
        <v>Palliative care for cancer, men 60-69</v>
      </c>
      <c r="G82" s="321" t="str">
        <f>VLOOKUP($E82,TaskValues_ref!$E:$Z,3,FALSE)</f>
        <v>Clinical</v>
      </c>
      <c r="H82" s="321" t="str">
        <f>VLOOKUP($E82,TaskValues_ref!$E:$Z,4,FALSE)</f>
        <v>Acute</v>
      </c>
      <c r="I82" s="321" t="str">
        <f>VLOOKUP($E82,TaskValues_ref!$E:$Z,5,FALSE)</f>
        <v>NCDs</v>
      </c>
      <c r="J82" s="320" t="str">
        <f>VLOOKUP($E82,TaskValues_ref!$E:$Z,6,FALSE)</f>
        <v>men 60-69</v>
      </c>
      <c r="K82" s="321" t="str">
        <f>VLOOKUP($E82,TaskValues_ref!$E:$Z,10,FALSE)</f>
        <v>Amhara</v>
      </c>
      <c r="L82" s="195">
        <f>IF(VLOOKUP($E82,TaskValues_ref!$E:$Z,11,FALSE)=0,"",VLOOKUP($E82,TaskValues_ref!$E:$Z,11,FALSE))</f>
        <v>2.47E-3</v>
      </c>
      <c r="M82" s="321">
        <f>IF(VLOOKUP($E82,TaskValues_ref!$E:$Z,13,FALSE)=0,"",VLOOKUP($E82,TaskValues_ref!$E:$Z,13,FALSE))</f>
        <v>0.5</v>
      </c>
      <c r="N82" s="89">
        <f>IF(VLOOKUP($E82,TaskValues_ref!$E:$Z,15,FALSE)=0,"",VLOOKUP($E82,TaskValues_ref!$E:$Z,15,FALSE))</f>
        <v>1</v>
      </c>
      <c r="O82">
        <f>IF(VLOOKUP($E82,TaskValues_ref!$E:$Z,16,FALSE)=0,"",VLOOKUP($E82,TaskValues_ref!$E:$Z,16,FALSE))</f>
        <v>12</v>
      </c>
      <c r="P82" t="str">
        <f>IF(VLOOKUP($E82,TaskValues_ref!$E:$Z,17,FALSE)=0,"",VLOOKUP($E82,TaskValues_ref!$E:$Z,17,FALSE))</f>
        <v/>
      </c>
      <c r="Q82">
        <f>IF(VLOOKUP($E82,TaskValues_ref!$E:$Z,18,FALSE)=0,"",VLOOKUP($E82,TaskValues_ref!$E:$Z,18,FALSE))</f>
        <v>15</v>
      </c>
      <c r="R82" t="str">
        <f>IF(VLOOKUP($E82,TaskValues_ref!$E:$Z,19,FALSE)=0,"",VLOOKUP($E82,TaskValues_ref!$E:$Z,19,FALSE))</f>
        <v/>
      </c>
      <c r="S82" t="str">
        <f>IF(VLOOKUP($E82,TaskValues_ref!$E:$Z,20,FALSE)=0,"",VLOOKUP($E82,TaskValues_ref!$E:$Z,20,FALSE))</f>
        <v/>
      </c>
    </row>
    <row r="83" spans="1:19" x14ac:dyDescent="0.35">
      <c r="A83" s="357" t="s">
        <v>2337</v>
      </c>
      <c r="B83" s="357" t="s">
        <v>2378</v>
      </c>
      <c r="C83" s="357" t="s">
        <v>2386</v>
      </c>
      <c r="D83" s="66">
        <v>119</v>
      </c>
      <c r="E83" s="64" t="s">
        <v>3373</v>
      </c>
      <c r="F83" s="319" t="str">
        <f>VLOOKUP(E83,TaskValues_ref!E:F,2,FALSE)</f>
        <v>Palliative care for cancer, women 20-29</v>
      </c>
      <c r="G83" s="321" t="str">
        <f>VLOOKUP($E83,TaskValues_ref!$E:$Z,3,FALSE)</f>
        <v>Clinical</v>
      </c>
      <c r="H83" s="321" t="str">
        <f>VLOOKUP($E83,TaskValues_ref!$E:$Z,4,FALSE)</f>
        <v>Acute</v>
      </c>
      <c r="I83" s="321" t="str">
        <f>VLOOKUP($E83,TaskValues_ref!$E:$Z,5,FALSE)</f>
        <v>NCDs</v>
      </c>
      <c r="J83" s="320" t="str">
        <f>VLOOKUP($E83,TaskValues_ref!$E:$Z,6,FALSE)</f>
        <v>women 20-29</v>
      </c>
      <c r="K83" s="321" t="str">
        <f>VLOOKUP($E83,TaskValues_ref!$E:$Z,10,FALSE)</f>
        <v>Amhara</v>
      </c>
      <c r="L83" s="195">
        <f>IF(VLOOKUP($E83,TaskValues_ref!$E:$Z,11,FALSE)=0,"",VLOOKUP($E83,TaskValues_ref!$E:$Z,11,FALSE))</f>
        <v>1.7000000000000001E-4</v>
      </c>
      <c r="M83" s="321">
        <f>IF(VLOOKUP($E83,TaskValues_ref!$E:$Z,13,FALSE)=0,"",VLOOKUP($E83,TaskValues_ref!$E:$Z,13,FALSE))</f>
        <v>0.5</v>
      </c>
      <c r="N83" s="89">
        <f>IF(VLOOKUP($E83,TaskValues_ref!$E:$Z,15,FALSE)=0,"",VLOOKUP($E83,TaskValues_ref!$E:$Z,15,FALSE))</f>
        <v>1</v>
      </c>
      <c r="O83">
        <f>IF(VLOOKUP($E83,TaskValues_ref!$E:$Z,16,FALSE)=0,"",VLOOKUP($E83,TaskValues_ref!$E:$Z,16,FALSE))</f>
        <v>12</v>
      </c>
      <c r="P83" t="str">
        <f>IF(VLOOKUP($E83,TaskValues_ref!$E:$Z,17,FALSE)=0,"",VLOOKUP($E83,TaskValues_ref!$E:$Z,17,FALSE))</f>
        <v/>
      </c>
      <c r="Q83">
        <f>IF(VLOOKUP($E83,TaskValues_ref!$E:$Z,18,FALSE)=0,"",VLOOKUP($E83,TaskValues_ref!$E:$Z,18,FALSE))</f>
        <v>15</v>
      </c>
      <c r="R83" t="str">
        <f>IF(VLOOKUP($E83,TaskValues_ref!$E:$Z,19,FALSE)=0,"",VLOOKUP($E83,TaskValues_ref!$E:$Z,19,FALSE))</f>
        <v/>
      </c>
      <c r="S83" t="str">
        <f>IF(VLOOKUP($E83,TaskValues_ref!$E:$Z,20,FALSE)=0,"",VLOOKUP($E83,TaskValues_ref!$E:$Z,20,FALSE))</f>
        <v/>
      </c>
    </row>
    <row r="84" spans="1:19" x14ac:dyDescent="0.35">
      <c r="A84" s="357" t="s">
        <v>2337</v>
      </c>
      <c r="B84" s="357" t="s">
        <v>2378</v>
      </c>
      <c r="C84" s="357" t="s">
        <v>2386</v>
      </c>
      <c r="D84" s="66">
        <v>119</v>
      </c>
      <c r="E84" s="64" t="s">
        <v>3374</v>
      </c>
      <c r="F84" s="319" t="str">
        <f>VLOOKUP(E84,TaskValues_ref!E:F,2,FALSE)</f>
        <v>Palliative care for cancer, women 30-39</v>
      </c>
      <c r="G84" s="321" t="str">
        <f>VLOOKUP($E84,TaskValues_ref!$E:$Z,3,FALSE)</f>
        <v>Clinical</v>
      </c>
      <c r="H84" s="321" t="str">
        <f>VLOOKUP($E84,TaskValues_ref!$E:$Z,4,FALSE)</f>
        <v>Acute</v>
      </c>
      <c r="I84" s="321" t="str">
        <f>VLOOKUP($E84,TaskValues_ref!$E:$Z,5,FALSE)</f>
        <v>NCDs</v>
      </c>
      <c r="J84" s="320" t="str">
        <f>VLOOKUP($E84,TaskValues_ref!$E:$Z,6,FALSE)</f>
        <v>women 30-39</v>
      </c>
      <c r="K84" s="321" t="str">
        <f>VLOOKUP($E84,TaskValues_ref!$E:$Z,10,FALSE)</f>
        <v>Amhara</v>
      </c>
      <c r="L84" s="195">
        <f>IF(VLOOKUP($E84,TaskValues_ref!$E:$Z,11,FALSE)=0,"",VLOOKUP($E84,TaskValues_ref!$E:$Z,11,FALSE))</f>
        <v>5.0600000000000005E-4</v>
      </c>
      <c r="M84" s="321">
        <f>IF(VLOOKUP($E84,TaskValues_ref!$E:$Z,13,FALSE)=0,"",VLOOKUP($E84,TaskValues_ref!$E:$Z,13,FALSE))</f>
        <v>0.5</v>
      </c>
      <c r="N84" s="89">
        <f>IF(VLOOKUP($E84,TaskValues_ref!$E:$Z,15,FALSE)=0,"",VLOOKUP($E84,TaskValues_ref!$E:$Z,15,FALSE))</f>
        <v>1</v>
      </c>
      <c r="O84">
        <f>IF(VLOOKUP($E84,TaskValues_ref!$E:$Z,16,FALSE)=0,"",VLOOKUP($E84,TaskValues_ref!$E:$Z,16,FALSE))</f>
        <v>12</v>
      </c>
      <c r="P84" t="str">
        <f>IF(VLOOKUP($E84,TaskValues_ref!$E:$Z,17,FALSE)=0,"",VLOOKUP($E84,TaskValues_ref!$E:$Z,17,FALSE))</f>
        <v/>
      </c>
      <c r="Q84">
        <f>IF(VLOOKUP($E84,TaskValues_ref!$E:$Z,18,FALSE)=0,"",VLOOKUP($E84,TaskValues_ref!$E:$Z,18,FALSE))</f>
        <v>15</v>
      </c>
      <c r="R84" t="str">
        <f>IF(VLOOKUP($E84,TaskValues_ref!$E:$Z,19,FALSE)=0,"",VLOOKUP($E84,TaskValues_ref!$E:$Z,19,FALSE))</f>
        <v/>
      </c>
      <c r="S84" t="str">
        <f>IF(VLOOKUP($E84,TaskValues_ref!$E:$Z,20,FALSE)=0,"",VLOOKUP($E84,TaskValues_ref!$E:$Z,20,FALSE))</f>
        <v/>
      </c>
    </row>
    <row r="85" spans="1:19" x14ac:dyDescent="0.35">
      <c r="A85" s="357" t="s">
        <v>2337</v>
      </c>
      <c r="B85" s="357" t="s">
        <v>2378</v>
      </c>
      <c r="C85" s="357" t="s">
        <v>2386</v>
      </c>
      <c r="D85" s="66">
        <v>119</v>
      </c>
      <c r="E85" s="64" t="s">
        <v>3375</v>
      </c>
      <c r="F85" s="319" t="str">
        <f>VLOOKUP(E85,TaskValues_ref!E:F,2,FALSE)</f>
        <v>Palliative care for cancer, women 40-49</v>
      </c>
      <c r="G85" s="321" t="str">
        <f>VLOOKUP($E85,TaskValues_ref!$E:$Z,3,FALSE)</f>
        <v>Clinical</v>
      </c>
      <c r="H85" s="321" t="str">
        <f>VLOOKUP($E85,TaskValues_ref!$E:$Z,4,FALSE)</f>
        <v>Acute</v>
      </c>
      <c r="I85" s="321" t="str">
        <f>VLOOKUP($E85,TaskValues_ref!$E:$Z,5,FALSE)</f>
        <v>NCDs</v>
      </c>
      <c r="J85" s="320" t="str">
        <f>VLOOKUP($E85,TaskValues_ref!$E:$Z,6,FALSE)</f>
        <v>women 40-49</v>
      </c>
      <c r="K85" s="321" t="str">
        <f>VLOOKUP($E85,TaskValues_ref!$E:$Z,10,FALSE)</f>
        <v>Amhara</v>
      </c>
      <c r="L85" s="195">
        <f>IF(VLOOKUP($E85,TaskValues_ref!$E:$Z,11,FALSE)=0,"",VLOOKUP($E85,TaskValues_ref!$E:$Z,11,FALSE))</f>
        <v>1.286E-3</v>
      </c>
      <c r="M85" s="321">
        <f>IF(VLOOKUP($E85,TaskValues_ref!$E:$Z,13,FALSE)=0,"",VLOOKUP($E85,TaskValues_ref!$E:$Z,13,FALSE))</f>
        <v>0.5</v>
      </c>
      <c r="N85" s="89">
        <f>IF(VLOOKUP($E85,TaskValues_ref!$E:$Z,15,FALSE)=0,"",VLOOKUP($E85,TaskValues_ref!$E:$Z,15,FALSE))</f>
        <v>1</v>
      </c>
      <c r="O85">
        <f>IF(VLOOKUP($E85,TaskValues_ref!$E:$Z,16,FALSE)=0,"",VLOOKUP($E85,TaskValues_ref!$E:$Z,16,FALSE))</f>
        <v>12</v>
      </c>
      <c r="P85" t="str">
        <f>IF(VLOOKUP($E85,TaskValues_ref!$E:$Z,17,FALSE)=0,"",VLOOKUP($E85,TaskValues_ref!$E:$Z,17,FALSE))</f>
        <v/>
      </c>
      <c r="Q85">
        <f>IF(VLOOKUP($E85,TaskValues_ref!$E:$Z,18,FALSE)=0,"",VLOOKUP($E85,TaskValues_ref!$E:$Z,18,FALSE))</f>
        <v>15</v>
      </c>
      <c r="R85" t="str">
        <f>IF(VLOOKUP($E85,TaskValues_ref!$E:$Z,19,FALSE)=0,"",VLOOKUP($E85,TaskValues_ref!$E:$Z,19,FALSE))</f>
        <v/>
      </c>
      <c r="S85" t="str">
        <f>IF(VLOOKUP($E85,TaskValues_ref!$E:$Z,20,FALSE)=0,"",VLOOKUP($E85,TaskValues_ref!$E:$Z,20,FALSE))</f>
        <v/>
      </c>
    </row>
    <row r="86" spans="1:19" x14ac:dyDescent="0.35">
      <c r="A86" s="357" t="s">
        <v>2337</v>
      </c>
      <c r="B86" s="357" t="s">
        <v>2378</v>
      </c>
      <c r="C86" s="357" t="s">
        <v>2386</v>
      </c>
      <c r="D86" s="66">
        <v>119</v>
      </c>
      <c r="E86" s="64" t="s">
        <v>3384</v>
      </c>
      <c r="F86" s="319" t="str">
        <f>VLOOKUP(E86,TaskValues_ref!E:F,2,FALSE)</f>
        <v>Palliative care for cancer, women 50-59</v>
      </c>
      <c r="G86" s="321" t="str">
        <f>VLOOKUP($E86,TaskValues_ref!$E:$Z,3,FALSE)</f>
        <v>Clinical</v>
      </c>
      <c r="H86" s="321" t="str">
        <f>VLOOKUP($E86,TaskValues_ref!$E:$Z,4,FALSE)</f>
        <v>Acute</v>
      </c>
      <c r="I86" s="321" t="str">
        <f>VLOOKUP($E86,TaskValues_ref!$E:$Z,5,FALSE)</f>
        <v>NCDs</v>
      </c>
      <c r="J86" s="320" t="str">
        <f>VLOOKUP($E86,TaskValues_ref!$E:$Z,6,FALSE)</f>
        <v>women 50-59</v>
      </c>
      <c r="K86" s="321" t="str">
        <f>VLOOKUP($E86,TaskValues_ref!$E:$Z,10,FALSE)</f>
        <v>Amhara</v>
      </c>
      <c r="L86" s="195">
        <f>IF(VLOOKUP($E86,TaskValues_ref!$E:$Z,11,FALSE)=0,"",VLOOKUP($E86,TaskValues_ref!$E:$Z,11,FALSE))</f>
        <v>2.5500000000000002E-3</v>
      </c>
      <c r="M86" s="321">
        <f>IF(VLOOKUP($E86,TaskValues_ref!$E:$Z,13,FALSE)=0,"",VLOOKUP($E86,TaskValues_ref!$E:$Z,13,FALSE))</f>
        <v>0.5</v>
      </c>
      <c r="N86" s="89">
        <f>IF(VLOOKUP($E86,TaskValues_ref!$E:$Z,15,FALSE)=0,"",VLOOKUP($E86,TaskValues_ref!$E:$Z,15,FALSE))</f>
        <v>1</v>
      </c>
      <c r="O86">
        <f>IF(VLOOKUP($E86,TaskValues_ref!$E:$Z,16,FALSE)=0,"",VLOOKUP($E86,TaskValues_ref!$E:$Z,16,FALSE))</f>
        <v>12</v>
      </c>
      <c r="P86" t="str">
        <f>IF(VLOOKUP($E86,TaskValues_ref!$E:$Z,17,FALSE)=0,"",VLOOKUP($E86,TaskValues_ref!$E:$Z,17,FALSE))</f>
        <v/>
      </c>
      <c r="Q86">
        <f>IF(VLOOKUP($E86,TaskValues_ref!$E:$Z,18,FALSE)=0,"",VLOOKUP($E86,TaskValues_ref!$E:$Z,18,FALSE))</f>
        <v>15</v>
      </c>
      <c r="R86" t="str">
        <f>IF(VLOOKUP($E86,TaskValues_ref!$E:$Z,19,FALSE)=0,"",VLOOKUP($E86,TaskValues_ref!$E:$Z,19,FALSE))</f>
        <v/>
      </c>
      <c r="S86" t="str">
        <f>IF(VLOOKUP($E86,TaskValues_ref!$E:$Z,20,FALSE)=0,"",VLOOKUP($E86,TaskValues_ref!$E:$Z,20,FALSE))</f>
        <v/>
      </c>
    </row>
    <row r="87" spans="1:19" x14ac:dyDescent="0.35">
      <c r="A87" s="357" t="s">
        <v>2337</v>
      </c>
      <c r="B87" s="357" t="s">
        <v>2378</v>
      </c>
      <c r="C87" s="357" t="s">
        <v>2386</v>
      </c>
      <c r="D87" s="66">
        <v>119</v>
      </c>
      <c r="E87" s="64" t="s">
        <v>3385</v>
      </c>
      <c r="F87" s="319" t="str">
        <f>VLOOKUP(E87,TaskValues_ref!E:F,2,FALSE)</f>
        <v>Palliative care for cancer, women 60-69</v>
      </c>
      <c r="G87" s="321" t="str">
        <f>VLOOKUP($E87,TaskValues_ref!$E:$Z,3,FALSE)</f>
        <v>Clinical</v>
      </c>
      <c r="H87" s="321" t="str">
        <f>VLOOKUP($E87,TaskValues_ref!$E:$Z,4,FALSE)</f>
        <v>Acute</v>
      </c>
      <c r="I87" s="321" t="str">
        <f>VLOOKUP($E87,TaskValues_ref!$E:$Z,5,FALSE)</f>
        <v>NCDs</v>
      </c>
      <c r="J87" s="320" t="str">
        <f>VLOOKUP($E87,TaskValues_ref!$E:$Z,6,FALSE)</f>
        <v>women 60-69</v>
      </c>
      <c r="K87" s="321" t="str">
        <f>VLOOKUP($E87,TaskValues_ref!$E:$Z,10,FALSE)</f>
        <v>Amhara</v>
      </c>
      <c r="L87" s="195">
        <f>IF(VLOOKUP($E87,TaskValues_ref!$E:$Z,11,FALSE)=0,"",VLOOKUP($E87,TaskValues_ref!$E:$Z,11,FALSE))</f>
        <v>3.5810000000000004E-3</v>
      </c>
      <c r="M87" s="321">
        <f>IF(VLOOKUP($E87,TaskValues_ref!$E:$Z,13,FALSE)=0,"",VLOOKUP($E87,TaskValues_ref!$E:$Z,13,FALSE))</f>
        <v>0.5</v>
      </c>
      <c r="N87" s="89">
        <f>IF(VLOOKUP($E87,TaskValues_ref!$E:$Z,15,FALSE)=0,"",VLOOKUP($E87,TaskValues_ref!$E:$Z,15,FALSE))</f>
        <v>1</v>
      </c>
      <c r="O87">
        <f>IF(VLOOKUP($E87,TaskValues_ref!$E:$Z,16,FALSE)=0,"",VLOOKUP($E87,TaskValues_ref!$E:$Z,16,FALSE))</f>
        <v>12</v>
      </c>
      <c r="P87" t="str">
        <f>IF(VLOOKUP($E87,TaskValues_ref!$E:$Z,17,FALSE)=0,"",VLOOKUP($E87,TaskValues_ref!$E:$Z,17,FALSE))</f>
        <v/>
      </c>
      <c r="Q87">
        <f>IF(VLOOKUP($E87,TaskValues_ref!$E:$Z,18,FALSE)=0,"",VLOOKUP($E87,TaskValues_ref!$E:$Z,18,FALSE))</f>
        <v>15</v>
      </c>
      <c r="R87" t="str">
        <f>IF(VLOOKUP($E87,TaskValues_ref!$E:$Z,19,FALSE)=0,"",VLOOKUP($E87,TaskValues_ref!$E:$Z,19,FALSE))</f>
        <v/>
      </c>
      <c r="S87" t="str">
        <f>IF(VLOOKUP($E87,TaskValues_ref!$E:$Z,20,FALSE)=0,"",VLOOKUP($E87,TaskValues_ref!$E:$Z,20,FALSE))</f>
        <v/>
      </c>
    </row>
    <row r="88" spans="1:19" x14ac:dyDescent="0.35">
      <c r="A88" s="357" t="s">
        <v>2337</v>
      </c>
      <c r="B88" s="357" t="s">
        <v>2378</v>
      </c>
      <c r="C88" s="357" t="s">
        <v>2386</v>
      </c>
      <c r="D88" s="66">
        <v>119</v>
      </c>
      <c r="E88" s="64" t="s">
        <v>3386</v>
      </c>
      <c r="F88" s="319" t="str">
        <f>VLOOKUP(E88,TaskValues_ref!E:F,2,FALSE)</f>
        <v>Palliative care for cancer, men &amp; women 70+</v>
      </c>
      <c r="G88" s="321" t="str">
        <f>VLOOKUP($E88,TaskValues_ref!$E:$Z,3,FALSE)</f>
        <v>Clinical</v>
      </c>
      <c r="H88" s="321" t="str">
        <f>VLOOKUP($E88,TaskValues_ref!$E:$Z,4,FALSE)</f>
        <v>Acute</v>
      </c>
      <c r="I88" s="321" t="str">
        <f>VLOOKUP($E88,TaskValues_ref!$E:$Z,5,FALSE)</f>
        <v>NCDs</v>
      </c>
      <c r="J88" s="320" t="str">
        <f>VLOOKUP($E88,TaskValues_ref!$E:$Z,6,FALSE)</f>
        <v>adults 70+</v>
      </c>
      <c r="K88" s="321" t="str">
        <f>VLOOKUP($E88,TaskValues_ref!$E:$Z,10,FALSE)</f>
        <v>Amhara</v>
      </c>
      <c r="L88" s="195">
        <f>IF(VLOOKUP($E88,TaskValues_ref!$E:$Z,11,FALSE)=0,"",VLOOKUP($E88,TaskValues_ref!$E:$Z,11,FALSE))</f>
        <v>4.3550000000000004E-3</v>
      </c>
      <c r="M88" s="321">
        <f>IF(VLOOKUP($E88,TaskValues_ref!$E:$Z,13,FALSE)=0,"",VLOOKUP($E88,TaskValues_ref!$E:$Z,13,FALSE))</f>
        <v>0.5</v>
      </c>
      <c r="N88" s="89">
        <f>IF(VLOOKUP($E88,TaskValues_ref!$E:$Z,15,FALSE)=0,"",VLOOKUP($E88,TaskValues_ref!$E:$Z,15,FALSE))</f>
        <v>1</v>
      </c>
      <c r="O88">
        <f>IF(VLOOKUP($E88,TaskValues_ref!$E:$Z,16,FALSE)=0,"",VLOOKUP($E88,TaskValues_ref!$E:$Z,16,FALSE))</f>
        <v>12</v>
      </c>
      <c r="P88" t="str">
        <f>IF(VLOOKUP($E88,TaskValues_ref!$E:$Z,17,FALSE)=0,"",VLOOKUP($E88,TaskValues_ref!$E:$Z,17,FALSE))</f>
        <v/>
      </c>
      <c r="Q88">
        <f>IF(VLOOKUP($E88,TaskValues_ref!$E:$Z,18,FALSE)=0,"",VLOOKUP($E88,TaskValues_ref!$E:$Z,18,FALSE))</f>
        <v>15</v>
      </c>
      <c r="R88" t="str">
        <f>IF(VLOOKUP($E88,TaskValues_ref!$E:$Z,19,FALSE)=0,"",VLOOKUP($E88,TaskValues_ref!$E:$Z,19,FALSE))</f>
        <v/>
      </c>
      <c r="S88" t="str">
        <f>IF(VLOOKUP($E88,TaskValues_ref!$E:$Z,20,FALSE)=0,"",VLOOKUP($E88,TaskValues_ref!$E:$Z,20,FALSE))</f>
        <v/>
      </c>
    </row>
    <row r="89" spans="1:19" x14ac:dyDescent="0.35">
      <c r="A89" s="357" t="s">
        <v>2337</v>
      </c>
      <c r="B89" s="357" t="s">
        <v>2378</v>
      </c>
      <c r="C89" s="357" t="s">
        <v>2393</v>
      </c>
      <c r="D89" s="66">
        <v>120</v>
      </c>
      <c r="E89" s="64" t="s">
        <v>2708</v>
      </c>
      <c r="F89" s="319" t="str">
        <f>VLOOKUP(E89,TaskValues_ref!E:F,2,FALSE)</f>
        <v>Lifestyle counseling</v>
      </c>
      <c r="G89" s="321" t="str">
        <f>VLOOKUP($E89,TaskValues_ref!$E:$Z,3,FALSE)</f>
        <v>Clinical</v>
      </c>
      <c r="H89" s="321" t="str">
        <f>VLOOKUP($E89,TaskValues_ref!$E:$Z,4,FALSE)</f>
        <v>Preventive</v>
      </c>
      <c r="I89" s="321" t="str">
        <f>VLOOKUP($E89,TaskValues_ref!$E:$Z,5,FALSE)</f>
        <v>NCDs</v>
      </c>
      <c r="J89" s="320" t="str">
        <f>VLOOKUP($E89,TaskValues_ref!$E:$Z,6,FALSE)</f>
        <v>-</v>
      </c>
      <c r="K89" s="321" t="str">
        <f>VLOOKUP($E89,TaskValues_ref!$E:$Z,10,FALSE)</f>
        <v>Amhara</v>
      </c>
      <c r="L89" s="195" t="str">
        <f>IF(VLOOKUP($E89,TaskValues_ref!$E:$Z,11,FALSE)=0,"",VLOOKUP($E89,TaskValues_ref!$E:$Z,11,FALSE))</f>
        <v/>
      </c>
      <c r="M89" s="321"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35">
      <c r="A90" s="357" t="s">
        <v>2337</v>
      </c>
      <c r="B90" s="357" t="s">
        <v>2378</v>
      </c>
      <c r="C90" s="357" t="s">
        <v>519</v>
      </c>
      <c r="D90" s="66">
        <v>123</v>
      </c>
      <c r="E90" s="64" t="s">
        <v>2711</v>
      </c>
      <c r="F90" s="319" t="str">
        <f>VLOOKUP(E90,TaskValues_ref!E:F,2,FALSE)</f>
        <v>Lifestyle counseling</v>
      </c>
      <c r="G90" s="321" t="str">
        <f>VLOOKUP($E90,TaskValues_ref!$E:$Z,3,FALSE)</f>
        <v>Clinical</v>
      </c>
      <c r="H90" s="321" t="str">
        <f>VLOOKUP($E90,TaskValues_ref!$E:$Z,4,FALSE)</f>
        <v>Preventive</v>
      </c>
      <c r="I90" s="321" t="str">
        <f>VLOOKUP($E90,TaskValues_ref!$E:$Z,5,FALSE)</f>
        <v>NCDs</v>
      </c>
      <c r="J90" s="320" t="str">
        <f>VLOOKUP($E90,TaskValues_ref!$E:$Z,6,FALSE)</f>
        <v>-</v>
      </c>
      <c r="K90" s="321" t="str">
        <f>VLOOKUP($E90,TaskValues_ref!$E:$Z,10,FALSE)</f>
        <v>Amhara</v>
      </c>
      <c r="L90" s="195" t="str">
        <f>IF(VLOOKUP($E90,TaskValues_ref!$E:$Z,11,FALSE)=0,"",VLOOKUP($E90,TaskValues_ref!$E:$Z,11,FALSE))</f>
        <v/>
      </c>
      <c r="M90" s="321"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35">
      <c r="A91" s="357" t="s">
        <v>2337</v>
      </c>
      <c r="B91" s="357" t="s">
        <v>2378</v>
      </c>
      <c r="C91" s="357" t="s">
        <v>2394</v>
      </c>
      <c r="D91" s="66">
        <v>126</v>
      </c>
      <c r="E91" s="64" t="s">
        <v>2714</v>
      </c>
      <c r="F91" s="319" t="str">
        <f>VLOOKUP(E91,TaskValues_ref!E:F,2,FALSE)</f>
        <v>Smoking cessation</v>
      </c>
      <c r="G91" s="321" t="str">
        <f>VLOOKUP($E91,TaskValues_ref!$E:$Z,3,FALSE)</f>
        <v>Clinical</v>
      </c>
      <c r="H91" s="321" t="str">
        <f>VLOOKUP($E91,TaskValues_ref!$E:$Z,4,FALSE)</f>
        <v>Preventive</v>
      </c>
      <c r="I91" s="321" t="str">
        <f>VLOOKUP($E91,TaskValues_ref!$E:$Z,5,FALSE)</f>
        <v>NCDs</v>
      </c>
      <c r="J91" s="320" t="str">
        <f>VLOOKUP($E91,TaskValues_ref!$E:$Z,6,FALSE)</f>
        <v>men 18+</v>
      </c>
      <c r="K91" s="321" t="str">
        <f>VLOOKUP($E91,TaskValues_ref!$E:$Z,10,FALSE)</f>
        <v>Amhara</v>
      </c>
      <c r="L91" s="195">
        <f>IF(VLOOKUP($E91,TaskValues_ref!$E:$Z,11,FALSE)=0,"",VLOOKUP($E91,TaskValues_ref!$E:$Z,11,FALSE))</f>
        <v>6.9999999999999993E-3</v>
      </c>
      <c r="M91" s="321">
        <f>IF(VLOOKUP($E91,TaskValues_ref!$E:$Z,13,FALSE)=0,"",VLOOKUP($E91,TaskValues_ref!$E:$Z,13,FALSE))</f>
        <v>0.1</v>
      </c>
      <c r="N91" s="89">
        <f>IF(VLOOKUP($E91,TaskValues_ref!$E:$Z,15,FALSE)=0,"",VLOOKUP($E91,TaskValues_ref!$E:$Z,15,FALSE))</f>
        <v>1</v>
      </c>
      <c r="O91">
        <f>IF(VLOOKUP($E91,TaskValues_ref!$E:$Z,16,FALSE)=0,"",VLOOKUP($E91,TaskValues_ref!$E:$Z,16,FALSE))</f>
        <v>2</v>
      </c>
      <c r="P91" t="str">
        <f>IF(VLOOKUP($E91,TaskValues_ref!$E:$Z,17,FALSE)=0,"",VLOOKUP($E91,TaskValues_ref!$E:$Z,17,FALSE))</f>
        <v/>
      </c>
      <c r="Q91">
        <f>IF(VLOOKUP($E91,TaskValues_ref!$E:$Z,18,FALSE)=0,"",VLOOKUP($E91,TaskValues_ref!$E:$Z,18,FALSE))</f>
        <v>10</v>
      </c>
      <c r="R91" t="str">
        <f>IF(VLOOKUP($E91,TaskValues_ref!$E:$Z,19,FALSE)=0,"",VLOOKUP($E91,TaskValues_ref!$E:$Z,19,FALSE))</f>
        <v/>
      </c>
      <c r="S91" t="str">
        <f>IF(VLOOKUP($E91,TaskValues_ref!$E:$Z,20,FALSE)=0,"",VLOOKUP($E91,TaskValues_ref!$E:$Z,20,FALSE))</f>
        <v/>
      </c>
    </row>
    <row r="92" spans="1:19" x14ac:dyDescent="0.35">
      <c r="A92" s="357" t="s">
        <v>2337</v>
      </c>
      <c r="B92" s="357" t="s">
        <v>2378</v>
      </c>
      <c r="C92" s="357" t="s">
        <v>2394</v>
      </c>
      <c r="D92" s="66">
        <v>127</v>
      </c>
      <c r="E92" s="64" t="s">
        <v>2715</v>
      </c>
      <c r="F92" s="319" t="str">
        <f>VLOOKUP(E92,TaskValues_ref!E:F,2,FALSE)</f>
        <v>Prevention of risk factors</v>
      </c>
      <c r="G92" s="321" t="str">
        <f>VLOOKUP($E92,TaskValues_ref!$E:$Z,3,FALSE)</f>
        <v>Clinical</v>
      </c>
      <c r="H92" s="321" t="str">
        <f>VLOOKUP($E92,TaskValues_ref!$E:$Z,4,FALSE)</f>
        <v>Preventive</v>
      </c>
      <c r="I92" s="321" t="str">
        <f>VLOOKUP($E92,TaskValues_ref!$E:$Z,5,FALSE)</f>
        <v>NCDs</v>
      </c>
      <c r="J92" s="320" t="str">
        <f>VLOOKUP($E92,TaskValues_ref!$E:$Z,6,FALSE)</f>
        <v>adults 18+</v>
      </c>
      <c r="K92" s="321" t="str">
        <f>VLOOKUP($E92,TaskValues_ref!$E:$Z,10,FALSE)</f>
        <v>Amhara</v>
      </c>
      <c r="L92" s="195" t="str">
        <f>IF(VLOOKUP($E92,TaskValues_ref!$E:$Z,11,FALSE)=0,"",VLOOKUP($E92,TaskValues_ref!$E:$Z,11,FALSE))</f>
        <v/>
      </c>
      <c r="M92" s="321"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35">
      <c r="A93" s="357" t="s">
        <v>2337</v>
      </c>
      <c r="B93" s="357" t="s">
        <v>2378</v>
      </c>
      <c r="C93" s="357" t="s">
        <v>232</v>
      </c>
      <c r="D93" s="66">
        <v>130</v>
      </c>
      <c r="E93" s="64" t="s">
        <v>2442</v>
      </c>
      <c r="F93" s="319" t="str">
        <f>VLOOKUP(E93,TaskValues_ref!E:F,2,FALSE)</f>
        <v>Generate community awareness</v>
      </c>
      <c r="G93" s="321" t="str">
        <f>VLOOKUP($E93,TaskValues_ref!$E:$Z,3,FALSE)</f>
        <v>Non-clinical</v>
      </c>
      <c r="H93" s="321" t="str">
        <f>VLOOKUP($E93,TaskValues_ref!$E:$Z,4,FALSE)</f>
        <v>Public health</v>
      </c>
      <c r="I93" s="321" t="str">
        <f>VLOOKUP($E93,TaskValues_ref!$E:$Z,5,FALSE)</f>
        <v>Mental health</v>
      </c>
      <c r="J93" s="320" t="str">
        <f>VLOOKUP($E93,TaskValues_ref!$E:$Z,6,FALSE)</f>
        <v>-</v>
      </c>
      <c r="K93" s="321" t="str">
        <f>VLOOKUP($E93,TaskValues_ref!$E:$Z,10,FALSE)</f>
        <v>Amhara</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35">
      <c r="A94" s="357" t="s">
        <v>2337</v>
      </c>
      <c r="B94" s="357" t="s">
        <v>2378</v>
      </c>
      <c r="C94" s="357" t="s">
        <v>232</v>
      </c>
      <c r="D94" s="66">
        <v>130</v>
      </c>
      <c r="E94" s="64" t="s">
        <v>2443</v>
      </c>
      <c r="F94" s="319" t="str">
        <f>VLOOKUP(E94,TaskValues_ref!E:F,2,FALSE)</f>
        <v>Identify &amp; link to care</v>
      </c>
      <c r="G94" s="321" t="str">
        <f>VLOOKUP($E94,TaskValues_ref!$E:$Z,3,FALSE)</f>
        <v>Clinical</v>
      </c>
      <c r="H94" s="321" t="str">
        <f>VLOOKUP($E94,TaskValues_ref!$E:$Z,4,FALSE)</f>
        <v>Acute</v>
      </c>
      <c r="I94" s="321" t="str">
        <f>VLOOKUP($E94,TaskValues_ref!$E:$Z,5,FALSE)</f>
        <v>Mental health</v>
      </c>
      <c r="J94" s="320" t="str">
        <f>VLOOKUP($E94,TaskValues_ref!$E:$Z,6,FALSE)</f>
        <v>30 yo adults</v>
      </c>
      <c r="K94" s="321" t="str">
        <f>VLOOKUP($E94,TaskValues_ref!$E:$Z,10,FALSE)</f>
        <v>Amhara</v>
      </c>
      <c r="L94" s="195">
        <f>IF(VLOOKUP($E94,TaskValues_ref!$E:$Z,11,FALSE)=0,"",VLOOKUP($E94,TaskValues_ref!$E:$Z,11,FALSE))</f>
        <v>0.21579999999999999</v>
      </c>
      <c r="M94" s="321" t="str">
        <f>IF(VLOOKUP($E94,TaskValues_ref!$E:$Z,13,FALSE)=0,"",VLOOKUP($E94,TaskValues_ref!$E:$Z,13,FALSE))</f>
        <v/>
      </c>
      <c r="N94" s="89">
        <f>IF(VLOOKUP($E94,TaskValues_ref!$E:$Z,15,FALSE)=0,"",VLOOKUP($E94,TaskValues_ref!$E:$Z,15,FALSE))</f>
        <v>1</v>
      </c>
      <c r="O94">
        <f>IF(VLOOKUP($E94,TaskValues_ref!$E:$Z,16,FALSE)=0,"",VLOOKUP($E94,TaskValues_ref!$E:$Z,16,FALSE))</f>
        <v>1</v>
      </c>
      <c r="P94" t="str">
        <f>IF(VLOOKUP($E94,TaskValues_ref!$E:$Z,17,FALSE)=0,"",VLOOKUP($E94,TaskValues_ref!$E:$Z,17,FALSE))</f>
        <v/>
      </c>
      <c r="Q94">
        <f>IF(VLOOKUP($E94,TaskValues_ref!$E:$Z,18,FALSE)=0,"",VLOOKUP($E94,TaskValues_ref!$E:$Z,18,FALSE))</f>
        <v>15</v>
      </c>
      <c r="R94" t="str">
        <f>IF(VLOOKUP($E94,TaskValues_ref!$E:$Z,19,FALSE)=0,"",VLOOKUP($E94,TaskValues_ref!$E:$Z,19,FALSE))</f>
        <v/>
      </c>
      <c r="S94" t="str">
        <f>IF(VLOOKUP($E94,TaskValues_ref!$E:$Z,20,FALSE)=0,"",VLOOKUP($E94,TaskValues_ref!$E:$Z,20,FALSE))</f>
        <v/>
      </c>
    </row>
    <row r="95" spans="1:19" x14ac:dyDescent="0.35">
      <c r="A95" s="357" t="s">
        <v>2337</v>
      </c>
      <c r="B95" s="357" t="s">
        <v>2378</v>
      </c>
      <c r="C95" s="357" t="s">
        <v>232</v>
      </c>
      <c r="D95" s="66">
        <v>131</v>
      </c>
      <c r="E95" s="64" t="s">
        <v>2718</v>
      </c>
      <c r="F95" s="319" t="str">
        <f>VLOOKUP(E95,TaskValues_ref!E:F,2,FALSE)</f>
        <v>Workplace stress reduction</v>
      </c>
      <c r="G95" s="321" t="str">
        <f>VLOOKUP($E95,TaskValues_ref!$E:$Z,3,FALSE)</f>
        <v>Non-clinical</v>
      </c>
      <c r="H95" s="321" t="str">
        <f>VLOOKUP($E95,TaskValues_ref!$E:$Z,4,FALSE)</f>
        <v>Public health</v>
      </c>
      <c r="I95" s="321" t="str">
        <f>VLOOKUP($E95,TaskValues_ref!$E:$Z,5,FALSE)</f>
        <v>Mental health</v>
      </c>
      <c r="J95" s="320" t="str">
        <f>VLOOKUP($E95,TaskValues_ref!$E:$Z,6,FALSE)</f>
        <v>-</v>
      </c>
      <c r="K95" s="321" t="str">
        <f>VLOOKUP($E95,TaskValues_ref!$E:$Z,10,FALSE)</f>
        <v>Amhara</v>
      </c>
      <c r="L95" s="195" t="str">
        <f>IF(VLOOKUP($E95,TaskValues_ref!$E:$Z,11,FALSE)=0,"",VLOOKUP($E95,TaskValues_ref!$E:$Z,11,FALSE))</f>
        <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35">
      <c r="A96" s="357" t="s">
        <v>2337</v>
      </c>
      <c r="B96" s="357" t="s">
        <v>2378</v>
      </c>
      <c r="C96" s="357" t="s">
        <v>232</v>
      </c>
      <c r="D96" s="66">
        <v>132</v>
      </c>
      <c r="E96" s="64" t="s">
        <v>2719</v>
      </c>
      <c r="F96" s="319" t="str">
        <f>VLOOKUP(E96,TaskValues_ref!E:F,2,FALSE)</f>
        <v>School-based mental health programs</v>
      </c>
      <c r="G96" s="321" t="str">
        <f>VLOOKUP($E96,TaskValues_ref!$E:$Z,3,FALSE)</f>
        <v>Non-clinical</v>
      </c>
      <c r="H96" s="321" t="str">
        <f>VLOOKUP($E96,TaskValues_ref!$E:$Z,4,FALSE)</f>
        <v>Public health</v>
      </c>
      <c r="I96" s="321" t="str">
        <f>VLOOKUP($E96,TaskValues_ref!$E:$Z,5,FALSE)</f>
        <v>Mental health</v>
      </c>
      <c r="J96" s="320" t="str">
        <f>VLOOKUP($E96,TaskValues_ref!$E:$Z,6,FALSE)</f>
        <v>-</v>
      </c>
      <c r="K96" s="321" t="str">
        <f>VLOOKUP($E96,TaskValues_ref!$E:$Z,10,FALSE)</f>
        <v>Amhara</v>
      </c>
      <c r="L96" s="195" t="str">
        <f>IF(VLOOKUP($E96,TaskValues_ref!$E:$Z,11,FALSE)=0,"",VLOOKUP($E96,TaskValues_ref!$E:$Z,11,FALSE))</f>
        <v/>
      </c>
      <c r="M96" s="321" t="str">
        <f>IF(VLOOKUP($E96,TaskValues_ref!$E:$Z,13,FALSE)=0,"",VLOOKUP($E96,TaskValues_ref!$E:$Z,13,FALSE))</f>
        <v/>
      </c>
      <c r="N96" s="89" t="str">
        <f>IF(VLOOKUP($E96,TaskValues_ref!$E:$Z,15,FALSE)=0,"",VLOOKUP($E96,TaskValues_ref!$E:$Z,15,FALSE))</f>
        <v/>
      </c>
      <c r="O96" t="str">
        <f>IF(VLOOKUP($E96,TaskValues_ref!$E:$Z,16,FALSE)=0,"",VLOOKUP($E96,TaskValues_ref!$E:$Z,16,FALSE))</f>
        <v/>
      </c>
      <c r="P96" t="str">
        <f>IF(VLOOKUP($E96,TaskValues_ref!$E:$Z,17,FALSE)=0,"",VLOOKUP($E96,TaskValues_ref!$E:$Z,17,FALSE))</f>
        <v/>
      </c>
      <c r="Q96" t="str">
        <f>IF(VLOOKUP($E96,TaskValues_ref!$E:$Z,18,FALSE)=0,"",VLOOKUP($E96,TaskValues_ref!$E:$Z,18,FALSE))</f>
        <v/>
      </c>
      <c r="R96" t="str">
        <f>IF(VLOOKUP($E96,TaskValues_ref!$E:$Z,19,FALSE)=0,"",VLOOKUP($E96,TaskValues_ref!$E:$Z,19,FALSE))</f>
        <v/>
      </c>
      <c r="S96" t="str">
        <f>IF(VLOOKUP($E96,TaskValues_ref!$E:$Z,20,FALSE)=0,"",VLOOKUP($E96,TaskValues_ref!$E:$Z,20,FALSE))</f>
        <v/>
      </c>
    </row>
    <row r="97" spans="1:19" x14ac:dyDescent="0.35">
      <c r="A97" s="357" t="s">
        <v>2337</v>
      </c>
      <c r="B97" s="357" t="s">
        <v>2378</v>
      </c>
      <c r="C97" s="357" t="s">
        <v>232</v>
      </c>
      <c r="D97" s="66">
        <v>133</v>
      </c>
      <c r="E97" s="64" t="s">
        <v>2720</v>
      </c>
      <c r="F97" s="319" t="str">
        <f>VLOOKUP(E97,TaskValues_ref!E:F,2,FALSE)</f>
        <v>Identify &amp; assess drug use</v>
      </c>
      <c r="G97" s="321" t="str">
        <f>VLOOKUP($E97,TaskValues_ref!$E:$Z,3,FALSE)</f>
        <v>Clinical</v>
      </c>
      <c r="H97" s="321" t="str">
        <f>VLOOKUP($E97,TaskValues_ref!$E:$Z,4,FALSE)</f>
        <v>Acute</v>
      </c>
      <c r="I97" s="321" t="str">
        <f>VLOOKUP($E97,TaskValues_ref!$E:$Z,5,FALSE)</f>
        <v>Mental health</v>
      </c>
      <c r="J97" s="320" t="str">
        <f>VLOOKUP($E97,TaskValues_ref!$E:$Z,6,FALSE)</f>
        <v>30 yo adults</v>
      </c>
      <c r="K97" s="321" t="str">
        <f>VLOOKUP($E97,TaskValues_ref!$E:$Z,10,FALSE)</f>
        <v>Amhara</v>
      </c>
      <c r="L97" s="195" t="str">
        <f>IF(VLOOKUP($E97,TaskValues_ref!$E:$Z,11,FALSE)=0,"",VLOOKUP($E97,TaskValues_ref!$E:$Z,11,FALSE))</f>
        <v/>
      </c>
      <c r="M97" s="321" t="str">
        <f>IF(VLOOKUP($E97,TaskValues_ref!$E:$Z,13,FALSE)=0,"",VLOOKUP($E97,TaskValues_ref!$E:$Z,13,FALSE))</f>
        <v/>
      </c>
      <c r="N97" s="89">
        <f>IF(VLOOKUP($E97,TaskValues_ref!$E:$Z,15,FALSE)=0,"",VLOOKUP($E97,TaskValues_ref!$E:$Z,15,FALSE))</f>
        <v>1</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35">
      <c r="A98" s="357" t="s">
        <v>2337</v>
      </c>
      <c r="B98" s="357" t="s">
        <v>2378</v>
      </c>
      <c r="C98" s="357" t="s">
        <v>232</v>
      </c>
      <c r="D98" s="66">
        <v>134</v>
      </c>
      <c r="E98" s="64" t="s">
        <v>2721</v>
      </c>
      <c r="F98" s="319" t="str">
        <f>VLOOKUP(E98,TaskValues_ref!E:F,2,FALSE)</f>
        <v>Safer storage of pesticides</v>
      </c>
      <c r="G98" s="321" t="str">
        <f>VLOOKUP($E98,TaskValues_ref!$E:$Z,3,FALSE)</f>
        <v>Non-clinical</v>
      </c>
      <c r="H98" s="321" t="str">
        <f>VLOOKUP($E98,TaskValues_ref!$E:$Z,4,FALSE)</f>
        <v>Public health</v>
      </c>
      <c r="I98" s="321" t="str">
        <f>VLOOKUP($E98,TaskValues_ref!$E:$Z,5,FALSE)</f>
        <v>Mental health</v>
      </c>
      <c r="J98" s="320" t="str">
        <f>VLOOKUP($E98,TaskValues_ref!$E:$Z,6,FALSE)</f>
        <v>-</v>
      </c>
      <c r="K98" s="321" t="str">
        <f>VLOOKUP($E98,TaskValues_ref!$E:$Z,10,FALSE)</f>
        <v>Amhara</v>
      </c>
      <c r="L98" s="195" t="str">
        <f>IF(VLOOKUP($E98,TaskValues_ref!$E:$Z,11,FALSE)=0,"",VLOOKUP($E98,TaskValues_ref!$E:$Z,11,FALSE))</f>
        <v/>
      </c>
      <c r="M98" s="321" t="str">
        <f>IF(VLOOKUP($E98,TaskValues_ref!$E:$Z,13,FALSE)=0,"",VLOOKUP($E98,TaskValues_ref!$E:$Z,13,FALSE))</f>
        <v/>
      </c>
      <c r="N98" s="89" t="str">
        <f>IF(VLOOKUP($E98,TaskValues_ref!$E:$Z,15,FALSE)=0,"",VLOOKUP($E98,TaskValues_ref!$E:$Z,15,FALSE))</f>
        <v/>
      </c>
      <c r="O98" t="str">
        <f>IF(VLOOKUP($E98,TaskValues_ref!$E:$Z,16,FALSE)=0,"",VLOOKUP($E98,TaskValues_ref!$E:$Z,16,FALSE))</f>
        <v/>
      </c>
      <c r="P98" t="str">
        <f>IF(VLOOKUP($E98,TaskValues_ref!$E:$Z,17,FALSE)=0,"",VLOOKUP($E98,TaskValues_ref!$E:$Z,17,FALSE))</f>
        <v/>
      </c>
      <c r="Q98" t="str">
        <f>IF(VLOOKUP($E98,TaskValues_ref!$E:$Z,18,FALSE)=0,"",VLOOKUP($E98,TaskValues_ref!$E:$Z,18,FALSE))</f>
        <v/>
      </c>
      <c r="R98" t="str">
        <f>IF(VLOOKUP($E98,TaskValues_ref!$E:$Z,19,FALSE)=0,"",VLOOKUP($E98,TaskValues_ref!$E:$Z,19,FALSE))</f>
        <v/>
      </c>
      <c r="S98" t="str">
        <f>IF(VLOOKUP($E98,TaskValues_ref!$E:$Z,20,FALSE)=0,"",VLOOKUP($E98,TaskValues_ref!$E:$Z,20,FALSE))</f>
        <v/>
      </c>
    </row>
    <row r="99" spans="1:19" x14ac:dyDescent="0.35">
      <c r="A99" s="357" t="s">
        <v>2337</v>
      </c>
      <c r="B99" s="357" t="s">
        <v>2378</v>
      </c>
      <c r="C99" s="357" t="s">
        <v>232</v>
      </c>
      <c r="D99" s="66">
        <v>135</v>
      </c>
      <c r="E99" s="64" t="s">
        <v>2722</v>
      </c>
      <c r="F99" s="319" t="str">
        <f>VLOOKUP(E99,TaskValues_ref!E:F,2,FALSE)</f>
        <v>Emergency poisoning response</v>
      </c>
      <c r="G99" s="321" t="str">
        <f>VLOOKUP($E99,TaskValues_ref!$E:$Z,3,FALSE)</f>
        <v>Clinical</v>
      </c>
      <c r="H99" s="321" t="str">
        <f>VLOOKUP($E99,TaskValues_ref!$E:$Z,4,FALSE)</f>
        <v>Acute</v>
      </c>
      <c r="I99" s="321" t="str">
        <f>VLOOKUP($E99,TaskValues_ref!$E:$Z,5,FALSE)</f>
        <v>Mental health</v>
      </c>
      <c r="J99" s="320" t="str">
        <f>VLOOKUP($E99,TaskValues_ref!$E:$Z,6,FALSE)</f>
        <v>adults 18+</v>
      </c>
      <c r="K99" s="321" t="str">
        <f>VLOOKUP($E99,TaskValues_ref!$E:$Z,10,FALSE)</f>
        <v>Amhara</v>
      </c>
      <c r="L99" s="195" t="str">
        <f>IF(VLOOKUP($E99,TaskValues_ref!$E:$Z,11,FALSE)=0,"",VLOOKUP($E99,TaskValues_ref!$E:$Z,11,FALSE))</f>
        <v/>
      </c>
      <c r="M99" s="321" t="str">
        <f>IF(VLOOKUP($E99,TaskValues_ref!$E:$Z,13,FALSE)=0,"",VLOOKUP($E99,TaskValues_ref!$E:$Z,13,FALSE))</f>
        <v/>
      </c>
      <c r="N99" s="89">
        <f>IF(VLOOKUP($E99,TaskValues_ref!$E:$Z,15,FALSE)=0,"",VLOOKUP($E99,TaskValues_ref!$E:$Z,15,FALSE))</f>
        <v>1</v>
      </c>
      <c r="O99">
        <f>IF(VLOOKUP($E99,TaskValues_ref!$E:$Z,16,FALSE)=0,"",VLOOKUP($E99,TaskValues_ref!$E:$Z,16,FALSE))</f>
        <v>1</v>
      </c>
      <c r="P99" t="str">
        <f>IF(VLOOKUP($E99,TaskValues_ref!$E:$Z,17,FALSE)=0,"",VLOOKUP($E99,TaskValues_ref!$E:$Z,17,FALSE))</f>
        <v/>
      </c>
      <c r="Q99">
        <f>IF(VLOOKUP($E99,TaskValues_ref!$E:$Z,18,FALSE)=0,"",VLOOKUP($E99,TaskValues_ref!$E:$Z,18,FALSE))</f>
        <v>15</v>
      </c>
      <c r="R99" t="str">
        <f>IF(VLOOKUP($E99,TaskValues_ref!$E:$Z,19,FALSE)=0,"",VLOOKUP($E99,TaskValues_ref!$E:$Z,19,FALSE))</f>
        <v/>
      </c>
      <c r="S99" t="str">
        <f>IF(VLOOKUP($E99,TaskValues_ref!$E:$Z,20,FALSE)=0,"",VLOOKUP($E99,TaskValues_ref!$E:$Z,20,FALSE))</f>
        <v/>
      </c>
    </row>
    <row r="100" spans="1:19" x14ac:dyDescent="0.35">
      <c r="A100" s="357" t="s">
        <v>2337</v>
      </c>
      <c r="B100" s="357" t="s">
        <v>2378</v>
      </c>
      <c r="C100" s="357" t="s">
        <v>2395</v>
      </c>
      <c r="D100" s="66">
        <v>136</v>
      </c>
      <c r="E100" s="64" t="s">
        <v>2723</v>
      </c>
      <c r="F100" s="319" t="str">
        <f>VLOOKUP(E100,TaskValues_ref!E:F,2,FALSE)</f>
        <v>Awareness &amp; screening for cataracts</v>
      </c>
      <c r="G100" s="321" t="str">
        <f>VLOOKUP($E100,TaskValues_ref!$E:$Z,3,FALSE)</f>
        <v>Clinical</v>
      </c>
      <c r="H100" s="321" t="str">
        <f>VLOOKUP($E100,TaskValues_ref!$E:$Z,4,FALSE)</f>
        <v>Preventive</v>
      </c>
      <c r="I100" s="321" t="str">
        <f>VLOOKUP($E100,TaskValues_ref!$E:$Z,5,FALSE)</f>
        <v>NCDs</v>
      </c>
      <c r="J100" s="320" t="str">
        <f>VLOOKUP($E100,TaskValues_ref!$E:$Z,6,FALSE)</f>
        <v>adults 18+</v>
      </c>
      <c r="K100" s="321" t="str">
        <f>VLOOKUP($E100,TaskValues_ref!$E:$Z,10,FALSE)</f>
        <v>Amhara</v>
      </c>
      <c r="L100" s="195">
        <f>IF(VLOOKUP($E100,TaskValues_ref!$E:$Z,11,FALSE)=0,"",VLOOKUP($E100,TaskValues_ref!$E:$Z,11,FALSE))</f>
        <v>4.8212E-4</v>
      </c>
      <c r="M100" s="321" t="str">
        <f>IF(VLOOKUP($E100,TaskValues_ref!$E:$Z,13,FALSE)=0,"",VLOOKUP($E100,TaskValues_ref!$E:$Z,13,FALSE))</f>
        <v/>
      </c>
      <c r="N100" s="89">
        <f>IF(VLOOKUP($E100,TaskValues_ref!$E:$Z,15,FALSE)=0,"",VLOOKUP($E100,TaskValues_ref!$E:$Z,15,FALSE))</f>
        <v>1.0311999999999999</v>
      </c>
      <c r="O100">
        <f>IF(VLOOKUP($E100,TaskValues_ref!$E:$Z,16,FALSE)=0,"",VLOOKUP($E100,TaskValues_ref!$E:$Z,16,FALSE))</f>
        <v>1</v>
      </c>
      <c r="P100" t="str">
        <f>IF(VLOOKUP($E100,TaskValues_ref!$E:$Z,17,FALSE)=0,"",VLOOKUP($E100,TaskValues_ref!$E:$Z,17,FALSE))</f>
        <v/>
      </c>
      <c r="Q100">
        <f>IF(VLOOKUP($E100,TaskValues_ref!$E:$Z,18,FALSE)=0,"",VLOOKUP($E100,TaskValues_ref!$E:$Z,18,FALSE))</f>
        <v>10</v>
      </c>
      <c r="R100" t="str">
        <f>IF(VLOOKUP($E100,TaskValues_ref!$E:$Z,19,FALSE)=0,"",VLOOKUP($E100,TaskValues_ref!$E:$Z,19,FALSE))</f>
        <v/>
      </c>
      <c r="S100" t="str">
        <f>IF(VLOOKUP($E100,TaskValues_ref!$E:$Z,20,FALSE)=0,"",VLOOKUP($E100,TaskValues_ref!$E:$Z,20,FALSE))</f>
        <v/>
      </c>
    </row>
    <row r="101" spans="1:19" x14ac:dyDescent="0.35">
      <c r="A101" s="357" t="s">
        <v>2337</v>
      </c>
      <c r="B101" s="357" t="s">
        <v>2378</v>
      </c>
      <c r="C101" s="357" t="s">
        <v>2395</v>
      </c>
      <c r="D101" s="66">
        <v>137</v>
      </c>
      <c r="E101" s="64" t="s">
        <v>2724</v>
      </c>
      <c r="F101" s="319" t="str">
        <f>VLOOKUP(E101,TaskValues_ref!E:F,2,FALSE)</f>
        <v>Awareness of eye glasses</v>
      </c>
      <c r="G101" s="321" t="str">
        <f>VLOOKUP($E101,TaskValues_ref!$E:$Z,3,FALSE)</f>
        <v>Clinical</v>
      </c>
      <c r="H101" s="321" t="str">
        <f>VLOOKUP($E101,TaskValues_ref!$E:$Z,4,FALSE)</f>
        <v>Public health</v>
      </c>
      <c r="I101" s="321" t="str">
        <f>VLOOKUP($E101,TaskValues_ref!$E:$Z,5,FALSE)</f>
        <v>NCDs</v>
      </c>
      <c r="J101" s="320" t="str">
        <f>VLOOKUP($E101,TaskValues_ref!$E:$Z,6,FALSE)</f>
        <v>-</v>
      </c>
      <c r="K101" s="321" t="str">
        <f>VLOOKUP($E101,TaskValues_ref!$E:$Z,10,FALSE)</f>
        <v>Amhara</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35">
      <c r="A102" s="357" t="s">
        <v>2337</v>
      </c>
      <c r="B102" s="357" t="s">
        <v>2378</v>
      </c>
      <c r="C102" s="357" t="s">
        <v>2395</v>
      </c>
      <c r="D102" s="66">
        <v>140</v>
      </c>
      <c r="E102" s="64" t="s">
        <v>2727</v>
      </c>
      <c r="F102" s="319" t="str">
        <f>VLOOKUP(E102,TaskValues_ref!E:F,2,FALSE)</f>
        <v>Awareness &amp; screening for glaucoma</v>
      </c>
      <c r="G102" s="321" t="str">
        <f>VLOOKUP($E102,TaskValues_ref!$E:$Z,3,FALSE)</f>
        <v>Clinical</v>
      </c>
      <c r="H102" s="321" t="str">
        <f>VLOOKUP($E102,TaskValues_ref!$E:$Z,4,FALSE)</f>
        <v>Preventive</v>
      </c>
      <c r="I102" s="321" t="str">
        <f>VLOOKUP($E102,TaskValues_ref!$E:$Z,5,FALSE)</f>
        <v>NCDs</v>
      </c>
      <c r="J102" s="320" t="str">
        <f>VLOOKUP($E102,TaskValues_ref!$E:$Z,6,FALSE)</f>
        <v>50 yo adults</v>
      </c>
      <c r="K102" s="321" t="str">
        <f>VLOOKUP($E102,TaskValues_ref!$E:$Z,10,FALSE)</f>
        <v>Amhara</v>
      </c>
      <c r="L102" s="195" t="str">
        <f>IF(VLOOKUP($E102,TaskValues_ref!$E:$Z,11,FALSE)=0,"",VLOOKUP($E102,TaskValues_ref!$E:$Z,11,FALSE))</f>
        <v/>
      </c>
      <c r="M102" s="321" t="str">
        <f>IF(VLOOKUP($E102,TaskValues_ref!$E:$Z,13,FALSE)=0,"",VLOOKUP($E102,TaskValues_ref!$E:$Z,13,FALSE))</f>
        <v/>
      </c>
      <c r="N102" s="89">
        <f>IF(VLOOKUP($E102,TaskValues_ref!$E:$Z,15,FALSE)=0,"",VLOOKUP($E102,TaskValues_ref!$E:$Z,15,FALSE))</f>
        <v>1</v>
      </c>
      <c r="O102">
        <f>IF(VLOOKUP($E102,TaskValues_ref!$E:$Z,16,FALSE)=0,"",VLOOKUP($E102,TaskValues_ref!$E:$Z,16,FALSE))</f>
        <v>1</v>
      </c>
      <c r="P102" t="str">
        <f>IF(VLOOKUP($E102,TaskValues_ref!$E:$Z,17,FALSE)=0,"",VLOOKUP($E102,TaskValues_ref!$E:$Z,17,FALSE))</f>
        <v/>
      </c>
      <c r="Q102">
        <f>IF(VLOOKUP($E102,TaskValues_ref!$E:$Z,18,FALSE)=0,"",VLOOKUP($E102,TaskValues_ref!$E:$Z,18,FALSE))</f>
        <v>15</v>
      </c>
      <c r="R102" t="str">
        <f>IF(VLOOKUP($E102,TaskValues_ref!$E:$Z,19,FALSE)=0,"",VLOOKUP($E102,TaskValues_ref!$E:$Z,19,FALSE))</f>
        <v/>
      </c>
      <c r="S102" t="str">
        <f>IF(VLOOKUP($E102,TaskValues_ref!$E:$Z,20,FALSE)=0,"",VLOOKUP($E102,TaskValues_ref!$E:$Z,20,FALSE))</f>
        <v/>
      </c>
    </row>
    <row r="103" spans="1:19" x14ac:dyDescent="0.35">
      <c r="A103" s="66" t="s">
        <v>2337</v>
      </c>
      <c r="B103" s="66" t="s">
        <v>528</v>
      </c>
      <c r="D103" s="66">
        <v>156</v>
      </c>
      <c r="E103" s="64" t="s">
        <v>2451</v>
      </c>
      <c r="F103" s="319" t="str">
        <f>VLOOKUP(E103,TaskValues_ref!E:F,2,FALSE)</f>
        <v>Surveillance for NTDs</v>
      </c>
      <c r="G103" s="321" t="str">
        <f>VLOOKUP($E103,TaskValues_ref!$E:$Z,3,FALSE)</f>
        <v>Non-productive</v>
      </c>
      <c r="H103" s="321" t="str">
        <f>VLOOKUP($E103,TaskValues_ref!$E:$Z,4,FALSE)</f>
        <v>Public Health</v>
      </c>
      <c r="I103" s="321" t="str">
        <f>VLOOKUP($E103,TaskValues_ref!$E:$Z,5,FALSE)</f>
        <v>-</v>
      </c>
      <c r="J103" s="320" t="str">
        <f>VLOOKUP($E103,TaskValues_ref!$E:$Z,6,FALSE)</f>
        <v>-</v>
      </c>
      <c r="K103" s="321" t="str">
        <f>VLOOKUP($E103,TaskValues_ref!$E:$Z,10,FALSE)</f>
        <v>Amhara</v>
      </c>
      <c r="L103" s="195" t="str">
        <f>IF(VLOOKUP($E103,TaskValues_ref!$E:$Z,11,FALSE)=0,"",VLOOKUP($E103,TaskValues_ref!$E:$Z,11,FALSE))</f>
        <v/>
      </c>
      <c r="M103" s="321" t="str">
        <f>IF(VLOOKUP($E103,TaskValues_ref!$E:$Z,13,FALSE)=0,"",VLOOKUP($E103,TaskValues_ref!$E:$Z,13,FALSE))</f>
        <v/>
      </c>
      <c r="N103" s="89" t="str">
        <f>IF(VLOOKUP($E103,TaskValues_ref!$E:$Z,15,FALSE)=0,"",VLOOKUP($E103,TaskValues_ref!$E:$Z,15,FALSE))</f>
        <v/>
      </c>
      <c r="O103" t="str">
        <f>IF(VLOOKUP($E103,TaskValues_ref!$E:$Z,16,FALSE)=0,"",VLOOKUP($E103,TaskValues_ref!$E:$Z,16,FALSE))</f>
        <v/>
      </c>
      <c r="P103" t="str">
        <f>IF(VLOOKUP($E103,TaskValues_ref!$E:$Z,17,FALSE)=0,"",VLOOKUP($E103,TaskValues_ref!$E:$Z,17,FALSE))</f>
        <v/>
      </c>
      <c r="Q103" t="str">
        <f>IF(VLOOKUP($E103,TaskValues_ref!$E:$Z,18,FALSE)=0,"",VLOOKUP($E103,TaskValues_ref!$E:$Z,18,FALSE))</f>
        <v/>
      </c>
      <c r="R103" t="str">
        <f>IF(VLOOKUP($E103,TaskValues_ref!$E:$Z,19,FALSE)=0,"",VLOOKUP($E103,TaskValues_ref!$E:$Z,19,FALSE))</f>
        <v/>
      </c>
      <c r="S103" t="str">
        <f>IF(VLOOKUP($E103,TaskValues_ref!$E:$Z,20,FALSE)=0,"",VLOOKUP($E103,TaskValues_ref!$E:$Z,20,FALSE))</f>
        <v/>
      </c>
    </row>
    <row r="104" spans="1:19" x14ac:dyDescent="0.35">
      <c r="A104" s="66" t="s">
        <v>2337</v>
      </c>
      <c r="B104" s="66" t="s">
        <v>528</v>
      </c>
      <c r="C104" s="66" t="s">
        <v>2453</v>
      </c>
      <c r="D104" s="66">
        <v>157</v>
      </c>
      <c r="E104" s="64" t="s">
        <v>2730</v>
      </c>
      <c r="F104" s="319" t="str">
        <f>VLOOKUP(E104,TaskValues_ref!E:F,2,FALSE)</f>
        <v>LF screening &amp; referral</v>
      </c>
      <c r="G104" s="321" t="str">
        <f>VLOOKUP($E104,TaskValues_ref!$E:$Z,3,FALSE)</f>
        <v>Clinical</v>
      </c>
      <c r="H104" s="321" t="str">
        <f>VLOOKUP($E104,TaskValues_ref!$E:$Z,4,FALSE)</f>
        <v>Acute</v>
      </c>
      <c r="I104" s="321" t="str">
        <f>VLOOKUP($E104,TaskValues_ref!$E:$Z,5,FALSE)</f>
        <v>NTDs</v>
      </c>
      <c r="J104" s="320" t="str">
        <f>VLOOKUP($E104,TaskValues_ref!$E:$Z,6,FALSE)</f>
        <v>adults 18+</v>
      </c>
      <c r="K104" s="321" t="str">
        <f>VLOOKUP($E104,TaskValues_ref!$E:$Z,10,FALSE)</f>
        <v>Amhara</v>
      </c>
      <c r="L104" s="195">
        <f>IF(VLOOKUP($E104,TaskValues_ref!$E:$Z,11,FALSE)=0,"",VLOOKUP($E104,TaskValues_ref!$E:$Z,11,FALSE))</f>
        <v>5.2961877439969256E-3</v>
      </c>
      <c r="M104" s="321" t="str">
        <f>IF(VLOOKUP($E104,TaskValues_ref!$E:$Z,13,FALSE)=0,"",VLOOKUP($E104,TaskValues_ref!$E:$Z,13,FALSE))</f>
        <v/>
      </c>
      <c r="N104" s="89">
        <f>IF(VLOOKUP($E104,TaskValues_ref!$E:$Z,15,FALSE)=0,"",VLOOKUP($E104,TaskValues_ref!$E:$Z,15,FALSE))</f>
        <v>0.98</v>
      </c>
      <c r="O104">
        <f>IF(VLOOKUP($E104,TaskValues_ref!$E:$Z,16,FALSE)=0,"",VLOOKUP($E104,TaskValues_ref!$E:$Z,16,FALSE))</f>
        <v>1</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35">
      <c r="A105" s="66" t="s">
        <v>2337</v>
      </c>
      <c r="B105" s="66" t="s">
        <v>528</v>
      </c>
      <c r="C105" s="66" t="s">
        <v>2453</v>
      </c>
      <c r="D105" s="66">
        <v>159</v>
      </c>
      <c r="E105" s="64" t="s">
        <v>2732</v>
      </c>
      <c r="F105" s="319" t="str">
        <f>VLOOKUP(E105,TaskValues_ref!E:F,2,FALSE)</f>
        <v>LLINs and IRS</v>
      </c>
      <c r="G105" s="321" t="str">
        <f>VLOOKUP($E105,TaskValues_ref!$E:$Z,3,FALSE)</f>
        <v>Non-clinical</v>
      </c>
      <c r="H105" s="321" t="str">
        <f>VLOOKUP($E105,TaskValues_ref!$E:$Z,4,FALSE)</f>
        <v>Public Health</v>
      </c>
      <c r="I105" s="321" t="str">
        <f>VLOOKUP($E105,TaskValues_ref!$E:$Z,5,FALSE)</f>
        <v>NTDs</v>
      </c>
      <c r="J105" s="320" t="str">
        <f>VLOOKUP($E105,TaskValues_ref!$E:$Z,6,FALSE)</f>
        <v>all</v>
      </c>
      <c r="K105" s="321" t="str">
        <f>VLOOKUP($E105,TaskValues_ref!$E:$Z,10,FALSE)</f>
        <v>Amhara</v>
      </c>
      <c r="L105" s="195">
        <f>IF(VLOOKUP($E105,TaskValues_ref!$E:$Z,11,FALSE)=0,"",VLOOKUP($E105,TaskValues_ref!$E:$Z,11,FALSE))</f>
        <v>0.25</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f>IF(VLOOKUP($E105,TaskValues_ref!$E:$Z,17,FALSE)=0,"",VLOOKUP($E105,TaskValues_ref!$E:$Z,17,FALSE))</f>
        <v>1</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35">
      <c r="A106" s="66" t="s">
        <v>2337</v>
      </c>
      <c r="B106" s="66" t="s">
        <v>528</v>
      </c>
      <c r="C106" s="66" t="s">
        <v>406</v>
      </c>
      <c r="D106" s="66">
        <v>160</v>
      </c>
      <c r="E106" s="64" t="s">
        <v>2733</v>
      </c>
      <c r="F106" s="319" t="str">
        <f>VLOOKUP(E106,TaskValues_ref!E:F,2,FALSE)</f>
        <v>LF behavior change</v>
      </c>
      <c r="G106" s="321" t="str">
        <f>VLOOKUP($E106,TaskValues_ref!$E:$Z,3,FALSE)</f>
        <v>Non-clinical</v>
      </c>
      <c r="H106" s="321" t="str">
        <f>VLOOKUP($E106,TaskValues_ref!$E:$Z,4,FALSE)</f>
        <v>Public Health</v>
      </c>
      <c r="I106" s="321" t="str">
        <f>VLOOKUP($E106,TaskValues_ref!$E:$Z,5,FALSE)</f>
        <v>NTDs</v>
      </c>
      <c r="J106" s="320" t="str">
        <f>VLOOKUP($E106,TaskValues_ref!$E:$Z,6,FALSE)</f>
        <v>-</v>
      </c>
      <c r="K106" s="321" t="str">
        <f>VLOOKUP($E106,TaskValues_ref!$E:$Z,10,FALSE)</f>
        <v>Amhara</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35">
      <c r="A107" s="66" t="s">
        <v>2337</v>
      </c>
      <c r="B107" s="66" t="s">
        <v>528</v>
      </c>
      <c r="C107" s="66" t="s">
        <v>410</v>
      </c>
      <c r="D107" s="66">
        <v>162</v>
      </c>
      <c r="E107" s="64" t="s">
        <v>2735</v>
      </c>
      <c r="F107" s="319" t="str">
        <f>VLOOKUP(E107,TaskValues_ref!E:F,2,FALSE)</f>
        <v>Oncho behavior change</v>
      </c>
      <c r="G107" s="321" t="str">
        <f>VLOOKUP($E107,TaskValues_ref!$E:$Z,3,FALSE)</f>
        <v>Non-clinical</v>
      </c>
      <c r="H107" s="321" t="str">
        <f>VLOOKUP($E107,TaskValues_ref!$E:$Z,4,FALSE)</f>
        <v>Public Health</v>
      </c>
      <c r="I107" s="321" t="str">
        <f>VLOOKUP($E107,TaskValues_ref!$E:$Z,5,FALSE)</f>
        <v>NTDs</v>
      </c>
      <c r="J107" s="320" t="str">
        <f>VLOOKUP($E107,TaskValues_ref!$E:$Z,6,FALSE)</f>
        <v>-</v>
      </c>
      <c r="K107" s="321" t="str">
        <f>VLOOKUP($E107,TaskValues_ref!$E:$Z,10,FALSE)</f>
        <v>Amhara</v>
      </c>
      <c r="L107" s="195" t="str">
        <f>IF(VLOOKUP($E107,TaskValues_ref!$E:$Z,11,FALSE)=0,"",VLOOKUP($E107,TaskValues_ref!$E:$Z,11,FALSE))</f>
        <v/>
      </c>
      <c r="M107" s="321"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35">
      <c r="A108" s="66" t="s">
        <v>2337</v>
      </c>
      <c r="B108" s="66" t="s">
        <v>528</v>
      </c>
      <c r="C108" s="66" t="s">
        <v>410</v>
      </c>
      <c r="D108" s="66">
        <v>163</v>
      </c>
      <c r="E108" s="64" t="s">
        <v>2736</v>
      </c>
      <c r="F108" s="319" t="str">
        <f>VLOOKUP(E108,TaskValues_ref!E:F,2,FALSE)</f>
        <v>Trachoma behavior change</v>
      </c>
      <c r="G108" s="321" t="str">
        <f>VLOOKUP($E108,TaskValues_ref!$E:$Z,3,FALSE)</f>
        <v>Non-clinical</v>
      </c>
      <c r="H108" s="321" t="str">
        <f>VLOOKUP($E108,TaskValues_ref!$E:$Z,4,FALSE)</f>
        <v>Public Health</v>
      </c>
      <c r="I108" s="321" t="str">
        <f>VLOOKUP($E108,TaskValues_ref!$E:$Z,5,FALSE)</f>
        <v>NTDs</v>
      </c>
      <c r="J108" s="320" t="str">
        <f>VLOOKUP($E108,TaskValues_ref!$E:$Z,6,FALSE)</f>
        <v>-</v>
      </c>
      <c r="K108" s="321" t="str">
        <f>VLOOKUP($E108,TaskValues_ref!$E:$Z,10,FALSE)</f>
        <v>Amhara</v>
      </c>
      <c r="L108" s="195" t="str">
        <f>IF(VLOOKUP($E108,TaskValues_ref!$E:$Z,11,FALSE)=0,"",VLOOKUP($E108,TaskValues_ref!$E:$Z,11,FALSE))</f>
        <v/>
      </c>
      <c r="M108" s="321"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35">
      <c r="A109" s="66" t="s">
        <v>2337</v>
      </c>
      <c r="B109" s="66" t="s">
        <v>528</v>
      </c>
      <c r="C109" s="66" t="s">
        <v>410</v>
      </c>
      <c r="D109" s="66">
        <v>164</v>
      </c>
      <c r="E109" s="64" t="s">
        <v>2737</v>
      </c>
      <c r="F109" s="319" t="str">
        <f>VLOOKUP(E109,TaskValues_ref!E:F,2,FALSE)</f>
        <v>Promote water and sanitation</v>
      </c>
      <c r="G109" s="321" t="str">
        <f>VLOOKUP($E109,TaskValues_ref!$E:$Z,3,FALSE)</f>
        <v>Non-clinical</v>
      </c>
      <c r="H109" s="321" t="str">
        <f>VLOOKUP($E109,TaskValues_ref!$E:$Z,4,FALSE)</f>
        <v>Public Health</v>
      </c>
      <c r="I109" s="321" t="str">
        <f>VLOOKUP($E109,TaskValues_ref!$E:$Z,5,FALSE)</f>
        <v>NTDs</v>
      </c>
      <c r="J109" s="320" t="str">
        <f>VLOOKUP($E109,TaskValues_ref!$E:$Z,6,FALSE)</f>
        <v>-</v>
      </c>
      <c r="K109" s="321" t="str">
        <f>VLOOKUP($E109,TaskValues_ref!$E:$Z,10,FALSE)</f>
        <v>Amhara</v>
      </c>
      <c r="L109" s="195" t="str">
        <f>IF(VLOOKUP($E109,TaskValues_ref!$E:$Z,11,FALSE)=0,"",VLOOKUP($E109,TaskValues_ref!$E:$Z,11,FALSE))</f>
        <v/>
      </c>
      <c r="M109" s="321"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35">
      <c r="A110" s="66" t="s">
        <v>2337</v>
      </c>
      <c r="B110" s="66" t="s">
        <v>528</v>
      </c>
      <c r="C110" s="66" t="s">
        <v>2455</v>
      </c>
      <c r="D110" s="66">
        <v>168</v>
      </c>
      <c r="E110" s="64" t="s">
        <v>2741</v>
      </c>
      <c r="F110" s="319" t="str">
        <f>VLOOKUP(E110,TaskValues_ref!E:F,2,FALSE)</f>
        <v>Promote face washing</v>
      </c>
      <c r="G110" s="321" t="str">
        <f>VLOOKUP($E110,TaskValues_ref!$E:$Z,3,FALSE)</f>
        <v>Non-clinical</v>
      </c>
      <c r="H110" s="321" t="str">
        <f>VLOOKUP($E110,TaskValues_ref!$E:$Z,4,FALSE)</f>
        <v>Public Health</v>
      </c>
      <c r="I110" s="321" t="str">
        <f>VLOOKUP($E110,TaskValues_ref!$E:$Z,5,FALSE)</f>
        <v>NTDs</v>
      </c>
      <c r="J110" s="320" t="str">
        <f>VLOOKUP($E110,TaskValues_ref!$E:$Z,6,FALSE)</f>
        <v>-</v>
      </c>
      <c r="K110" s="321" t="str">
        <f>VLOOKUP($E110,TaskValues_ref!$E:$Z,10,FALSE)</f>
        <v>Amhara</v>
      </c>
      <c r="L110" s="195" t="str">
        <f>IF(VLOOKUP($E110,TaskValues_ref!$E:$Z,11,FALSE)=0,"",VLOOKUP($E110,TaskValues_ref!$E:$Z,11,FALSE))</f>
        <v/>
      </c>
      <c r="M110" s="321"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35">
      <c r="A111" s="66" t="s">
        <v>2337</v>
      </c>
      <c r="B111" s="66" t="s">
        <v>528</v>
      </c>
      <c r="C111" s="66" t="s">
        <v>2237</v>
      </c>
      <c r="D111" s="66">
        <v>169</v>
      </c>
      <c r="E111" s="64" t="s">
        <v>2742</v>
      </c>
      <c r="F111" s="319" t="str">
        <f>VLOOKUP(E111,TaskValues_ref!E:F,2,FALSE)</f>
        <v>Schisto behavior change</v>
      </c>
      <c r="G111" s="321" t="str">
        <f>VLOOKUP($E111,TaskValues_ref!$E:$Z,3,FALSE)</f>
        <v>Non-clinical</v>
      </c>
      <c r="H111" s="321" t="str">
        <f>VLOOKUP($E111,TaskValues_ref!$E:$Z,4,FALSE)</f>
        <v>Public Health</v>
      </c>
      <c r="I111" s="321" t="str">
        <f>VLOOKUP($E111,TaskValues_ref!$E:$Z,5,FALSE)</f>
        <v>NTDs</v>
      </c>
      <c r="J111" s="320" t="str">
        <f>VLOOKUP($E111,TaskValues_ref!$E:$Z,6,FALSE)</f>
        <v>-</v>
      </c>
      <c r="K111" s="321" t="str">
        <f>VLOOKUP($E111,TaskValues_ref!$E:$Z,10,FALSE)</f>
        <v>Amhara</v>
      </c>
      <c r="L111" s="195" t="str">
        <f>IF(VLOOKUP($E111,TaskValues_ref!$E:$Z,11,FALSE)=0,"",VLOOKUP($E111,TaskValues_ref!$E:$Z,11,FALSE))</f>
        <v/>
      </c>
      <c r="M111" s="321" t="str">
        <f>IF(VLOOKUP($E111,TaskValues_ref!$E:$Z,13,FALSE)=0,"",VLOOKUP($E111,TaskValues_ref!$E:$Z,13,FALSE))</f>
        <v/>
      </c>
      <c r="N111" s="89" t="str">
        <f>IF(VLOOKUP($E111,TaskValues_ref!$E:$Z,15,FALSE)=0,"",VLOOKUP($E111,TaskValues_ref!$E:$Z,15,FALSE))</f>
        <v/>
      </c>
      <c r="O111" t="str">
        <f>IF(VLOOKUP($E111,TaskValues_ref!$E:$Z,16,FALSE)=0,"",VLOOKUP($E111,TaskValues_ref!$E:$Z,16,FALSE))</f>
        <v/>
      </c>
      <c r="P111" t="str">
        <f>IF(VLOOKUP($E111,TaskValues_ref!$E:$Z,17,FALSE)=0,"",VLOOKUP($E111,TaskValues_ref!$E:$Z,17,FALSE))</f>
        <v/>
      </c>
      <c r="Q111" t="str">
        <f>IF(VLOOKUP($E111,TaskValues_ref!$E:$Z,18,FALSE)=0,"",VLOOKUP($E111,TaskValues_ref!$E:$Z,18,FALSE))</f>
        <v/>
      </c>
      <c r="R111" t="str">
        <f>IF(VLOOKUP($E111,TaskValues_ref!$E:$Z,19,FALSE)=0,"",VLOOKUP($E111,TaskValues_ref!$E:$Z,19,FALSE))</f>
        <v/>
      </c>
      <c r="S111" t="str">
        <f>IF(VLOOKUP($E111,TaskValues_ref!$E:$Z,20,FALSE)=0,"",VLOOKUP($E111,TaskValues_ref!$E:$Z,20,FALSE))</f>
        <v/>
      </c>
    </row>
    <row r="112" spans="1:19" x14ac:dyDescent="0.35">
      <c r="A112" s="66" t="s">
        <v>2337</v>
      </c>
      <c r="B112" s="66" t="s">
        <v>528</v>
      </c>
      <c r="C112" s="66" t="s">
        <v>2456</v>
      </c>
      <c r="D112" s="66">
        <v>171</v>
      </c>
      <c r="E112" s="64" t="s">
        <v>2744</v>
      </c>
      <c r="F112" s="319" t="str">
        <f>VLOOKUP(E112,TaskValues_ref!E:F,2,FALSE)</f>
        <v>Schisto MDA</v>
      </c>
      <c r="G112" s="321" t="str">
        <f>VLOOKUP($E112,TaskValues_ref!$E:$Z,3,FALSE)</f>
        <v>Non-clinical</v>
      </c>
      <c r="H112" s="321" t="str">
        <f>VLOOKUP($E112,TaskValues_ref!$E:$Z,4,FALSE)</f>
        <v>Public Health</v>
      </c>
      <c r="I112" s="321" t="str">
        <f>VLOOKUP($E112,TaskValues_ref!$E:$Z,5,FALSE)</f>
        <v>NTDs</v>
      </c>
      <c r="J112" s="320" t="str">
        <f>VLOOKUP($E112,TaskValues_ref!$E:$Z,6,FALSE)</f>
        <v>all</v>
      </c>
      <c r="K112" s="321" t="str">
        <f>VLOOKUP($E112,TaskValues_ref!$E:$Z,10,FALSE)</f>
        <v>Amhara</v>
      </c>
      <c r="L112" s="195">
        <f>IF(VLOOKUP($E112,TaskValues_ref!$E:$Z,11,FALSE)=0,"",VLOOKUP($E112,TaskValues_ref!$E:$Z,11,FALSE))</f>
        <v>0.25</v>
      </c>
      <c r="M112" s="321" t="str">
        <f>IF(VLOOKUP($E112,TaskValues_ref!$E:$Z,13,FALSE)=0,"",VLOOKUP($E112,TaskValues_ref!$E:$Z,13,FALSE))</f>
        <v/>
      </c>
      <c r="N112" s="89" t="str">
        <f>IF(VLOOKUP($E112,TaskValues_ref!$E:$Z,15,FALSE)=0,"",VLOOKUP($E112,TaskValues_ref!$E:$Z,15,FALSE))</f>
        <v/>
      </c>
      <c r="O112" t="str">
        <f>IF(VLOOKUP($E112,TaskValues_ref!$E:$Z,16,FALSE)=0,"",VLOOKUP($E112,TaskValues_ref!$E:$Z,16,FALSE))</f>
        <v/>
      </c>
      <c r="P112">
        <f>IF(VLOOKUP($E112,TaskValues_ref!$E:$Z,17,FALSE)=0,"",VLOOKUP($E112,TaskValues_ref!$E:$Z,17,FALSE))</f>
        <v>1</v>
      </c>
      <c r="Q112">
        <f>IF(VLOOKUP($E112,TaskValues_ref!$E:$Z,18,FALSE)=0,"",VLOOKUP($E112,TaskValues_ref!$E:$Z,18,FALSE))</f>
        <v>5</v>
      </c>
      <c r="R112" t="str">
        <f>IF(VLOOKUP($E112,TaskValues_ref!$E:$Z,19,FALSE)=0,"",VLOOKUP($E112,TaskValues_ref!$E:$Z,19,FALSE))</f>
        <v/>
      </c>
      <c r="S112" t="str">
        <f>IF(VLOOKUP($E112,TaskValues_ref!$E:$Z,20,FALSE)=0,"",VLOOKUP($E112,TaskValues_ref!$E:$Z,20,FALSE))</f>
        <v/>
      </c>
    </row>
    <row r="113" spans="1:19" x14ac:dyDescent="0.35">
      <c r="A113" s="66" t="s">
        <v>2337</v>
      </c>
      <c r="B113" s="66" t="s">
        <v>528</v>
      </c>
      <c r="C113" s="66" t="s">
        <v>2456</v>
      </c>
      <c r="D113" s="66">
        <v>172</v>
      </c>
      <c r="E113" s="64" t="s">
        <v>2745</v>
      </c>
      <c r="F113" s="319" t="str">
        <f>VLOOKUP(E113,TaskValues_ref!E:F,2,FALSE)</f>
        <v>STH behavior change</v>
      </c>
      <c r="G113" s="321" t="str">
        <f>VLOOKUP($E113,TaskValues_ref!$E:$Z,3,FALSE)</f>
        <v>Non-clinical</v>
      </c>
      <c r="H113" s="321" t="str">
        <f>VLOOKUP($E113,TaskValues_ref!$E:$Z,4,FALSE)</f>
        <v>Public Health</v>
      </c>
      <c r="I113" s="321" t="str">
        <f>VLOOKUP($E113,TaskValues_ref!$E:$Z,5,FALSE)</f>
        <v>NTDs</v>
      </c>
      <c r="J113" s="320" t="str">
        <f>VLOOKUP($E113,TaskValues_ref!$E:$Z,6,FALSE)</f>
        <v>-</v>
      </c>
      <c r="K113" s="321" t="str">
        <f>VLOOKUP($E113,TaskValues_ref!$E:$Z,10,FALSE)</f>
        <v>Amhara</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35">
      <c r="A114" s="66" t="s">
        <v>2337</v>
      </c>
      <c r="B114" s="66" t="s">
        <v>528</v>
      </c>
      <c r="C114" s="66" t="s">
        <v>2482</v>
      </c>
      <c r="D114" s="66">
        <v>175</v>
      </c>
      <c r="E114" s="64" t="s">
        <v>2748</v>
      </c>
      <c r="F114" s="319" t="str">
        <f>VLOOKUP(E114,TaskValues_ref!E:F,2,FALSE)</f>
        <v>Scabies behavior change</v>
      </c>
      <c r="G114" s="321" t="str">
        <f>VLOOKUP($E114,TaskValues_ref!$E:$Z,3,FALSE)</f>
        <v>Non-clinical</v>
      </c>
      <c r="H114" s="321" t="str">
        <f>VLOOKUP($E114,TaskValues_ref!$E:$Z,4,FALSE)</f>
        <v>Public Health</v>
      </c>
      <c r="I114" s="321" t="str">
        <f>VLOOKUP($E114,TaskValues_ref!$E:$Z,5,FALSE)</f>
        <v>NTDs</v>
      </c>
      <c r="J114" s="320" t="str">
        <f>VLOOKUP($E114,TaskValues_ref!$E:$Z,6,FALSE)</f>
        <v>-</v>
      </c>
      <c r="K114" s="321" t="str">
        <f>VLOOKUP($E114,TaskValues_ref!$E:$Z,10,FALSE)</f>
        <v>Amhara</v>
      </c>
      <c r="L114" s="195" t="str">
        <f>IF(VLOOKUP($E114,TaskValues_ref!$E:$Z,11,FALSE)=0,"",VLOOKUP($E114,TaskValues_ref!$E:$Z,11,FALSE))</f>
        <v/>
      </c>
      <c r="M114" s="321"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35">
      <c r="A115" s="66" t="s">
        <v>2484</v>
      </c>
      <c r="D115" s="66" t="s">
        <v>2486</v>
      </c>
      <c r="E115" s="64" t="s">
        <v>2625</v>
      </c>
      <c r="F115" s="319" t="str">
        <f>VLOOKUP(E115,TaskValues_ref!E:F,2,FALSE)</f>
        <v>Model household program</v>
      </c>
      <c r="G115" s="321" t="str">
        <f>VLOOKUP($E115,TaskValues_ref!$E:$Z,3,FALSE)</f>
        <v>Non-clinical</v>
      </c>
      <c r="H115" s="321" t="str">
        <f>VLOOKUP($E115,TaskValues_ref!$E:$Z,4,FALSE)</f>
        <v>-</v>
      </c>
      <c r="I115" s="321" t="str">
        <f>VLOOKUP($E115,TaskValues_ref!$E:$Z,5,FALSE)</f>
        <v>-</v>
      </c>
      <c r="J115" s="320" t="str">
        <f>VLOOKUP($E115,TaskValues_ref!$E:$Z,6,FALSE)</f>
        <v>all</v>
      </c>
      <c r="K115" s="321" t="str">
        <f>VLOOKUP($E115,TaskValues_ref!$E:$Z,10,FALSE)</f>
        <v>Amhara</v>
      </c>
      <c r="L115" s="195" t="str">
        <f>IF(VLOOKUP($E115,TaskValues_ref!$E:$Z,11,FALSE)=0,"",VLOOKUP($E115,TaskValues_ref!$E:$Z,11,FALSE))</f>
        <v/>
      </c>
      <c r="M115" s="321" t="str">
        <f>IF(VLOOKUP($E115,TaskValues_ref!$E:$Z,13,FALSE)=0,"",VLOOKUP($E115,TaskValues_ref!$E:$Z,13,FALSE))</f>
        <v/>
      </c>
      <c r="N115" s="89" t="str">
        <f>IF(VLOOKUP($E115,TaskValues_ref!$E:$Z,15,FALSE)=0,"",VLOOKUP($E115,TaskValues_ref!$E:$Z,15,FALSE))</f>
        <v/>
      </c>
      <c r="O115" t="str">
        <f>IF(VLOOKUP($E115,TaskValues_ref!$E:$Z,16,FALSE)=0,"",VLOOKUP($E115,TaskValues_ref!$E:$Z,16,FALSE))</f>
        <v/>
      </c>
      <c r="P115" t="str">
        <f>IF(VLOOKUP($E115,TaskValues_ref!$E:$Z,17,FALSE)=0,"",VLOOKUP($E115,TaskValues_ref!$E:$Z,17,FALSE))</f>
        <v/>
      </c>
      <c r="Q115" t="str">
        <f>IF(VLOOKUP($E115,TaskValues_ref!$E:$Z,18,FALSE)=0,"",VLOOKUP($E115,TaskValues_ref!$E:$Z,18,FALSE))</f>
        <v/>
      </c>
      <c r="R115">
        <f>IF(VLOOKUP($E115,TaskValues_ref!$E:$Z,19,FALSE)=0,"",VLOOKUP($E115,TaskValues_ref!$E:$Z,19,FALSE))</f>
        <v>15</v>
      </c>
      <c r="S115" t="str">
        <f>IF(VLOOKUP($E115,TaskValues_ref!$E:$Z,20,FALSE)=0,"",VLOOKUP($E115,TaskValues_ref!$E:$Z,20,FALSE))</f>
        <v/>
      </c>
    </row>
    <row r="116" spans="1:19" x14ac:dyDescent="0.35">
      <c r="A116" s="66" t="s">
        <v>2487</v>
      </c>
      <c r="D116" s="66" t="s">
        <v>2488</v>
      </c>
      <c r="E116" s="64" t="s">
        <v>2626</v>
      </c>
      <c r="F116" s="319" t="str">
        <f>VLOOKUP(E116,TaskValues_ref!E:F,2,FALSE)</f>
        <v>Model household program</v>
      </c>
      <c r="G116" s="321" t="str">
        <f>VLOOKUP($E116,TaskValues_ref!$E:$Z,3,FALSE)</f>
        <v>Non-clinical</v>
      </c>
      <c r="H116" s="321" t="str">
        <f>VLOOKUP($E116,TaskValues_ref!$E:$Z,4,FALSE)</f>
        <v>-</v>
      </c>
      <c r="I116" s="321" t="str">
        <f>VLOOKUP($E116,TaskValues_ref!$E:$Z,5,FALSE)</f>
        <v>-</v>
      </c>
      <c r="J116" s="320" t="str">
        <f>VLOOKUP($E116,TaskValues_ref!$E:$Z,6,FALSE)</f>
        <v>all</v>
      </c>
      <c r="K116" s="321" t="str">
        <f>VLOOKUP($E116,TaskValues_ref!$E:$Z,10,FALSE)</f>
        <v>Amhara</v>
      </c>
      <c r="L116" s="195" t="str">
        <f>IF(VLOOKUP($E116,TaskValues_ref!$E:$Z,11,FALSE)=0,"",VLOOKUP($E116,TaskValues_ref!$E:$Z,11,FALSE))</f>
        <v/>
      </c>
      <c r="M116" s="321" t="str">
        <f>IF(VLOOKUP($E116,TaskValues_ref!$E:$Z,13,FALSE)=0,"",VLOOKUP($E116,TaskValues_ref!$E:$Z,13,FALSE))</f>
        <v/>
      </c>
      <c r="N116" s="89" t="str">
        <f>IF(VLOOKUP($E116,TaskValues_ref!$E:$Z,15,FALSE)=0,"",VLOOKUP($E116,TaskValues_ref!$E:$Z,15,FALSE))</f>
        <v/>
      </c>
      <c r="O116" t="str">
        <f>IF(VLOOKUP($E116,TaskValues_ref!$E:$Z,16,FALSE)=0,"",VLOOKUP($E116,TaskValues_ref!$E:$Z,16,FALSE))</f>
        <v/>
      </c>
      <c r="P116" t="str">
        <f>IF(VLOOKUP($E116,TaskValues_ref!$E:$Z,17,FALSE)=0,"",VLOOKUP($E116,TaskValues_ref!$E:$Z,17,FALSE))</f>
        <v/>
      </c>
      <c r="Q116" t="str">
        <f>IF(VLOOKUP($E116,TaskValues_ref!$E:$Z,18,FALSE)=0,"",VLOOKUP($E116,TaskValues_ref!$E:$Z,18,FALSE))</f>
        <v/>
      </c>
      <c r="R116">
        <f>IF(VLOOKUP($E116,TaskValues_ref!$E:$Z,19,FALSE)=0,"",VLOOKUP($E116,TaskValues_ref!$E:$Z,19,FALSE))</f>
        <v>15</v>
      </c>
      <c r="S116" t="str">
        <f>IF(VLOOKUP($E116,TaskValues_ref!$E:$Z,20,FALSE)=0,"",VLOOKUP($E116,TaskValues_ref!$E:$Z,20,FALSE))</f>
        <v/>
      </c>
    </row>
    <row r="117" spans="1:19" x14ac:dyDescent="0.35">
      <c r="A117" s="319" t="s">
        <v>1952</v>
      </c>
      <c r="E117" s="64" t="s">
        <v>1952</v>
      </c>
      <c r="F117" s="319" t="str">
        <f>VLOOKUP(E117,TaskValues_ref!E:F,2,FALSE)</f>
        <v>Record keeping</v>
      </c>
      <c r="G117" s="321" t="str">
        <f>VLOOKUP($E117,TaskValues_ref!$E:$Z,3,FALSE)</f>
        <v>Non-productive</v>
      </c>
      <c r="H117" s="321" t="str">
        <f>VLOOKUP($E117,TaskValues_ref!$E:$Z,4,FALSE)</f>
        <v>-</v>
      </c>
      <c r="I117" s="321" t="str">
        <f>VLOOKUP($E117,TaskValues_ref!$E:$Z,5,FALSE)</f>
        <v>-</v>
      </c>
      <c r="J117" s="320" t="str">
        <f>VLOOKUP($E117,TaskValues_ref!$E:$Z,6,FALSE)</f>
        <v>all</v>
      </c>
      <c r="K117" s="321" t="str">
        <f>VLOOKUP($E117,TaskValues_ref!$E:$Z,10,FALSE)</f>
        <v>Amhara</v>
      </c>
      <c r="L117" s="195">
        <f>IF(VLOOKUP($E117,TaskValues_ref!$E:$Z,11,FALSE)=0,"",VLOOKUP($E117,TaskValues_ref!$E:$Z,11,FALSE))</f>
        <v>1</v>
      </c>
      <c r="M117" s="321" t="str">
        <f>IF(VLOOKUP($E117,TaskValues_ref!$E:$Z,13,FALSE)=0,"",VLOOKUP($E117,TaskValues_ref!$E:$Z,13,FALSE))</f>
        <v/>
      </c>
      <c r="N117" s="89">
        <f>IF(VLOOKUP($E117,TaskValues_ref!$E:$Z,15,FALSE)=0,"",VLOOKUP($E117,TaskValues_ref!$E:$Z,15,FALSE))</f>
        <v>1</v>
      </c>
      <c r="O117">
        <f>IF(VLOOKUP($E117,TaskValues_ref!$E:$Z,16,FALSE)=0,"",VLOOKUP($E117,TaskValues_ref!$E:$Z,16,FALSE))</f>
        <v>1</v>
      </c>
      <c r="P117" t="str">
        <f>IF(VLOOKUP($E117,TaskValues_ref!$E:$Z,17,FALSE)=0,"",VLOOKUP($E117,TaskValues_ref!$E:$Z,17,FALSE))</f>
        <v/>
      </c>
      <c r="Q117">
        <f>IF(VLOOKUP($E117,TaskValues_ref!$E:$Z,18,FALSE)=0,"",VLOOKUP($E117,TaskValues_ref!$E:$Z,18,FALSE))</f>
        <v>4.5844447190612616</v>
      </c>
      <c r="R117" t="str">
        <f>IF(VLOOKUP($E117,TaskValues_ref!$E:$Z,19,FALSE)=0,"",VLOOKUP($E117,TaskValues_ref!$E:$Z,19,FALSE))</f>
        <v/>
      </c>
      <c r="S117" t="str">
        <f>IF(VLOOKUP($E117,TaskValues_ref!$E:$Z,20,FALSE)=0,"",VLOOKUP($E117,TaskValues_ref!$E:$Z,20,FALSE))</f>
        <v/>
      </c>
    </row>
    <row r="118" spans="1:19" s="127" customFormat="1" x14ac:dyDescent="0.35">
      <c r="A118" s="373" t="s">
        <v>2770</v>
      </c>
      <c r="B118" s="373"/>
      <c r="C118" s="373"/>
      <c r="D118" s="373"/>
      <c r="E118" s="373" t="s">
        <v>2770</v>
      </c>
      <c r="F118" s="374" t="str">
        <f>VLOOKUP(E118,TaskValues_ref!E:F,2,FALSE)</f>
        <v>Test additional</v>
      </c>
      <c r="G118" s="374"/>
      <c r="H118" s="374"/>
      <c r="I118" s="374"/>
      <c r="J118" s="376"/>
      <c r="K118" s="127" t="str">
        <f>VLOOKUP($E118,TaskValues_ref!$E:$Z,10,FALSE)</f>
        <v>Amhara</v>
      </c>
      <c r="L118" s="335"/>
      <c r="N118" s="377"/>
      <c r="Q118" s="258"/>
      <c r="S118" s="127">
        <v>1E-3</v>
      </c>
    </row>
    <row r="119" spans="1:19" s="127" customFormat="1" x14ac:dyDescent="0.35">
      <c r="A119" s="373"/>
      <c r="B119" s="373"/>
      <c r="C119" s="373"/>
      <c r="D119" s="373"/>
      <c r="E119" s="127" t="s">
        <v>2179</v>
      </c>
      <c r="F119" s="374" t="str">
        <f>VLOOKUP(E119,TaskValues_ref!E:F,2,FALSE)</f>
        <v>Normal labor management</v>
      </c>
      <c r="G119" s="374" t="s">
        <v>154</v>
      </c>
      <c r="H119" s="374" t="s">
        <v>155</v>
      </c>
      <c r="I119" s="375" t="s">
        <v>65</v>
      </c>
      <c r="J119" s="376" t="s">
        <v>156</v>
      </c>
      <c r="K119" s="375" t="str">
        <f>VLOOKUP($E119,TaskValues_ref!$E:$Z,10,FALSE)</f>
        <v>Amhara</v>
      </c>
      <c r="L119" s="335">
        <v>1</v>
      </c>
      <c r="N119" s="377">
        <v>1</v>
      </c>
      <c r="O119" s="127">
        <v>1</v>
      </c>
      <c r="Q119" s="378">
        <v>0</v>
      </c>
    </row>
    <row r="120" spans="1:19" s="127" customFormat="1" x14ac:dyDescent="0.35">
      <c r="A120" s="373"/>
      <c r="B120" s="373"/>
      <c r="C120" s="373"/>
      <c r="D120" s="373"/>
      <c r="E120" s="127" t="s">
        <v>2181</v>
      </c>
      <c r="F120" s="374" t="str">
        <f>VLOOKUP(E120,TaskValues_ref!E:F,2,FALSE)</f>
        <v>Emergency OB</v>
      </c>
      <c r="G120" s="374" t="s">
        <v>154</v>
      </c>
      <c r="H120" s="374" t="s">
        <v>155</v>
      </c>
      <c r="I120" s="375" t="s">
        <v>65</v>
      </c>
      <c r="J120" s="376" t="s">
        <v>156</v>
      </c>
      <c r="K120" s="375" t="str">
        <f>VLOOKUP($E120,TaskValues_ref!$E:$Z,10,FALSE)</f>
        <v>Amhara</v>
      </c>
      <c r="L120" s="335">
        <v>1</v>
      </c>
      <c r="N120" s="377">
        <v>1</v>
      </c>
      <c r="O120" s="127">
        <v>1</v>
      </c>
      <c r="Q120" s="378">
        <v>0</v>
      </c>
    </row>
    <row r="121" spans="1:19" s="127" customFormat="1" x14ac:dyDescent="0.35">
      <c r="A121" s="373"/>
      <c r="B121" s="373"/>
      <c r="C121" s="373"/>
      <c r="D121" s="373"/>
      <c r="E121" s="127" t="s">
        <v>2180</v>
      </c>
      <c r="F121" s="374" t="str">
        <f>VLOOKUP(E121,TaskValues_ref!E:F,2,FALSE)</f>
        <v>Active management 3rd stage</v>
      </c>
      <c r="G121" s="374" t="s">
        <v>154</v>
      </c>
      <c r="H121" s="374" t="s">
        <v>155</v>
      </c>
      <c r="I121" s="375" t="s">
        <v>65</v>
      </c>
      <c r="J121" s="376" t="s">
        <v>156</v>
      </c>
      <c r="K121" s="375" t="str">
        <f>VLOOKUP($E121,TaskValues_ref!$E:$Z,10,FALSE)</f>
        <v>Amhara</v>
      </c>
      <c r="L121" s="335">
        <v>1</v>
      </c>
      <c r="N121" s="377">
        <v>1</v>
      </c>
      <c r="O121" s="127">
        <v>1</v>
      </c>
      <c r="Q121" s="378">
        <v>0</v>
      </c>
    </row>
    <row r="122" spans="1:19" s="127" customFormat="1" x14ac:dyDescent="0.35">
      <c r="A122" s="373"/>
      <c r="B122" s="373"/>
      <c r="C122" s="373"/>
      <c r="D122" s="373"/>
      <c r="E122" s="127" t="s">
        <v>2192</v>
      </c>
      <c r="F122" s="374" t="str">
        <f>VLOOKUP(E122,TaskValues_ref!E:F,2,FALSE)</f>
        <v>Maternal sepsis</v>
      </c>
      <c r="G122" s="374" t="s">
        <v>154</v>
      </c>
      <c r="H122" s="374" t="s">
        <v>155</v>
      </c>
      <c r="I122" s="375" t="s">
        <v>65</v>
      </c>
      <c r="J122" s="376" t="s">
        <v>156</v>
      </c>
      <c r="K122" s="375" t="str">
        <f>VLOOKUP($E122,TaskValues_ref!$E:$Z,10,FALSE)</f>
        <v>Amhara</v>
      </c>
      <c r="L122" s="335">
        <v>1</v>
      </c>
      <c r="N122" s="377">
        <v>1</v>
      </c>
      <c r="O122" s="127">
        <v>1</v>
      </c>
      <c r="Q122" s="378">
        <v>0</v>
      </c>
    </row>
    <row r="123" spans="1:19" s="127" customFormat="1" x14ac:dyDescent="0.35">
      <c r="A123" s="382" t="s">
        <v>2163</v>
      </c>
      <c r="B123" s="382" t="s">
        <v>2164</v>
      </c>
      <c r="C123" s="383" t="s">
        <v>153</v>
      </c>
      <c r="D123" s="384">
        <v>2</v>
      </c>
      <c r="E123" s="381" t="s">
        <v>2198</v>
      </c>
      <c r="F123" s="374" t="str">
        <f>VLOOKUP(E123,TaskValues_ref!E:F,2,FALSE)</f>
        <v>ANC rapid testing</v>
      </c>
      <c r="G123" s="374" t="s">
        <v>154</v>
      </c>
      <c r="H123" s="374" t="s">
        <v>155</v>
      </c>
      <c r="I123" s="375" t="s">
        <v>65</v>
      </c>
      <c r="J123" s="376" t="s">
        <v>156</v>
      </c>
      <c r="K123" s="375" t="str">
        <f>VLOOKUP($E123,TaskValues_ref!$E:$Z,10,FALSE)</f>
        <v>Amhara</v>
      </c>
      <c r="L123" s="335">
        <v>1</v>
      </c>
      <c r="N123" s="377">
        <v>1</v>
      </c>
      <c r="O123" s="127">
        <v>1</v>
      </c>
      <c r="Q123" s="378">
        <v>0</v>
      </c>
    </row>
    <row r="124" spans="1:19" s="127" customFormat="1" x14ac:dyDescent="0.35">
      <c r="A124" s="382" t="s">
        <v>2163</v>
      </c>
      <c r="B124" s="383" t="s">
        <v>70</v>
      </c>
      <c r="C124" s="383"/>
      <c r="D124" s="384">
        <v>68</v>
      </c>
      <c r="E124" s="381" t="s">
        <v>2671</v>
      </c>
      <c r="F124" s="374" t="str">
        <f>VLOOKUP(E124,TaskValues_ref!E:F,2,FALSE)</f>
        <v>Treat malnourished mothers</v>
      </c>
      <c r="G124" s="375" t="str">
        <f>VLOOKUP($E124,TaskValues_ref!$E:$Z,3,FALSE)</f>
        <v>Clinical</v>
      </c>
      <c r="H124" s="375" t="str">
        <f>VLOOKUP($E124,TaskValues_ref!$E:$Z,4,FALSE)</f>
        <v>Acute</v>
      </c>
      <c r="I124" s="375" t="str">
        <f>VLOOKUP($E124,TaskValues_ref!$E:$Z,5,FALSE)</f>
        <v>Nutrition</v>
      </c>
      <c r="J124" s="376" t="str">
        <f>VLOOKUP($E124,TaskValues_ref!$E:$Z,6,FALSE)</f>
        <v>births</v>
      </c>
      <c r="K124" s="375" t="str">
        <f>VLOOKUP($E124,TaskValues_ref!$E:$Z,10,FALSE)</f>
        <v>Amhara</v>
      </c>
      <c r="L124" s="335">
        <v>1</v>
      </c>
      <c r="N124" s="377">
        <v>1</v>
      </c>
      <c r="O124" s="127">
        <v>1</v>
      </c>
      <c r="Q124" s="378">
        <v>0</v>
      </c>
      <c r="R124" s="127" t="str">
        <f>IF(VLOOKUP($E124,TaskValues_ref!$E:$Z,19,FALSE)=0,"",VLOOKUP($E124,TaskValues_ref!$E:$Z,19,FALSE))</f>
        <v/>
      </c>
      <c r="S124" s="127" t="str">
        <f>IF(VLOOKUP($E124,TaskValues_ref!$E:$Z,20,FALSE)=0,"",VLOOKUP($E124,TaskValues_ref!$E:$Z,20,FALSE))</f>
        <v/>
      </c>
    </row>
    <row r="125" spans="1:19" s="127" customFormat="1" x14ac:dyDescent="0.35">
      <c r="A125" s="382" t="s">
        <v>2163</v>
      </c>
      <c r="B125" s="383" t="s">
        <v>2213</v>
      </c>
      <c r="C125" s="383"/>
      <c r="D125" s="384">
        <v>21</v>
      </c>
      <c r="E125" s="381" t="s">
        <v>2226</v>
      </c>
      <c r="F125" s="374" t="str">
        <f>VLOOKUP(E125,TaskValues_ref!E:F,2,FALSE)</f>
        <v>Well child check &amp; growth monitoring</v>
      </c>
      <c r="G125" s="375" t="str">
        <f>VLOOKUP($E125,TaskValues_ref!$E:$Z,3,FALSE)</f>
        <v>Clinical</v>
      </c>
      <c r="H125" s="375" t="str">
        <f>VLOOKUP($E125,TaskValues_ref!$E:$Z,4,FALSE)</f>
        <v>Preventive</v>
      </c>
      <c r="I125" s="375" t="str">
        <f>VLOOKUP($E125,TaskValues_ref!$E:$Z,5,FALSE)</f>
        <v>Nutrition</v>
      </c>
      <c r="J125" s="376" t="str">
        <f>VLOOKUP($E125,TaskValues_ref!$E:$Z,6,FALSE)</f>
        <v>1-4</v>
      </c>
      <c r="K125" s="375" t="str">
        <f>VLOOKUP($E125,TaskValues_ref!$E:$Z,10,FALSE)</f>
        <v>Amhara</v>
      </c>
      <c r="L125" s="335">
        <v>1</v>
      </c>
      <c r="N125" s="377">
        <v>1</v>
      </c>
      <c r="O125" s="127">
        <v>1</v>
      </c>
      <c r="Q125" s="378">
        <v>0</v>
      </c>
      <c r="R125" s="127" t="str">
        <f>IF(VLOOKUP($E125,TaskValues_ref!$E:$Z,19,FALSE)=0,"",VLOOKUP($E125,TaskValues_ref!$E:$Z,19,FALSE))</f>
        <v/>
      </c>
      <c r="S125" s="127" t="str">
        <f>IF(VLOOKUP($E125,TaskValues_ref!$E:$Z,20,FALSE)=0,"",VLOOKUP($E125,TaskValues_ref!$E:$Z,20,FALSE))</f>
        <v/>
      </c>
    </row>
    <row r="126" spans="1:19" s="127" customFormat="1" x14ac:dyDescent="0.35">
      <c r="A126" s="382" t="s">
        <v>2163</v>
      </c>
      <c r="B126" s="383" t="s">
        <v>2213</v>
      </c>
      <c r="C126" s="383"/>
      <c r="D126" s="384">
        <v>21</v>
      </c>
      <c r="E126" s="381" t="s">
        <v>2635</v>
      </c>
      <c r="F126" s="374" t="str">
        <f>VLOOKUP(E126,TaskValues_ref!E:F,2,FALSE)</f>
        <v>Treat severe malnutrition</v>
      </c>
      <c r="G126" s="375" t="str">
        <f>VLOOKUP($E126,TaskValues_ref!$E:$Z,3,FALSE)</f>
        <v>Clinical</v>
      </c>
      <c r="H126" s="375" t="str">
        <f>VLOOKUP($E126,TaskValues_ref!$E:$Z,4,FALSE)</f>
        <v>Acute</v>
      </c>
      <c r="I126" s="375" t="str">
        <f>VLOOKUP($E126,TaskValues_ref!$E:$Z,5,FALSE)</f>
        <v>Nutrition</v>
      </c>
      <c r="J126" s="376" t="str">
        <f>VLOOKUP($E126,TaskValues_ref!$E:$Z,6,FALSE)</f>
        <v>1-4</v>
      </c>
      <c r="K126" s="375" t="str">
        <f>VLOOKUP($E126,TaskValues_ref!$E:$Z,10,FALSE)</f>
        <v>Amhara</v>
      </c>
      <c r="L126" s="335">
        <v>1</v>
      </c>
      <c r="N126" s="377">
        <v>1</v>
      </c>
      <c r="O126" s="127">
        <v>1</v>
      </c>
      <c r="Q126" s="378">
        <v>0</v>
      </c>
      <c r="R126" s="127" t="str">
        <f>IF(VLOOKUP($E126,TaskValues_ref!$E:$Z,19,FALSE)=0,"",VLOOKUP($E126,TaskValues_ref!$E:$Z,19,FALSE))</f>
        <v/>
      </c>
      <c r="S126" s="127" t="str">
        <f>IF(VLOOKUP($E126,TaskValues_ref!$E:$Z,20,FALSE)=0,"",VLOOKUP($E126,TaskValues_ref!$E:$Z,20,FALSE))</f>
        <v/>
      </c>
    </row>
    <row r="127" spans="1:19" s="127" customFormat="1" x14ac:dyDescent="0.35">
      <c r="A127" s="382" t="s">
        <v>2163</v>
      </c>
      <c r="B127" s="383" t="s">
        <v>2213</v>
      </c>
      <c r="C127" s="383"/>
      <c r="D127" s="384">
        <v>22</v>
      </c>
      <c r="E127" s="381" t="s">
        <v>2636</v>
      </c>
      <c r="F127" s="374" t="str">
        <f>VLOOKUP(E127,TaskValues_ref!E:F,2,FALSE)</f>
        <v>Treat moderate malnutrition</v>
      </c>
      <c r="G127" s="375" t="str">
        <f>VLOOKUP($E127,TaskValues_ref!$E:$Z,3,FALSE)</f>
        <v>Clinical</v>
      </c>
      <c r="H127" s="375" t="str">
        <f>VLOOKUP($E127,TaskValues_ref!$E:$Z,4,FALSE)</f>
        <v>Acute</v>
      </c>
      <c r="I127" s="375" t="str">
        <f>VLOOKUP($E127,TaskValues_ref!$E:$Z,5,FALSE)</f>
        <v>Nutrition</v>
      </c>
      <c r="J127" s="376" t="str">
        <f>VLOOKUP($E127,TaskValues_ref!$E:$Z,6,FALSE)</f>
        <v>1-4</v>
      </c>
      <c r="K127" s="375" t="str">
        <f>VLOOKUP($E127,TaskValues_ref!$E:$Z,10,FALSE)</f>
        <v>Amhara</v>
      </c>
      <c r="L127" s="335">
        <v>1</v>
      </c>
      <c r="N127" s="377">
        <v>1</v>
      </c>
      <c r="O127" s="127">
        <v>1</v>
      </c>
      <c r="Q127" s="378">
        <v>0</v>
      </c>
      <c r="R127" s="127" t="str">
        <f>IF(VLOOKUP($E127,TaskValues_ref!$E:$Z,19,FALSE)=0,"",VLOOKUP($E127,TaskValues_ref!$E:$Z,19,FALSE))</f>
        <v/>
      </c>
      <c r="S127" s="127" t="str">
        <f>IF(VLOOKUP($E127,TaskValues_ref!$E:$Z,20,FALSE)=0,"",VLOOKUP($E127,TaskValues_ref!$E:$Z,20,FALSE))</f>
        <v/>
      </c>
    </row>
    <row r="128" spans="1:19" s="127" customFormat="1" x14ac:dyDescent="0.35">
      <c r="A128" s="385" t="s">
        <v>2337</v>
      </c>
      <c r="B128" s="385" t="s">
        <v>2335</v>
      </c>
      <c r="C128" s="385" t="s">
        <v>69</v>
      </c>
      <c r="D128" s="373">
        <v>103</v>
      </c>
      <c r="E128" s="381" t="s">
        <v>2354</v>
      </c>
      <c r="F128" s="374" t="str">
        <f>VLOOKUP(E128,TaskValues_ref!E:F,2,FALSE)</f>
        <v>Uncomplicated malaria in adults</v>
      </c>
      <c r="G128" s="375" t="str">
        <f>VLOOKUP($E128,TaskValues_ref!$E:$Z,3,FALSE)</f>
        <v>Clinical</v>
      </c>
      <c r="H128" s="375" t="str">
        <f>VLOOKUP($E128,TaskValues_ref!$E:$Z,4,FALSE)</f>
        <v>Acute</v>
      </c>
      <c r="I128" s="375" t="str">
        <f>VLOOKUP($E128,TaskValues_ref!$E:$Z,5,FALSE)</f>
        <v>Malaria</v>
      </c>
      <c r="J128" s="376" t="str">
        <f>VLOOKUP($E128,TaskValues_ref!$E:$Z,6,FALSE)</f>
        <v>adults 18+</v>
      </c>
      <c r="K128" s="375" t="str">
        <f>VLOOKUP($E128,TaskValues_ref!$E:$Z,10,FALSE)</f>
        <v>Amhara</v>
      </c>
      <c r="L128" s="335">
        <v>1</v>
      </c>
      <c r="N128" s="377">
        <v>1</v>
      </c>
      <c r="O128" s="127">
        <v>1</v>
      </c>
      <c r="Q128" s="378">
        <v>0</v>
      </c>
      <c r="R128" s="127" t="str">
        <f>IF(VLOOKUP($E128,TaskValues_ref!$E:$Z,19,FALSE)=0,"",VLOOKUP($E128,TaskValues_ref!$E:$Z,19,FALSE))</f>
        <v/>
      </c>
      <c r="S128" s="127" t="str">
        <f>IF(VLOOKUP($E128,TaskValues_ref!$E:$Z,20,FALSE)=0,"",VLOOKUP($E128,TaskValues_ref!$E:$Z,20,FALSE))</f>
        <v/>
      </c>
    </row>
    <row r="129" spans="1:19" s="127" customFormat="1" x14ac:dyDescent="0.35">
      <c r="A129" s="385" t="s">
        <v>2337</v>
      </c>
      <c r="B129" s="385" t="s">
        <v>2335</v>
      </c>
      <c r="C129" s="385" t="s">
        <v>69</v>
      </c>
      <c r="D129" s="373">
        <v>103</v>
      </c>
      <c r="E129" s="381" t="s">
        <v>2355</v>
      </c>
      <c r="F129" s="374" t="str">
        <f>VLOOKUP(E129,TaskValues_ref!E:F,2,FALSE)</f>
        <v>Uncomplicated malaria in children</v>
      </c>
      <c r="G129" s="375" t="str">
        <f>VLOOKUP($E129,TaskValues_ref!$E:$Z,3,FALSE)</f>
        <v>Clinical</v>
      </c>
      <c r="H129" s="375" t="str">
        <f>VLOOKUP($E129,TaskValues_ref!$E:$Z,4,FALSE)</f>
        <v>Acute</v>
      </c>
      <c r="I129" s="375" t="str">
        <f>VLOOKUP($E129,TaskValues_ref!$E:$Z,5,FALSE)</f>
        <v>Malaria</v>
      </c>
      <c r="J129" s="376" t="str">
        <f>VLOOKUP($E129,TaskValues_ref!$E:$Z,6,FALSE)</f>
        <v>1-18</v>
      </c>
      <c r="K129" s="375" t="str">
        <f>VLOOKUP($E129,TaskValues_ref!$E:$Z,10,FALSE)</f>
        <v>Amhara</v>
      </c>
      <c r="L129" s="335">
        <v>1</v>
      </c>
      <c r="N129" s="377">
        <v>1</v>
      </c>
      <c r="O129" s="127">
        <v>1</v>
      </c>
      <c r="Q129" s="378">
        <v>0</v>
      </c>
      <c r="R129" s="127" t="str">
        <f>IF(VLOOKUP($E129,TaskValues_ref!$E:$Z,19,FALSE)=0,"",VLOOKUP($E129,TaskValues_ref!$E:$Z,19,FALSE))</f>
        <v/>
      </c>
      <c r="S129" s="127" t="str">
        <f>IF(VLOOKUP($E129,TaskValues_ref!$E:$Z,20,FALSE)=0,"",VLOOKUP($E129,TaskValues_ref!$E:$Z,20,FALSE))</f>
        <v/>
      </c>
    </row>
    <row r="130" spans="1:19" s="127" customFormat="1" x14ac:dyDescent="0.35">
      <c r="A130" s="385" t="s">
        <v>2337</v>
      </c>
      <c r="B130" s="385" t="s">
        <v>2335</v>
      </c>
      <c r="C130" s="385" t="s">
        <v>69</v>
      </c>
      <c r="D130" s="373">
        <v>103</v>
      </c>
      <c r="E130" s="381" t="s">
        <v>2358</v>
      </c>
      <c r="F130" s="374" t="str">
        <f>VLOOKUP(E130,TaskValues_ref!E:F,2,FALSE)</f>
        <v>Testing non-malaria cases</v>
      </c>
      <c r="G130" s="375" t="str">
        <f>VLOOKUP($E130,TaskValues_ref!$E:$Z,3,FALSE)</f>
        <v>Clinical</v>
      </c>
      <c r="H130" s="375" t="str">
        <f>VLOOKUP($E130,TaskValues_ref!$E:$Z,4,FALSE)</f>
        <v>Public Health</v>
      </c>
      <c r="I130" s="375" t="str">
        <f>VLOOKUP($E130,TaskValues_ref!$E:$Z,5,FALSE)</f>
        <v>Malaria</v>
      </c>
      <c r="J130" s="376" t="str">
        <f>VLOOKUP($E130,TaskValues_ref!$E:$Z,6,FALSE)</f>
        <v>all</v>
      </c>
      <c r="K130" s="375" t="str">
        <f>VLOOKUP($E130,TaskValues_ref!$E:$Z,10,FALSE)</f>
        <v>Amhara</v>
      </c>
      <c r="L130" s="335">
        <v>1</v>
      </c>
      <c r="N130" s="377">
        <v>1</v>
      </c>
      <c r="O130" s="127">
        <v>1</v>
      </c>
      <c r="Q130" s="378">
        <v>0</v>
      </c>
      <c r="R130" s="127" t="str">
        <f>IF(VLOOKUP($E130,TaskValues_ref!$E:$Z,19,FALSE)=0,"",VLOOKUP($E130,TaskValues_ref!$E:$Z,19,FALSE))</f>
        <v/>
      </c>
      <c r="S130" s="127" t="str">
        <f>IF(VLOOKUP($E130,TaskValues_ref!$E:$Z,20,FALSE)=0,"",VLOOKUP($E130,TaskValues_ref!$E:$Z,20,FALSE))</f>
        <v/>
      </c>
    </row>
    <row r="131" spans="1:19" s="127" customFormat="1" x14ac:dyDescent="0.35">
      <c r="A131" s="385" t="s">
        <v>2337</v>
      </c>
      <c r="B131" s="385" t="s">
        <v>2335</v>
      </c>
      <c r="C131" s="385" t="s">
        <v>69</v>
      </c>
      <c r="D131" s="373">
        <v>104</v>
      </c>
      <c r="E131" s="381" t="s">
        <v>2356</v>
      </c>
      <c r="F131" s="374" t="str">
        <f>VLOOKUP(E131,TaskValues_ref!E:F,2,FALSE)</f>
        <v>Severe malaria in adults</v>
      </c>
      <c r="G131" s="375" t="str">
        <f>VLOOKUP($E131,TaskValues_ref!$E:$Z,3,FALSE)</f>
        <v>Clinical</v>
      </c>
      <c r="H131" s="375" t="str">
        <f>VLOOKUP($E131,TaskValues_ref!$E:$Z,4,FALSE)</f>
        <v>Acute</v>
      </c>
      <c r="I131" s="375" t="str">
        <f>VLOOKUP($E131,TaskValues_ref!$E:$Z,5,FALSE)</f>
        <v>Malaria</v>
      </c>
      <c r="J131" s="376" t="str">
        <f>VLOOKUP($E131,TaskValues_ref!$E:$Z,6,FALSE)</f>
        <v>adults 18+</v>
      </c>
      <c r="K131" s="375" t="str">
        <f>VLOOKUP($E131,TaskValues_ref!$E:$Z,10,FALSE)</f>
        <v>Amhara</v>
      </c>
      <c r="L131" s="335">
        <v>1</v>
      </c>
      <c r="N131" s="377">
        <v>1</v>
      </c>
      <c r="O131" s="127">
        <v>1</v>
      </c>
      <c r="Q131" s="378">
        <v>0</v>
      </c>
      <c r="R131" s="127" t="str">
        <f>IF(VLOOKUP($E131,TaskValues_ref!$E:$Z,19,FALSE)=0,"",VLOOKUP($E131,TaskValues_ref!$E:$Z,19,FALSE))</f>
        <v/>
      </c>
      <c r="S131" s="127" t="str">
        <f>IF(VLOOKUP($E131,TaskValues_ref!$E:$Z,20,FALSE)=0,"",VLOOKUP($E131,TaskValues_ref!$E:$Z,20,FALSE))</f>
        <v/>
      </c>
    </row>
    <row r="132" spans="1:19" s="127" customFormat="1" x14ac:dyDescent="0.35">
      <c r="A132" s="385" t="s">
        <v>2337</v>
      </c>
      <c r="B132" s="385" t="s">
        <v>2335</v>
      </c>
      <c r="C132" s="385" t="s">
        <v>69</v>
      </c>
      <c r="D132" s="373">
        <v>104</v>
      </c>
      <c r="E132" s="381" t="s">
        <v>2357</v>
      </c>
      <c r="F132" s="374" t="str">
        <f>VLOOKUP(E132,TaskValues_ref!E:F,2,FALSE)</f>
        <v>Severe malaria in children</v>
      </c>
      <c r="G132" s="375" t="str">
        <f>VLOOKUP($E132,TaskValues_ref!$E:$Z,3,FALSE)</f>
        <v>Clinical</v>
      </c>
      <c r="H132" s="375" t="str">
        <f>VLOOKUP($E132,TaskValues_ref!$E:$Z,4,FALSE)</f>
        <v>Acute</v>
      </c>
      <c r="I132" s="375" t="str">
        <f>VLOOKUP($E132,TaskValues_ref!$E:$Z,5,FALSE)</f>
        <v>Malaria</v>
      </c>
      <c r="J132" s="376" t="str">
        <f>VLOOKUP($E132,TaskValues_ref!$E:$Z,6,FALSE)</f>
        <v>1-18</v>
      </c>
      <c r="K132" s="375" t="str">
        <f>VLOOKUP($E132,TaskValues_ref!$E:$Z,10,FALSE)</f>
        <v>Amhara</v>
      </c>
      <c r="L132" s="335">
        <v>1</v>
      </c>
      <c r="N132" s="377">
        <v>1</v>
      </c>
      <c r="O132" s="127">
        <v>1</v>
      </c>
      <c r="Q132" s="378">
        <v>0</v>
      </c>
      <c r="R132" s="127" t="str">
        <f>IF(VLOOKUP($E132,TaskValues_ref!$E:$Z,19,FALSE)=0,"",VLOOKUP($E132,TaskValues_ref!$E:$Z,19,FALSE))</f>
        <v/>
      </c>
      <c r="S132" s="127" t="str">
        <f>IF(VLOOKUP($E132,TaskValues_ref!$E:$Z,20,FALSE)=0,"",VLOOKUP($E132,TaskValues_ref!$E:$Z,20,FALSE))</f>
        <v/>
      </c>
    </row>
    <row r="133" spans="1:19" x14ac:dyDescent="0.35">
      <c r="A133" s="66" t="s">
        <v>192</v>
      </c>
      <c r="E133" s="64" t="s">
        <v>2793</v>
      </c>
      <c r="F133" s="319" t="str">
        <f>VLOOKUP(E133,TaskValues_ref!E:F,2,FALSE)</f>
        <v>Travel HEH</v>
      </c>
      <c r="G133" s="321" t="str">
        <f>VLOOKUP($E133,TaskValues_ref!$E:$Z,3,FALSE)</f>
        <v>Non-productive</v>
      </c>
      <c r="H133" s="321" t="str">
        <f>VLOOKUP($E133,TaskValues_ref!$E:$Z,4,FALSE)</f>
        <v>-</v>
      </c>
      <c r="I133" s="321" t="str">
        <f>VLOOKUP($E133,TaskValues_ref!$E:$Z,5,FALSE)</f>
        <v>-</v>
      </c>
      <c r="J133" s="320" t="str">
        <f>VLOOKUP($E133,TaskValues_ref!$E:$Z,6,FALSE)</f>
        <v>all</v>
      </c>
      <c r="K133" s="321" t="str">
        <f>VLOOKUP($E133,TaskValues_ref!$E:$Z,10,FALSE)</f>
        <v>Amhara</v>
      </c>
      <c r="L133" s="195">
        <f>IF(VLOOKUP($E133,TaskValues_ref!$E:$Z,11,FALSE)=0,"",VLOOKUP($E133,TaskValues_ref!$E:$Z,11,FALSE))</f>
        <v>0.5</v>
      </c>
      <c r="M133" s="321" t="str">
        <f>IF(VLOOKUP($E133,TaskValues_ref!$E:$Z,13,FALSE)=0,"",VLOOKUP($E133,TaskValues_ref!$E:$Z,13,FALSE))</f>
        <v/>
      </c>
      <c r="N133" s="89">
        <f>IF(VLOOKUP($E133,TaskValues_ref!$E:$Z,15,FALSE)=0,"",VLOOKUP($E133,TaskValues_ref!$E:$Z,15,FALSE))</f>
        <v>0.98</v>
      </c>
      <c r="O133">
        <f>IF(VLOOKUP($E133,TaskValues_ref!$E:$Z,16,FALSE)=0,"",VLOOKUP($E133,TaskValues_ref!$E:$Z,16,FALSE))</f>
        <v>1</v>
      </c>
      <c r="P133" t="str">
        <f>IF(VLOOKUP($E133,TaskValues_ref!$E:$Z,17,FALSE)=0,"",VLOOKUP($E133,TaskValues_ref!$E:$Z,17,FALSE))</f>
        <v/>
      </c>
      <c r="Q133">
        <f>IF(VLOOKUP($E133,TaskValues_ref!$E:$Z,18,FALSE)=0,"",VLOOKUP($E133,TaskValues_ref!$E:$Z,18,FALSE))</f>
        <v>5.3832494807158753</v>
      </c>
      <c r="R133" t="str">
        <f>IF(VLOOKUP($E133,TaskValues_ref!$E:$Z,19,FALSE)=0,"",VLOOKUP($E133,TaskValues_ref!$E:$Z,19,FALSE))</f>
        <v/>
      </c>
      <c r="S133" t="str">
        <f>IF(VLOOKUP($E133,TaskValues_ref!$E:$Z,20,FALSE)=0,"",VLOOKUP($E133,TaskValues_ref!$E:$Z,20,FALSE))</f>
        <v/>
      </c>
    </row>
    <row r="134" spans="1:19" x14ac:dyDescent="0.35">
      <c r="A134" s="66" t="s">
        <v>192</v>
      </c>
      <c r="E134" s="64" t="s">
        <v>2794</v>
      </c>
      <c r="F134" s="319" t="str">
        <f>VLOOKUP(E134,TaskValues_ref!E:F,2,FALSE)</f>
        <v>Travel HEP</v>
      </c>
      <c r="G134" s="321" t="str">
        <f>VLOOKUP($E134,TaskValues_ref!$E:$Z,3,FALSE)</f>
        <v>Non-productive</v>
      </c>
      <c r="H134" s="321" t="str">
        <f>VLOOKUP($E134,TaskValues_ref!$E:$Z,4,FALSE)</f>
        <v>-</v>
      </c>
      <c r="I134" s="321" t="str">
        <f>VLOOKUP($E134,TaskValues_ref!$E:$Z,5,FALSE)</f>
        <v>-</v>
      </c>
      <c r="J134" s="320" t="str">
        <f>VLOOKUP($E134,TaskValues_ref!$E:$Z,6,FALSE)</f>
        <v>all</v>
      </c>
      <c r="K134" s="321" t="str">
        <f>VLOOKUP($E134,TaskValues_ref!$E:$Z,10,FALSE)</f>
        <v>Amhara</v>
      </c>
      <c r="L134" s="195">
        <f>IF(VLOOKUP($E134,TaskValues_ref!$E:$Z,11,FALSE)=0,"",VLOOKUP($E134,TaskValues_ref!$E:$Z,11,FALSE))</f>
        <v>0.5</v>
      </c>
      <c r="M134" s="321" t="str">
        <f>IF(VLOOKUP($E134,TaskValues_ref!$E:$Z,13,FALSE)=0,"",VLOOKUP($E134,TaskValues_ref!$E:$Z,13,FALSE))</f>
        <v/>
      </c>
      <c r="N134" s="89">
        <f>IF(VLOOKUP($E134,TaskValues_ref!$E:$Z,15,FALSE)=0,"",VLOOKUP($E134,TaskValues_ref!$E:$Z,15,FALSE))</f>
        <v>0.98</v>
      </c>
      <c r="O134">
        <f>IF(VLOOKUP($E134,TaskValues_ref!$E:$Z,16,FALSE)=0,"",VLOOKUP($E134,TaskValues_ref!$E:$Z,16,FALSE))</f>
        <v>1</v>
      </c>
      <c r="P134" t="str">
        <f>IF(VLOOKUP($E134,TaskValues_ref!$E:$Z,17,FALSE)=0,"",VLOOKUP($E134,TaskValues_ref!$E:$Z,17,FALSE))</f>
        <v/>
      </c>
      <c r="Q134">
        <f>IF(VLOOKUP($E134,TaskValues_ref!$E:$Z,18,FALSE)=0,"",VLOOKUP($E134,TaskValues_ref!$E:$Z,18,FALSE))</f>
        <v>5.3832494807158753</v>
      </c>
      <c r="R134" t="str">
        <f>IF(VLOOKUP($E134,TaskValues_ref!$E:$Z,19,FALSE)=0,"",VLOOKUP($E134,TaskValues_ref!$E:$Z,19,FALSE))</f>
        <v/>
      </c>
      <c r="S134" t="str">
        <f>IF(VLOOKUP($E134,TaskValues_ref!$E:$Z,20,FALSE)=0,"",VLOOKUP($E134,TaskValues_ref!$E:$Z,20,FALSE))</f>
        <v/>
      </c>
    </row>
    <row r="135" spans="1:19" x14ac:dyDescent="0.35">
      <c r="E135" s="64" t="s">
        <v>2811</v>
      </c>
      <c r="F135" s="321" t="s">
        <v>2817</v>
      </c>
      <c r="G135" s="321" t="str">
        <f>VLOOKUP($E135,TaskValues_ref!$E:$Z,3,FALSE)</f>
        <v>Non-productive</v>
      </c>
      <c r="H135" s="321" t="str">
        <f>VLOOKUP($E135,TaskValues_ref!$E:$Z,4,FALSE)</f>
        <v>-</v>
      </c>
      <c r="I135" s="321" t="str">
        <f>VLOOKUP($E135,TaskValues_ref!$E:$Z,5,FALSE)</f>
        <v>-</v>
      </c>
      <c r="J135" s="320" t="str">
        <f>VLOOKUP($E135,TaskValues_ref!$E:$Z,6,FALSE)</f>
        <v>-</v>
      </c>
      <c r="K135" s="321" t="str">
        <f>VLOOKUP($E135,TaskValues_ref!$E:$Z,10,FALSE)</f>
        <v>Amhara</v>
      </c>
      <c r="L135" s="195" t="str">
        <f>IF(VLOOKUP($E135,TaskValues_ref!$E:$Z,11,FALSE)=0,"",VLOOKUP($E135,TaskValues_ref!$E:$Z,11,FALSE))</f>
        <v/>
      </c>
      <c r="M135" s="321" t="str">
        <f>IF(VLOOKUP($E135,TaskValues_ref!$E:$Z,13,FALSE)=0,"",VLOOKUP($E135,TaskValues_ref!$E:$Z,13,FALSE))</f>
        <v/>
      </c>
      <c r="N135" s="89" t="str">
        <f>IF(VLOOKUP($E135,TaskValues_ref!$E:$Z,15,FALSE)=0,"",VLOOKUP($E135,TaskValues_ref!$E:$Z,15,FALSE))</f>
        <v/>
      </c>
      <c r="O135" t="str">
        <f>IF(VLOOKUP($E135,TaskValues_ref!$E:$Z,16,FALSE)=0,"",VLOOKUP($E135,TaskValues_ref!$E:$Z,16,FALSE))</f>
        <v/>
      </c>
      <c r="P135" t="str">
        <f>IF(VLOOKUP($E135,TaskValues_ref!$E:$Z,17,FALSE)=0,"",VLOOKUP($E135,TaskValues_ref!$E:$Z,17,FALSE))</f>
        <v/>
      </c>
      <c r="Q135" t="str">
        <f>IF(VLOOKUP($E135,TaskValues_ref!$E:$Z,18,FALSE)=0,"",VLOOKUP($E135,TaskValues_ref!$E:$Z,18,FALSE))</f>
        <v/>
      </c>
      <c r="R135">
        <f>IF(VLOOKUP($E135,TaskValues_ref!$E:$Z,19,FALSE)=0,"",VLOOKUP($E135,TaskValues_ref!$E:$Z,19,FALSE))</f>
        <v>4.5120000000000005</v>
      </c>
      <c r="S135" t="str">
        <f>IF(VLOOKUP($E135,TaskValues_ref!$E:$Z,20,FALSE)=0,"",VLOOKUP($E135,TaskValues_ref!$E:$Z,20,FALSE))</f>
        <v/>
      </c>
    </row>
    <row r="136" spans="1:19" x14ac:dyDescent="0.35">
      <c r="E136" s="64" t="s">
        <v>2812</v>
      </c>
      <c r="F136" s="321" t="s">
        <v>2818</v>
      </c>
      <c r="G136" s="321" t="str">
        <f>VLOOKUP($E136,TaskValues_ref!$E:$Z,3,FALSE)</f>
        <v>Non-productive</v>
      </c>
      <c r="H136" s="321" t="str">
        <f>VLOOKUP($E136,TaskValues_ref!$E:$Z,4,FALSE)</f>
        <v>-</v>
      </c>
      <c r="I136" s="321" t="str">
        <f>VLOOKUP($E136,TaskValues_ref!$E:$Z,5,FALSE)</f>
        <v>-</v>
      </c>
      <c r="J136" s="320" t="str">
        <f>VLOOKUP($E136,TaskValues_ref!$E:$Z,6,FALSE)</f>
        <v>-</v>
      </c>
      <c r="K136" s="321" t="str">
        <f>VLOOKUP($E136,TaskValues_ref!$E:$Z,10,FALSE)</f>
        <v>Amhara</v>
      </c>
      <c r="L136" s="195" t="str">
        <f>IF(VLOOKUP($E136,TaskValues_ref!$E:$Z,11,FALSE)=0,"",VLOOKUP($E136,TaskValues_ref!$E:$Z,11,FALSE))</f>
        <v/>
      </c>
      <c r="M136" s="321"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f>IF(VLOOKUP($E136,TaskValues_ref!$E:$Z,19,FALSE)=0,"",VLOOKUP($E136,TaskValues_ref!$E:$Z,19,FALSE))</f>
        <v>4.5120000000000005</v>
      </c>
      <c r="S136" t="str">
        <f>IF(VLOOKUP($E136,TaskValues_ref!$E:$Z,20,FALSE)=0,"",VLOOKUP($E136,TaskValues_ref!$E:$Z,20,FALSE))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F018A38B-6EC1-4A73-80D5-89D20A904DA7}">
          <x14:formula1>
            <xm:f>Lookup!$B$2:$B$9</xm:f>
          </x14:formula1>
          <xm:sqref>H118:H132 H137:H338</xm:sqref>
        </x14:dataValidation>
        <x14:dataValidation type="list" allowBlank="1" showInputMessage="1" showErrorMessage="1" xr:uid="{8D8007AD-CB0B-468B-83B5-C2695482895C}">
          <x14:formula1>
            <xm:f>Lookup!$D$2:$D$15</xm:f>
          </x14:formula1>
          <xm:sqref>I118:I132 I137:I437</xm:sqref>
        </x14:dataValidation>
        <x14:dataValidation type="list" allowBlank="1" showInputMessage="1" showErrorMessage="1" xr:uid="{9CD67D9B-2247-4CF6-A5EF-2043133EFEFF}">
          <x14:formula1>
            <xm:f>Lookup!$F$2:$F$45</xm:f>
          </x14:formula1>
          <xm:sqref>J2:J1048576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D47B9-0311-45D8-B4FF-31FD39A4DDCD}">
  <sheetPr>
    <tabColor theme="9"/>
  </sheetPr>
  <dimension ref="A1:Z198"/>
  <sheetViews>
    <sheetView zoomScale="80" zoomScaleNormal="80" workbookViewId="0">
      <pane ySplit="1" topLeftCell="A2" activePane="bottomLeft" state="frozen"/>
      <selection activeCell="B15" sqref="B15"/>
      <selection pane="bottomLeft" activeCell="B45" sqref="B45"/>
    </sheetView>
  </sheetViews>
  <sheetFormatPr defaultRowHeight="14.5" x14ac:dyDescent="0.35"/>
  <cols>
    <col min="1" max="1" width="15.1796875" style="319" customWidth="1"/>
    <col min="2" max="2" width="42" style="319" bestFit="1" customWidth="1"/>
    <col min="3" max="4" width="3.81640625" style="319" customWidth="1"/>
    <col min="5" max="5" width="3.81640625" style="320" customWidth="1"/>
    <col min="6" max="6" width="3.81640625" style="64" customWidth="1"/>
    <col min="7" max="9" width="3.81640625" style="319" customWidth="1"/>
    <col min="10" max="10" width="3.81640625" style="320" customWidth="1"/>
    <col min="11" max="11" width="3.81640625" style="64" customWidth="1"/>
    <col min="12" max="17" width="3.81640625" style="319" customWidth="1"/>
    <col min="18" max="18" width="3.81640625" style="320" customWidth="1"/>
    <col min="19" max="19" width="3.81640625" style="64" customWidth="1"/>
    <col min="20" max="24" width="3.81640625" style="319" customWidth="1"/>
    <col min="25" max="25" width="3.81640625" style="320" customWidth="1"/>
  </cols>
  <sheetData>
    <row r="1" spans="1:25" s="177" customFormat="1" ht="87.65" customHeight="1" x14ac:dyDescent="0.35">
      <c r="A1" s="328" t="s">
        <v>135</v>
      </c>
      <c r="B1" s="328" t="s">
        <v>136</v>
      </c>
      <c r="C1" s="364" t="s">
        <v>2627</v>
      </c>
      <c r="D1" s="364" t="s">
        <v>2629</v>
      </c>
      <c r="E1" s="365" t="s">
        <v>2628</v>
      </c>
      <c r="F1" s="363" t="s">
        <v>2790</v>
      </c>
      <c r="G1" s="364" t="s">
        <v>2750</v>
      </c>
      <c r="H1" s="364" t="s">
        <v>2751</v>
      </c>
      <c r="I1" s="364" t="s">
        <v>2754</v>
      </c>
      <c r="J1" s="365" t="s">
        <v>2755</v>
      </c>
      <c r="K1" s="363" t="s">
        <v>2791</v>
      </c>
      <c r="L1" s="364" t="s">
        <v>2756</v>
      </c>
      <c r="M1" s="364" t="s">
        <v>2757</v>
      </c>
      <c r="N1" s="364" t="s">
        <v>2752</v>
      </c>
      <c r="O1" s="364" t="s">
        <v>2758</v>
      </c>
      <c r="P1" s="364" t="s">
        <v>2759</v>
      </c>
      <c r="Q1" s="364" t="s">
        <v>2760</v>
      </c>
      <c r="R1" s="365" t="s">
        <v>2761</v>
      </c>
      <c r="S1" s="363" t="s">
        <v>2792</v>
      </c>
      <c r="T1" s="364" t="s">
        <v>2762</v>
      </c>
      <c r="U1" s="364" t="s">
        <v>2763</v>
      </c>
      <c r="V1" s="364" t="s">
        <v>2764</v>
      </c>
      <c r="W1" s="364" t="s">
        <v>2765</v>
      </c>
      <c r="X1" s="364" t="s">
        <v>2766</v>
      </c>
      <c r="Y1" s="365" t="s">
        <v>2767</v>
      </c>
    </row>
    <row r="2" spans="1:25" x14ac:dyDescent="0.35">
      <c r="A2" s="319" t="s">
        <v>2165</v>
      </c>
      <c r="B2" s="319" t="str">
        <f>VLOOKUP(A2,TaskValues_ref!E:F,2,FALSE)</f>
        <v>ANC visits</v>
      </c>
      <c r="C2" s="388">
        <v>100</v>
      </c>
      <c r="D2" s="374"/>
      <c r="E2" s="389">
        <f t="shared" ref="E2:E33" si="0">SUM(C2:D2)</f>
        <v>100</v>
      </c>
      <c r="F2" s="387">
        <v>100</v>
      </c>
      <c r="G2" s="388"/>
      <c r="H2" s="388"/>
      <c r="I2" s="388"/>
      <c r="J2" s="389">
        <f>SUM(F2:I2)</f>
        <v>100</v>
      </c>
      <c r="K2" s="387">
        <v>100</v>
      </c>
      <c r="L2" s="388"/>
      <c r="M2" s="388"/>
      <c r="N2" s="388"/>
      <c r="O2" s="388"/>
      <c r="P2" s="388"/>
      <c r="Q2" s="388"/>
      <c r="R2" s="389">
        <f>SUM(K2:Q2)</f>
        <v>100</v>
      </c>
      <c r="S2" s="387">
        <v>100</v>
      </c>
      <c r="T2" s="388"/>
      <c r="U2" s="388"/>
      <c r="V2" s="388"/>
      <c r="W2" s="388"/>
      <c r="X2" s="388"/>
      <c r="Y2" s="389">
        <f>SUM(S2:X2)</f>
        <v>100</v>
      </c>
    </row>
    <row r="3" spans="1:25" x14ac:dyDescent="0.35">
      <c r="A3" s="319" t="s">
        <v>2198</v>
      </c>
      <c r="B3" s="319" t="str">
        <f>VLOOKUP(A3,TaskValues_ref!E:F,2,FALSE)</f>
        <v>ANC rapid testing</v>
      </c>
      <c r="C3" s="388">
        <v>100</v>
      </c>
      <c r="D3" s="374"/>
      <c r="E3" s="389">
        <f t="shared" si="0"/>
        <v>100</v>
      </c>
      <c r="F3" s="387">
        <v>100</v>
      </c>
      <c r="G3" s="388"/>
      <c r="H3" s="388"/>
      <c r="I3" s="388"/>
      <c r="J3" s="389">
        <f t="shared" ref="J3:J65" si="1">SUM(F3:I3)</f>
        <v>100</v>
      </c>
      <c r="K3" s="387">
        <v>100</v>
      </c>
      <c r="L3" s="388"/>
      <c r="M3" s="388"/>
      <c r="N3" s="388"/>
      <c r="O3" s="388"/>
      <c r="P3" s="388"/>
      <c r="Q3" s="388"/>
      <c r="R3" s="389">
        <f t="shared" ref="R3:R65" si="2">SUM(K3:Q3)</f>
        <v>100</v>
      </c>
      <c r="S3" s="387">
        <v>100</v>
      </c>
      <c r="T3" s="388"/>
      <c r="U3" s="388"/>
      <c r="V3" s="388"/>
      <c r="W3" s="388"/>
      <c r="X3" s="388"/>
      <c r="Y3" s="389">
        <f t="shared" ref="Y3:Y65" si="3">SUM(S3:X3)</f>
        <v>100</v>
      </c>
    </row>
    <row r="4" spans="1:25" x14ac:dyDescent="0.35">
      <c r="A4" s="319" t="s">
        <v>2179</v>
      </c>
      <c r="B4" s="319" t="str">
        <f>VLOOKUP(A4,TaskValues_ref!E:F,2,FALSE)</f>
        <v>Normal labor management</v>
      </c>
      <c r="C4" s="388">
        <v>100</v>
      </c>
      <c r="D4" s="374"/>
      <c r="E4" s="389">
        <f t="shared" si="0"/>
        <v>100</v>
      </c>
      <c r="F4" s="387">
        <v>100</v>
      </c>
      <c r="G4" s="388"/>
      <c r="H4" s="388"/>
      <c r="I4" s="388"/>
      <c r="J4" s="389">
        <f t="shared" si="1"/>
        <v>100</v>
      </c>
      <c r="K4" s="387">
        <v>100</v>
      </c>
      <c r="L4" s="388"/>
      <c r="M4" s="388"/>
      <c r="N4" s="388"/>
      <c r="O4" s="388"/>
      <c r="P4" s="388"/>
      <c r="Q4" s="388"/>
      <c r="R4" s="389">
        <f t="shared" si="2"/>
        <v>100</v>
      </c>
      <c r="S4" s="387">
        <v>100</v>
      </c>
      <c r="T4" s="388"/>
      <c r="U4" s="388"/>
      <c r="V4" s="388"/>
      <c r="W4" s="388"/>
      <c r="X4" s="388"/>
      <c r="Y4" s="389">
        <f t="shared" si="3"/>
        <v>100</v>
      </c>
    </row>
    <row r="5" spans="1:25" x14ac:dyDescent="0.35">
      <c r="A5" s="319" t="s">
        <v>2180</v>
      </c>
      <c r="B5" s="319" t="str">
        <f>VLOOKUP(A5,TaskValues_ref!E:F,2,FALSE)</f>
        <v>Active management 3rd stage</v>
      </c>
      <c r="C5" s="388">
        <v>100</v>
      </c>
      <c r="D5" s="374"/>
      <c r="E5" s="389">
        <f t="shared" si="0"/>
        <v>100</v>
      </c>
      <c r="F5" s="387">
        <v>100</v>
      </c>
      <c r="G5" s="388"/>
      <c r="H5" s="388"/>
      <c r="I5" s="388"/>
      <c r="J5" s="389">
        <f t="shared" si="1"/>
        <v>100</v>
      </c>
      <c r="K5" s="387">
        <v>100</v>
      </c>
      <c r="L5" s="388"/>
      <c r="M5" s="388"/>
      <c r="N5" s="388"/>
      <c r="O5" s="388"/>
      <c r="P5" s="388"/>
      <c r="Q5" s="388"/>
      <c r="R5" s="389">
        <f t="shared" si="2"/>
        <v>100</v>
      </c>
      <c r="S5" s="387">
        <v>100</v>
      </c>
      <c r="T5" s="388"/>
      <c r="U5" s="388"/>
      <c r="V5" s="388"/>
      <c r="W5" s="388"/>
      <c r="X5" s="388"/>
      <c r="Y5" s="389">
        <f t="shared" si="3"/>
        <v>100</v>
      </c>
    </row>
    <row r="6" spans="1:25" x14ac:dyDescent="0.35">
      <c r="A6" s="319" t="s">
        <v>2181</v>
      </c>
      <c r="B6" s="319" t="str">
        <f>VLOOKUP(A6,TaskValues_ref!E:F,2,FALSE)</f>
        <v>Emergency OB</v>
      </c>
      <c r="C6" s="388">
        <v>100</v>
      </c>
      <c r="D6" s="374"/>
      <c r="E6" s="389">
        <f t="shared" si="0"/>
        <v>100</v>
      </c>
      <c r="F6" s="387">
        <v>100</v>
      </c>
      <c r="G6" s="388"/>
      <c r="H6" s="388"/>
      <c r="I6" s="388"/>
      <c r="J6" s="389">
        <f t="shared" si="1"/>
        <v>100</v>
      </c>
      <c r="K6" s="387">
        <v>100</v>
      </c>
      <c r="L6" s="388"/>
      <c r="M6" s="388"/>
      <c r="N6" s="388"/>
      <c r="O6" s="388"/>
      <c r="P6" s="388"/>
      <c r="Q6" s="388"/>
      <c r="R6" s="389">
        <f t="shared" si="2"/>
        <v>100</v>
      </c>
      <c r="S6" s="387">
        <v>100</v>
      </c>
      <c r="T6" s="388"/>
      <c r="U6" s="388"/>
      <c r="V6" s="388"/>
      <c r="W6" s="388"/>
      <c r="X6" s="388"/>
      <c r="Y6" s="389">
        <f t="shared" si="3"/>
        <v>100</v>
      </c>
    </row>
    <row r="7" spans="1:25" x14ac:dyDescent="0.35">
      <c r="A7" s="319" t="s">
        <v>2182</v>
      </c>
      <c r="B7" s="319" t="str">
        <f>VLOOKUP(A7,TaskValues_ref!E:F,2,FALSE)</f>
        <v>Pre-referral for complications</v>
      </c>
      <c r="C7" s="388">
        <v>100</v>
      </c>
      <c r="D7" s="374"/>
      <c r="E7" s="389">
        <f t="shared" si="0"/>
        <v>100</v>
      </c>
      <c r="F7" s="387">
        <v>100</v>
      </c>
      <c r="G7" s="388"/>
      <c r="H7" s="388"/>
      <c r="I7" s="388"/>
      <c r="J7" s="389">
        <f t="shared" si="1"/>
        <v>100</v>
      </c>
      <c r="K7" s="387">
        <v>100</v>
      </c>
      <c r="L7" s="388"/>
      <c r="M7" s="388"/>
      <c r="N7" s="388"/>
      <c r="O7" s="388"/>
      <c r="P7" s="388"/>
      <c r="Q7" s="388"/>
      <c r="R7" s="389">
        <f t="shared" si="2"/>
        <v>100</v>
      </c>
      <c r="S7" s="387">
        <v>100</v>
      </c>
      <c r="T7" s="388"/>
      <c r="U7" s="388"/>
      <c r="V7" s="388"/>
      <c r="W7" s="388"/>
      <c r="X7" s="388"/>
      <c r="Y7" s="389">
        <f t="shared" si="3"/>
        <v>100</v>
      </c>
    </row>
    <row r="8" spans="1:25" x14ac:dyDescent="0.35">
      <c r="A8" s="319" t="s">
        <v>2191</v>
      </c>
      <c r="B8" s="319" t="str">
        <f>VLOOKUP(A8,TaskValues_ref!E:F,2,FALSE)</f>
        <v>PNC home visits</v>
      </c>
      <c r="C8" s="388">
        <v>100</v>
      </c>
      <c r="D8" s="374"/>
      <c r="E8" s="389">
        <f t="shared" si="0"/>
        <v>100</v>
      </c>
      <c r="F8" s="387">
        <v>100</v>
      </c>
      <c r="G8" s="388"/>
      <c r="H8" s="388"/>
      <c r="I8" s="388"/>
      <c r="J8" s="389">
        <f t="shared" si="1"/>
        <v>100</v>
      </c>
      <c r="K8" s="387">
        <v>100</v>
      </c>
      <c r="L8" s="388"/>
      <c r="M8" s="388"/>
      <c r="N8" s="388"/>
      <c r="O8" s="388"/>
      <c r="P8" s="388"/>
      <c r="Q8" s="388"/>
      <c r="R8" s="389">
        <f t="shared" si="2"/>
        <v>100</v>
      </c>
      <c r="S8" s="387">
        <v>100</v>
      </c>
      <c r="T8" s="388"/>
      <c r="U8" s="388"/>
      <c r="V8" s="388"/>
      <c r="W8" s="388"/>
      <c r="X8" s="388"/>
      <c r="Y8" s="389">
        <f t="shared" si="3"/>
        <v>100</v>
      </c>
    </row>
    <row r="9" spans="1:25" x14ac:dyDescent="0.35">
      <c r="A9" s="319" t="s">
        <v>2192</v>
      </c>
      <c r="B9" s="319" t="str">
        <f>VLOOKUP(A9,TaskValues_ref!E:F,2,FALSE)</f>
        <v>Maternal sepsis</v>
      </c>
      <c r="C9" s="388">
        <v>100</v>
      </c>
      <c r="D9" s="374"/>
      <c r="E9" s="389">
        <f t="shared" si="0"/>
        <v>100</v>
      </c>
      <c r="F9" s="387">
        <v>100</v>
      </c>
      <c r="G9" s="388"/>
      <c r="H9" s="388"/>
      <c r="I9" s="388"/>
      <c r="J9" s="389">
        <f t="shared" si="1"/>
        <v>100</v>
      </c>
      <c r="K9" s="387">
        <v>100</v>
      </c>
      <c r="L9" s="388"/>
      <c r="M9" s="388"/>
      <c r="N9" s="388"/>
      <c r="O9" s="388"/>
      <c r="P9" s="388"/>
      <c r="Q9" s="388"/>
      <c r="R9" s="389">
        <f t="shared" si="2"/>
        <v>100</v>
      </c>
      <c r="S9" s="387">
        <v>100</v>
      </c>
      <c r="T9" s="388"/>
      <c r="U9" s="388"/>
      <c r="V9" s="388"/>
      <c r="W9" s="388"/>
      <c r="X9" s="388"/>
      <c r="Y9" s="389">
        <f t="shared" si="3"/>
        <v>100</v>
      </c>
    </row>
    <row r="10" spans="1:25" x14ac:dyDescent="0.35">
      <c r="A10" s="319" t="s">
        <v>2193</v>
      </c>
      <c r="B10" s="319" t="str">
        <f>VLOOKUP(A10,TaskValues_ref!E:F,2,FALSE)</f>
        <v>Mastitis</v>
      </c>
      <c r="C10" s="388">
        <v>100</v>
      </c>
      <c r="D10" s="374"/>
      <c r="E10" s="389">
        <f t="shared" si="0"/>
        <v>100</v>
      </c>
      <c r="F10" s="387">
        <v>100</v>
      </c>
      <c r="G10" s="388"/>
      <c r="H10" s="388"/>
      <c r="I10" s="388"/>
      <c r="J10" s="389">
        <f t="shared" si="1"/>
        <v>100</v>
      </c>
      <c r="K10" s="387">
        <v>100</v>
      </c>
      <c r="L10" s="388"/>
      <c r="M10" s="388"/>
      <c r="N10" s="388"/>
      <c r="O10" s="388"/>
      <c r="P10" s="388"/>
      <c r="Q10" s="388"/>
      <c r="R10" s="389">
        <f t="shared" si="2"/>
        <v>100</v>
      </c>
      <c r="S10" s="387">
        <v>100</v>
      </c>
      <c r="T10" s="388"/>
      <c r="U10" s="388"/>
      <c r="V10" s="388"/>
      <c r="W10" s="388"/>
      <c r="X10" s="388"/>
      <c r="Y10" s="389">
        <f t="shared" si="3"/>
        <v>100</v>
      </c>
    </row>
    <row r="11" spans="1:25" x14ac:dyDescent="0.35">
      <c r="A11" s="319" t="s">
        <v>2194</v>
      </c>
      <c r="B11" s="319" t="str">
        <f>VLOOKUP(A11,TaskValues_ref!E:F,2,FALSE)</f>
        <v>Postpartum haemorrhage</v>
      </c>
      <c r="C11" s="388">
        <v>100</v>
      </c>
      <c r="D11" s="374"/>
      <c r="E11" s="389">
        <f t="shared" si="0"/>
        <v>100</v>
      </c>
      <c r="F11" s="387">
        <v>100</v>
      </c>
      <c r="G11" s="388"/>
      <c r="H11" s="388"/>
      <c r="I11" s="388"/>
      <c r="J11" s="389">
        <f t="shared" si="1"/>
        <v>100</v>
      </c>
      <c r="K11" s="387">
        <v>100</v>
      </c>
      <c r="L11" s="388"/>
      <c r="M11" s="388"/>
      <c r="N11" s="388"/>
      <c r="O11" s="388"/>
      <c r="P11" s="388"/>
      <c r="Q11" s="388"/>
      <c r="R11" s="389">
        <f t="shared" si="2"/>
        <v>100</v>
      </c>
      <c r="S11" s="387">
        <v>100</v>
      </c>
      <c r="T11" s="388"/>
      <c r="U11" s="388"/>
      <c r="V11" s="388"/>
      <c r="W11" s="388"/>
      <c r="X11" s="388"/>
      <c r="Y11" s="389">
        <f t="shared" si="3"/>
        <v>100</v>
      </c>
    </row>
    <row r="12" spans="1:25" x14ac:dyDescent="0.35">
      <c r="A12" s="319" t="s">
        <v>2202</v>
      </c>
      <c r="B12" s="319" t="str">
        <f>VLOOKUP(A12,TaskValues_ref!E:F,2,FALSE)</f>
        <v>Pre-referral PPH</v>
      </c>
      <c r="C12" s="388">
        <v>100</v>
      </c>
      <c r="D12" s="374"/>
      <c r="E12" s="389">
        <f t="shared" si="0"/>
        <v>100</v>
      </c>
      <c r="F12" s="387">
        <v>100</v>
      </c>
      <c r="G12" s="388"/>
      <c r="H12" s="388"/>
      <c r="I12" s="388"/>
      <c r="J12" s="389">
        <f t="shared" si="1"/>
        <v>100</v>
      </c>
      <c r="K12" s="387">
        <v>100</v>
      </c>
      <c r="L12" s="388"/>
      <c r="M12" s="388"/>
      <c r="N12" s="388"/>
      <c r="O12" s="388"/>
      <c r="P12" s="388"/>
      <c r="Q12" s="388"/>
      <c r="R12" s="389">
        <f t="shared" si="2"/>
        <v>100</v>
      </c>
      <c r="S12" s="387">
        <v>100</v>
      </c>
      <c r="T12" s="388"/>
      <c r="U12" s="388"/>
      <c r="V12" s="388"/>
      <c r="W12" s="388"/>
      <c r="X12" s="388"/>
      <c r="Y12" s="389">
        <f t="shared" si="3"/>
        <v>100</v>
      </c>
    </row>
    <row r="13" spans="1:25" x14ac:dyDescent="0.35">
      <c r="A13" s="319" t="s">
        <v>2207</v>
      </c>
      <c r="B13" s="319" t="str">
        <f>VLOOKUP(A13,TaskValues_ref!E:F,2,FALSE)</f>
        <v>Mortality surveillance</v>
      </c>
      <c r="C13" s="388">
        <v>100</v>
      </c>
      <c r="D13" s="374"/>
      <c r="E13" s="389">
        <f t="shared" si="0"/>
        <v>100</v>
      </c>
      <c r="F13" s="387">
        <v>100</v>
      </c>
      <c r="G13" s="388"/>
      <c r="H13" s="388"/>
      <c r="I13" s="388"/>
      <c r="J13" s="389">
        <f t="shared" si="1"/>
        <v>100</v>
      </c>
      <c r="K13" s="387">
        <v>100</v>
      </c>
      <c r="L13" s="388"/>
      <c r="M13" s="388"/>
      <c r="N13" s="388"/>
      <c r="O13" s="388"/>
      <c r="P13" s="388"/>
      <c r="Q13" s="388"/>
      <c r="R13" s="389">
        <f t="shared" si="2"/>
        <v>100</v>
      </c>
      <c r="S13" s="387">
        <v>100</v>
      </c>
      <c r="T13" s="388"/>
      <c r="U13" s="388"/>
      <c r="V13" s="388"/>
      <c r="W13" s="388"/>
      <c r="X13" s="388"/>
      <c r="Y13" s="389">
        <f t="shared" si="3"/>
        <v>100</v>
      </c>
    </row>
    <row r="14" spans="1:25" x14ac:dyDescent="0.35">
      <c r="A14" s="319" t="s">
        <v>2768</v>
      </c>
      <c r="B14" s="319" t="str">
        <f>VLOOKUP(A14,TaskValues_ref!E:F,2,FALSE)</f>
        <v>ID fistula and prolapse</v>
      </c>
      <c r="C14" s="388">
        <v>100</v>
      </c>
      <c r="D14" s="374"/>
      <c r="E14" s="389">
        <f t="shared" si="0"/>
        <v>100</v>
      </c>
      <c r="F14" s="387">
        <v>100</v>
      </c>
      <c r="G14" s="388"/>
      <c r="H14" s="388"/>
      <c r="I14" s="388"/>
      <c r="J14" s="389">
        <f t="shared" si="1"/>
        <v>100</v>
      </c>
      <c r="K14" s="387">
        <v>100</v>
      </c>
      <c r="L14" s="388"/>
      <c r="M14" s="388"/>
      <c r="N14" s="388"/>
      <c r="O14" s="388"/>
      <c r="P14" s="388"/>
      <c r="Q14" s="388"/>
      <c r="R14" s="389">
        <f t="shared" si="2"/>
        <v>100</v>
      </c>
      <c r="S14" s="387">
        <v>100</v>
      </c>
      <c r="T14" s="388"/>
      <c r="U14" s="388"/>
      <c r="V14" s="388"/>
      <c r="W14" s="388"/>
      <c r="X14" s="388"/>
      <c r="Y14" s="389">
        <f t="shared" si="3"/>
        <v>100</v>
      </c>
    </row>
    <row r="15" spans="1:25" x14ac:dyDescent="0.35">
      <c r="A15" s="319" t="s">
        <v>2769</v>
      </c>
      <c r="B15" s="319" t="str">
        <f>VLOOKUP(A15,TaskValues_ref!E:F,2,FALSE)</f>
        <v>Promote cervical cancer ID and treat</v>
      </c>
      <c r="C15" s="388">
        <v>100</v>
      </c>
      <c r="D15" s="374"/>
      <c r="E15" s="389">
        <f t="shared" si="0"/>
        <v>100</v>
      </c>
      <c r="F15" s="387">
        <v>100</v>
      </c>
      <c r="G15" s="388"/>
      <c r="H15" s="388"/>
      <c r="I15" s="388"/>
      <c r="J15" s="389">
        <f t="shared" si="1"/>
        <v>100</v>
      </c>
      <c r="K15" s="387">
        <v>100</v>
      </c>
      <c r="L15" s="388"/>
      <c r="M15" s="388"/>
      <c r="N15" s="388"/>
      <c r="O15" s="388"/>
      <c r="P15" s="388"/>
      <c r="Q15" s="388"/>
      <c r="R15" s="389">
        <f t="shared" si="2"/>
        <v>100</v>
      </c>
      <c r="S15" s="387">
        <v>100</v>
      </c>
      <c r="T15" s="388"/>
      <c r="U15" s="388"/>
      <c r="V15" s="388"/>
      <c r="W15" s="388"/>
      <c r="X15" s="388"/>
      <c r="Y15" s="389">
        <f t="shared" si="3"/>
        <v>100</v>
      </c>
    </row>
    <row r="16" spans="1:25" x14ac:dyDescent="0.35">
      <c r="A16" s="319" t="s">
        <v>2630</v>
      </c>
      <c r="B16" s="319" t="str">
        <f>VLOOKUP(A16,TaskValues_ref!E:F,2,FALSE)</f>
        <v>Newborn care</v>
      </c>
      <c r="C16" s="388">
        <v>100</v>
      </c>
      <c r="D16" s="374"/>
      <c r="E16" s="389">
        <f t="shared" si="0"/>
        <v>100</v>
      </c>
      <c r="F16" s="387">
        <v>100</v>
      </c>
      <c r="G16" s="388"/>
      <c r="H16" s="388"/>
      <c r="I16" s="388"/>
      <c r="J16" s="389">
        <f t="shared" si="1"/>
        <v>100</v>
      </c>
      <c r="K16" s="387">
        <v>100</v>
      </c>
      <c r="L16" s="388"/>
      <c r="M16" s="388"/>
      <c r="N16" s="388"/>
      <c r="O16" s="388"/>
      <c r="P16" s="388"/>
      <c r="Q16" s="388"/>
      <c r="R16" s="389">
        <f t="shared" si="2"/>
        <v>100</v>
      </c>
      <c r="S16" s="387">
        <v>100</v>
      </c>
      <c r="T16" s="388"/>
      <c r="U16" s="388"/>
      <c r="V16" s="388"/>
      <c r="W16" s="388"/>
      <c r="X16" s="388"/>
      <c r="Y16" s="389">
        <f t="shared" si="3"/>
        <v>100</v>
      </c>
    </row>
    <row r="17" spans="1:26" x14ac:dyDescent="0.35">
      <c r="A17" s="319" t="s">
        <v>2631</v>
      </c>
      <c r="B17" s="319" t="str">
        <f>VLOOKUP(A17,TaskValues_ref!E:F,2,FALSE)</f>
        <v>Chlorhexidine</v>
      </c>
      <c r="C17" s="388">
        <v>100</v>
      </c>
      <c r="D17" s="374"/>
      <c r="E17" s="389">
        <f t="shared" si="0"/>
        <v>100</v>
      </c>
      <c r="F17" s="387">
        <v>100</v>
      </c>
      <c r="G17" s="388"/>
      <c r="H17" s="388"/>
      <c r="I17" s="388"/>
      <c r="J17" s="389">
        <f t="shared" si="1"/>
        <v>100</v>
      </c>
      <c r="K17" s="387">
        <v>100</v>
      </c>
      <c r="L17" s="388"/>
      <c r="M17" s="388"/>
      <c r="N17" s="388"/>
      <c r="O17" s="388"/>
      <c r="P17" s="388"/>
      <c r="Q17" s="388"/>
      <c r="R17" s="389">
        <f t="shared" si="2"/>
        <v>100</v>
      </c>
      <c r="S17" s="387">
        <v>100</v>
      </c>
      <c r="T17" s="388"/>
      <c r="U17" s="388"/>
      <c r="V17" s="388"/>
      <c r="W17" s="388"/>
      <c r="X17" s="388"/>
      <c r="Y17" s="389">
        <f t="shared" si="3"/>
        <v>100</v>
      </c>
    </row>
    <row r="18" spans="1:26" x14ac:dyDescent="0.35">
      <c r="A18" s="319" t="s">
        <v>2632</v>
      </c>
      <c r="B18" s="319" t="str">
        <f>VLOOKUP(A18,TaskValues_ref!E:F,2,FALSE)</f>
        <v>Kangaroo care</v>
      </c>
      <c r="C18" s="388">
        <v>100</v>
      </c>
      <c r="D18" s="374"/>
      <c r="E18" s="389">
        <f t="shared" si="0"/>
        <v>100</v>
      </c>
      <c r="F18" s="387">
        <v>100</v>
      </c>
      <c r="G18" s="388"/>
      <c r="H18" s="388"/>
      <c r="I18" s="388"/>
      <c r="J18" s="389">
        <f t="shared" si="1"/>
        <v>100</v>
      </c>
      <c r="K18" s="387">
        <v>100</v>
      </c>
      <c r="L18" s="388"/>
      <c r="M18" s="388"/>
      <c r="N18" s="388"/>
      <c r="O18" s="388"/>
      <c r="P18" s="388"/>
      <c r="Q18" s="388"/>
      <c r="R18" s="389">
        <f t="shared" si="2"/>
        <v>100</v>
      </c>
      <c r="S18" s="387">
        <v>100</v>
      </c>
      <c r="T18" s="388"/>
      <c r="U18" s="388"/>
      <c r="V18" s="388"/>
      <c r="W18" s="388"/>
      <c r="X18" s="388"/>
      <c r="Y18" s="389">
        <f t="shared" si="3"/>
        <v>100</v>
      </c>
    </row>
    <row r="19" spans="1:26" x14ac:dyDescent="0.35">
      <c r="A19" s="319" t="s">
        <v>2633</v>
      </c>
      <c r="B19" s="319" t="str">
        <f>VLOOKUP(A19,TaskValues_ref!E:F,2,FALSE)</f>
        <v>Refer congenital anomalies</v>
      </c>
      <c r="C19" s="388">
        <v>100</v>
      </c>
      <c r="D19" s="374"/>
      <c r="E19" s="389">
        <f t="shared" si="0"/>
        <v>100</v>
      </c>
      <c r="F19" s="387">
        <v>100</v>
      </c>
      <c r="G19" s="388"/>
      <c r="H19" s="388"/>
      <c r="I19" s="388"/>
      <c r="J19" s="389">
        <f t="shared" si="1"/>
        <v>100</v>
      </c>
      <c r="K19" s="387">
        <v>100</v>
      </c>
      <c r="L19" s="388"/>
      <c r="M19" s="388"/>
      <c r="N19" s="388"/>
      <c r="O19" s="388"/>
      <c r="P19" s="388"/>
      <c r="Q19" s="388"/>
      <c r="R19" s="389">
        <f t="shared" si="2"/>
        <v>100</v>
      </c>
      <c r="S19" s="387">
        <v>100</v>
      </c>
      <c r="T19" s="388"/>
      <c r="U19" s="388"/>
      <c r="V19" s="388"/>
      <c r="W19" s="388"/>
      <c r="X19" s="388"/>
      <c r="Y19" s="389">
        <f t="shared" si="3"/>
        <v>100</v>
      </c>
    </row>
    <row r="20" spans="1:26" x14ac:dyDescent="0.35">
      <c r="A20" s="319" t="s">
        <v>2225</v>
      </c>
      <c r="B20" s="319" t="str">
        <f>VLOOKUP(A20,TaskValues_ref!E:F,2,FALSE)</f>
        <v>Pneumonia (ARI)</v>
      </c>
      <c r="C20" s="388">
        <v>100</v>
      </c>
      <c r="D20" s="374"/>
      <c r="E20" s="389">
        <f t="shared" si="0"/>
        <v>100</v>
      </c>
      <c r="F20" s="387"/>
      <c r="G20" s="388">
        <v>10</v>
      </c>
      <c r="H20" s="388">
        <v>90</v>
      </c>
      <c r="I20" s="388"/>
      <c r="J20" s="389">
        <f t="shared" si="1"/>
        <v>100</v>
      </c>
      <c r="K20" s="387"/>
      <c r="L20" s="388">
        <v>10</v>
      </c>
      <c r="M20" s="388">
        <v>45</v>
      </c>
      <c r="N20" s="388">
        <v>45</v>
      </c>
      <c r="O20" s="388"/>
      <c r="P20" s="388"/>
      <c r="Q20" s="388"/>
      <c r="R20" s="389">
        <f t="shared" si="2"/>
        <v>100</v>
      </c>
      <c r="S20" s="387"/>
      <c r="T20" s="388">
        <v>10</v>
      </c>
      <c r="U20" s="388">
        <v>45</v>
      </c>
      <c r="V20" s="388">
        <v>45</v>
      </c>
      <c r="W20" s="388"/>
      <c r="X20" s="388"/>
      <c r="Y20" s="389">
        <f t="shared" si="3"/>
        <v>100</v>
      </c>
      <c r="Z20" s="58"/>
    </row>
    <row r="21" spans="1:26" x14ac:dyDescent="0.35">
      <c r="A21" s="319" t="s">
        <v>2227</v>
      </c>
      <c r="B21" s="319" t="str">
        <f>VLOOKUP(A21,TaskValues_ref!E:F,2,FALSE)</f>
        <v>Diarrhea</v>
      </c>
      <c r="C21" s="388">
        <v>100</v>
      </c>
      <c r="D21" s="374"/>
      <c r="E21" s="389">
        <f t="shared" si="0"/>
        <v>100</v>
      </c>
      <c r="F21" s="387"/>
      <c r="G21" s="388">
        <v>10</v>
      </c>
      <c r="H21" s="388">
        <v>90</v>
      </c>
      <c r="I21" s="388"/>
      <c r="J21" s="389">
        <f t="shared" si="1"/>
        <v>100</v>
      </c>
      <c r="K21" s="387"/>
      <c r="L21" s="388">
        <v>10</v>
      </c>
      <c r="M21" s="388">
        <v>45</v>
      </c>
      <c r="N21" s="388">
        <v>45</v>
      </c>
      <c r="O21" s="388"/>
      <c r="P21" s="388"/>
      <c r="Q21" s="388"/>
      <c r="R21" s="389">
        <f t="shared" si="2"/>
        <v>100</v>
      </c>
      <c r="S21" s="387"/>
      <c r="T21" s="388">
        <v>10</v>
      </c>
      <c r="U21" s="388">
        <v>45</v>
      </c>
      <c r="V21" s="388">
        <v>45</v>
      </c>
      <c r="W21" s="388"/>
      <c r="X21" s="388"/>
      <c r="Y21" s="389">
        <f t="shared" si="3"/>
        <v>100</v>
      </c>
      <c r="Z21" s="58"/>
    </row>
    <row r="22" spans="1:26" x14ac:dyDescent="0.35">
      <c r="A22" s="319" t="s">
        <v>2228</v>
      </c>
      <c r="B22" s="319" t="str">
        <f>VLOOKUP(A22,TaskValues_ref!E:F,2,FALSE)</f>
        <v>Parasites</v>
      </c>
      <c r="C22" s="388">
        <v>100</v>
      </c>
      <c r="D22" s="374"/>
      <c r="E22" s="389">
        <f t="shared" si="0"/>
        <v>100</v>
      </c>
      <c r="F22" s="387"/>
      <c r="G22" s="388">
        <v>10</v>
      </c>
      <c r="H22" s="388">
        <v>90</v>
      </c>
      <c r="I22" s="388"/>
      <c r="J22" s="389">
        <f t="shared" si="1"/>
        <v>100</v>
      </c>
      <c r="K22" s="387"/>
      <c r="L22" s="388">
        <v>10</v>
      </c>
      <c r="M22" s="388">
        <v>45</v>
      </c>
      <c r="N22" s="388">
        <v>45</v>
      </c>
      <c r="O22" s="388"/>
      <c r="P22" s="388"/>
      <c r="Q22" s="388"/>
      <c r="R22" s="389">
        <f t="shared" si="2"/>
        <v>100</v>
      </c>
      <c r="S22" s="387"/>
      <c r="T22" s="388">
        <v>10</v>
      </c>
      <c r="U22" s="388">
        <v>45</v>
      </c>
      <c r="V22" s="388">
        <v>45</v>
      </c>
      <c r="W22" s="388"/>
      <c r="X22" s="388"/>
      <c r="Y22" s="389">
        <f t="shared" si="3"/>
        <v>100</v>
      </c>
      <c r="Z22" s="58"/>
    </row>
    <row r="23" spans="1:26" x14ac:dyDescent="0.35">
      <c r="A23" s="319" t="s">
        <v>2634</v>
      </c>
      <c r="B23" s="319" t="str">
        <f>VLOOKUP(A23,TaskValues_ref!E:F,2,FALSE)</f>
        <v>IMNCI</v>
      </c>
      <c r="C23" s="388">
        <v>100</v>
      </c>
      <c r="D23" s="374"/>
      <c r="E23" s="389">
        <f t="shared" si="0"/>
        <v>100</v>
      </c>
      <c r="F23" s="387"/>
      <c r="G23" s="388">
        <v>10</v>
      </c>
      <c r="H23" s="388">
        <v>90</v>
      </c>
      <c r="I23" s="388"/>
      <c r="J23" s="389">
        <f t="shared" si="1"/>
        <v>100</v>
      </c>
      <c r="K23" s="387"/>
      <c r="L23" s="388">
        <v>10</v>
      </c>
      <c r="M23" s="388">
        <v>45</v>
      </c>
      <c r="N23" s="388">
        <v>45</v>
      </c>
      <c r="O23" s="388"/>
      <c r="P23" s="388"/>
      <c r="Q23" s="388"/>
      <c r="R23" s="389">
        <f t="shared" si="2"/>
        <v>100</v>
      </c>
      <c r="S23" s="387"/>
      <c r="T23" s="388">
        <v>10</v>
      </c>
      <c r="U23" s="388">
        <v>45</v>
      </c>
      <c r="V23" s="388">
        <v>45</v>
      </c>
      <c r="W23" s="388"/>
      <c r="X23" s="388"/>
      <c r="Y23" s="389">
        <f t="shared" si="3"/>
        <v>100</v>
      </c>
      <c r="Z23" s="58"/>
    </row>
    <row r="24" spans="1:26" s="58" customFormat="1" x14ac:dyDescent="0.35">
      <c r="A24" s="388" t="s">
        <v>2226</v>
      </c>
      <c r="B24" s="388" t="str">
        <f>VLOOKUP(A24,TaskValues_ref!E:F,2,FALSE)</f>
        <v>Well child check &amp; growth monitoring</v>
      </c>
      <c r="C24" s="388">
        <v>100</v>
      </c>
      <c r="D24" s="388"/>
      <c r="E24" s="389">
        <f t="shared" si="0"/>
        <v>100</v>
      </c>
      <c r="F24" s="387"/>
      <c r="G24" s="388"/>
      <c r="H24" s="388">
        <v>100</v>
      </c>
      <c r="I24" s="388"/>
      <c r="J24" s="389">
        <f t="shared" si="1"/>
        <v>100</v>
      </c>
      <c r="K24" s="387"/>
      <c r="L24" s="388"/>
      <c r="M24" s="388">
        <v>40</v>
      </c>
      <c r="N24" s="388">
        <v>40</v>
      </c>
      <c r="O24" s="388">
        <v>20</v>
      </c>
      <c r="P24" s="388"/>
      <c r="Q24" s="388"/>
      <c r="R24" s="389">
        <f t="shared" si="2"/>
        <v>100</v>
      </c>
      <c r="S24" s="387"/>
      <c r="T24" s="388"/>
      <c r="U24" s="388">
        <v>80</v>
      </c>
      <c r="V24" s="388">
        <v>20</v>
      </c>
      <c r="W24" s="388"/>
      <c r="X24" s="388"/>
      <c r="Y24" s="389">
        <f t="shared" si="3"/>
        <v>100</v>
      </c>
    </row>
    <row r="25" spans="1:26" s="58" customFormat="1" x14ac:dyDescent="0.35">
      <c r="A25" s="388" t="s">
        <v>2635</v>
      </c>
      <c r="B25" s="388" t="str">
        <f>VLOOKUP(A25,TaskValues_ref!E:F,2,FALSE)</f>
        <v>Treat severe malnutrition</v>
      </c>
      <c r="C25" s="388">
        <v>100</v>
      </c>
      <c r="D25" s="388"/>
      <c r="E25" s="389">
        <f t="shared" si="0"/>
        <v>100</v>
      </c>
      <c r="F25" s="387"/>
      <c r="G25" s="388">
        <v>100</v>
      </c>
      <c r="H25" s="388"/>
      <c r="I25" s="388"/>
      <c r="J25" s="389">
        <f t="shared" si="1"/>
        <v>100</v>
      </c>
      <c r="K25" s="387"/>
      <c r="L25" s="388">
        <v>100</v>
      </c>
      <c r="M25" s="388"/>
      <c r="N25" s="388"/>
      <c r="O25" s="388"/>
      <c r="P25" s="388"/>
      <c r="Q25" s="388"/>
      <c r="R25" s="389">
        <f t="shared" si="2"/>
        <v>100</v>
      </c>
      <c r="S25" s="387"/>
      <c r="T25" s="388">
        <v>100</v>
      </c>
      <c r="U25" s="388"/>
      <c r="V25" s="388"/>
      <c r="W25" s="388"/>
      <c r="X25" s="388"/>
      <c r="Y25" s="389">
        <f t="shared" si="3"/>
        <v>100</v>
      </c>
    </row>
    <row r="26" spans="1:26" s="58" customFormat="1" x14ac:dyDescent="0.35">
      <c r="A26" s="388" t="s">
        <v>2636</v>
      </c>
      <c r="B26" s="388" t="str">
        <f>VLOOKUP(A26,TaskValues_ref!E:F,2,FALSE)</f>
        <v>Treat moderate malnutrition</v>
      </c>
      <c r="C26" s="388">
        <v>100</v>
      </c>
      <c r="D26" s="388"/>
      <c r="E26" s="389">
        <f t="shared" si="0"/>
        <v>100</v>
      </c>
      <c r="F26" s="387"/>
      <c r="G26" s="388"/>
      <c r="H26" s="388">
        <v>100</v>
      </c>
      <c r="I26" s="388"/>
      <c r="J26" s="389">
        <f t="shared" si="1"/>
        <v>100</v>
      </c>
      <c r="K26" s="387"/>
      <c r="L26" s="388"/>
      <c r="M26" s="388">
        <v>20</v>
      </c>
      <c r="N26" s="388">
        <v>40</v>
      </c>
      <c r="O26" s="388">
        <v>40</v>
      </c>
      <c r="P26" s="388"/>
      <c r="Q26" s="388"/>
      <c r="R26" s="389">
        <f t="shared" si="2"/>
        <v>100</v>
      </c>
      <c r="S26" s="387"/>
      <c r="T26" s="388"/>
      <c r="U26" s="388">
        <v>60</v>
      </c>
      <c r="V26" s="388">
        <v>40</v>
      </c>
      <c r="W26" s="388"/>
      <c r="X26" s="388"/>
      <c r="Y26" s="389">
        <f t="shared" si="3"/>
        <v>100</v>
      </c>
    </row>
    <row r="27" spans="1:26" s="58" customFormat="1" x14ac:dyDescent="0.35">
      <c r="A27" s="388" t="s">
        <v>2637</v>
      </c>
      <c r="B27" s="388" t="str">
        <f>VLOOKUP(A27,TaskValues_ref!E:F,2,FALSE)</f>
        <v>Deworming &amp; VitA</v>
      </c>
      <c r="C27" s="388">
        <v>100</v>
      </c>
      <c r="D27" s="388"/>
      <c r="E27" s="389">
        <f t="shared" si="0"/>
        <v>100</v>
      </c>
      <c r="F27" s="387"/>
      <c r="G27" s="388"/>
      <c r="H27" s="388">
        <v>100</v>
      </c>
      <c r="I27" s="388"/>
      <c r="J27" s="389">
        <f t="shared" si="1"/>
        <v>100</v>
      </c>
      <c r="K27" s="387"/>
      <c r="L27" s="388"/>
      <c r="M27" s="388">
        <v>50</v>
      </c>
      <c r="N27" s="388">
        <v>50</v>
      </c>
      <c r="O27" s="388"/>
      <c r="P27" s="388"/>
      <c r="Q27" s="388"/>
      <c r="R27" s="389">
        <f t="shared" si="2"/>
        <v>100</v>
      </c>
      <c r="S27" s="387"/>
      <c r="T27" s="388"/>
      <c r="U27" s="388">
        <v>100</v>
      </c>
      <c r="V27" s="388"/>
      <c r="W27" s="388"/>
      <c r="X27" s="388"/>
      <c r="Y27" s="389">
        <f t="shared" si="3"/>
        <v>100</v>
      </c>
    </row>
    <row r="28" spans="1:26" s="58" customFormat="1" x14ac:dyDescent="0.35">
      <c r="A28" s="388" t="s">
        <v>2638</v>
      </c>
      <c r="B28" s="388" t="str">
        <f>VLOOKUP(A28,TaskValues_ref!E:F,2,FALSE)</f>
        <v>Paediatric palliative</v>
      </c>
      <c r="C28" s="388">
        <v>100</v>
      </c>
      <c r="D28" s="388"/>
      <c r="E28" s="389">
        <f t="shared" si="0"/>
        <v>100</v>
      </c>
      <c r="F28" s="387"/>
      <c r="G28" s="388">
        <v>100</v>
      </c>
      <c r="H28" s="388"/>
      <c r="I28" s="388"/>
      <c r="J28" s="389">
        <f t="shared" si="1"/>
        <v>100</v>
      </c>
      <c r="K28" s="387"/>
      <c r="L28" s="388">
        <v>100</v>
      </c>
      <c r="M28" s="388"/>
      <c r="N28" s="388"/>
      <c r="O28" s="388"/>
      <c r="P28" s="388"/>
      <c r="Q28" s="388"/>
      <c r="R28" s="389">
        <f t="shared" si="2"/>
        <v>100</v>
      </c>
      <c r="S28" s="387"/>
      <c r="T28" s="388">
        <v>100</v>
      </c>
      <c r="U28" s="388"/>
      <c r="V28" s="388"/>
      <c r="W28" s="388"/>
      <c r="X28" s="388"/>
      <c r="Y28" s="389">
        <f t="shared" si="3"/>
        <v>100</v>
      </c>
    </row>
    <row r="29" spans="1:26" s="58" customFormat="1" x14ac:dyDescent="0.35">
      <c r="A29" s="388" t="s">
        <v>2639</v>
      </c>
      <c r="B29" s="388" t="str">
        <f>VLOOKUP(A29,TaskValues_ref!E:F,2,FALSE)</f>
        <v>Pharyngitis, tonsillitis, sinusitis</v>
      </c>
      <c r="C29" s="388">
        <v>100</v>
      </c>
      <c r="D29" s="388"/>
      <c r="E29" s="389">
        <f t="shared" si="0"/>
        <v>100</v>
      </c>
      <c r="F29" s="387"/>
      <c r="G29" s="388">
        <v>20</v>
      </c>
      <c r="H29" s="388">
        <v>80</v>
      </c>
      <c r="I29" s="388"/>
      <c r="J29" s="389">
        <f t="shared" si="1"/>
        <v>100</v>
      </c>
      <c r="K29" s="387"/>
      <c r="L29" s="388">
        <v>20</v>
      </c>
      <c r="M29" s="388">
        <v>20</v>
      </c>
      <c r="N29" s="388">
        <v>30</v>
      </c>
      <c r="O29" s="388">
        <v>30</v>
      </c>
      <c r="P29" s="388"/>
      <c r="Q29" s="388"/>
      <c r="R29" s="389">
        <f t="shared" si="2"/>
        <v>100</v>
      </c>
      <c r="S29" s="387"/>
      <c r="T29" s="388">
        <v>20</v>
      </c>
      <c r="U29" s="388">
        <v>40</v>
      </c>
      <c r="V29" s="388">
        <v>40</v>
      </c>
      <c r="W29" s="388"/>
      <c r="X29" s="388"/>
      <c r="Y29" s="389">
        <f t="shared" si="3"/>
        <v>100</v>
      </c>
    </row>
    <row r="30" spans="1:26" s="58" customFormat="1" x14ac:dyDescent="0.35">
      <c r="A30" s="388" t="s">
        <v>2640</v>
      </c>
      <c r="B30" s="388" t="str">
        <f>VLOOKUP(A30,TaskValues_ref!E:F,2,FALSE)</f>
        <v>Scabies</v>
      </c>
      <c r="C30" s="388">
        <v>100</v>
      </c>
      <c r="D30" s="388"/>
      <c r="E30" s="389">
        <f t="shared" si="0"/>
        <v>100</v>
      </c>
      <c r="F30" s="387"/>
      <c r="G30" s="388"/>
      <c r="H30" s="388">
        <v>100</v>
      </c>
      <c r="I30" s="388"/>
      <c r="J30" s="389">
        <f t="shared" si="1"/>
        <v>100</v>
      </c>
      <c r="K30" s="387"/>
      <c r="L30" s="388"/>
      <c r="M30" s="388">
        <v>50</v>
      </c>
      <c r="N30" s="388">
        <v>50</v>
      </c>
      <c r="O30" s="388"/>
      <c r="P30" s="388"/>
      <c r="Q30" s="388"/>
      <c r="R30" s="389">
        <f t="shared" si="2"/>
        <v>100</v>
      </c>
      <c r="S30" s="387"/>
      <c r="T30" s="388"/>
      <c r="U30" s="388">
        <v>100</v>
      </c>
      <c r="V30" s="388"/>
      <c r="W30" s="388"/>
      <c r="X30" s="388"/>
      <c r="Y30" s="389">
        <f t="shared" si="3"/>
        <v>100</v>
      </c>
    </row>
    <row r="31" spans="1:26" x14ac:dyDescent="0.35">
      <c r="A31" s="321" t="s">
        <v>2641</v>
      </c>
      <c r="B31" s="319" t="str">
        <f>VLOOKUP(A31,TaskValues_ref!E:F,2,FALSE)</f>
        <v>Child abuse</v>
      </c>
      <c r="C31" s="388">
        <v>100</v>
      </c>
      <c r="D31" s="388"/>
      <c r="E31" s="389">
        <f t="shared" si="0"/>
        <v>100</v>
      </c>
      <c r="F31" s="387"/>
      <c r="G31" s="388">
        <v>50</v>
      </c>
      <c r="H31" s="388">
        <v>50</v>
      </c>
      <c r="I31" s="388"/>
      <c r="J31" s="389">
        <f t="shared" si="1"/>
        <v>100</v>
      </c>
      <c r="K31" s="387"/>
      <c r="L31" s="388">
        <v>25</v>
      </c>
      <c r="M31" s="388">
        <v>25</v>
      </c>
      <c r="N31" s="388">
        <v>50</v>
      </c>
      <c r="O31" s="388"/>
      <c r="P31" s="388"/>
      <c r="Q31" s="388"/>
      <c r="R31" s="389">
        <f t="shared" si="2"/>
        <v>100</v>
      </c>
      <c r="S31" s="387"/>
      <c r="T31" s="388">
        <v>25</v>
      </c>
      <c r="U31" s="388">
        <v>75</v>
      </c>
      <c r="V31" s="388"/>
      <c r="W31" s="388"/>
      <c r="X31" s="388"/>
      <c r="Y31" s="389">
        <f t="shared" si="3"/>
        <v>100</v>
      </c>
    </row>
    <row r="32" spans="1:26" x14ac:dyDescent="0.35">
      <c r="A32" s="321" t="s">
        <v>2642</v>
      </c>
      <c r="B32" s="319" t="str">
        <f>VLOOKUP(A32,TaskValues_ref!E:F,2,FALSE)</f>
        <v>Social services</v>
      </c>
      <c r="C32" s="388">
        <v>100</v>
      </c>
      <c r="D32" s="388"/>
      <c r="E32" s="389">
        <f t="shared" si="0"/>
        <v>100</v>
      </c>
      <c r="F32" s="387"/>
      <c r="G32" s="388">
        <v>50</v>
      </c>
      <c r="H32" s="388">
        <v>50</v>
      </c>
      <c r="I32" s="388"/>
      <c r="J32" s="389">
        <f t="shared" ref="J32:J33" si="4">SUM(F32:I32)</f>
        <v>100</v>
      </c>
      <c r="K32" s="387"/>
      <c r="L32" s="388">
        <v>25</v>
      </c>
      <c r="M32" s="388">
        <v>25</v>
      </c>
      <c r="N32" s="388">
        <v>50</v>
      </c>
      <c r="O32" s="388"/>
      <c r="P32" s="388"/>
      <c r="Q32" s="388"/>
      <c r="R32" s="389">
        <f t="shared" ref="R32:R33" si="5">SUM(K32:Q32)</f>
        <v>100</v>
      </c>
      <c r="S32" s="387"/>
      <c r="T32" s="388">
        <v>25</v>
      </c>
      <c r="U32" s="388">
        <v>75</v>
      </c>
      <c r="V32" s="388"/>
      <c r="W32" s="388"/>
      <c r="X32" s="388"/>
      <c r="Y32" s="389">
        <f t="shared" ref="Y32:Y33" si="6">SUM(S32:X32)</f>
        <v>100</v>
      </c>
    </row>
    <row r="33" spans="1:25" x14ac:dyDescent="0.35">
      <c r="A33" s="319" t="s">
        <v>2253</v>
      </c>
      <c r="B33" s="319" t="str">
        <f>VLOOKUP(A33,TaskValues_ref!E:F,2,FALSE)</f>
        <v>Promotion of immunization</v>
      </c>
      <c r="C33" s="388">
        <v>100</v>
      </c>
      <c r="D33" s="388"/>
      <c r="E33" s="389">
        <f t="shared" si="0"/>
        <v>100</v>
      </c>
      <c r="F33" s="387"/>
      <c r="G33" s="388"/>
      <c r="H33" s="388">
        <v>100</v>
      </c>
      <c r="I33" s="388"/>
      <c r="J33" s="389">
        <f t="shared" si="4"/>
        <v>100</v>
      </c>
      <c r="K33" s="387"/>
      <c r="L33" s="388"/>
      <c r="M33" s="388">
        <v>50</v>
      </c>
      <c r="N33" s="388">
        <v>50</v>
      </c>
      <c r="O33" s="388"/>
      <c r="P33" s="388"/>
      <c r="Q33" s="388"/>
      <c r="R33" s="389">
        <f t="shared" si="5"/>
        <v>100</v>
      </c>
      <c r="S33" s="387"/>
      <c r="T33" s="388"/>
      <c r="U33" s="388">
        <v>100</v>
      </c>
      <c r="V33" s="388"/>
      <c r="W33" s="388"/>
      <c r="X33" s="388"/>
      <c r="Y33" s="389">
        <f t="shared" si="6"/>
        <v>100</v>
      </c>
    </row>
    <row r="34" spans="1:25" s="58" customFormat="1" x14ac:dyDescent="0.35">
      <c r="A34" s="388" t="s">
        <v>2259</v>
      </c>
      <c r="B34" s="388" t="str">
        <f>VLOOKUP(A34,TaskValues_ref!E:F,2,FALSE)</f>
        <v>RI birth</v>
      </c>
      <c r="C34" s="388">
        <v>100</v>
      </c>
      <c r="D34" s="388"/>
      <c r="E34" s="389">
        <f t="shared" ref="E34:E64" si="7">SUM(C34:D34)</f>
        <v>100</v>
      </c>
      <c r="F34" s="387">
        <v>100</v>
      </c>
      <c r="G34" s="388"/>
      <c r="H34" s="388"/>
      <c r="I34" s="388"/>
      <c r="J34" s="389">
        <f t="shared" si="1"/>
        <v>100</v>
      </c>
      <c r="K34" s="387">
        <v>100</v>
      </c>
      <c r="L34" s="388"/>
      <c r="M34" s="388"/>
      <c r="N34" s="388"/>
      <c r="O34" s="388"/>
      <c r="P34" s="388"/>
      <c r="Q34" s="388"/>
      <c r="R34" s="389">
        <f t="shared" si="2"/>
        <v>100</v>
      </c>
      <c r="S34" s="387">
        <v>100</v>
      </c>
      <c r="T34" s="388"/>
      <c r="U34" s="388"/>
      <c r="V34" s="388"/>
      <c r="W34" s="388"/>
      <c r="X34" s="388"/>
      <c r="Y34" s="389">
        <f t="shared" si="3"/>
        <v>100</v>
      </c>
    </row>
    <row r="35" spans="1:25" s="58" customFormat="1" x14ac:dyDescent="0.35">
      <c r="A35" s="388" t="s">
        <v>2260</v>
      </c>
      <c r="B35" s="388" t="str">
        <f>VLOOKUP(A35,TaskValues_ref!E:F,2,FALSE)</f>
        <v>RI 1st year</v>
      </c>
      <c r="C35" s="388">
        <v>100</v>
      </c>
      <c r="D35" s="388"/>
      <c r="E35" s="389">
        <f t="shared" si="7"/>
        <v>100</v>
      </c>
      <c r="F35" s="387"/>
      <c r="G35" s="388"/>
      <c r="H35" s="388">
        <v>100</v>
      </c>
      <c r="I35" s="388"/>
      <c r="J35" s="389">
        <f t="shared" si="1"/>
        <v>100</v>
      </c>
      <c r="K35" s="387"/>
      <c r="L35" s="388"/>
      <c r="M35" s="388">
        <v>50</v>
      </c>
      <c r="N35" s="388">
        <v>50</v>
      </c>
      <c r="O35" s="388"/>
      <c r="P35" s="388"/>
      <c r="Q35" s="388"/>
      <c r="R35" s="389">
        <f t="shared" si="2"/>
        <v>100</v>
      </c>
      <c r="S35" s="387"/>
      <c r="T35" s="388"/>
      <c r="U35" s="388">
        <v>100</v>
      </c>
      <c r="V35" s="388"/>
      <c r="W35" s="388"/>
      <c r="X35" s="388"/>
      <c r="Y35" s="389">
        <f t="shared" si="3"/>
        <v>100</v>
      </c>
    </row>
    <row r="36" spans="1:25" s="58" customFormat="1" x14ac:dyDescent="0.35">
      <c r="A36" s="388" t="s">
        <v>2261</v>
      </c>
      <c r="B36" s="388" t="str">
        <f>VLOOKUP(A36,TaskValues_ref!E:F,2,FALSE)</f>
        <v>RI 2nd year</v>
      </c>
      <c r="C36" s="388">
        <v>100</v>
      </c>
      <c r="D36" s="388"/>
      <c r="E36" s="389">
        <f t="shared" si="7"/>
        <v>100</v>
      </c>
      <c r="F36" s="387"/>
      <c r="G36" s="388"/>
      <c r="H36" s="388">
        <v>100</v>
      </c>
      <c r="I36" s="388"/>
      <c r="J36" s="389">
        <f t="shared" si="1"/>
        <v>100</v>
      </c>
      <c r="K36" s="387"/>
      <c r="L36" s="388"/>
      <c r="M36" s="388">
        <v>50</v>
      </c>
      <c r="N36" s="388">
        <v>50</v>
      </c>
      <c r="O36" s="388"/>
      <c r="P36" s="388"/>
      <c r="Q36" s="388"/>
      <c r="R36" s="389">
        <f t="shared" si="2"/>
        <v>100</v>
      </c>
      <c r="S36" s="387"/>
      <c r="T36" s="388"/>
      <c r="U36" s="388">
        <v>100</v>
      </c>
      <c r="V36" s="388"/>
      <c r="W36" s="388"/>
      <c r="X36" s="388"/>
      <c r="Y36" s="389">
        <f t="shared" si="3"/>
        <v>100</v>
      </c>
    </row>
    <row r="37" spans="1:25" s="58" customFormat="1" x14ac:dyDescent="0.35">
      <c r="A37" s="388" t="s">
        <v>2262</v>
      </c>
      <c r="B37" s="388" t="str">
        <f>VLOOKUP(A37,TaskValues_ref!E:F,2,FALSE)</f>
        <v>RI Td CBA</v>
      </c>
      <c r="C37" s="388">
        <v>100</v>
      </c>
      <c r="D37" s="388"/>
      <c r="E37" s="389">
        <f t="shared" si="7"/>
        <v>100</v>
      </c>
      <c r="F37" s="387"/>
      <c r="G37" s="388"/>
      <c r="H37" s="388">
        <v>100</v>
      </c>
      <c r="I37" s="388"/>
      <c r="J37" s="389">
        <f t="shared" si="1"/>
        <v>100</v>
      </c>
      <c r="K37" s="387"/>
      <c r="L37" s="388"/>
      <c r="M37" s="388">
        <v>50</v>
      </c>
      <c r="N37" s="388">
        <v>50</v>
      </c>
      <c r="O37" s="388"/>
      <c r="P37" s="388"/>
      <c r="Q37" s="388"/>
      <c r="R37" s="389">
        <f t="shared" si="2"/>
        <v>100</v>
      </c>
      <c r="S37" s="387"/>
      <c r="T37" s="388"/>
      <c r="U37" s="388">
        <v>100</v>
      </c>
      <c r="V37" s="388"/>
      <c r="W37" s="388"/>
      <c r="X37" s="388"/>
      <c r="Y37" s="389">
        <f t="shared" si="3"/>
        <v>100</v>
      </c>
    </row>
    <row r="38" spans="1:25" s="58" customFormat="1" x14ac:dyDescent="0.35">
      <c r="A38" s="388" t="s">
        <v>2254</v>
      </c>
      <c r="B38" s="388" t="str">
        <f>VLOOKUP(A38,TaskValues_ref!E:F,2,FALSE)</f>
        <v>SIAs</v>
      </c>
      <c r="C38" s="388">
        <v>100</v>
      </c>
      <c r="D38" s="388"/>
      <c r="E38" s="389">
        <f t="shared" si="7"/>
        <v>100</v>
      </c>
      <c r="F38" s="387"/>
      <c r="G38" s="388"/>
      <c r="H38" s="388">
        <v>100</v>
      </c>
      <c r="I38" s="388"/>
      <c r="J38" s="389">
        <f t="shared" si="1"/>
        <v>100</v>
      </c>
      <c r="K38" s="387"/>
      <c r="L38" s="388"/>
      <c r="M38" s="388">
        <v>50</v>
      </c>
      <c r="N38" s="388">
        <v>50</v>
      </c>
      <c r="O38" s="388"/>
      <c r="P38" s="388"/>
      <c r="Q38" s="388"/>
      <c r="R38" s="389">
        <f t="shared" si="2"/>
        <v>100</v>
      </c>
      <c r="S38" s="387"/>
      <c r="T38" s="388"/>
      <c r="U38" s="388">
        <v>100</v>
      </c>
      <c r="V38" s="388"/>
      <c r="W38" s="388"/>
      <c r="X38" s="388"/>
      <c r="Y38" s="389">
        <f t="shared" si="3"/>
        <v>100</v>
      </c>
    </row>
    <row r="39" spans="1:25" s="58" customFormat="1" x14ac:dyDescent="0.35">
      <c r="A39" s="388" t="s">
        <v>2255</v>
      </c>
      <c r="B39" s="388" t="str">
        <f>VLOOKUP(A39,TaskValues_ref!E:F,2,FALSE)</f>
        <v>RI adverse effects</v>
      </c>
      <c r="C39" s="388">
        <v>100</v>
      </c>
      <c r="D39" s="388"/>
      <c r="E39" s="389">
        <f t="shared" si="7"/>
        <v>100</v>
      </c>
      <c r="F39" s="387"/>
      <c r="G39" s="388">
        <v>50</v>
      </c>
      <c r="H39" s="388">
        <v>50</v>
      </c>
      <c r="I39" s="388"/>
      <c r="J39" s="389">
        <f t="shared" si="1"/>
        <v>100</v>
      </c>
      <c r="K39" s="387"/>
      <c r="L39" s="388"/>
      <c r="M39" s="388"/>
      <c r="N39" s="388">
        <v>50</v>
      </c>
      <c r="O39" s="388">
        <v>50</v>
      </c>
      <c r="P39" s="388"/>
      <c r="Q39" s="388"/>
      <c r="R39" s="389">
        <f t="shared" si="2"/>
        <v>100</v>
      </c>
      <c r="S39" s="387"/>
      <c r="T39" s="388"/>
      <c r="U39" s="388">
        <v>50</v>
      </c>
      <c r="V39" s="388">
        <v>50</v>
      </c>
      <c r="W39" s="388"/>
      <c r="X39" s="388"/>
      <c r="Y39" s="389">
        <f t="shared" si="3"/>
        <v>100</v>
      </c>
    </row>
    <row r="40" spans="1:25" s="58" customFormat="1" x14ac:dyDescent="0.35">
      <c r="A40" s="388" t="s">
        <v>2256</v>
      </c>
      <c r="B40" s="388" t="str">
        <f>VLOOKUP(A40,TaskValues_ref!E:F,2,FALSE)</f>
        <v>Outbreak detection &amp; response</v>
      </c>
      <c r="C40" s="388">
        <v>100</v>
      </c>
      <c r="D40" s="388"/>
      <c r="E40" s="389">
        <f t="shared" si="7"/>
        <v>100</v>
      </c>
      <c r="F40" s="387"/>
      <c r="G40" s="388">
        <v>25</v>
      </c>
      <c r="H40" s="388">
        <v>75</v>
      </c>
      <c r="I40" s="388"/>
      <c r="J40" s="389">
        <f t="shared" si="1"/>
        <v>100</v>
      </c>
      <c r="K40" s="387"/>
      <c r="L40" s="388">
        <v>25</v>
      </c>
      <c r="M40" s="388">
        <v>75</v>
      </c>
      <c r="N40" s="388"/>
      <c r="O40" s="388"/>
      <c r="P40" s="388"/>
      <c r="Q40" s="388"/>
      <c r="R40" s="389">
        <f t="shared" si="2"/>
        <v>100</v>
      </c>
      <c r="S40" s="387"/>
      <c r="T40" s="388">
        <v>25</v>
      </c>
      <c r="U40" s="388">
        <v>75</v>
      </c>
      <c r="V40" s="388"/>
      <c r="W40" s="388"/>
      <c r="X40" s="388"/>
      <c r="Y40" s="389">
        <f t="shared" si="3"/>
        <v>100</v>
      </c>
    </row>
    <row r="41" spans="1:25" x14ac:dyDescent="0.35">
      <c r="A41" s="319" t="s">
        <v>2257</v>
      </c>
      <c r="B41" s="319" t="str">
        <f>VLOOKUP(A41,TaskValues_ref!E:F,2,FALSE)</f>
        <v>Mobiliation &amp; promotion of EPI</v>
      </c>
      <c r="C41" s="388">
        <v>100</v>
      </c>
      <c r="D41" s="388"/>
      <c r="E41" s="389">
        <f t="shared" si="7"/>
        <v>100</v>
      </c>
      <c r="F41" s="387"/>
      <c r="G41" s="388"/>
      <c r="H41" s="388">
        <v>100</v>
      </c>
      <c r="I41" s="388"/>
      <c r="J41" s="389">
        <f t="shared" si="1"/>
        <v>100</v>
      </c>
      <c r="K41" s="387"/>
      <c r="L41" s="388"/>
      <c r="M41" s="388">
        <v>50</v>
      </c>
      <c r="N41" s="388">
        <v>50</v>
      </c>
      <c r="O41" s="388"/>
      <c r="P41" s="388"/>
      <c r="Q41" s="388"/>
      <c r="R41" s="389">
        <f t="shared" si="2"/>
        <v>100</v>
      </c>
      <c r="S41" s="387"/>
      <c r="T41" s="388"/>
      <c r="U41" s="388">
        <v>100</v>
      </c>
      <c r="V41" s="388"/>
      <c r="W41" s="388"/>
      <c r="X41" s="388"/>
      <c r="Y41" s="389">
        <f t="shared" si="3"/>
        <v>100</v>
      </c>
    </row>
    <row r="42" spans="1:25" x14ac:dyDescent="0.35">
      <c r="A42" s="319" t="s">
        <v>2258</v>
      </c>
      <c r="B42" s="319" t="str">
        <f>VLOOKUP(A42,TaskValues_ref!E:F,2,FALSE)</f>
        <v>VPD surveillance</v>
      </c>
      <c r="C42" s="388">
        <v>100</v>
      </c>
      <c r="D42" s="388"/>
      <c r="E42" s="389">
        <f t="shared" si="7"/>
        <v>100</v>
      </c>
      <c r="F42" s="387"/>
      <c r="G42" s="388"/>
      <c r="H42" s="388">
        <v>100</v>
      </c>
      <c r="I42" s="388"/>
      <c r="J42" s="389">
        <f t="shared" si="1"/>
        <v>100</v>
      </c>
      <c r="K42" s="387"/>
      <c r="L42" s="388"/>
      <c r="M42" s="388">
        <v>50</v>
      </c>
      <c r="N42" s="388">
        <v>50</v>
      </c>
      <c r="O42" s="388"/>
      <c r="P42" s="388"/>
      <c r="Q42" s="388"/>
      <c r="R42" s="389">
        <f t="shared" si="2"/>
        <v>100</v>
      </c>
      <c r="S42" s="387"/>
      <c r="T42" s="388"/>
      <c r="U42" s="388">
        <v>100</v>
      </c>
      <c r="V42" s="388"/>
      <c r="W42" s="388"/>
      <c r="X42" s="388"/>
      <c r="Y42" s="389">
        <f t="shared" si="3"/>
        <v>100</v>
      </c>
    </row>
    <row r="43" spans="1:25" s="58" customFormat="1" x14ac:dyDescent="0.35">
      <c r="A43" s="388" t="s">
        <v>2293</v>
      </c>
      <c r="B43" s="388" t="str">
        <f>VLOOKUP(A43,TaskValues_ref!E:F,2,FALSE)</f>
        <v>FP consult first time</v>
      </c>
      <c r="C43" s="388">
        <v>100</v>
      </c>
      <c r="D43" s="388"/>
      <c r="E43" s="389">
        <f t="shared" si="7"/>
        <v>100</v>
      </c>
      <c r="F43" s="387">
        <v>80</v>
      </c>
      <c r="G43" s="388"/>
      <c r="H43" s="388">
        <v>20</v>
      </c>
      <c r="I43" s="388"/>
      <c r="J43" s="389">
        <f t="shared" si="1"/>
        <v>100</v>
      </c>
      <c r="K43" s="387">
        <v>80</v>
      </c>
      <c r="L43" s="388"/>
      <c r="M43" s="388">
        <v>20</v>
      </c>
      <c r="N43" s="388"/>
      <c r="O43" s="388"/>
      <c r="P43" s="388"/>
      <c r="Q43" s="388"/>
      <c r="R43" s="389">
        <f t="shared" si="2"/>
        <v>100</v>
      </c>
      <c r="S43" s="387">
        <v>80</v>
      </c>
      <c r="T43" s="388"/>
      <c r="U43" s="388">
        <v>20</v>
      </c>
      <c r="V43" s="388"/>
      <c r="W43" s="388"/>
      <c r="X43" s="388"/>
      <c r="Y43" s="389">
        <f t="shared" si="3"/>
        <v>100</v>
      </c>
    </row>
    <row r="44" spans="1:25" s="58" customFormat="1" x14ac:dyDescent="0.35">
      <c r="A44" s="388" t="s">
        <v>2294</v>
      </c>
      <c r="B44" s="388" t="str">
        <f>VLOOKUP(A44,TaskValues_ref!E:F,2,FALSE)</f>
        <v>FP consult postpartum</v>
      </c>
      <c r="C44" s="388">
        <v>100</v>
      </c>
      <c r="D44" s="388"/>
      <c r="E44" s="389">
        <f t="shared" si="7"/>
        <v>100</v>
      </c>
      <c r="F44" s="387">
        <v>80</v>
      </c>
      <c r="G44" s="388"/>
      <c r="H44" s="388">
        <v>20</v>
      </c>
      <c r="I44" s="388"/>
      <c r="J44" s="389">
        <f t="shared" si="1"/>
        <v>100</v>
      </c>
      <c r="K44" s="387">
        <v>80</v>
      </c>
      <c r="L44" s="388"/>
      <c r="M44" s="388">
        <v>20</v>
      </c>
      <c r="N44" s="388"/>
      <c r="O44" s="388"/>
      <c r="P44" s="388"/>
      <c r="Q44" s="388"/>
      <c r="R44" s="389">
        <f t="shared" si="2"/>
        <v>100</v>
      </c>
      <c r="S44" s="387">
        <v>80</v>
      </c>
      <c r="T44" s="388"/>
      <c r="U44" s="388">
        <v>20</v>
      </c>
      <c r="V44" s="388"/>
      <c r="W44" s="388"/>
      <c r="X44" s="388"/>
      <c r="Y44" s="389">
        <f t="shared" si="3"/>
        <v>100</v>
      </c>
    </row>
    <row r="45" spans="1:25" s="58" customFormat="1" x14ac:dyDescent="0.35">
      <c r="A45" s="388" t="s">
        <v>2295</v>
      </c>
      <c r="B45" s="388" t="str">
        <f>VLOOKUP(A45,TaskValues_ref!E:F,2,FALSE)</f>
        <v>FP consult switch</v>
      </c>
      <c r="C45" s="388">
        <v>100</v>
      </c>
      <c r="D45" s="388"/>
      <c r="E45" s="389">
        <f t="shared" si="7"/>
        <v>100</v>
      </c>
      <c r="F45" s="387">
        <v>80</v>
      </c>
      <c r="G45" s="388"/>
      <c r="H45" s="388">
        <v>20</v>
      </c>
      <c r="I45" s="388"/>
      <c r="J45" s="389">
        <f t="shared" si="1"/>
        <v>100</v>
      </c>
      <c r="K45" s="387">
        <v>80</v>
      </c>
      <c r="L45" s="388"/>
      <c r="M45" s="388">
        <v>20</v>
      </c>
      <c r="N45" s="388"/>
      <c r="O45" s="388"/>
      <c r="P45" s="388"/>
      <c r="Q45" s="388"/>
      <c r="R45" s="389">
        <f t="shared" si="2"/>
        <v>100</v>
      </c>
      <c r="S45" s="387">
        <v>80</v>
      </c>
      <c r="T45" s="388"/>
      <c r="U45" s="388">
        <v>20</v>
      </c>
      <c r="V45" s="388"/>
      <c r="W45" s="388"/>
      <c r="X45" s="388"/>
      <c r="Y45" s="389">
        <f t="shared" si="3"/>
        <v>100</v>
      </c>
    </row>
    <row r="46" spans="1:25" s="58" customFormat="1" x14ac:dyDescent="0.35">
      <c r="A46" s="388" t="s">
        <v>2643</v>
      </c>
      <c r="B46" s="388" t="str">
        <f>VLOOKUP(A46,TaskValues_ref!E:F,2,FALSE)</f>
        <v>Provision of contraceptives</v>
      </c>
      <c r="C46" s="388">
        <v>100</v>
      </c>
      <c r="D46" s="388"/>
      <c r="E46" s="389">
        <f t="shared" si="7"/>
        <v>100</v>
      </c>
      <c r="F46" s="387">
        <v>80</v>
      </c>
      <c r="G46" s="388"/>
      <c r="H46" s="388">
        <v>20</v>
      </c>
      <c r="I46" s="388"/>
      <c r="J46" s="389">
        <f t="shared" si="1"/>
        <v>100</v>
      </c>
      <c r="K46" s="387">
        <v>80</v>
      </c>
      <c r="L46" s="388"/>
      <c r="M46" s="388">
        <v>20</v>
      </c>
      <c r="N46" s="388"/>
      <c r="O46" s="388"/>
      <c r="P46" s="388"/>
      <c r="Q46" s="388"/>
      <c r="R46" s="389">
        <f t="shared" si="2"/>
        <v>100</v>
      </c>
      <c r="S46" s="387">
        <v>80</v>
      </c>
      <c r="T46" s="388"/>
      <c r="U46" s="388">
        <v>20</v>
      </c>
      <c r="V46" s="388"/>
      <c r="W46" s="388"/>
      <c r="X46" s="388"/>
      <c r="Y46" s="389">
        <f t="shared" si="3"/>
        <v>100</v>
      </c>
    </row>
    <row r="47" spans="1:25" s="58" customFormat="1" x14ac:dyDescent="0.35">
      <c r="A47" s="388" t="s">
        <v>2644</v>
      </c>
      <c r="B47" s="388" t="str">
        <f>VLOOKUP(A47,TaskValues_ref!E:F,2,FALSE)</f>
        <v>Provision of implants and IUCD</v>
      </c>
      <c r="C47" s="388">
        <v>100</v>
      </c>
      <c r="D47" s="388"/>
      <c r="E47" s="389">
        <f t="shared" si="7"/>
        <v>100</v>
      </c>
      <c r="F47" s="387"/>
      <c r="G47" s="388">
        <v>100</v>
      </c>
      <c r="H47" s="388"/>
      <c r="I47" s="388"/>
      <c r="J47" s="389">
        <f t="shared" si="1"/>
        <v>100</v>
      </c>
      <c r="K47" s="387"/>
      <c r="L47" s="388">
        <v>100</v>
      </c>
      <c r="M47" s="388"/>
      <c r="N47" s="388"/>
      <c r="O47" s="388"/>
      <c r="P47" s="388"/>
      <c r="Q47" s="388"/>
      <c r="R47" s="389">
        <f t="shared" si="2"/>
        <v>100</v>
      </c>
      <c r="S47" s="387"/>
      <c r="T47" s="388">
        <v>100</v>
      </c>
      <c r="U47" s="388"/>
      <c r="V47" s="388"/>
      <c r="W47" s="388"/>
      <c r="X47" s="388"/>
      <c r="Y47" s="389">
        <f t="shared" si="3"/>
        <v>100</v>
      </c>
    </row>
    <row r="48" spans="1:25" s="58" customFormat="1" x14ac:dyDescent="0.35">
      <c r="A48" s="388" t="s">
        <v>2645</v>
      </c>
      <c r="B48" s="388" t="str">
        <f>VLOOKUP(A48,TaskValues_ref!E:F,2,FALSE)</f>
        <v>Removal of implants and IUCD</v>
      </c>
      <c r="C48" s="388">
        <v>100</v>
      </c>
      <c r="D48" s="388"/>
      <c r="E48" s="389">
        <f t="shared" si="7"/>
        <v>100</v>
      </c>
      <c r="F48" s="387"/>
      <c r="G48" s="388">
        <v>100</v>
      </c>
      <c r="H48" s="388"/>
      <c r="I48" s="388"/>
      <c r="J48" s="389">
        <f t="shared" si="1"/>
        <v>100</v>
      </c>
      <c r="K48" s="387"/>
      <c r="L48" s="388">
        <v>100</v>
      </c>
      <c r="M48" s="388"/>
      <c r="N48" s="388"/>
      <c r="O48" s="388"/>
      <c r="P48" s="388"/>
      <c r="Q48" s="388"/>
      <c r="R48" s="389">
        <f t="shared" si="2"/>
        <v>100</v>
      </c>
      <c r="S48" s="387"/>
      <c r="T48" s="388">
        <v>100</v>
      </c>
      <c r="U48" s="388"/>
      <c r="V48" s="388"/>
      <c r="W48" s="388"/>
      <c r="X48" s="388"/>
      <c r="Y48" s="389">
        <f t="shared" si="3"/>
        <v>100</v>
      </c>
    </row>
    <row r="49" spans="1:25" s="58" customFormat="1" x14ac:dyDescent="0.35">
      <c r="A49" s="388" t="s">
        <v>2646</v>
      </c>
      <c r="B49" s="388" t="str">
        <f>VLOOKUP(A49,TaskValues_ref!E:F,2,FALSE)</f>
        <v>Psycho-social counseling</v>
      </c>
      <c r="C49" s="388">
        <v>100</v>
      </c>
      <c r="D49" s="388"/>
      <c r="E49" s="389">
        <f t="shared" si="7"/>
        <v>100</v>
      </c>
      <c r="F49" s="387">
        <v>50</v>
      </c>
      <c r="G49" s="388"/>
      <c r="H49" s="388">
        <v>50</v>
      </c>
      <c r="I49" s="388"/>
      <c r="J49" s="389">
        <f t="shared" si="1"/>
        <v>100</v>
      </c>
      <c r="K49" s="387">
        <v>50</v>
      </c>
      <c r="L49" s="388"/>
      <c r="M49" s="388">
        <v>25</v>
      </c>
      <c r="N49" s="388"/>
      <c r="O49" s="388">
        <v>25</v>
      </c>
      <c r="P49" s="388"/>
      <c r="Q49" s="388"/>
      <c r="R49" s="389">
        <f t="shared" si="2"/>
        <v>100</v>
      </c>
      <c r="S49" s="387">
        <v>50</v>
      </c>
      <c r="T49" s="388"/>
      <c r="U49" s="388">
        <v>25</v>
      </c>
      <c r="V49" s="388">
        <v>25</v>
      </c>
      <c r="W49" s="388"/>
      <c r="X49" s="388"/>
      <c r="Y49" s="389">
        <f t="shared" si="3"/>
        <v>100</v>
      </c>
    </row>
    <row r="50" spans="1:25" s="58" customFormat="1" x14ac:dyDescent="0.35">
      <c r="A50" s="388" t="s">
        <v>2647</v>
      </c>
      <c r="B50" s="388" t="str">
        <f>VLOOKUP(A50,TaskValues_ref!E:F,2,FALSE)</f>
        <v>Abortion care &amp; referral</v>
      </c>
      <c r="C50" s="388">
        <v>100</v>
      </c>
      <c r="D50" s="388"/>
      <c r="E50" s="389">
        <f t="shared" si="7"/>
        <v>100</v>
      </c>
      <c r="F50" s="387"/>
      <c r="G50" s="388">
        <v>100</v>
      </c>
      <c r="H50" s="388"/>
      <c r="I50" s="388"/>
      <c r="J50" s="389">
        <f t="shared" si="1"/>
        <v>100</v>
      </c>
      <c r="K50" s="387"/>
      <c r="L50" s="388">
        <v>100</v>
      </c>
      <c r="M50" s="388"/>
      <c r="N50" s="388"/>
      <c r="O50" s="388"/>
      <c r="P50" s="388"/>
      <c r="Q50" s="388"/>
      <c r="R50" s="389">
        <f t="shared" si="2"/>
        <v>100</v>
      </c>
      <c r="S50" s="387"/>
      <c r="T50" s="388">
        <v>100</v>
      </c>
      <c r="U50" s="388"/>
      <c r="V50" s="388"/>
      <c r="W50" s="388"/>
      <c r="X50" s="388"/>
      <c r="Y50" s="389">
        <f t="shared" si="3"/>
        <v>100</v>
      </c>
    </row>
    <row r="51" spans="1:25" s="58" customFormat="1" x14ac:dyDescent="0.35">
      <c r="A51" s="388" t="s">
        <v>2648</v>
      </c>
      <c r="B51" s="388" t="str">
        <f>VLOOKUP(A51,TaskValues_ref!E:F,2,FALSE)</f>
        <v>Post-abortion follow-up</v>
      </c>
      <c r="C51" s="388">
        <v>100</v>
      </c>
      <c r="D51" s="388"/>
      <c r="E51" s="389">
        <f t="shared" si="7"/>
        <v>100</v>
      </c>
      <c r="F51" s="387"/>
      <c r="G51" s="390">
        <v>50</v>
      </c>
      <c r="H51" s="388">
        <v>50</v>
      </c>
      <c r="I51" s="388"/>
      <c r="J51" s="389">
        <f t="shared" si="1"/>
        <v>100</v>
      </c>
      <c r="K51" s="387"/>
      <c r="L51" s="390">
        <v>25</v>
      </c>
      <c r="M51" s="388">
        <v>25</v>
      </c>
      <c r="N51" s="388">
        <v>50</v>
      </c>
      <c r="O51" s="388"/>
      <c r="P51" s="388"/>
      <c r="Q51" s="388"/>
      <c r="R51" s="389">
        <f t="shared" si="2"/>
        <v>100</v>
      </c>
      <c r="S51" s="387"/>
      <c r="T51" s="390">
        <v>25</v>
      </c>
      <c r="U51" s="388">
        <v>75</v>
      </c>
      <c r="V51" s="388"/>
      <c r="W51" s="388"/>
      <c r="X51" s="388"/>
      <c r="Y51" s="389">
        <f t="shared" si="3"/>
        <v>100</v>
      </c>
    </row>
    <row r="52" spans="1:25" x14ac:dyDescent="0.35">
      <c r="A52" s="319" t="s">
        <v>2649</v>
      </c>
      <c r="B52" s="319" t="str">
        <f>VLOOKUP(A52,TaskValues_ref!E:F,2,FALSE)</f>
        <v>Education on menstration</v>
      </c>
      <c r="C52" s="388">
        <v>100</v>
      </c>
      <c r="D52" s="388"/>
      <c r="E52" s="389">
        <f t="shared" si="7"/>
        <v>100</v>
      </c>
      <c r="F52" s="387"/>
      <c r="G52" s="388"/>
      <c r="H52" s="388">
        <v>100</v>
      </c>
      <c r="I52" s="388"/>
      <c r="J52" s="389">
        <f t="shared" si="1"/>
        <v>100</v>
      </c>
      <c r="K52" s="387"/>
      <c r="L52" s="388"/>
      <c r="M52" s="388">
        <v>50</v>
      </c>
      <c r="N52" s="388">
        <v>50</v>
      </c>
      <c r="O52" s="388"/>
      <c r="P52" s="388"/>
      <c r="Q52" s="388"/>
      <c r="R52" s="389">
        <f t="shared" si="2"/>
        <v>100</v>
      </c>
      <c r="S52" s="387"/>
      <c r="T52" s="388"/>
      <c r="U52" s="388">
        <v>100</v>
      </c>
      <c r="V52" s="388"/>
      <c r="W52" s="388"/>
      <c r="X52" s="388"/>
      <c r="Y52" s="389">
        <f t="shared" si="3"/>
        <v>100</v>
      </c>
    </row>
    <row r="53" spans="1:25" x14ac:dyDescent="0.35">
      <c r="A53" s="319" t="s">
        <v>2650</v>
      </c>
      <c r="B53" s="319" t="str">
        <f>VLOOKUP(A53,TaskValues_ref!E:F,2,FALSE)</f>
        <v>Treatment of menstrual problems</v>
      </c>
      <c r="C53" s="388">
        <v>100</v>
      </c>
      <c r="D53" s="388"/>
      <c r="E53" s="389">
        <f t="shared" si="7"/>
        <v>100</v>
      </c>
      <c r="F53" s="387"/>
      <c r="G53" s="388"/>
      <c r="H53" s="388">
        <v>100</v>
      </c>
      <c r="I53" s="388"/>
      <c r="J53" s="389">
        <f t="shared" ref="J53" si="8">SUM(F53:I53)</f>
        <v>100</v>
      </c>
      <c r="K53" s="387"/>
      <c r="L53" s="388"/>
      <c r="M53" s="388">
        <v>25</v>
      </c>
      <c r="N53" s="388">
        <v>25</v>
      </c>
      <c r="O53" s="388">
        <v>50</v>
      </c>
      <c r="P53" s="388"/>
      <c r="Q53" s="388"/>
      <c r="R53" s="389">
        <f t="shared" ref="R53" si="9">SUM(K53:Q53)</f>
        <v>100</v>
      </c>
      <c r="S53" s="387"/>
      <c r="T53" s="388"/>
      <c r="U53" s="388">
        <v>50</v>
      </c>
      <c r="V53" s="388">
        <v>50</v>
      </c>
      <c r="W53" s="388"/>
      <c r="X53" s="388"/>
      <c r="Y53" s="389">
        <f t="shared" ref="Y53" si="10">SUM(S53:X53)</f>
        <v>100</v>
      </c>
    </row>
    <row r="54" spans="1:25" x14ac:dyDescent="0.35">
      <c r="A54" s="319" t="s">
        <v>2651</v>
      </c>
      <c r="B54" s="319" t="str">
        <f>VLOOKUP(A54,TaskValues_ref!E:F,2,FALSE)</f>
        <v>Promote self-breast exam</v>
      </c>
      <c r="C54" s="388">
        <v>100</v>
      </c>
      <c r="D54" s="388"/>
      <c r="E54" s="389">
        <f t="shared" si="7"/>
        <v>100</v>
      </c>
      <c r="F54" s="387"/>
      <c r="G54" s="388"/>
      <c r="H54" s="388">
        <v>100</v>
      </c>
      <c r="I54" s="388"/>
      <c r="J54" s="389">
        <f t="shared" si="1"/>
        <v>100</v>
      </c>
      <c r="K54" s="387"/>
      <c r="L54" s="388"/>
      <c r="M54" s="388">
        <v>50</v>
      </c>
      <c r="N54" s="388">
        <v>50</v>
      </c>
      <c r="O54" s="388"/>
      <c r="P54" s="388"/>
      <c r="Q54" s="388"/>
      <c r="R54" s="389">
        <f t="shared" si="2"/>
        <v>100</v>
      </c>
      <c r="S54" s="387"/>
      <c r="T54" s="388"/>
      <c r="U54" s="388">
        <v>100</v>
      </c>
      <c r="V54" s="388"/>
      <c r="W54" s="388"/>
      <c r="X54" s="388"/>
      <c r="Y54" s="389">
        <f t="shared" si="3"/>
        <v>100</v>
      </c>
    </row>
    <row r="55" spans="1:25" s="58" customFormat="1" x14ac:dyDescent="0.35">
      <c r="A55" s="388" t="s">
        <v>2652</v>
      </c>
      <c r="B55" s="388" t="str">
        <f>VLOOKUP(A55,TaskValues_ref!E:F,2,FALSE)</f>
        <v>HPV vacination</v>
      </c>
      <c r="C55" s="388">
        <v>100</v>
      </c>
      <c r="D55" s="388"/>
      <c r="E55" s="389">
        <f t="shared" si="7"/>
        <v>100</v>
      </c>
      <c r="F55" s="387"/>
      <c r="G55" s="388"/>
      <c r="H55" s="388">
        <v>100</v>
      </c>
      <c r="I55" s="388"/>
      <c r="J55" s="389">
        <f t="shared" si="1"/>
        <v>100</v>
      </c>
      <c r="K55" s="387"/>
      <c r="L55" s="388"/>
      <c r="M55" s="388">
        <v>50</v>
      </c>
      <c r="N55" s="388">
        <v>50</v>
      </c>
      <c r="O55" s="388"/>
      <c r="P55" s="388"/>
      <c r="Q55" s="388"/>
      <c r="R55" s="389">
        <f t="shared" si="2"/>
        <v>100</v>
      </c>
      <c r="S55" s="387"/>
      <c r="T55" s="388"/>
      <c r="U55" s="388">
        <v>100</v>
      </c>
      <c r="V55" s="388"/>
      <c r="W55" s="388"/>
      <c r="X55" s="388"/>
      <c r="Y55" s="389">
        <f t="shared" si="3"/>
        <v>100</v>
      </c>
    </row>
    <row r="56" spans="1:25" s="58" customFormat="1" x14ac:dyDescent="0.35">
      <c r="A56" s="388" t="s">
        <v>2653</v>
      </c>
      <c r="B56" s="388" t="str">
        <f>VLOOKUP(A56,TaskValues_ref!E:F,2,FALSE)</f>
        <v>Education on health &amp; wellbeing</v>
      </c>
      <c r="C56" s="388">
        <v>100</v>
      </c>
      <c r="D56" s="388"/>
      <c r="E56" s="389">
        <f t="shared" si="7"/>
        <v>100</v>
      </c>
      <c r="F56" s="387"/>
      <c r="G56" s="388"/>
      <c r="H56" s="388">
        <v>100</v>
      </c>
      <c r="I56" s="388"/>
      <c r="J56" s="389">
        <f t="shared" si="1"/>
        <v>100</v>
      </c>
      <c r="K56" s="387"/>
      <c r="L56" s="388"/>
      <c r="M56" s="388">
        <v>50</v>
      </c>
      <c r="N56" s="388">
        <v>50</v>
      </c>
      <c r="O56" s="388"/>
      <c r="P56" s="388"/>
      <c r="Q56" s="388"/>
      <c r="R56" s="389">
        <f t="shared" si="2"/>
        <v>100</v>
      </c>
      <c r="S56" s="387"/>
      <c r="T56" s="388"/>
      <c r="U56" s="388">
        <v>100</v>
      </c>
      <c r="V56" s="388"/>
      <c r="W56" s="388"/>
      <c r="X56" s="388"/>
      <c r="Y56" s="389">
        <f t="shared" si="3"/>
        <v>100</v>
      </c>
    </row>
    <row r="57" spans="1:25" s="58" customFormat="1" x14ac:dyDescent="0.35">
      <c r="A57" s="388" t="s">
        <v>2654</v>
      </c>
      <c r="B57" s="388" t="str">
        <f>VLOOKUP(A57,TaskValues_ref!E:F,2,FALSE)</f>
        <v>Adolescent SRH</v>
      </c>
      <c r="C57" s="388">
        <v>100</v>
      </c>
      <c r="D57" s="388"/>
      <c r="E57" s="389">
        <f t="shared" si="7"/>
        <v>100</v>
      </c>
      <c r="F57" s="387">
        <v>100</v>
      </c>
      <c r="G57" s="388"/>
      <c r="H57" s="388"/>
      <c r="I57" s="388"/>
      <c r="J57" s="389">
        <f t="shared" si="1"/>
        <v>100</v>
      </c>
      <c r="K57" s="387">
        <v>100</v>
      </c>
      <c r="L57" s="388"/>
      <c r="M57" s="388"/>
      <c r="N57" s="388"/>
      <c r="O57" s="388"/>
      <c r="P57" s="388"/>
      <c r="Q57" s="388"/>
      <c r="R57" s="389">
        <f t="shared" si="2"/>
        <v>100</v>
      </c>
      <c r="S57" s="387">
        <v>100</v>
      </c>
      <c r="T57" s="388"/>
      <c r="U57" s="388"/>
      <c r="V57" s="388"/>
      <c r="W57" s="388"/>
      <c r="X57" s="388"/>
      <c r="Y57" s="389">
        <f t="shared" si="3"/>
        <v>100</v>
      </c>
    </row>
    <row r="58" spans="1:25" s="58" customFormat="1" x14ac:dyDescent="0.35">
      <c r="A58" s="388" t="s">
        <v>2655</v>
      </c>
      <c r="B58" s="388" t="str">
        <f>VLOOKUP(A58,TaskValues_ref!E:F,2,FALSE)</f>
        <v>Provision of adolescent-friendly contraceptives</v>
      </c>
      <c r="C58" s="388">
        <v>100</v>
      </c>
      <c r="D58" s="388"/>
      <c r="E58" s="389">
        <f t="shared" si="7"/>
        <v>100</v>
      </c>
      <c r="F58" s="387">
        <v>100</v>
      </c>
      <c r="G58" s="388"/>
      <c r="H58" s="388"/>
      <c r="I58" s="388"/>
      <c r="J58" s="389">
        <f t="shared" si="1"/>
        <v>100</v>
      </c>
      <c r="K58" s="387">
        <v>100</v>
      </c>
      <c r="L58" s="388"/>
      <c r="M58" s="388"/>
      <c r="N58" s="388"/>
      <c r="O58" s="388"/>
      <c r="P58" s="388"/>
      <c r="Q58" s="388"/>
      <c r="R58" s="389">
        <f t="shared" si="2"/>
        <v>100</v>
      </c>
      <c r="S58" s="387">
        <v>100</v>
      </c>
      <c r="T58" s="388"/>
      <c r="U58" s="388"/>
      <c r="V58" s="388"/>
      <c r="W58" s="388"/>
      <c r="X58" s="388"/>
      <c r="Y58" s="389">
        <f t="shared" si="3"/>
        <v>100</v>
      </c>
    </row>
    <row r="59" spans="1:25" x14ac:dyDescent="0.35">
      <c r="A59" s="319" t="s">
        <v>2656</v>
      </c>
      <c r="B59" s="319" t="str">
        <f>VLOOKUP(A59,TaskValues_ref!E:F,2,FALSE)</f>
        <v>Education about GBV</v>
      </c>
      <c r="C59" s="388">
        <v>100</v>
      </c>
      <c r="D59" s="388"/>
      <c r="E59" s="389">
        <f t="shared" si="7"/>
        <v>100</v>
      </c>
      <c r="F59" s="387"/>
      <c r="G59" s="388"/>
      <c r="H59" s="388">
        <v>100</v>
      </c>
      <c r="I59" s="388"/>
      <c r="J59" s="389">
        <f t="shared" ref="J59:J60" si="11">SUM(F59:I59)</f>
        <v>100</v>
      </c>
      <c r="K59" s="387"/>
      <c r="L59" s="388"/>
      <c r="M59" s="388">
        <v>50</v>
      </c>
      <c r="N59" s="388">
        <v>50</v>
      </c>
      <c r="O59" s="388"/>
      <c r="P59" s="388"/>
      <c r="Q59" s="388"/>
      <c r="R59" s="389">
        <f t="shared" ref="R59:R60" si="12">SUM(K59:Q59)</f>
        <v>100</v>
      </c>
      <c r="S59" s="387"/>
      <c r="T59" s="388"/>
      <c r="U59" s="388">
        <v>100</v>
      </c>
      <c r="V59" s="388"/>
      <c r="W59" s="388"/>
      <c r="X59" s="388"/>
      <c r="Y59" s="389">
        <f t="shared" ref="Y59:Y60" si="13">SUM(S59:X59)</f>
        <v>100</v>
      </c>
    </row>
    <row r="60" spans="1:25" x14ac:dyDescent="0.35">
      <c r="A60" s="319" t="s">
        <v>2657</v>
      </c>
      <c r="B60" s="319" t="str">
        <f>VLOOKUP(A60,TaskValues_ref!E:F,2,FALSE)</f>
        <v>Community dialogue about GBV</v>
      </c>
      <c r="C60" s="388">
        <v>100</v>
      </c>
      <c r="D60" s="388"/>
      <c r="E60" s="389">
        <f t="shared" si="7"/>
        <v>100</v>
      </c>
      <c r="F60" s="387"/>
      <c r="G60" s="388"/>
      <c r="H60" s="388">
        <v>100</v>
      </c>
      <c r="I60" s="388"/>
      <c r="J60" s="389">
        <f t="shared" si="11"/>
        <v>100</v>
      </c>
      <c r="K60" s="387"/>
      <c r="L60" s="388"/>
      <c r="M60" s="388">
        <v>50</v>
      </c>
      <c r="N60" s="388">
        <v>50</v>
      </c>
      <c r="O60" s="388"/>
      <c r="P60" s="388"/>
      <c r="Q60" s="388"/>
      <c r="R60" s="389">
        <f t="shared" si="12"/>
        <v>100</v>
      </c>
      <c r="S60" s="387"/>
      <c r="T60" s="388"/>
      <c r="U60" s="388">
        <v>100</v>
      </c>
      <c r="V60" s="388"/>
      <c r="W60" s="388"/>
      <c r="X60" s="388"/>
      <c r="Y60" s="389">
        <f t="shared" si="13"/>
        <v>100</v>
      </c>
    </row>
    <row r="61" spans="1:25" s="58" customFormat="1" x14ac:dyDescent="0.35">
      <c r="A61" s="388" t="s">
        <v>2658</v>
      </c>
      <c r="B61" s="388" t="str">
        <f>VLOOKUP(A61,TaskValues_ref!E:F,2,FALSE)</f>
        <v>Pregnancy test for GBV</v>
      </c>
      <c r="C61" s="388">
        <v>100</v>
      </c>
      <c r="D61" s="388"/>
      <c r="E61" s="389">
        <f t="shared" si="7"/>
        <v>100</v>
      </c>
      <c r="F61" s="387">
        <v>100</v>
      </c>
      <c r="G61" s="388"/>
      <c r="H61" s="388"/>
      <c r="I61" s="388"/>
      <c r="J61" s="389">
        <f t="shared" si="1"/>
        <v>100</v>
      </c>
      <c r="K61" s="387">
        <v>50</v>
      </c>
      <c r="L61" s="388"/>
      <c r="M61" s="388"/>
      <c r="N61" s="388"/>
      <c r="O61" s="388">
        <v>50</v>
      </c>
      <c r="P61" s="388"/>
      <c r="Q61" s="388"/>
      <c r="R61" s="389">
        <f t="shared" si="2"/>
        <v>100</v>
      </c>
      <c r="S61" s="387">
        <v>50</v>
      </c>
      <c r="T61" s="388"/>
      <c r="U61" s="388"/>
      <c r="V61" s="388">
        <v>50</v>
      </c>
      <c r="W61" s="388"/>
      <c r="X61" s="388"/>
      <c r="Y61" s="389">
        <f t="shared" si="3"/>
        <v>100</v>
      </c>
    </row>
    <row r="62" spans="1:25" s="58" customFormat="1" x14ac:dyDescent="0.35">
      <c r="A62" s="388" t="s">
        <v>2659</v>
      </c>
      <c r="B62" s="388" t="str">
        <f>VLOOKUP(A62,TaskValues_ref!E:F,2,FALSE)</f>
        <v>HIV test for GBV</v>
      </c>
      <c r="C62" s="388">
        <v>100</v>
      </c>
      <c r="D62" s="388"/>
      <c r="E62" s="389">
        <f t="shared" si="7"/>
        <v>100</v>
      </c>
      <c r="F62" s="387">
        <v>100</v>
      </c>
      <c r="G62" s="388"/>
      <c r="H62" s="388"/>
      <c r="I62" s="388"/>
      <c r="J62" s="389">
        <f t="shared" si="1"/>
        <v>100</v>
      </c>
      <c r="K62" s="387">
        <v>50</v>
      </c>
      <c r="L62" s="388"/>
      <c r="M62" s="388"/>
      <c r="N62" s="388"/>
      <c r="O62" s="388">
        <v>50</v>
      </c>
      <c r="P62" s="388"/>
      <c r="Q62" s="388"/>
      <c r="R62" s="389">
        <f t="shared" si="2"/>
        <v>100</v>
      </c>
      <c r="S62" s="387">
        <v>50</v>
      </c>
      <c r="T62" s="388"/>
      <c r="U62" s="388"/>
      <c r="V62" s="388">
        <v>50</v>
      </c>
      <c r="W62" s="388"/>
      <c r="X62" s="388"/>
      <c r="Y62" s="389">
        <f t="shared" si="3"/>
        <v>100</v>
      </c>
    </row>
    <row r="63" spans="1:25" s="58" customFormat="1" x14ac:dyDescent="0.35">
      <c r="A63" s="388" t="s">
        <v>2660</v>
      </c>
      <c r="B63" s="388" t="str">
        <f>VLOOKUP(A63,TaskValues_ref!E:F,2,FALSE)</f>
        <v>Emergency GBV response</v>
      </c>
      <c r="C63" s="388">
        <v>100</v>
      </c>
      <c r="D63" s="388"/>
      <c r="E63" s="389">
        <f t="shared" si="7"/>
        <v>100</v>
      </c>
      <c r="F63" s="387"/>
      <c r="G63" s="388"/>
      <c r="H63" s="388">
        <v>100</v>
      </c>
      <c r="I63" s="388"/>
      <c r="J63" s="389">
        <f t="shared" si="1"/>
        <v>100</v>
      </c>
      <c r="K63" s="387"/>
      <c r="L63" s="388"/>
      <c r="M63" s="388">
        <v>50</v>
      </c>
      <c r="N63" s="388">
        <v>50</v>
      </c>
      <c r="O63" s="388"/>
      <c r="P63" s="388"/>
      <c r="Q63" s="388"/>
      <c r="R63" s="389">
        <f t="shared" si="2"/>
        <v>100</v>
      </c>
      <c r="S63" s="387"/>
      <c r="T63" s="388"/>
      <c r="U63" s="388">
        <v>50</v>
      </c>
      <c r="V63" s="390">
        <v>50</v>
      </c>
      <c r="W63" s="388"/>
      <c r="X63" s="388"/>
      <c r="Y63" s="389">
        <f t="shared" si="3"/>
        <v>100</v>
      </c>
    </row>
    <row r="64" spans="1:25" s="58" customFormat="1" x14ac:dyDescent="0.35">
      <c r="A64" s="388" t="s">
        <v>2661</v>
      </c>
      <c r="B64" s="388" t="str">
        <f>VLOOKUP(A64,TaskValues_ref!E:F,2,FALSE)</f>
        <v>Medical treatment for GBV</v>
      </c>
      <c r="C64" s="388">
        <v>100</v>
      </c>
      <c r="D64" s="388"/>
      <c r="E64" s="389">
        <f t="shared" si="7"/>
        <v>100</v>
      </c>
      <c r="F64" s="387">
        <v>50</v>
      </c>
      <c r="G64" s="388">
        <v>50</v>
      </c>
      <c r="H64" s="388"/>
      <c r="I64" s="388"/>
      <c r="J64" s="389">
        <f t="shared" si="1"/>
        <v>100</v>
      </c>
      <c r="K64" s="387">
        <v>50</v>
      </c>
      <c r="L64" s="388">
        <v>25</v>
      </c>
      <c r="M64" s="388"/>
      <c r="N64" s="388"/>
      <c r="O64" s="388">
        <v>25</v>
      </c>
      <c r="P64" s="388"/>
      <c r="Q64" s="388"/>
      <c r="R64" s="389">
        <f t="shared" si="2"/>
        <v>100</v>
      </c>
      <c r="S64" s="387">
        <v>50</v>
      </c>
      <c r="T64" s="388">
        <v>25</v>
      </c>
      <c r="U64" s="388"/>
      <c r="V64" s="388">
        <v>25</v>
      </c>
      <c r="W64" s="388"/>
      <c r="X64" s="388"/>
      <c r="Y64" s="389">
        <f t="shared" si="3"/>
        <v>100</v>
      </c>
    </row>
    <row r="65" spans="1:25" s="58" customFormat="1" x14ac:dyDescent="0.35">
      <c r="A65" s="388" t="s">
        <v>2662</v>
      </c>
      <c r="B65" s="388" t="str">
        <f>VLOOKUP(A65,TaskValues_ref!E:F,2,FALSE)</f>
        <v>Psycho-social support for GBV</v>
      </c>
      <c r="C65" s="388">
        <v>100</v>
      </c>
      <c r="D65" s="388"/>
      <c r="E65" s="389">
        <f t="shared" ref="E65:E96" si="14">SUM(C65:D65)</f>
        <v>100</v>
      </c>
      <c r="F65" s="387"/>
      <c r="G65" s="388"/>
      <c r="H65" s="388">
        <v>100</v>
      </c>
      <c r="I65" s="388"/>
      <c r="J65" s="389">
        <f t="shared" si="1"/>
        <v>100</v>
      </c>
      <c r="K65" s="387"/>
      <c r="L65" s="388"/>
      <c r="M65" s="388">
        <v>50</v>
      </c>
      <c r="N65" s="388">
        <v>50</v>
      </c>
      <c r="O65" s="388"/>
      <c r="P65" s="388"/>
      <c r="Q65" s="388"/>
      <c r="R65" s="389">
        <f t="shared" si="2"/>
        <v>100</v>
      </c>
      <c r="S65" s="387"/>
      <c r="T65" s="388"/>
      <c r="U65" s="388">
        <v>100</v>
      </c>
      <c r="V65" s="388"/>
      <c r="W65" s="388"/>
      <c r="X65" s="388"/>
      <c r="Y65" s="389">
        <f t="shared" si="3"/>
        <v>100</v>
      </c>
    </row>
    <row r="66" spans="1:25" x14ac:dyDescent="0.35">
      <c r="A66" s="319" t="s">
        <v>2663</v>
      </c>
      <c r="B66" s="319" t="str">
        <f>VLOOKUP(A66,TaskValues_ref!E:F,2,FALSE)</f>
        <v>Adovacy against HTP</v>
      </c>
      <c r="C66" s="388">
        <v>100</v>
      </c>
      <c r="D66" s="388"/>
      <c r="E66" s="389">
        <f t="shared" si="14"/>
        <v>100</v>
      </c>
      <c r="F66" s="387"/>
      <c r="G66" s="388"/>
      <c r="H66" s="388">
        <v>100</v>
      </c>
      <c r="I66" s="388"/>
      <c r="J66" s="389">
        <f t="shared" ref="J66" si="15">SUM(F66:I66)</f>
        <v>100</v>
      </c>
      <c r="K66" s="387"/>
      <c r="L66" s="388"/>
      <c r="M66" s="388">
        <v>50</v>
      </c>
      <c r="N66" s="388">
        <v>50</v>
      </c>
      <c r="O66" s="388"/>
      <c r="P66" s="388"/>
      <c r="Q66" s="388"/>
      <c r="R66" s="389">
        <f t="shared" ref="R66" si="16">SUM(K66:Q66)</f>
        <v>100</v>
      </c>
      <c r="S66" s="387"/>
      <c r="T66" s="388"/>
      <c r="U66" s="388">
        <v>100</v>
      </c>
      <c r="V66" s="388"/>
      <c r="W66" s="388"/>
      <c r="X66" s="388"/>
      <c r="Y66" s="389">
        <f t="shared" ref="Y66" si="17">SUM(S66:X66)</f>
        <v>100</v>
      </c>
    </row>
    <row r="67" spans="1:25" s="58" customFormat="1" x14ac:dyDescent="0.35">
      <c r="A67" s="388" t="s">
        <v>2664</v>
      </c>
      <c r="B67" s="388" t="str">
        <f>VLOOKUP(A67,TaskValues_ref!E:F,2,FALSE)</f>
        <v>Prevention of teen pregnancy</v>
      </c>
      <c r="C67" s="388">
        <v>100</v>
      </c>
      <c r="D67" s="388"/>
      <c r="E67" s="389">
        <f t="shared" si="14"/>
        <v>100</v>
      </c>
      <c r="F67" s="387">
        <v>20</v>
      </c>
      <c r="G67" s="388"/>
      <c r="H67" s="388">
        <v>80</v>
      </c>
      <c r="I67" s="388"/>
      <c r="J67" s="389">
        <f t="shared" ref="J67:J137" si="18">SUM(F67:I67)</f>
        <v>100</v>
      </c>
      <c r="K67" s="387">
        <v>20</v>
      </c>
      <c r="L67" s="388"/>
      <c r="M67" s="388">
        <v>40</v>
      </c>
      <c r="N67" s="388">
        <v>40</v>
      </c>
      <c r="O67" s="388"/>
      <c r="P67" s="388"/>
      <c r="Q67" s="388"/>
      <c r="R67" s="389">
        <f t="shared" ref="R67:R137" si="19">SUM(K67:Q67)</f>
        <v>100</v>
      </c>
      <c r="S67" s="387">
        <v>20</v>
      </c>
      <c r="T67" s="388"/>
      <c r="U67" s="388">
        <v>80</v>
      </c>
      <c r="V67" s="388"/>
      <c r="W67" s="388"/>
      <c r="X67" s="388"/>
      <c r="Y67" s="389">
        <f t="shared" ref="Y67:Y137" si="20">SUM(S67:X67)</f>
        <v>100</v>
      </c>
    </row>
    <row r="68" spans="1:25" x14ac:dyDescent="0.35">
      <c r="A68" s="319" t="s">
        <v>2665</v>
      </c>
      <c r="B68" s="319" t="str">
        <f>VLOOKUP(A68,TaskValues_ref!E:F,2,FALSE)</f>
        <v>Folic acid</v>
      </c>
      <c r="C68" s="388">
        <v>100</v>
      </c>
      <c r="D68" s="388"/>
      <c r="E68" s="389">
        <f t="shared" si="14"/>
        <v>100</v>
      </c>
      <c r="F68" s="387">
        <v>20</v>
      </c>
      <c r="G68" s="388"/>
      <c r="H68" s="388">
        <v>80</v>
      </c>
      <c r="I68" s="388"/>
      <c r="J68" s="389">
        <f t="shared" ref="J68" si="21">SUM(F68:I68)</f>
        <v>100</v>
      </c>
      <c r="K68" s="387">
        <v>20</v>
      </c>
      <c r="L68" s="388"/>
      <c r="M68" s="388">
        <v>40</v>
      </c>
      <c r="N68" s="388">
        <v>40</v>
      </c>
      <c r="O68" s="388"/>
      <c r="P68" s="388"/>
      <c r="Q68" s="388"/>
      <c r="R68" s="389">
        <f t="shared" ref="R68" si="22">SUM(K68:Q68)</f>
        <v>100</v>
      </c>
      <c r="S68" s="387">
        <v>20</v>
      </c>
      <c r="T68" s="388"/>
      <c r="U68" s="388">
        <v>80</v>
      </c>
      <c r="V68" s="388"/>
      <c r="W68" s="388"/>
      <c r="X68" s="388"/>
      <c r="Y68" s="389">
        <f t="shared" ref="Y68" si="23">SUM(S68:X68)</f>
        <v>100</v>
      </c>
    </row>
    <row r="69" spans="1:25" s="58" customFormat="1" x14ac:dyDescent="0.35">
      <c r="A69" s="388" t="s">
        <v>2666</v>
      </c>
      <c r="B69" s="388" t="str">
        <f>VLOOKUP(A69,TaskValues_ref!E:F,2,FALSE)</f>
        <v>SRH counseling for men</v>
      </c>
      <c r="C69" s="388">
        <v>100</v>
      </c>
      <c r="D69" s="388"/>
      <c r="E69" s="389">
        <f t="shared" si="14"/>
        <v>100</v>
      </c>
      <c r="F69" s="387">
        <v>25</v>
      </c>
      <c r="G69" s="388">
        <v>75</v>
      </c>
      <c r="H69" s="388"/>
      <c r="I69" s="388"/>
      <c r="J69" s="389">
        <f t="shared" si="18"/>
        <v>100</v>
      </c>
      <c r="K69" s="387">
        <v>25</v>
      </c>
      <c r="L69" s="388">
        <v>25</v>
      </c>
      <c r="M69" s="388"/>
      <c r="N69" s="388"/>
      <c r="O69" s="388">
        <v>50</v>
      </c>
      <c r="P69" s="388"/>
      <c r="Q69" s="388"/>
      <c r="R69" s="389">
        <f t="shared" si="19"/>
        <v>100</v>
      </c>
      <c r="S69" s="387">
        <v>25</v>
      </c>
      <c r="T69" s="388">
        <v>25</v>
      </c>
      <c r="U69" s="388"/>
      <c r="V69" s="388">
        <v>50</v>
      </c>
      <c r="W69" s="388"/>
      <c r="X69" s="388"/>
      <c r="Y69" s="389">
        <f t="shared" si="20"/>
        <v>100</v>
      </c>
    </row>
    <row r="70" spans="1:25" x14ac:dyDescent="0.35">
      <c r="A70" s="319" t="s">
        <v>2667</v>
      </c>
      <c r="B70" s="319" t="str">
        <f>VLOOKUP(A70,TaskValues_ref!E:F,2,FALSE)</f>
        <v>Promote breast feeding</v>
      </c>
      <c r="C70" s="388">
        <v>100</v>
      </c>
      <c r="D70" s="388"/>
      <c r="E70" s="389">
        <f t="shared" si="14"/>
        <v>100</v>
      </c>
      <c r="F70" s="387"/>
      <c r="G70" s="388"/>
      <c r="H70" s="388">
        <v>100</v>
      </c>
      <c r="I70" s="388"/>
      <c r="J70" s="389">
        <f t="shared" si="18"/>
        <v>100</v>
      </c>
      <c r="K70" s="387"/>
      <c r="L70" s="388"/>
      <c r="M70" s="388">
        <v>50</v>
      </c>
      <c r="N70" s="388">
        <v>50</v>
      </c>
      <c r="O70" s="388"/>
      <c r="P70" s="388"/>
      <c r="Q70" s="388"/>
      <c r="R70" s="389">
        <f t="shared" si="19"/>
        <v>100</v>
      </c>
      <c r="S70" s="387"/>
      <c r="T70" s="388"/>
      <c r="U70" s="388">
        <v>100</v>
      </c>
      <c r="V70" s="388"/>
      <c r="W70" s="388"/>
      <c r="X70" s="388"/>
      <c r="Y70" s="389">
        <f t="shared" si="20"/>
        <v>100</v>
      </c>
    </row>
    <row r="71" spans="1:25" s="58" customFormat="1" x14ac:dyDescent="0.35">
      <c r="A71" s="388" t="s">
        <v>2668</v>
      </c>
      <c r="B71" s="388" t="str">
        <f>VLOOKUP(A71,TaskValues_ref!E:F,2,FALSE)</f>
        <v>Nutritional screening during pregnancy</v>
      </c>
      <c r="C71" s="388">
        <v>100</v>
      </c>
      <c r="D71" s="388"/>
      <c r="E71" s="389">
        <f t="shared" si="14"/>
        <v>100</v>
      </c>
      <c r="F71" s="387">
        <v>100</v>
      </c>
      <c r="G71" s="388"/>
      <c r="H71" s="388"/>
      <c r="I71" s="388"/>
      <c r="J71" s="389">
        <f t="shared" si="18"/>
        <v>100</v>
      </c>
      <c r="K71" s="387">
        <v>100</v>
      </c>
      <c r="L71" s="388"/>
      <c r="M71" s="388"/>
      <c r="N71" s="388"/>
      <c r="O71" s="388"/>
      <c r="P71" s="388"/>
      <c r="Q71" s="388"/>
      <c r="R71" s="389">
        <f t="shared" si="19"/>
        <v>100</v>
      </c>
      <c r="S71" s="387">
        <v>100</v>
      </c>
      <c r="T71" s="388"/>
      <c r="U71" s="388"/>
      <c r="V71" s="388"/>
      <c r="W71" s="388">
        <f t="shared" ref="W71:W74" si="24">M71+P71</f>
        <v>0</v>
      </c>
      <c r="X71" s="388"/>
      <c r="Y71" s="389">
        <f t="shared" si="20"/>
        <v>100</v>
      </c>
    </row>
    <row r="72" spans="1:25" x14ac:dyDescent="0.35">
      <c r="A72" s="319" t="s">
        <v>2669</v>
      </c>
      <c r="B72" s="319" t="str">
        <f>VLOOKUP(A72,TaskValues_ref!E:F,2,FALSE)</f>
        <v>Monthly monitoring</v>
      </c>
      <c r="C72" s="388">
        <v>100</v>
      </c>
      <c r="D72" s="388"/>
      <c r="E72" s="389">
        <f t="shared" si="14"/>
        <v>100</v>
      </c>
      <c r="F72" s="387"/>
      <c r="G72" s="388"/>
      <c r="H72" s="388">
        <v>100</v>
      </c>
      <c r="I72" s="388"/>
      <c r="J72" s="389">
        <f t="shared" si="18"/>
        <v>100</v>
      </c>
      <c r="K72" s="387"/>
      <c r="L72" s="388"/>
      <c r="M72" s="388">
        <v>50</v>
      </c>
      <c r="N72" s="388">
        <v>25</v>
      </c>
      <c r="O72" s="388">
        <v>25</v>
      </c>
      <c r="P72" s="388"/>
      <c r="Q72" s="388"/>
      <c r="R72" s="389">
        <f t="shared" si="19"/>
        <v>100</v>
      </c>
      <c r="S72" s="387"/>
      <c r="T72" s="388"/>
      <c r="U72" s="388">
        <v>75</v>
      </c>
      <c r="V72" s="388">
        <v>25</v>
      </c>
      <c r="W72" s="388"/>
      <c r="X72" s="388"/>
      <c r="Y72" s="389">
        <f t="shared" si="20"/>
        <v>100</v>
      </c>
    </row>
    <row r="73" spans="1:25" s="58" customFormat="1" x14ac:dyDescent="0.35">
      <c r="A73" s="388" t="s">
        <v>2670</v>
      </c>
      <c r="B73" s="388" t="str">
        <f>VLOOKUP(A73,TaskValues_ref!E:F,2,FALSE)</f>
        <v>MUAC and oedema screening</v>
      </c>
      <c r="C73" s="388">
        <v>100</v>
      </c>
      <c r="D73" s="388"/>
      <c r="E73" s="389">
        <f t="shared" si="14"/>
        <v>100</v>
      </c>
      <c r="F73" s="387">
        <v>100</v>
      </c>
      <c r="G73" s="388"/>
      <c r="H73" s="388"/>
      <c r="I73" s="388"/>
      <c r="J73" s="389">
        <f t="shared" si="18"/>
        <v>100</v>
      </c>
      <c r="K73" s="387">
        <v>100</v>
      </c>
      <c r="L73" s="388"/>
      <c r="M73" s="388"/>
      <c r="N73" s="388"/>
      <c r="O73" s="388"/>
      <c r="P73" s="388"/>
      <c r="Q73" s="388"/>
      <c r="R73" s="389">
        <f t="shared" si="19"/>
        <v>100</v>
      </c>
      <c r="S73" s="387">
        <v>100</v>
      </c>
      <c r="T73" s="388"/>
      <c r="U73" s="388"/>
      <c r="V73" s="388"/>
      <c r="W73" s="388">
        <f t="shared" si="24"/>
        <v>0</v>
      </c>
      <c r="X73" s="388"/>
      <c r="Y73" s="389">
        <f t="shared" si="20"/>
        <v>100</v>
      </c>
    </row>
    <row r="74" spans="1:25" s="58" customFormat="1" x14ac:dyDescent="0.35">
      <c r="A74" s="388" t="s">
        <v>2671</v>
      </c>
      <c r="B74" s="388" t="str">
        <f>VLOOKUP(A74,TaskValues_ref!E:F,2,FALSE)</f>
        <v>Treat malnourished mothers</v>
      </c>
      <c r="C74" s="388">
        <v>100</v>
      </c>
      <c r="D74" s="388"/>
      <c r="E74" s="389">
        <f t="shared" si="14"/>
        <v>100</v>
      </c>
      <c r="F74" s="387">
        <v>100</v>
      </c>
      <c r="G74" s="388"/>
      <c r="H74" s="388"/>
      <c r="I74" s="388"/>
      <c r="J74" s="389">
        <f t="shared" si="18"/>
        <v>100</v>
      </c>
      <c r="K74" s="387">
        <v>100</v>
      </c>
      <c r="L74" s="388"/>
      <c r="M74" s="388"/>
      <c r="N74" s="388"/>
      <c r="O74" s="388"/>
      <c r="P74" s="388"/>
      <c r="Q74" s="388"/>
      <c r="R74" s="389">
        <f t="shared" si="19"/>
        <v>100</v>
      </c>
      <c r="S74" s="387">
        <v>100</v>
      </c>
      <c r="T74" s="388"/>
      <c r="U74" s="388"/>
      <c r="V74" s="388"/>
      <c r="W74" s="388">
        <f t="shared" si="24"/>
        <v>0</v>
      </c>
      <c r="X74" s="388"/>
      <c r="Y74" s="389">
        <f t="shared" si="20"/>
        <v>100</v>
      </c>
    </row>
    <row r="75" spans="1:25" s="58" customFormat="1" x14ac:dyDescent="0.35">
      <c r="A75" s="390" t="s">
        <v>2621</v>
      </c>
      <c r="B75" s="388" t="str">
        <f>VLOOKUP(A75,TaskValues_ref!E:F,2,FALSE)</f>
        <v>Anaemia severe U5</v>
      </c>
      <c r="C75" s="388">
        <v>100</v>
      </c>
      <c r="D75" s="388"/>
      <c r="E75" s="389">
        <f t="shared" si="14"/>
        <v>100</v>
      </c>
      <c r="F75" s="387"/>
      <c r="G75" s="388">
        <v>100</v>
      </c>
      <c r="H75" s="388"/>
      <c r="I75" s="388"/>
      <c r="J75" s="389">
        <f t="shared" si="18"/>
        <v>100</v>
      </c>
      <c r="K75" s="387"/>
      <c r="L75" s="388">
        <v>25</v>
      </c>
      <c r="M75" s="388"/>
      <c r="N75" s="388"/>
      <c r="O75" s="388">
        <v>75</v>
      </c>
      <c r="P75" s="388"/>
      <c r="Q75" s="388"/>
      <c r="R75" s="389">
        <f t="shared" si="19"/>
        <v>100</v>
      </c>
      <c r="S75" s="387"/>
      <c r="T75" s="388">
        <v>25</v>
      </c>
      <c r="U75" s="388"/>
      <c r="V75" s="388">
        <v>75</v>
      </c>
      <c r="W75" s="388"/>
      <c r="X75" s="388"/>
      <c r="Y75" s="389">
        <f t="shared" si="20"/>
        <v>100</v>
      </c>
    </row>
    <row r="76" spans="1:25" s="58" customFormat="1" x14ac:dyDescent="0.35">
      <c r="A76" s="388" t="s">
        <v>2534</v>
      </c>
      <c r="B76" s="388" t="str">
        <f>VLOOKUP(A76,TaskValues_ref!E:F,2,FALSE)</f>
        <v>Anaemia severe children</v>
      </c>
      <c r="C76" s="388">
        <v>100</v>
      </c>
      <c r="D76" s="388"/>
      <c r="E76" s="389">
        <f t="shared" si="14"/>
        <v>100</v>
      </c>
      <c r="F76" s="387"/>
      <c r="G76" s="388">
        <v>100</v>
      </c>
      <c r="H76" s="388"/>
      <c r="I76" s="388"/>
      <c r="J76" s="389">
        <f t="shared" si="18"/>
        <v>100</v>
      </c>
      <c r="K76" s="387"/>
      <c r="L76" s="388">
        <v>25</v>
      </c>
      <c r="M76" s="388"/>
      <c r="N76" s="388"/>
      <c r="O76" s="388">
        <v>75</v>
      </c>
      <c r="P76" s="388"/>
      <c r="Q76" s="388"/>
      <c r="R76" s="389">
        <f t="shared" si="19"/>
        <v>100</v>
      </c>
      <c r="S76" s="387"/>
      <c r="T76" s="388">
        <v>25</v>
      </c>
      <c r="U76" s="388"/>
      <c r="V76" s="388">
        <v>75</v>
      </c>
      <c r="W76" s="388"/>
      <c r="X76" s="388"/>
      <c r="Y76" s="389">
        <f t="shared" si="20"/>
        <v>100</v>
      </c>
    </row>
    <row r="77" spans="1:25" s="58" customFormat="1" x14ac:dyDescent="0.35">
      <c r="A77" s="388" t="s">
        <v>2535</v>
      </c>
      <c r="B77" s="388" t="str">
        <f>VLOOKUP(A77,TaskValues_ref!E:F,2,FALSE)</f>
        <v>Anaemia severe adults</v>
      </c>
      <c r="C77" s="388">
        <v>100</v>
      </c>
      <c r="D77" s="388"/>
      <c r="E77" s="389">
        <f t="shared" si="14"/>
        <v>100</v>
      </c>
      <c r="F77" s="387"/>
      <c r="G77" s="388">
        <v>100</v>
      </c>
      <c r="H77" s="388"/>
      <c r="I77" s="388"/>
      <c r="J77" s="389">
        <f t="shared" si="18"/>
        <v>100</v>
      </c>
      <c r="K77" s="387"/>
      <c r="L77" s="388">
        <v>25</v>
      </c>
      <c r="M77" s="388"/>
      <c r="N77" s="388"/>
      <c r="O77" s="388">
        <v>75</v>
      </c>
      <c r="P77" s="388"/>
      <c r="Q77" s="388"/>
      <c r="R77" s="389">
        <f t="shared" si="19"/>
        <v>100</v>
      </c>
      <c r="S77" s="387"/>
      <c r="T77" s="388">
        <v>25</v>
      </c>
      <c r="U77" s="388"/>
      <c r="V77" s="388">
        <v>75</v>
      </c>
      <c r="W77" s="388"/>
      <c r="X77" s="388"/>
      <c r="Y77" s="389">
        <f t="shared" si="20"/>
        <v>100</v>
      </c>
    </row>
    <row r="78" spans="1:25" x14ac:dyDescent="0.35">
      <c r="A78" s="319" t="s">
        <v>2672</v>
      </c>
      <c r="B78" s="319" t="str">
        <f>VLOOKUP(A78,TaskValues_ref!E:F,2,FALSE)</f>
        <v>Promote nutrition for MNC</v>
      </c>
      <c r="C78" s="388">
        <v>100</v>
      </c>
      <c r="D78" s="388"/>
      <c r="E78" s="389">
        <f t="shared" si="14"/>
        <v>100</v>
      </c>
      <c r="F78" s="387"/>
      <c r="G78" s="388"/>
      <c r="H78" s="388">
        <v>100</v>
      </c>
      <c r="I78" s="388"/>
      <c r="J78" s="389">
        <f t="shared" si="18"/>
        <v>100</v>
      </c>
      <c r="K78" s="387"/>
      <c r="L78" s="388"/>
      <c r="M78" s="388">
        <v>50</v>
      </c>
      <c r="N78" s="388">
        <v>50</v>
      </c>
      <c r="O78" s="388"/>
      <c r="P78" s="388"/>
      <c r="Q78" s="388"/>
      <c r="R78" s="389">
        <f t="shared" si="19"/>
        <v>100</v>
      </c>
      <c r="S78" s="387"/>
      <c r="T78" s="388"/>
      <c r="U78" s="388">
        <v>100</v>
      </c>
      <c r="V78" s="388"/>
      <c r="W78" s="388"/>
      <c r="X78" s="388"/>
      <c r="Y78" s="389">
        <f t="shared" si="20"/>
        <v>100</v>
      </c>
    </row>
    <row r="79" spans="1:25" x14ac:dyDescent="0.35">
      <c r="A79" s="319" t="s">
        <v>2673</v>
      </c>
      <c r="B79" s="319" t="str">
        <f>VLOOKUP(A79,TaskValues_ref!E:F,2,FALSE)</f>
        <v>Education re nutrition</v>
      </c>
      <c r="C79" s="388">
        <v>100</v>
      </c>
      <c r="D79" s="388"/>
      <c r="E79" s="389">
        <f t="shared" si="14"/>
        <v>100</v>
      </c>
      <c r="F79" s="387"/>
      <c r="G79" s="388"/>
      <c r="H79" s="388">
        <v>100</v>
      </c>
      <c r="I79" s="388"/>
      <c r="J79" s="389">
        <f t="shared" si="18"/>
        <v>100</v>
      </c>
      <c r="K79" s="387"/>
      <c r="L79" s="388"/>
      <c r="M79" s="388">
        <v>50</v>
      </c>
      <c r="N79" s="388">
        <v>50</v>
      </c>
      <c r="O79" s="388"/>
      <c r="P79" s="388"/>
      <c r="Q79" s="388"/>
      <c r="R79" s="389">
        <f t="shared" si="19"/>
        <v>100</v>
      </c>
      <c r="S79" s="387"/>
      <c r="T79" s="388"/>
      <c r="U79" s="388">
        <v>100</v>
      </c>
      <c r="V79" s="388"/>
      <c r="W79" s="388"/>
      <c r="X79" s="388"/>
      <c r="Y79" s="389">
        <f t="shared" si="20"/>
        <v>100</v>
      </c>
    </row>
    <row r="80" spans="1:25" x14ac:dyDescent="0.35">
      <c r="A80" s="319" t="s">
        <v>2674</v>
      </c>
      <c r="B80" s="319" t="str">
        <f>VLOOKUP(A80,TaskValues_ref!E:F,2,FALSE)</f>
        <v>Calcium supplementation</v>
      </c>
      <c r="C80" s="388">
        <v>100</v>
      </c>
      <c r="D80" s="388"/>
      <c r="E80" s="389">
        <f t="shared" si="14"/>
        <v>100</v>
      </c>
      <c r="F80" s="387"/>
      <c r="G80" s="388"/>
      <c r="H80" s="388">
        <v>100</v>
      </c>
      <c r="I80" s="388"/>
      <c r="J80" s="389">
        <f t="shared" ref="J80:J81" si="25">SUM(F80:I80)</f>
        <v>100</v>
      </c>
      <c r="K80" s="387"/>
      <c r="L80" s="388"/>
      <c r="M80" s="388">
        <v>50</v>
      </c>
      <c r="N80" s="388">
        <v>50</v>
      </c>
      <c r="O80" s="388"/>
      <c r="P80" s="388"/>
      <c r="Q80" s="388"/>
      <c r="R80" s="389">
        <f t="shared" ref="R80:R81" si="26">SUM(K80:Q80)</f>
        <v>100</v>
      </c>
      <c r="S80" s="387"/>
      <c r="T80" s="388"/>
      <c r="U80" s="388">
        <v>100</v>
      </c>
      <c r="V80" s="388"/>
      <c r="W80" s="388"/>
      <c r="X80" s="388"/>
      <c r="Y80" s="389">
        <f t="shared" ref="Y80:Y81" si="27">SUM(S80:X80)</f>
        <v>100</v>
      </c>
    </row>
    <row r="81" spans="1:25" x14ac:dyDescent="0.35">
      <c r="A81" s="319" t="s">
        <v>2675</v>
      </c>
      <c r="B81" s="319" t="str">
        <f>VLOOKUP(A81,TaskValues_ref!E:F,2,FALSE)</f>
        <v>Nutrition for HIV+ women</v>
      </c>
      <c r="C81" s="388">
        <v>100</v>
      </c>
      <c r="D81" s="388"/>
      <c r="E81" s="389">
        <f t="shared" si="14"/>
        <v>100</v>
      </c>
      <c r="F81" s="387"/>
      <c r="G81" s="388"/>
      <c r="H81" s="388">
        <v>100</v>
      </c>
      <c r="I81" s="388"/>
      <c r="J81" s="389">
        <f t="shared" si="25"/>
        <v>100</v>
      </c>
      <c r="K81" s="387"/>
      <c r="L81" s="388"/>
      <c r="M81" s="388">
        <v>50</v>
      </c>
      <c r="N81" s="388">
        <v>50</v>
      </c>
      <c r="O81" s="388"/>
      <c r="P81" s="388"/>
      <c r="Q81" s="388"/>
      <c r="R81" s="389">
        <f t="shared" si="26"/>
        <v>100</v>
      </c>
      <c r="S81" s="387"/>
      <c r="T81" s="388"/>
      <c r="U81" s="388">
        <v>100</v>
      </c>
      <c r="V81" s="388"/>
      <c r="W81" s="388"/>
      <c r="X81" s="388"/>
      <c r="Y81" s="389">
        <f t="shared" si="27"/>
        <v>100</v>
      </c>
    </row>
    <row r="82" spans="1:25" x14ac:dyDescent="0.35">
      <c r="A82" s="266" t="s">
        <v>2676</v>
      </c>
      <c r="B82" s="319" t="str">
        <f>VLOOKUP(A82,TaskValues_ref!E:F,2,FALSE)</f>
        <v>Promote iodized salt &amp; fortified food</v>
      </c>
      <c r="C82" s="388">
        <v>100</v>
      </c>
      <c r="D82" s="388"/>
      <c r="E82" s="389">
        <f t="shared" si="14"/>
        <v>100</v>
      </c>
      <c r="F82" s="387"/>
      <c r="G82" s="388"/>
      <c r="H82" s="388">
        <v>100</v>
      </c>
      <c r="I82" s="388"/>
      <c r="J82" s="389">
        <f t="shared" si="18"/>
        <v>100</v>
      </c>
      <c r="K82" s="387"/>
      <c r="L82" s="388"/>
      <c r="M82" s="388">
        <v>50</v>
      </c>
      <c r="N82" s="388">
        <v>50</v>
      </c>
      <c r="O82" s="388"/>
      <c r="P82" s="388"/>
      <c r="Q82" s="388"/>
      <c r="R82" s="389">
        <f t="shared" si="19"/>
        <v>100</v>
      </c>
      <c r="S82" s="387"/>
      <c r="T82" s="388"/>
      <c r="U82" s="388">
        <v>100</v>
      </c>
      <c r="V82" s="388"/>
      <c r="W82" s="388"/>
      <c r="X82" s="388"/>
      <c r="Y82" s="389">
        <f t="shared" si="20"/>
        <v>100</v>
      </c>
    </row>
    <row r="83" spans="1:25" x14ac:dyDescent="0.35">
      <c r="A83" s="266" t="s">
        <v>2677</v>
      </c>
      <c r="B83" s="319" t="str">
        <f>VLOOKUP(A83,TaskValues_ref!E:F,2,FALSE)</f>
        <v>Nutrition outreach</v>
      </c>
      <c r="C83" s="388">
        <v>100</v>
      </c>
      <c r="D83" s="388"/>
      <c r="E83" s="389">
        <f t="shared" si="14"/>
        <v>100</v>
      </c>
      <c r="F83" s="387"/>
      <c r="G83" s="388"/>
      <c r="H83" s="388">
        <v>100</v>
      </c>
      <c r="I83" s="388"/>
      <c r="J83" s="389">
        <f t="shared" si="18"/>
        <v>100</v>
      </c>
      <c r="K83" s="387"/>
      <c r="L83" s="388"/>
      <c r="M83" s="388">
        <v>50</v>
      </c>
      <c r="N83" s="388">
        <v>50</v>
      </c>
      <c r="O83" s="388"/>
      <c r="P83" s="388"/>
      <c r="Q83" s="388"/>
      <c r="R83" s="389">
        <f t="shared" si="19"/>
        <v>100</v>
      </c>
      <c r="S83" s="387"/>
      <c r="T83" s="388"/>
      <c r="U83" s="388">
        <v>100</v>
      </c>
      <c r="V83" s="388"/>
      <c r="W83" s="388"/>
      <c r="X83" s="388"/>
      <c r="Y83" s="389">
        <f t="shared" si="20"/>
        <v>100</v>
      </c>
    </row>
    <row r="84" spans="1:25" x14ac:dyDescent="0.35">
      <c r="A84" s="266" t="s">
        <v>2678</v>
      </c>
      <c r="B84" s="319" t="str">
        <f>VLOOKUP(A84,TaskValues_ref!E:F,2,FALSE)</f>
        <v>Promote gender equity &amp; empowerment</v>
      </c>
      <c r="C84" s="388">
        <v>100</v>
      </c>
      <c r="D84" s="388"/>
      <c r="E84" s="389">
        <f t="shared" si="14"/>
        <v>100</v>
      </c>
      <c r="F84" s="387"/>
      <c r="G84" s="388"/>
      <c r="H84" s="388">
        <v>100</v>
      </c>
      <c r="I84" s="388"/>
      <c r="J84" s="389">
        <f t="shared" si="18"/>
        <v>100</v>
      </c>
      <c r="K84" s="387"/>
      <c r="L84" s="388"/>
      <c r="M84" s="388">
        <v>50</v>
      </c>
      <c r="N84" s="388">
        <v>50</v>
      </c>
      <c r="O84" s="388"/>
      <c r="P84" s="388"/>
      <c r="Q84" s="388"/>
      <c r="R84" s="389">
        <f t="shared" si="19"/>
        <v>100</v>
      </c>
      <c r="S84" s="387"/>
      <c r="T84" s="388"/>
      <c r="U84" s="388">
        <v>100</v>
      </c>
      <c r="V84" s="388"/>
      <c r="W84" s="388"/>
      <c r="X84" s="388"/>
      <c r="Y84" s="389">
        <f t="shared" si="20"/>
        <v>100</v>
      </c>
    </row>
    <row r="85" spans="1:25" s="58" customFormat="1" x14ac:dyDescent="0.35">
      <c r="A85" s="388" t="s">
        <v>2679</v>
      </c>
      <c r="B85" s="388" t="str">
        <f>VLOOKUP(A85,TaskValues_ref!E:F,2,FALSE)</f>
        <v>Nutritional disaster response</v>
      </c>
      <c r="C85" s="388">
        <v>100</v>
      </c>
      <c r="D85" s="388"/>
      <c r="E85" s="389">
        <f t="shared" si="14"/>
        <v>100</v>
      </c>
      <c r="F85" s="387"/>
      <c r="G85" s="388">
        <v>75</v>
      </c>
      <c r="H85" s="388">
        <v>25</v>
      </c>
      <c r="I85" s="388"/>
      <c r="J85" s="389">
        <f t="shared" si="18"/>
        <v>100</v>
      </c>
      <c r="K85" s="387"/>
      <c r="L85" s="388">
        <v>25</v>
      </c>
      <c r="M85" s="388">
        <v>25</v>
      </c>
      <c r="N85" s="388">
        <v>25</v>
      </c>
      <c r="O85" s="388">
        <v>25</v>
      </c>
      <c r="P85" s="388"/>
      <c r="Q85" s="388"/>
      <c r="R85" s="389">
        <f t="shared" si="19"/>
        <v>100</v>
      </c>
      <c r="S85" s="387"/>
      <c r="T85" s="388">
        <v>25</v>
      </c>
      <c r="U85" s="388">
        <v>25</v>
      </c>
      <c r="V85" s="388">
        <v>50</v>
      </c>
      <c r="W85" s="388"/>
      <c r="X85" s="388"/>
      <c r="Y85" s="389">
        <f t="shared" si="20"/>
        <v>100</v>
      </c>
    </row>
    <row r="86" spans="1:25" s="58" customFormat="1" x14ac:dyDescent="0.35">
      <c r="A86" s="388" t="s">
        <v>2680</v>
      </c>
      <c r="B86" s="388" t="str">
        <f>VLOOKUP(A86,TaskValues_ref!E:F,2,FALSE)</f>
        <v>Multisectoral nutrition intervention</v>
      </c>
      <c r="C86" s="388">
        <v>100</v>
      </c>
      <c r="D86" s="388"/>
      <c r="E86" s="389">
        <f t="shared" si="14"/>
        <v>100</v>
      </c>
      <c r="F86" s="387"/>
      <c r="G86" s="388">
        <v>50</v>
      </c>
      <c r="H86" s="388">
        <v>50</v>
      </c>
      <c r="I86" s="388"/>
      <c r="J86" s="389">
        <f t="shared" si="18"/>
        <v>100</v>
      </c>
      <c r="K86" s="387"/>
      <c r="L86" s="388">
        <v>50</v>
      </c>
      <c r="M86" s="388">
        <v>25</v>
      </c>
      <c r="N86" s="388">
        <v>25</v>
      </c>
      <c r="O86" s="388"/>
      <c r="P86" s="388"/>
      <c r="Q86" s="388"/>
      <c r="R86" s="389">
        <f t="shared" si="19"/>
        <v>100</v>
      </c>
      <c r="S86" s="387"/>
      <c r="T86" s="388">
        <v>50</v>
      </c>
      <c r="U86" s="388">
        <v>50</v>
      </c>
      <c r="V86" s="388"/>
      <c r="W86" s="388"/>
      <c r="X86" s="388"/>
      <c r="Y86" s="389">
        <f t="shared" si="20"/>
        <v>100</v>
      </c>
    </row>
    <row r="87" spans="1:25" s="58" customFormat="1" x14ac:dyDescent="0.35">
      <c r="A87" s="388" t="s">
        <v>2681</v>
      </c>
      <c r="B87" s="388" t="str">
        <f>VLOOKUP(A87,TaskValues_ref!E:F,2,FALSE)</f>
        <v>Breast feeding technique</v>
      </c>
      <c r="C87" s="388">
        <v>100</v>
      </c>
      <c r="D87" s="388"/>
      <c r="E87" s="389">
        <f t="shared" si="14"/>
        <v>100</v>
      </c>
      <c r="F87" s="387">
        <v>50</v>
      </c>
      <c r="G87" s="388"/>
      <c r="H87" s="388">
        <v>50</v>
      </c>
      <c r="I87" s="388"/>
      <c r="J87" s="389">
        <f t="shared" si="18"/>
        <v>100</v>
      </c>
      <c r="K87" s="387">
        <v>50</v>
      </c>
      <c r="L87" s="388"/>
      <c r="M87" s="388">
        <v>25</v>
      </c>
      <c r="N87" s="388">
        <v>25</v>
      </c>
      <c r="O87" s="388"/>
      <c r="P87" s="388"/>
      <c r="Q87" s="388"/>
      <c r="R87" s="389">
        <f t="shared" si="19"/>
        <v>100</v>
      </c>
      <c r="S87" s="387">
        <v>50</v>
      </c>
      <c r="T87" s="388"/>
      <c r="U87" s="388">
        <v>50</v>
      </c>
      <c r="V87" s="388"/>
      <c r="W87" s="388"/>
      <c r="X87" s="388"/>
      <c r="Y87" s="389">
        <f t="shared" si="20"/>
        <v>100</v>
      </c>
    </row>
    <row r="88" spans="1:25" s="58" customFormat="1" x14ac:dyDescent="0.35">
      <c r="A88" s="388" t="s">
        <v>2682</v>
      </c>
      <c r="B88" s="388" t="str">
        <f>VLOOKUP(A88,TaskValues_ref!E:F,2,FALSE)</f>
        <v>Acute malnutrition</v>
      </c>
      <c r="C88" s="388">
        <v>100</v>
      </c>
      <c r="D88" s="388"/>
      <c r="E88" s="389">
        <f t="shared" si="14"/>
        <v>100</v>
      </c>
      <c r="F88" s="387"/>
      <c r="G88" s="388">
        <v>100</v>
      </c>
      <c r="H88" s="388"/>
      <c r="I88" s="388"/>
      <c r="J88" s="389">
        <f t="shared" si="18"/>
        <v>100</v>
      </c>
      <c r="K88" s="387"/>
      <c r="L88" s="388">
        <v>25</v>
      </c>
      <c r="M88" s="388"/>
      <c r="N88" s="388"/>
      <c r="O88" s="388">
        <v>75</v>
      </c>
      <c r="P88" s="388"/>
      <c r="Q88" s="388"/>
      <c r="R88" s="389">
        <f t="shared" si="19"/>
        <v>100</v>
      </c>
      <c r="S88" s="387"/>
      <c r="T88" s="388">
        <v>25</v>
      </c>
      <c r="U88" s="388"/>
      <c r="V88" s="388">
        <v>75</v>
      </c>
      <c r="W88" s="388"/>
      <c r="X88" s="388"/>
      <c r="Y88" s="389">
        <f t="shared" si="20"/>
        <v>100</v>
      </c>
    </row>
    <row r="89" spans="1:25" s="58" customFormat="1" x14ac:dyDescent="0.35">
      <c r="A89" s="388" t="s">
        <v>2683</v>
      </c>
      <c r="B89" s="388" t="str">
        <f>VLOOKUP(A89,TaskValues_ref!E:F,2,FALSE)</f>
        <v>Counsel complementary feeding</v>
      </c>
      <c r="C89" s="388">
        <v>100</v>
      </c>
      <c r="D89" s="388"/>
      <c r="E89" s="389">
        <f t="shared" si="14"/>
        <v>100</v>
      </c>
      <c r="F89" s="387">
        <v>50</v>
      </c>
      <c r="G89" s="388"/>
      <c r="H89" s="388">
        <v>50</v>
      </c>
      <c r="I89" s="388"/>
      <c r="J89" s="389">
        <f t="shared" si="18"/>
        <v>100</v>
      </c>
      <c r="K89" s="387">
        <v>50</v>
      </c>
      <c r="L89" s="388"/>
      <c r="M89" s="388">
        <v>25</v>
      </c>
      <c r="N89" s="388">
        <v>25</v>
      </c>
      <c r="O89" s="388"/>
      <c r="P89" s="388"/>
      <c r="Q89" s="388"/>
      <c r="R89" s="389">
        <f t="shared" si="19"/>
        <v>100</v>
      </c>
      <c r="S89" s="387">
        <v>50</v>
      </c>
      <c r="T89" s="388"/>
      <c r="U89" s="388">
        <v>50</v>
      </c>
      <c r="V89" s="388"/>
      <c r="W89" s="388"/>
      <c r="X89" s="388"/>
      <c r="Y89" s="389">
        <f t="shared" si="20"/>
        <v>100</v>
      </c>
    </row>
    <row r="90" spans="1:25" s="58" customFormat="1" x14ac:dyDescent="0.35">
      <c r="A90" s="388" t="s">
        <v>2684</v>
      </c>
      <c r="B90" s="388" t="str">
        <f>VLOOKUP(A90,TaskValues_ref!E:F,2,FALSE)</f>
        <v>Timely complementary feeding</v>
      </c>
      <c r="C90" s="388">
        <v>100</v>
      </c>
      <c r="D90" s="388"/>
      <c r="E90" s="389">
        <f t="shared" si="14"/>
        <v>100</v>
      </c>
      <c r="F90" s="387">
        <v>50</v>
      </c>
      <c r="G90" s="388"/>
      <c r="H90" s="388">
        <v>50</v>
      </c>
      <c r="I90" s="388"/>
      <c r="J90" s="389">
        <f t="shared" si="18"/>
        <v>100</v>
      </c>
      <c r="K90" s="387">
        <v>50</v>
      </c>
      <c r="L90" s="388"/>
      <c r="M90" s="388">
        <v>25</v>
      </c>
      <c r="N90" s="388">
        <v>25</v>
      </c>
      <c r="O90" s="388"/>
      <c r="P90" s="388"/>
      <c r="Q90" s="388"/>
      <c r="R90" s="389">
        <f t="shared" si="19"/>
        <v>100</v>
      </c>
      <c r="S90" s="387">
        <v>50</v>
      </c>
      <c r="T90" s="388"/>
      <c r="U90" s="388">
        <v>50</v>
      </c>
      <c r="V90" s="388"/>
      <c r="W90" s="388"/>
      <c r="X90" s="388"/>
      <c r="Y90" s="389">
        <f t="shared" si="20"/>
        <v>100</v>
      </c>
    </row>
    <row r="91" spans="1:25" s="58" customFormat="1" x14ac:dyDescent="0.35">
      <c r="A91" s="388" t="s">
        <v>2685</v>
      </c>
      <c r="B91" s="388" t="str">
        <f>VLOOKUP(A91,TaskValues_ref!E:F,2,FALSE)</f>
        <v>Promote BF until 24 months</v>
      </c>
      <c r="C91" s="388">
        <v>100</v>
      </c>
      <c r="D91" s="388"/>
      <c r="E91" s="389">
        <f t="shared" si="14"/>
        <v>100</v>
      </c>
      <c r="F91" s="387">
        <v>50</v>
      </c>
      <c r="G91" s="388"/>
      <c r="H91" s="388">
        <v>50</v>
      </c>
      <c r="I91" s="388"/>
      <c r="J91" s="389">
        <f t="shared" si="18"/>
        <v>100</v>
      </c>
      <c r="K91" s="387">
        <v>50</v>
      </c>
      <c r="L91" s="388"/>
      <c r="M91" s="388">
        <v>25</v>
      </c>
      <c r="N91" s="388">
        <v>25</v>
      </c>
      <c r="O91" s="388"/>
      <c r="P91" s="388"/>
      <c r="Q91" s="388"/>
      <c r="R91" s="389">
        <f t="shared" si="19"/>
        <v>100</v>
      </c>
      <c r="S91" s="387">
        <v>50</v>
      </c>
      <c r="T91" s="388"/>
      <c r="U91" s="388">
        <v>50</v>
      </c>
      <c r="V91" s="388"/>
      <c r="W91" s="388"/>
      <c r="X91" s="388"/>
      <c r="Y91" s="389">
        <f t="shared" si="20"/>
        <v>100</v>
      </c>
    </row>
    <row r="92" spans="1:25" s="58" customFormat="1" x14ac:dyDescent="0.35">
      <c r="A92" s="388" t="s">
        <v>2686</v>
      </c>
      <c r="B92" s="388" t="str">
        <f>VLOOKUP(A92,TaskValues_ref!E:F,2,FALSE)</f>
        <v>Promote BF during child illness</v>
      </c>
      <c r="C92" s="388">
        <v>100</v>
      </c>
      <c r="D92" s="388"/>
      <c r="E92" s="389">
        <f t="shared" si="14"/>
        <v>100</v>
      </c>
      <c r="F92" s="387">
        <v>50</v>
      </c>
      <c r="G92" s="388"/>
      <c r="H92" s="388">
        <v>50</v>
      </c>
      <c r="I92" s="388"/>
      <c r="J92" s="389">
        <f t="shared" si="18"/>
        <v>100</v>
      </c>
      <c r="K92" s="387">
        <v>50</v>
      </c>
      <c r="L92" s="388"/>
      <c r="M92" s="388">
        <v>25</v>
      </c>
      <c r="N92" s="388">
        <v>25</v>
      </c>
      <c r="O92" s="388"/>
      <c r="P92" s="388"/>
      <c r="Q92" s="388"/>
      <c r="R92" s="389">
        <f t="shared" si="19"/>
        <v>100</v>
      </c>
      <c r="S92" s="387">
        <v>50</v>
      </c>
      <c r="T92" s="388"/>
      <c r="U92" s="388">
        <v>50</v>
      </c>
      <c r="V92" s="388"/>
      <c r="W92" s="388"/>
      <c r="X92" s="388"/>
      <c r="Y92" s="389">
        <f t="shared" si="20"/>
        <v>100</v>
      </c>
    </row>
    <row r="93" spans="1:25" x14ac:dyDescent="0.35">
      <c r="A93" s="319" t="s">
        <v>2687</v>
      </c>
      <c r="B93" s="319" t="str">
        <f>VLOOKUP(A93,TaskValues_ref!E:F,2,FALSE)</f>
        <v>Educate on complementary foods</v>
      </c>
      <c r="C93" s="388">
        <v>100</v>
      </c>
      <c r="D93" s="388"/>
      <c r="E93" s="389">
        <f t="shared" si="14"/>
        <v>100</v>
      </c>
      <c r="F93" s="387"/>
      <c r="G93" s="388"/>
      <c r="H93" s="388">
        <v>100</v>
      </c>
      <c r="I93" s="388"/>
      <c r="J93" s="389">
        <f t="shared" si="18"/>
        <v>100</v>
      </c>
      <c r="K93" s="387"/>
      <c r="L93" s="388"/>
      <c r="M93" s="388">
        <v>50</v>
      </c>
      <c r="N93" s="388">
        <v>50</v>
      </c>
      <c r="O93" s="388"/>
      <c r="P93" s="388"/>
      <c r="Q93" s="388"/>
      <c r="R93" s="389">
        <f t="shared" si="19"/>
        <v>100</v>
      </c>
      <c r="S93" s="387"/>
      <c r="T93" s="388"/>
      <c r="U93" s="388">
        <v>100</v>
      </c>
      <c r="V93" s="388"/>
      <c r="W93" s="388"/>
      <c r="X93" s="388"/>
      <c r="Y93" s="389">
        <f t="shared" si="20"/>
        <v>100</v>
      </c>
    </row>
    <row r="94" spans="1:25" x14ac:dyDescent="0.35">
      <c r="A94" s="319" t="s">
        <v>2688</v>
      </c>
      <c r="B94" s="319" t="str">
        <f>VLOOKUP(A94,TaskValues_ref!E:F,2,FALSE)</f>
        <v>Nutrition education for children</v>
      </c>
      <c r="C94" s="388">
        <v>100</v>
      </c>
      <c r="D94" s="388"/>
      <c r="E94" s="389">
        <f t="shared" si="14"/>
        <v>100</v>
      </c>
      <c r="F94" s="387"/>
      <c r="G94" s="388"/>
      <c r="H94" s="388">
        <v>100</v>
      </c>
      <c r="I94" s="388"/>
      <c r="J94" s="389">
        <f t="shared" si="18"/>
        <v>100</v>
      </c>
      <c r="K94" s="387"/>
      <c r="L94" s="388"/>
      <c r="M94" s="388">
        <v>50</v>
      </c>
      <c r="N94" s="388">
        <v>50</v>
      </c>
      <c r="O94" s="388"/>
      <c r="P94" s="388"/>
      <c r="Q94" s="388"/>
      <c r="R94" s="389">
        <f t="shared" si="19"/>
        <v>100</v>
      </c>
      <c r="S94" s="387"/>
      <c r="T94" s="388"/>
      <c r="U94" s="388">
        <v>100</v>
      </c>
      <c r="V94" s="388"/>
      <c r="W94" s="388"/>
      <c r="X94" s="388"/>
      <c r="Y94" s="389">
        <f t="shared" si="20"/>
        <v>100</v>
      </c>
    </row>
    <row r="95" spans="1:25" s="58" customFormat="1" x14ac:dyDescent="0.35">
      <c r="A95" s="388" t="s">
        <v>2544</v>
      </c>
      <c r="B95" s="388" t="str">
        <f>VLOOKUP(A95,TaskValues_ref!E:F,2,FALSE)</f>
        <v>STI management, women</v>
      </c>
      <c r="C95" s="388">
        <v>100</v>
      </c>
      <c r="D95" s="388"/>
      <c r="E95" s="389">
        <f t="shared" si="14"/>
        <v>100</v>
      </c>
      <c r="F95" s="387">
        <v>100</v>
      </c>
      <c r="G95" s="388"/>
      <c r="H95" s="388"/>
      <c r="I95" s="388"/>
      <c r="J95" s="389">
        <f t="shared" si="18"/>
        <v>100</v>
      </c>
      <c r="K95" s="387">
        <v>100</v>
      </c>
      <c r="L95" s="388"/>
      <c r="M95" s="388"/>
      <c r="N95" s="388"/>
      <c r="O95" s="388"/>
      <c r="P95" s="388"/>
      <c r="Q95" s="388"/>
      <c r="R95" s="389">
        <f t="shared" si="19"/>
        <v>100</v>
      </c>
      <c r="S95" s="387">
        <v>100</v>
      </c>
      <c r="T95" s="388"/>
      <c r="U95" s="388"/>
      <c r="V95" s="388"/>
      <c r="W95" s="388"/>
      <c r="X95" s="388"/>
      <c r="Y95" s="389">
        <f t="shared" si="20"/>
        <v>100</v>
      </c>
    </row>
    <row r="96" spans="1:25" s="58" customFormat="1" x14ac:dyDescent="0.35">
      <c r="A96" s="388" t="s">
        <v>2545</v>
      </c>
      <c r="B96" s="388" t="str">
        <f>VLOOKUP(A96,TaskValues_ref!E:F,2,FALSE)</f>
        <v>STI management, men</v>
      </c>
      <c r="C96" s="388">
        <v>100</v>
      </c>
      <c r="D96" s="388"/>
      <c r="E96" s="389">
        <f t="shared" si="14"/>
        <v>100</v>
      </c>
      <c r="F96" s="387">
        <v>100</v>
      </c>
      <c r="G96" s="388"/>
      <c r="H96" s="388"/>
      <c r="I96" s="388"/>
      <c r="J96" s="389">
        <f t="shared" si="18"/>
        <v>100</v>
      </c>
      <c r="K96" s="387">
        <v>100</v>
      </c>
      <c r="L96" s="388"/>
      <c r="M96" s="388"/>
      <c r="N96" s="388"/>
      <c r="O96" s="388"/>
      <c r="P96" s="388"/>
      <c r="Q96" s="388"/>
      <c r="R96" s="389">
        <f t="shared" si="19"/>
        <v>100</v>
      </c>
      <c r="S96" s="387">
        <v>100</v>
      </c>
      <c r="T96" s="388"/>
      <c r="U96" s="388"/>
      <c r="V96" s="388"/>
      <c r="W96" s="388"/>
      <c r="X96" s="388"/>
      <c r="Y96" s="389">
        <f t="shared" si="20"/>
        <v>100</v>
      </c>
    </row>
    <row r="97" spans="1:25" s="58" customFormat="1" x14ac:dyDescent="0.35">
      <c r="A97" s="388" t="s">
        <v>2689</v>
      </c>
      <c r="B97" s="388" t="str">
        <f>VLOOKUP(A97,TaskValues_ref!E:F,2,FALSE)</f>
        <v>STI prevention for sex workers</v>
      </c>
      <c r="C97" s="388">
        <v>100</v>
      </c>
      <c r="D97" s="388"/>
      <c r="E97" s="389">
        <f t="shared" ref="E97:E138" si="28">SUM(C97:D97)</f>
        <v>100</v>
      </c>
      <c r="F97" s="387">
        <v>100</v>
      </c>
      <c r="G97" s="388"/>
      <c r="H97" s="388"/>
      <c r="I97" s="388"/>
      <c r="J97" s="389">
        <f t="shared" si="18"/>
        <v>100</v>
      </c>
      <c r="K97" s="387">
        <v>100</v>
      </c>
      <c r="L97" s="388"/>
      <c r="M97" s="388"/>
      <c r="N97" s="388"/>
      <c r="O97" s="388"/>
      <c r="P97" s="388"/>
      <c r="Q97" s="388"/>
      <c r="R97" s="389">
        <f t="shared" si="19"/>
        <v>100</v>
      </c>
      <c r="S97" s="387">
        <v>100</v>
      </c>
      <c r="T97" s="388"/>
      <c r="U97" s="388"/>
      <c r="V97" s="388"/>
      <c r="W97" s="388"/>
      <c r="X97" s="388"/>
      <c r="Y97" s="389">
        <f t="shared" si="20"/>
        <v>100</v>
      </c>
    </row>
    <row r="98" spans="1:25" s="58" customFormat="1" x14ac:dyDescent="0.35">
      <c r="A98" s="388" t="s">
        <v>2690</v>
      </c>
      <c r="B98" s="388" t="str">
        <f>VLOOKUP(A98,TaskValues_ref!E:F,2,FALSE)</f>
        <v>Risk reduction</v>
      </c>
      <c r="C98" s="388">
        <v>100</v>
      </c>
      <c r="D98" s="388"/>
      <c r="E98" s="389">
        <f t="shared" si="28"/>
        <v>100</v>
      </c>
      <c r="F98" s="387">
        <v>100</v>
      </c>
      <c r="G98" s="388"/>
      <c r="H98" s="388"/>
      <c r="I98" s="388"/>
      <c r="J98" s="389">
        <f t="shared" si="18"/>
        <v>100</v>
      </c>
      <c r="K98" s="387">
        <v>100</v>
      </c>
      <c r="L98" s="388"/>
      <c r="M98" s="388"/>
      <c r="N98" s="388"/>
      <c r="O98" s="388"/>
      <c r="P98" s="388"/>
      <c r="Q98" s="388"/>
      <c r="R98" s="389">
        <f t="shared" si="19"/>
        <v>100</v>
      </c>
      <c r="S98" s="387">
        <v>100</v>
      </c>
      <c r="T98" s="388"/>
      <c r="U98" s="388"/>
      <c r="V98" s="388"/>
      <c r="W98" s="388"/>
      <c r="X98" s="388"/>
      <c r="Y98" s="389">
        <f t="shared" si="20"/>
        <v>100</v>
      </c>
    </row>
    <row r="99" spans="1:25" s="58" customFormat="1" x14ac:dyDescent="0.35">
      <c r="A99" s="388" t="s">
        <v>2691</v>
      </c>
      <c r="B99" s="388" t="str">
        <f>VLOOKUP(A99,TaskValues_ref!E:F,2,FALSE)</f>
        <v>HIV self-testing</v>
      </c>
      <c r="C99" s="388">
        <v>100</v>
      </c>
      <c r="D99" s="388"/>
      <c r="E99" s="389">
        <f t="shared" si="28"/>
        <v>100</v>
      </c>
      <c r="F99" s="387">
        <v>50</v>
      </c>
      <c r="G99" s="388"/>
      <c r="H99" s="388">
        <v>50</v>
      </c>
      <c r="I99" s="388"/>
      <c r="J99" s="389">
        <f t="shared" si="18"/>
        <v>100</v>
      </c>
      <c r="K99" s="387">
        <v>50</v>
      </c>
      <c r="L99" s="388"/>
      <c r="M99" s="388"/>
      <c r="N99" s="388">
        <v>25</v>
      </c>
      <c r="O99" s="388">
        <v>25</v>
      </c>
      <c r="P99" s="388"/>
      <c r="Q99" s="388"/>
      <c r="R99" s="389">
        <f t="shared" si="19"/>
        <v>100</v>
      </c>
      <c r="S99" s="387">
        <v>50</v>
      </c>
      <c r="T99" s="388"/>
      <c r="U99" s="388"/>
      <c r="V99" s="388">
        <v>50</v>
      </c>
      <c r="W99" s="388"/>
      <c r="X99" s="388"/>
      <c r="Y99" s="389">
        <f t="shared" si="20"/>
        <v>100</v>
      </c>
    </row>
    <row r="100" spans="1:25" s="58" customFormat="1" x14ac:dyDescent="0.35">
      <c r="A100" s="388" t="s">
        <v>2692</v>
      </c>
      <c r="B100" s="388" t="str">
        <f>VLOOKUP(A100,TaskValues_ref!E:F,2,FALSE)</f>
        <v>HIV voluntary counseling &amp; testing</v>
      </c>
      <c r="C100" s="388">
        <v>100</v>
      </c>
      <c r="D100" s="388"/>
      <c r="E100" s="389">
        <f t="shared" si="28"/>
        <v>100</v>
      </c>
      <c r="F100" s="387">
        <v>50</v>
      </c>
      <c r="G100" s="388"/>
      <c r="H100" s="388">
        <v>50</v>
      </c>
      <c r="I100" s="388"/>
      <c r="J100" s="389">
        <f t="shared" si="18"/>
        <v>100</v>
      </c>
      <c r="K100" s="387">
        <v>50</v>
      </c>
      <c r="L100" s="388"/>
      <c r="M100" s="388"/>
      <c r="N100" s="388">
        <v>25</v>
      </c>
      <c r="O100" s="388">
        <v>25</v>
      </c>
      <c r="P100" s="388"/>
      <c r="Q100" s="388"/>
      <c r="R100" s="389">
        <f t="shared" si="19"/>
        <v>100</v>
      </c>
      <c r="S100" s="387">
        <v>50</v>
      </c>
      <c r="T100" s="388"/>
      <c r="U100" s="388"/>
      <c r="V100" s="388">
        <v>50</v>
      </c>
      <c r="W100" s="388"/>
      <c r="X100" s="388"/>
      <c r="Y100" s="389">
        <f t="shared" si="20"/>
        <v>100</v>
      </c>
    </row>
    <row r="101" spans="1:25" s="58" customFormat="1" x14ac:dyDescent="0.35">
      <c r="A101" s="388" t="s">
        <v>2693</v>
      </c>
      <c r="B101" s="388" t="str">
        <f>VLOOKUP(A101,TaskValues_ref!E:F,2,FALSE)</f>
        <v>HIV provider-initiated counseling &amp; testing</v>
      </c>
      <c r="C101" s="388">
        <v>100</v>
      </c>
      <c r="D101" s="388"/>
      <c r="E101" s="389">
        <f t="shared" si="28"/>
        <v>100</v>
      </c>
      <c r="F101" s="387">
        <v>50</v>
      </c>
      <c r="G101" s="388">
        <v>50</v>
      </c>
      <c r="H101" s="388"/>
      <c r="I101" s="388"/>
      <c r="J101" s="389">
        <f t="shared" si="18"/>
        <v>100</v>
      </c>
      <c r="K101" s="387">
        <v>50</v>
      </c>
      <c r="L101" s="388"/>
      <c r="M101" s="388"/>
      <c r="N101" s="388">
        <v>25</v>
      </c>
      <c r="O101" s="388">
        <v>25</v>
      </c>
      <c r="P101" s="388"/>
      <c r="Q101" s="388"/>
      <c r="R101" s="389">
        <f t="shared" si="19"/>
        <v>100</v>
      </c>
      <c r="S101" s="387">
        <v>50</v>
      </c>
      <c r="T101" s="388"/>
      <c r="U101" s="388"/>
      <c r="V101" s="388">
        <v>50</v>
      </c>
      <c r="W101" s="388"/>
      <c r="X101" s="388"/>
      <c r="Y101" s="389">
        <f t="shared" si="20"/>
        <v>100</v>
      </c>
    </row>
    <row r="102" spans="1:25" s="58" customFormat="1" x14ac:dyDescent="0.35">
      <c r="A102" s="388" t="s">
        <v>2694</v>
      </c>
      <c r="B102" s="388" t="str">
        <f>VLOOKUP(A102,TaskValues_ref!E:F,2,FALSE)</f>
        <v>HIV linkages</v>
      </c>
      <c r="C102" s="388">
        <v>100</v>
      </c>
      <c r="D102" s="388"/>
      <c r="E102" s="389">
        <f t="shared" si="28"/>
        <v>100</v>
      </c>
      <c r="F102" s="387">
        <v>50</v>
      </c>
      <c r="G102" s="388">
        <v>50</v>
      </c>
      <c r="H102" s="388"/>
      <c r="I102" s="388"/>
      <c r="J102" s="389">
        <f t="shared" si="18"/>
        <v>100</v>
      </c>
      <c r="K102" s="387">
        <v>50</v>
      </c>
      <c r="L102" s="388"/>
      <c r="M102" s="388"/>
      <c r="N102" s="388">
        <v>25</v>
      </c>
      <c r="O102" s="388">
        <v>25</v>
      </c>
      <c r="P102" s="388"/>
      <c r="Q102" s="388"/>
      <c r="R102" s="389">
        <f t="shared" si="19"/>
        <v>100</v>
      </c>
      <c r="S102" s="387">
        <v>50</v>
      </c>
      <c r="T102" s="388"/>
      <c r="U102" s="388"/>
      <c r="V102" s="388">
        <v>50</v>
      </c>
      <c r="W102" s="388"/>
      <c r="X102" s="388"/>
      <c r="Y102" s="389">
        <f t="shared" si="20"/>
        <v>100</v>
      </c>
    </row>
    <row r="103" spans="1:25" s="58" customFormat="1" x14ac:dyDescent="0.35">
      <c r="A103" s="388" t="s">
        <v>2695</v>
      </c>
      <c r="B103" s="388" t="str">
        <f>VLOOKUP(A103,TaskValues_ref!E:F,2,FALSE)</f>
        <v>Post-exposure prophylaxis</v>
      </c>
      <c r="C103" s="388">
        <v>100</v>
      </c>
      <c r="D103" s="388"/>
      <c r="E103" s="389">
        <f t="shared" si="28"/>
        <v>100</v>
      </c>
      <c r="F103" s="387">
        <v>50</v>
      </c>
      <c r="G103" s="388">
        <v>50</v>
      </c>
      <c r="H103" s="388"/>
      <c r="I103" s="388"/>
      <c r="J103" s="389">
        <f t="shared" si="18"/>
        <v>100</v>
      </c>
      <c r="K103" s="387">
        <v>50</v>
      </c>
      <c r="L103" s="388"/>
      <c r="M103" s="388"/>
      <c r="N103" s="388">
        <v>25</v>
      </c>
      <c r="O103" s="388">
        <v>25</v>
      </c>
      <c r="P103" s="388"/>
      <c r="Q103" s="388"/>
      <c r="R103" s="389">
        <f t="shared" si="19"/>
        <v>100</v>
      </c>
      <c r="S103" s="387">
        <v>50</v>
      </c>
      <c r="T103" s="388"/>
      <c r="U103" s="388"/>
      <c r="V103" s="388">
        <v>50</v>
      </c>
      <c r="W103" s="388"/>
      <c r="X103" s="388"/>
      <c r="Y103" s="389">
        <f t="shared" si="20"/>
        <v>100</v>
      </c>
    </row>
    <row r="104" spans="1:25" s="58" customFormat="1" x14ac:dyDescent="0.35">
      <c r="A104" s="388" t="s">
        <v>2696</v>
      </c>
      <c r="B104" s="388" t="str">
        <f>VLOOKUP(A104,TaskValues_ref!E:F,2,FALSE)</f>
        <v>ART refilling/adherence</v>
      </c>
      <c r="C104" s="388">
        <v>100</v>
      </c>
      <c r="D104" s="388"/>
      <c r="E104" s="389">
        <f t="shared" si="28"/>
        <v>100</v>
      </c>
      <c r="F104" s="387">
        <v>50</v>
      </c>
      <c r="G104" s="388">
        <v>50</v>
      </c>
      <c r="H104" s="388"/>
      <c r="I104" s="388"/>
      <c r="J104" s="389">
        <f t="shared" si="18"/>
        <v>100</v>
      </c>
      <c r="K104" s="387">
        <v>50</v>
      </c>
      <c r="L104" s="388"/>
      <c r="M104" s="388"/>
      <c r="N104" s="388">
        <v>25</v>
      </c>
      <c r="O104" s="388">
        <v>25</v>
      </c>
      <c r="P104" s="388"/>
      <c r="Q104" s="388"/>
      <c r="R104" s="389">
        <f t="shared" si="19"/>
        <v>100</v>
      </c>
      <c r="S104" s="387">
        <v>50</v>
      </c>
      <c r="T104" s="388"/>
      <c r="U104" s="388"/>
      <c r="V104" s="388">
        <v>50</v>
      </c>
      <c r="W104" s="388"/>
      <c r="X104" s="388"/>
      <c r="Y104" s="389">
        <f t="shared" si="20"/>
        <v>100</v>
      </c>
    </row>
    <row r="105" spans="1:25" s="58" customFormat="1" x14ac:dyDescent="0.35">
      <c r="A105" s="388" t="s">
        <v>2697</v>
      </c>
      <c r="B105" s="388" t="str">
        <f>VLOOKUP(A105,TaskValues_ref!E:F,2,FALSE)</f>
        <v>Vector control</v>
      </c>
      <c r="C105" s="388">
        <v>100</v>
      </c>
      <c r="D105" s="388"/>
      <c r="E105" s="389">
        <f t="shared" si="28"/>
        <v>100</v>
      </c>
      <c r="F105" s="387"/>
      <c r="G105" s="388"/>
      <c r="H105" s="388">
        <v>100</v>
      </c>
      <c r="I105" s="388"/>
      <c r="J105" s="389">
        <f t="shared" si="18"/>
        <v>100</v>
      </c>
      <c r="K105" s="387"/>
      <c r="L105" s="388"/>
      <c r="M105" s="388"/>
      <c r="N105" s="388"/>
      <c r="O105" s="388"/>
      <c r="P105" s="388">
        <v>100</v>
      </c>
      <c r="Q105" s="388"/>
      <c r="R105" s="389">
        <f t="shared" si="19"/>
        <v>100</v>
      </c>
      <c r="S105" s="387"/>
      <c r="T105" s="388"/>
      <c r="U105" s="388"/>
      <c r="V105" s="388"/>
      <c r="W105" s="388">
        <f t="shared" ref="W105:W156" si="29">M105+P105</f>
        <v>100</v>
      </c>
      <c r="X105" s="388"/>
      <c r="Y105" s="389">
        <f t="shared" si="20"/>
        <v>100</v>
      </c>
    </row>
    <row r="106" spans="1:25" s="58" customFormat="1" x14ac:dyDescent="0.35">
      <c r="A106" s="388" t="s">
        <v>2354</v>
      </c>
      <c r="B106" s="388" t="str">
        <f>VLOOKUP(A106,TaskValues_ref!E:F,2,FALSE)</f>
        <v>Uncomplicated malaria in adults</v>
      </c>
      <c r="C106" s="388">
        <v>100</v>
      </c>
      <c r="D106" s="388"/>
      <c r="E106" s="389">
        <f t="shared" si="28"/>
        <v>100</v>
      </c>
      <c r="F106" s="387"/>
      <c r="G106" s="388"/>
      <c r="H106" s="388">
        <v>100</v>
      </c>
      <c r="I106" s="388"/>
      <c r="J106" s="389">
        <f t="shared" si="18"/>
        <v>100</v>
      </c>
      <c r="K106" s="387"/>
      <c r="L106" s="388"/>
      <c r="M106" s="388">
        <v>50</v>
      </c>
      <c r="N106" s="388">
        <v>50</v>
      </c>
      <c r="O106" s="388"/>
      <c r="P106" s="388"/>
      <c r="Q106" s="388"/>
      <c r="R106" s="389">
        <f t="shared" si="19"/>
        <v>100</v>
      </c>
      <c r="S106" s="387"/>
      <c r="T106" s="388"/>
      <c r="U106" s="388">
        <v>100</v>
      </c>
      <c r="V106" s="388"/>
      <c r="W106" s="388"/>
      <c r="X106" s="388"/>
      <c r="Y106" s="389">
        <f t="shared" si="20"/>
        <v>100</v>
      </c>
    </row>
    <row r="107" spans="1:25" s="58" customFormat="1" x14ac:dyDescent="0.35">
      <c r="A107" s="388" t="s">
        <v>2355</v>
      </c>
      <c r="B107" s="388" t="str">
        <f>VLOOKUP(A107,TaskValues_ref!E:F,2,FALSE)</f>
        <v>Uncomplicated malaria in children</v>
      </c>
      <c r="C107" s="388">
        <v>100</v>
      </c>
      <c r="D107" s="388"/>
      <c r="E107" s="389">
        <f t="shared" si="28"/>
        <v>100</v>
      </c>
      <c r="F107" s="387"/>
      <c r="G107" s="388"/>
      <c r="H107" s="388">
        <v>100</v>
      </c>
      <c r="I107" s="388"/>
      <c r="J107" s="389">
        <f t="shared" si="18"/>
        <v>100</v>
      </c>
      <c r="K107" s="387"/>
      <c r="L107" s="388"/>
      <c r="M107" s="388">
        <v>50</v>
      </c>
      <c r="N107" s="388">
        <v>50</v>
      </c>
      <c r="O107" s="388"/>
      <c r="P107" s="388"/>
      <c r="Q107" s="388"/>
      <c r="R107" s="389">
        <f t="shared" si="19"/>
        <v>100</v>
      </c>
      <c r="S107" s="387"/>
      <c r="T107" s="388"/>
      <c r="U107" s="388">
        <v>100</v>
      </c>
      <c r="V107" s="388"/>
      <c r="W107" s="388"/>
      <c r="X107" s="388"/>
      <c r="Y107" s="389">
        <f t="shared" si="20"/>
        <v>100</v>
      </c>
    </row>
    <row r="108" spans="1:25" x14ac:dyDescent="0.35">
      <c r="A108" s="319" t="s">
        <v>2358</v>
      </c>
      <c r="B108" s="319" t="str">
        <f>VLOOKUP(A108,TaskValues_ref!E:F,2,FALSE)</f>
        <v>Testing non-malaria cases</v>
      </c>
      <c r="C108" s="388">
        <v>100</v>
      </c>
      <c r="D108" s="388"/>
      <c r="E108" s="389">
        <f t="shared" si="28"/>
        <v>100</v>
      </c>
      <c r="F108" s="387"/>
      <c r="G108" s="388"/>
      <c r="H108" s="388">
        <v>100</v>
      </c>
      <c r="I108" s="388"/>
      <c r="J108" s="389">
        <f t="shared" ref="J108" si="30">SUM(F108:I108)</f>
        <v>100</v>
      </c>
      <c r="K108" s="387"/>
      <c r="L108" s="388"/>
      <c r="M108" s="388">
        <v>50</v>
      </c>
      <c r="N108" s="388">
        <v>50</v>
      </c>
      <c r="O108" s="388"/>
      <c r="P108" s="388"/>
      <c r="Q108" s="388"/>
      <c r="R108" s="389">
        <f t="shared" ref="R108" si="31">SUM(K108:Q108)</f>
        <v>100</v>
      </c>
      <c r="S108" s="387"/>
      <c r="T108" s="388"/>
      <c r="U108" s="388">
        <v>100</v>
      </c>
      <c r="V108" s="388"/>
      <c r="W108" s="388"/>
      <c r="X108" s="388"/>
      <c r="Y108" s="389">
        <f t="shared" ref="Y108" si="32">SUM(S108:X108)</f>
        <v>100</v>
      </c>
    </row>
    <row r="109" spans="1:25" s="58" customFormat="1" x14ac:dyDescent="0.35">
      <c r="A109" s="388" t="s">
        <v>2356</v>
      </c>
      <c r="B109" s="388" t="str">
        <f>VLOOKUP(A109,TaskValues_ref!E:F,2,FALSE)</f>
        <v>Severe malaria in adults</v>
      </c>
      <c r="C109" s="388">
        <v>100</v>
      </c>
      <c r="D109" s="388"/>
      <c r="E109" s="389">
        <f t="shared" si="28"/>
        <v>100</v>
      </c>
      <c r="F109" s="387"/>
      <c r="G109" s="388">
        <v>100</v>
      </c>
      <c r="H109" s="388"/>
      <c r="I109" s="388"/>
      <c r="J109" s="389">
        <f t="shared" si="18"/>
        <v>100</v>
      </c>
      <c r="K109" s="387"/>
      <c r="L109" s="388">
        <v>50</v>
      </c>
      <c r="M109" s="388"/>
      <c r="N109" s="388"/>
      <c r="O109" s="388">
        <v>50</v>
      </c>
      <c r="P109" s="388"/>
      <c r="Q109" s="388"/>
      <c r="R109" s="389">
        <f t="shared" si="19"/>
        <v>100</v>
      </c>
      <c r="S109" s="387"/>
      <c r="T109" s="388">
        <v>50</v>
      </c>
      <c r="U109" s="388"/>
      <c r="V109" s="388">
        <v>50</v>
      </c>
      <c r="W109" s="388"/>
      <c r="X109" s="388"/>
      <c r="Y109" s="389">
        <f t="shared" si="20"/>
        <v>100</v>
      </c>
    </row>
    <row r="110" spans="1:25" s="58" customFormat="1" x14ac:dyDescent="0.35">
      <c r="A110" s="388" t="s">
        <v>2357</v>
      </c>
      <c r="B110" s="388" t="str">
        <f>VLOOKUP(A110,TaskValues_ref!E:F,2,FALSE)</f>
        <v>Severe malaria in children</v>
      </c>
      <c r="C110" s="388">
        <v>100</v>
      </c>
      <c r="D110" s="388"/>
      <c r="E110" s="389">
        <f t="shared" si="28"/>
        <v>100</v>
      </c>
      <c r="F110" s="387"/>
      <c r="G110" s="388">
        <v>100</v>
      </c>
      <c r="H110" s="388"/>
      <c r="I110" s="388"/>
      <c r="J110" s="389">
        <f t="shared" si="18"/>
        <v>100</v>
      </c>
      <c r="K110" s="387"/>
      <c r="L110" s="388">
        <v>50</v>
      </c>
      <c r="M110" s="388"/>
      <c r="N110" s="388"/>
      <c r="O110" s="388">
        <v>50</v>
      </c>
      <c r="P110" s="388"/>
      <c r="Q110" s="388"/>
      <c r="R110" s="389">
        <f t="shared" si="19"/>
        <v>100</v>
      </c>
      <c r="S110" s="387"/>
      <c r="T110" s="388">
        <v>50</v>
      </c>
      <c r="U110" s="388"/>
      <c r="V110" s="388">
        <v>50</v>
      </c>
      <c r="W110" s="388"/>
      <c r="X110" s="388"/>
      <c r="Y110" s="389">
        <f t="shared" si="20"/>
        <v>100</v>
      </c>
    </row>
    <row r="111" spans="1:25" s="58" customFormat="1" x14ac:dyDescent="0.35">
      <c r="A111" s="388" t="s">
        <v>2698</v>
      </c>
      <c r="B111" s="388" t="str">
        <f>VLOOKUP(A111,TaskValues_ref!E:F,2,FALSE)</f>
        <v>Malaria surveillance</v>
      </c>
      <c r="C111" s="388">
        <v>100</v>
      </c>
      <c r="D111" s="388"/>
      <c r="E111" s="389">
        <f t="shared" si="28"/>
        <v>100</v>
      </c>
      <c r="F111" s="387"/>
      <c r="G111" s="388"/>
      <c r="H111" s="388">
        <v>100</v>
      </c>
      <c r="I111" s="388"/>
      <c r="J111" s="389">
        <f t="shared" si="18"/>
        <v>100</v>
      </c>
      <c r="K111" s="387"/>
      <c r="L111" s="388"/>
      <c r="M111" s="388">
        <v>50</v>
      </c>
      <c r="N111" s="388">
        <v>50</v>
      </c>
      <c r="O111" s="388"/>
      <c r="P111" s="388"/>
      <c r="Q111" s="388"/>
      <c r="R111" s="389">
        <f t="shared" si="19"/>
        <v>100</v>
      </c>
      <c r="S111" s="387"/>
      <c r="T111" s="388"/>
      <c r="U111" s="388">
        <v>100</v>
      </c>
      <c r="V111" s="388"/>
      <c r="W111" s="388"/>
      <c r="X111" s="388"/>
      <c r="Y111" s="389">
        <f t="shared" si="20"/>
        <v>100</v>
      </c>
    </row>
    <row r="112" spans="1:25" x14ac:dyDescent="0.35">
      <c r="A112" s="319" t="s">
        <v>2699</v>
      </c>
      <c r="B112" s="319" t="str">
        <f>VLOOKUP(A112,TaskValues_ref!E:F,2,FALSE)</f>
        <v>Risk reduction</v>
      </c>
      <c r="C112" s="388">
        <v>100</v>
      </c>
      <c r="D112" s="388"/>
      <c r="E112" s="389">
        <f t="shared" si="28"/>
        <v>100</v>
      </c>
      <c r="F112" s="387"/>
      <c r="G112" s="388"/>
      <c r="H112" s="388">
        <v>100</v>
      </c>
      <c r="I112" s="388"/>
      <c r="J112" s="389">
        <f t="shared" ref="J112" si="33">SUM(F112:I112)</f>
        <v>100</v>
      </c>
      <c r="K112" s="387"/>
      <c r="L112" s="388"/>
      <c r="M112" s="388"/>
      <c r="N112" s="388"/>
      <c r="O112" s="388"/>
      <c r="P112" s="388">
        <v>100</v>
      </c>
      <c r="Q112" s="388"/>
      <c r="R112" s="389">
        <f t="shared" ref="R112" si="34">SUM(K112:Q112)</f>
        <v>100</v>
      </c>
      <c r="S112" s="387"/>
      <c r="T112" s="388"/>
      <c r="U112" s="388"/>
      <c r="V112" s="388"/>
      <c r="W112" s="388">
        <v>100</v>
      </c>
      <c r="X112" s="388"/>
      <c r="Y112" s="389">
        <f t="shared" ref="Y112" si="35">SUM(S112:X112)</f>
        <v>100</v>
      </c>
    </row>
    <row r="113" spans="1:25" x14ac:dyDescent="0.35">
      <c r="A113" s="319" t="s">
        <v>2700</v>
      </c>
      <c r="B113" s="319" t="str">
        <f>VLOOKUP(A113,TaskValues_ref!E:F,2,FALSE)</f>
        <v>Outbreak detection &amp; response</v>
      </c>
      <c r="C113" s="388">
        <v>100</v>
      </c>
      <c r="D113" s="388"/>
      <c r="E113" s="389">
        <f t="shared" si="28"/>
        <v>100</v>
      </c>
      <c r="F113" s="387"/>
      <c r="G113" s="388"/>
      <c r="H113" s="388">
        <v>100</v>
      </c>
      <c r="I113" s="388"/>
      <c r="J113" s="389">
        <f t="shared" ref="J113" si="36">SUM(F113:I113)</f>
        <v>100</v>
      </c>
      <c r="K113" s="387"/>
      <c r="L113" s="388"/>
      <c r="M113" s="388"/>
      <c r="N113" s="388"/>
      <c r="O113" s="388"/>
      <c r="P113" s="388">
        <v>100</v>
      </c>
      <c r="Q113" s="388"/>
      <c r="R113" s="389">
        <f t="shared" ref="R113" si="37">SUM(K113:Q113)</f>
        <v>100</v>
      </c>
      <c r="S113" s="387"/>
      <c r="T113" s="388"/>
      <c r="U113" s="388"/>
      <c r="V113" s="388"/>
      <c r="W113" s="388">
        <v>100</v>
      </c>
      <c r="X113" s="388"/>
      <c r="Y113" s="389">
        <f t="shared" ref="Y113" si="38">SUM(S113:X113)</f>
        <v>100</v>
      </c>
    </row>
    <row r="114" spans="1:25" s="58" customFormat="1" x14ac:dyDescent="0.35">
      <c r="A114" s="388" t="s">
        <v>2373</v>
      </c>
      <c r="B114" s="388" t="str">
        <f>VLOOKUP(A114,TaskValues_ref!E:F,2,FALSE)</f>
        <v>Testing</v>
      </c>
      <c r="C114" s="388">
        <v>100</v>
      </c>
      <c r="D114" s="388"/>
      <c r="E114" s="389">
        <f t="shared" si="28"/>
        <v>100</v>
      </c>
      <c r="F114" s="387"/>
      <c r="G114" s="390">
        <v>50</v>
      </c>
      <c r="H114" s="388">
        <v>50</v>
      </c>
      <c r="I114" s="388"/>
      <c r="J114" s="389">
        <f t="shared" si="18"/>
        <v>100</v>
      </c>
      <c r="K114" s="387"/>
      <c r="L114" s="390"/>
      <c r="M114" s="388"/>
      <c r="N114" s="388">
        <v>100</v>
      </c>
      <c r="O114" s="388"/>
      <c r="P114" s="388"/>
      <c r="Q114" s="388"/>
      <c r="R114" s="389">
        <f t="shared" si="19"/>
        <v>100</v>
      </c>
      <c r="S114" s="387"/>
      <c r="T114" s="390"/>
      <c r="U114" s="388">
        <v>100</v>
      </c>
      <c r="V114" s="388"/>
      <c r="W114" s="388">
        <f t="shared" si="29"/>
        <v>0</v>
      </c>
      <c r="X114" s="388"/>
      <c r="Y114" s="389">
        <f t="shared" si="20"/>
        <v>100</v>
      </c>
    </row>
    <row r="115" spans="1:25" s="58" customFormat="1" x14ac:dyDescent="0.35">
      <c r="A115" s="388" t="s">
        <v>2374</v>
      </c>
      <c r="B115" s="388" t="str">
        <f>VLOOKUP(A115,TaskValues_ref!E:F,2,FALSE)</f>
        <v>Follow-up and linkage for positives</v>
      </c>
      <c r="C115" s="388">
        <v>100</v>
      </c>
      <c r="D115" s="388"/>
      <c r="E115" s="389">
        <f t="shared" si="28"/>
        <v>100</v>
      </c>
      <c r="F115" s="387"/>
      <c r="G115" s="388"/>
      <c r="H115" s="388">
        <v>100</v>
      </c>
      <c r="I115" s="388"/>
      <c r="J115" s="389">
        <f t="shared" si="18"/>
        <v>100</v>
      </c>
      <c r="K115" s="387"/>
      <c r="L115" s="388"/>
      <c r="M115" s="388">
        <v>50</v>
      </c>
      <c r="N115" s="388">
        <v>50</v>
      </c>
      <c r="O115" s="388"/>
      <c r="P115" s="388"/>
      <c r="Q115" s="388"/>
      <c r="R115" s="389">
        <f t="shared" si="19"/>
        <v>100</v>
      </c>
      <c r="S115" s="387"/>
      <c r="T115" s="388"/>
      <c r="U115" s="388">
        <v>100</v>
      </c>
      <c r="V115" s="388"/>
      <c r="W115" s="388"/>
      <c r="X115" s="388"/>
      <c r="Y115" s="389">
        <f t="shared" si="20"/>
        <v>100</v>
      </c>
    </row>
    <row r="116" spans="1:25" x14ac:dyDescent="0.35">
      <c r="A116" s="319" t="s">
        <v>2701</v>
      </c>
      <c r="B116" s="319" t="str">
        <f>VLOOKUP(A116,TaskValues_ref!E:F,2,FALSE)</f>
        <v>Treatment (DOT)</v>
      </c>
      <c r="C116" s="388">
        <v>100</v>
      </c>
      <c r="D116" s="388"/>
      <c r="E116" s="389">
        <f t="shared" si="28"/>
        <v>100</v>
      </c>
      <c r="F116" s="387"/>
      <c r="G116" s="388"/>
      <c r="H116" s="388">
        <v>100</v>
      </c>
      <c r="I116" s="388"/>
      <c r="J116" s="389">
        <f t="shared" ref="J116:J117" si="39">SUM(F116:I116)</f>
        <v>100</v>
      </c>
      <c r="K116" s="387"/>
      <c r="L116" s="388"/>
      <c r="M116" s="388">
        <v>50</v>
      </c>
      <c r="N116" s="388">
        <v>50</v>
      </c>
      <c r="O116" s="388"/>
      <c r="P116" s="388"/>
      <c r="Q116" s="388"/>
      <c r="R116" s="389">
        <f t="shared" ref="R116:R117" si="40">SUM(K116:Q116)</f>
        <v>100</v>
      </c>
      <c r="S116" s="387"/>
      <c r="T116" s="388"/>
      <c r="U116" s="388">
        <v>100</v>
      </c>
      <c r="V116" s="388"/>
      <c r="W116" s="388"/>
      <c r="X116" s="388"/>
      <c r="Y116" s="389">
        <f t="shared" ref="Y116:Y117" si="41">SUM(S116:X116)</f>
        <v>100</v>
      </c>
    </row>
    <row r="117" spans="1:25" x14ac:dyDescent="0.35">
      <c r="A117" s="319" t="s">
        <v>2702</v>
      </c>
      <c r="B117" s="319" t="str">
        <f>VLOOKUP(A117,TaskValues_ref!E:F,2,FALSE)</f>
        <v>HIV prevention for TB patients</v>
      </c>
      <c r="C117" s="388">
        <v>100</v>
      </c>
      <c r="D117" s="388"/>
      <c r="E117" s="389">
        <f t="shared" si="28"/>
        <v>100</v>
      </c>
      <c r="F117" s="387"/>
      <c r="G117" s="388"/>
      <c r="H117" s="388">
        <v>100</v>
      </c>
      <c r="I117" s="388"/>
      <c r="J117" s="389">
        <f t="shared" si="39"/>
        <v>100</v>
      </c>
      <c r="K117" s="387"/>
      <c r="L117" s="388"/>
      <c r="M117" s="388">
        <v>50</v>
      </c>
      <c r="N117" s="388">
        <v>50</v>
      </c>
      <c r="O117" s="388"/>
      <c r="P117" s="388"/>
      <c r="Q117" s="388"/>
      <c r="R117" s="389">
        <f t="shared" si="40"/>
        <v>100</v>
      </c>
      <c r="S117" s="387"/>
      <c r="T117" s="388"/>
      <c r="U117" s="388">
        <v>100</v>
      </c>
      <c r="V117" s="388"/>
      <c r="W117" s="388"/>
      <c r="X117" s="388"/>
      <c r="Y117" s="389">
        <f t="shared" si="41"/>
        <v>100</v>
      </c>
    </row>
    <row r="118" spans="1:25" x14ac:dyDescent="0.35">
      <c r="A118" s="319" t="s">
        <v>2383</v>
      </c>
      <c r="B118" s="319" t="str">
        <f>VLOOKUP(A118,TaskValues_ref!E:F,2,FALSE)</f>
        <v>Promote protection from tobacco smoke</v>
      </c>
      <c r="C118" s="388">
        <v>100</v>
      </c>
      <c r="D118" s="388"/>
      <c r="E118" s="389">
        <f t="shared" si="28"/>
        <v>100</v>
      </c>
      <c r="F118" s="387"/>
      <c r="G118" s="388"/>
      <c r="H118" s="388">
        <v>100</v>
      </c>
      <c r="I118" s="388"/>
      <c r="J118" s="389">
        <f t="shared" si="18"/>
        <v>100</v>
      </c>
      <c r="K118" s="387"/>
      <c r="L118" s="388"/>
      <c r="M118" s="388">
        <v>50</v>
      </c>
      <c r="N118" s="388">
        <v>50</v>
      </c>
      <c r="O118" s="388"/>
      <c r="P118" s="388"/>
      <c r="Q118" s="388"/>
      <c r="R118" s="389">
        <f t="shared" si="19"/>
        <v>100</v>
      </c>
      <c r="S118" s="387"/>
      <c r="T118" s="388"/>
      <c r="U118" s="388">
        <v>100</v>
      </c>
      <c r="V118" s="388"/>
      <c r="W118" s="388"/>
      <c r="X118" s="388"/>
      <c r="Y118" s="389">
        <f t="shared" si="20"/>
        <v>100</v>
      </c>
    </row>
    <row r="119" spans="1:25" x14ac:dyDescent="0.35">
      <c r="A119" s="319" t="s">
        <v>2384</v>
      </c>
      <c r="B119" s="319" t="str">
        <f>VLOOKUP(A119,TaskValues_ref!E:F,2,FALSE)</f>
        <v>Campaigns re: alcohol use</v>
      </c>
      <c r="C119" s="388">
        <v>100</v>
      </c>
      <c r="D119" s="388"/>
      <c r="E119" s="389">
        <f t="shared" si="28"/>
        <v>100</v>
      </c>
      <c r="F119" s="387"/>
      <c r="G119" s="388"/>
      <c r="H119" s="388">
        <v>100</v>
      </c>
      <c r="I119" s="388"/>
      <c r="J119" s="389">
        <f t="shared" ref="J119:J121" si="42">SUM(F119:I119)</f>
        <v>100</v>
      </c>
      <c r="K119" s="387"/>
      <c r="L119" s="388"/>
      <c r="M119" s="388">
        <v>50</v>
      </c>
      <c r="N119" s="388">
        <v>50</v>
      </c>
      <c r="O119" s="388"/>
      <c r="P119" s="388"/>
      <c r="Q119" s="388"/>
      <c r="R119" s="389">
        <f t="shared" ref="R119:R121" si="43">SUM(K119:Q119)</f>
        <v>100</v>
      </c>
      <c r="S119" s="387"/>
      <c r="T119" s="388"/>
      <c r="U119" s="388">
        <v>100</v>
      </c>
      <c r="V119" s="388"/>
      <c r="W119" s="388"/>
      <c r="X119" s="388"/>
      <c r="Y119" s="389">
        <f t="shared" ref="Y119:Y121" si="44">SUM(S119:X119)</f>
        <v>100</v>
      </c>
    </row>
    <row r="120" spans="1:25" x14ac:dyDescent="0.35">
      <c r="A120" s="319" t="s">
        <v>2385</v>
      </c>
      <c r="B120" s="319" t="str">
        <f>VLOOKUP(A120,TaskValues_ref!E:F,2,FALSE)</f>
        <v>Community-level physical activity</v>
      </c>
      <c r="C120" s="388">
        <v>100</v>
      </c>
      <c r="D120" s="388"/>
      <c r="E120" s="389">
        <f t="shared" si="28"/>
        <v>100</v>
      </c>
      <c r="F120" s="387"/>
      <c r="G120" s="388"/>
      <c r="H120" s="388">
        <v>100</v>
      </c>
      <c r="I120" s="388"/>
      <c r="J120" s="389">
        <f t="shared" si="42"/>
        <v>100</v>
      </c>
      <c r="K120" s="387"/>
      <c r="L120" s="388"/>
      <c r="M120" s="388">
        <v>50</v>
      </c>
      <c r="N120" s="388">
        <v>50</v>
      </c>
      <c r="O120" s="388"/>
      <c r="P120" s="388"/>
      <c r="Q120" s="388"/>
      <c r="R120" s="389">
        <f t="shared" si="43"/>
        <v>100</v>
      </c>
      <c r="S120" s="387"/>
      <c r="T120" s="388"/>
      <c r="U120" s="388">
        <v>100</v>
      </c>
      <c r="V120" s="388"/>
      <c r="W120" s="388"/>
      <c r="X120" s="388"/>
      <c r="Y120" s="389">
        <f t="shared" si="44"/>
        <v>100</v>
      </c>
    </row>
    <row r="121" spans="1:25" x14ac:dyDescent="0.35">
      <c r="A121" s="319" t="s">
        <v>2703</v>
      </c>
      <c r="B121" s="319" t="str">
        <f>VLOOKUP(A121,TaskValues_ref!E:F,2,FALSE)</f>
        <v>Awareness on risk factors</v>
      </c>
      <c r="C121" s="388">
        <v>100</v>
      </c>
      <c r="D121" s="388"/>
      <c r="E121" s="389">
        <f t="shared" si="28"/>
        <v>100</v>
      </c>
      <c r="F121" s="387"/>
      <c r="G121" s="388"/>
      <c r="H121" s="388">
        <v>100</v>
      </c>
      <c r="I121" s="388"/>
      <c r="J121" s="389">
        <f t="shared" si="42"/>
        <v>100</v>
      </c>
      <c r="K121" s="387"/>
      <c r="L121" s="388"/>
      <c r="M121" s="388">
        <v>50</v>
      </c>
      <c r="N121" s="388">
        <v>50</v>
      </c>
      <c r="O121" s="388"/>
      <c r="P121" s="388"/>
      <c r="Q121" s="388"/>
      <c r="R121" s="389">
        <f t="shared" si="43"/>
        <v>100</v>
      </c>
      <c r="S121" s="387"/>
      <c r="T121" s="388"/>
      <c r="U121" s="388">
        <v>100</v>
      </c>
      <c r="V121" s="388"/>
      <c r="W121" s="388"/>
      <c r="X121" s="388"/>
      <c r="Y121" s="389">
        <f t="shared" si="44"/>
        <v>100</v>
      </c>
    </row>
    <row r="122" spans="1:25" s="58" customFormat="1" x14ac:dyDescent="0.35">
      <c r="A122" s="388" t="s">
        <v>2704</v>
      </c>
      <c r="B122" s="388" t="str">
        <f>VLOOKUP(A122,TaskValues_ref!E:F,2,FALSE)</f>
        <v>Screening for common cancers</v>
      </c>
      <c r="C122" s="388">
        <v>100</v>
      </c>
      <c r="D122" s="388"/>
      <c r="E122" s="389">
        <f t="shared" si="28"/>
        <v>100</v>
      </c>
      <c r="F122" s="387"/>
      <c r="G122" s="388">
        <v>100</v>
      </c>
      <c r="H122" s="388"/>
      <c r="I122" s="388"/>
      <c r="J122" s="389">
        <f t="shared" si="18"/>
        <v>100</v>
      </c>
      <c r="K122" s="387"/>
      <c r="L122" s="388"/>
      <c r="M122" s="388"/>
      <c r="N122" s="388"/>
      <c r="O122" s="388">
        <v>100</v>
      </c>
      <c r="P122" s="388"/>
      <c r="Q122" s="388"/>
      <c r="R122" s="389">
        <f t="shared" si="19"/>
        <v>100</v>
      </c>
      <c r="S122" s="387"/>
      <c r="T122" s="388"/>
      <c r="U122" s="388"/>
      <c r="V122" s="388">
        <v>100</v>
      </c>
      <c r="W122" s="388"/>
      <c r="X122" s="388"/>
      <c r="Y122" s="389">
        <f t="shared" si="20"/>
        <v>100</v>
      </c>
    </row>
    <row r="123" spans="1:25" s="58" customFormat="1" x14ac:dyDescent="0.35">
      <c r="A123" s="388" t="s">
        <v>2705</v>
      </c>
      <c r="B123" s="388" t="str">
        <f>VLOOKUP(A123,TaskValues_ref!E:F,2,FALSE)</f>
        <v>Breast cancer education</v>
      </c>
      <c r="C123" s="388">
        <v>100</v>
      </c>
      <c r="D123" s="388"/>
      <c r="E123" s="389">
        <f t="shared" si="28"/>
        <v>100</v>
      </c>
      <c r="F123" s="387"/>
      <c r="G123" s="388">
        <v>100</v>
      </c>
      <c r="H123" s="388"/>
      <c r="I123" s="388"/>
      <c r="J123" s="389">
        <f t="shared" si="18"/>
        <v>100</v>
      </c>
      <c r="K123" s="387"/>
      <c r="L123" s="388"/>
      <c r="M123" s="388"/>
      <c r="N123" s="388"/>
      <c r="O123" s="388">
        <v>100</v>
      </c>
      <c r="P123" s="388"/>
      <c r="Q123" s="388"/>
      <c r="R123" s="389">
        <f t="shared" si="19"/>
        <v>100</v>
      </c>
      <c r="S123" s="387"/>
      <c r="T123" s="388"/>
      <c r="U123" s="388"/>
      <c r="V123" s="388">
        <v>100</v>
      </c>
      <c r="W123" s="388"/>
      <c r="X123" s="388"/>
      <c r="Y123" s="389">
        <f t="shared" si="20"/>
        <v>100</v>
      </c>
    </row>
    <row r="124" spans="1:25" s="58" customFormat="1" x14ac:dyDescent="0.35">
      <c r="A124" s="388" t="s">
        <v>2706</v>
      </c>
      <c r="B124" s="388" t="str">
        <f>VLOOKUP(A124,TaskValues_ref!E:F,2,FALSE)</f>
        <v>Clinical breast exams</v>
      </c>
      <c r="C124" s="388">
        <v>100</v>
      </c>
      <c r="D124" s="388"/>
      <c r="E124" s="389">
        <f t="shared" si="28"/>
        <v>100</v>
      </c>
      <c r="F124" s="387"/>
      <c r="G124" s="388">
        <v>100</v>
      </c>
      <c r="H124" s="388"/>
      <c r="I124" s="388"/>
      <c r="J124" s="389">
        <f t="shared" si="18"/>
        <v>100</v>
      </c>
      <c r="K124" s="387"/>
      <c r="L124" s="388"/>
      <c r="M124" s="388"/>
      <c r="N124" s="388"/>
      <c r="O124" s="388">
        <v>100</v>
      </c>
      <c r="P124" s="388"/>
      <c r="Q124" s="388"/>
      <c r="R124" s="389">
        <f t="shared" si="19"/>
        <v>100</v>
      </c>
      <c r="S124" s="387"/>
      <c r="T124" s="388"/>
      <c r="U124" s="388"/>
      <c r="V124" s="388">
        <v>100</v>
      </c>
      <c r="W124" s="388"/>
      <c r="X124" s="388"/>
      <c r="Y124" s="389">
        <f t="shared" si="20"/>
        <v>100</v>
      </c>
    </row>
    <row r="125" spans="1:25" s="58" customFormat="1" x14ac:dyDescent="0.35">
      <c r="A125" s="388" t="s">
        <v>3368</v>
      </c>
      <c r="B125" s="388" t="str">
        <f>VLOOKUP(A125,TaskValues_ref!E:F,2,FALSE)</f>
        <v>Palliative care for cancer, men 20-29</v>
      </c>
      <c r="C125" s="388">
        <v>100</v>
      </c>
      <c r="D125" s="388"/>
      <c r="E125" s="389">
        <f t="shared" si="28"/>
        <v>100</v>
      </c>
      <c r="F125" s="387"/>
      <c r="G125" s="388">
        <v>100</v>
      </c>
      <c r="H125" s="388"/>
      <c r="I125" s="388"/>
      <c r="J125" s="389">
        <f t="shared" si="18"/>
        <v>100</v>
      </c>
      <c r="K125" s="387"/>
      <c r="L125" s="388"/>
      <c r="M125" s="388"/>
      <c r="N125" s="388"/>
      <c r="O125" s="388">
        <v>100</v>
      </c>
      <c r="P125" s="388"/>
      <c r="Q125" s="388"/>
      <c r="R125" s="389">
        <f t="shared" si="19"/>
        <v>100</v>
      </c>
      <c r="S125" s="387"/>
      <c r="T125" s="388"/>
      <c r="U125" s="388"/>
      <c r="V125" s="388">
        <v>100</v>
      </c>
      <c r="W125" s="388"/>
      <c r="X125" s="388"/>
      <c r="Y125" s="389">
        <f t="shared" si="20"/>
        <v>100</v>
      </c>
    </row>
    <row r="126" spans="1:25" s="58" customFormat="1" x14ac:dyDescent="0.35">
      <c r="A126" s="388" t="s">
        <v>3369</v>
      </c>
      <c r="B126" s="388" t="str">
        <f>VLOOKUP(A126,TaskValues_ref!E:F,2,FALSE)</f>
        <v>Palliative care for cancer, men 30-39</v>
      </c>
      <c r="C126" s="388">
        <v>100</v>
      </c>
      <c r="D126" s="388"/>
      <c r="E126" s="389">
        <f t="shared" si="28"/>
        <v>100</v>
      </c>
      <c r="F126" s="387"/>
      <c r="G126" s="388">
        <v>100</v>
      </c>
      <c r="H126" s="388"/>
      <c r="I126" s="388"/>
      <c r="J126" s="389">
        <f t="shared" si="18"/>
        <v>100</v>
      </c>
      <c r="K126" s="387"/>
      <c r="L126" s="388"/>
      <c r="M126" s="388"/>
      <c r="N126" s="388"/>
      <c r="O126" s="388">
        <v>100</v>
      </c>
      <c r="P126" s="388"/>
      <c r="Q126" s="388"/>
      <c r="R126" s="389">
        <f t="shared" si="19"/>
        <v>100</v>
      </c>
      <c r="S126" s="387"/>
      <c r="T126" s="388"/>
      <c r="U126" s="388"/>
      <c r="V126" s="388">
        <v>100</v>
      </c>
      <c r="W126" s="388"/>
      <c r="X126" s="388"/>
      <c r="Y126" s="389">
        <f t="shared" si="20"/>
        <v>100</v>
      </c>
    </row>
    <row r="127" spans="1:25" s="58" customFormat="1" x14ac:dyDescent="0.35">
      <c r="A127" s="388" t="s">
        <v>3370</v>
      </c>
      <c r="B127" s="388" t="str">
        <f>VLOOKUP(A127,TaskValues_ref!E:F,2,FALSE)</f>
        <v>Palliative care for cancer, men 40-49</v>
      </c>
      <c r="C127" s="388">
        <v>100</v>
      </c>
      <c r="D127" s="388"/>
      <c r="E127" s="389">
        <f t="shared" si="28"/>
        <v>100</v>
      </c>
      <c r="F127" s="387"/>
      <c r="G127" s="388">
        <v>100</v>
      </c>
      <c r="H127" s="388"/>
      <c r="I127" s="388"/>
      <c r="J127" s="389">
        <f t="shared" si="18"/>
        <v>100</v>
      </c>
      <c r="K127" s="387"/>
      <c r="L127" s="388"/>
      <c r="M127" s="388"/>
      <c r="N127" s="388"/>
      <c r="O127" s="388">
        <v>100</v>
      </c>
      <c r="P127" s="388"/>
      <c r="Q127" s="388"/>
      <c r="R127" s="389">
        <f t="shared" si="19"/>
        <v>100</v>
      </c>
      <c r="S127" s="387"/>
      <c r="T127" s="388"/>
      <c r="U127" s="388"/>
      <c r="V127" s="388">
        <v>100</v>
      </c>
      <c r="W127" s="388"/>
      <c r="X127" s="388"/>
      <c r="Y127" s="389">
        <f t="shared" si="20"/>
        <v>100</v>
      </c>
    </row>
    <row r="128" spans="1:25" s="58" customFormat="1" x14ac:dyDescent="0.35">
      <c r="A128" s="388" t="s">
        <v>3371</v>
      </c>
      <c r="B128" s="388" t="str">
        <f>VLOOKUP(A128,TaskValues_ref!E:F,2,FALSE)</f>
        <v>Palliative care for cancer, men 50-59</v>
      </c>
      <c r="C128" s="388">
        <v>100</v>
      </c>
      <c r="D128" s="388"/>
      <c r="E128" s="389">
        <f t="shared" si="28"/>
        <v>100</v>
      </c>
      <c r="F128" s="387"/>
      <c r="G128" s="388">
        <v>100</v>
      </c>
      <c r="H128" s="388"/>
      <c r="I128" s="388"/>
      <c r="J128" s="389">
        <f t="shared" si="18"/>
        <v>100</v>
      </c>
      <c r="K128" s="387"/>
      <c r="L128" s="388"/>
      <c r="M128" s="388"/>
      <c r="N128" s="388"/>
      <c r="O128" s="388">
        <v>100</v>
      </c>
      <c r="P128" s="388"/>
      <c r="Q128" s="388"/>
      <c r="R128" s="389">
        <f t="shared" si="19"/>
        <v>100</v>
      </c>
      <c r="S128" s="387"/>
      <c r="T128" s="388"/>
      <c r="U128" s="388"/>
      <c r="V128" s="388">
        <v>100</v>
      </c>
      <c r="W128" s="388"/>
      <c r="X128" s="388"/>
      <c r="Y128" s="389">
        <f t="shared" si="20"/>
        <v>100</v>
      </c>
    </row>
    <row r="129" spans="1:25" s="58" customFormat="1" x14ac:dyDescent="0.35">
      <c r="A129" s="388" t="s">
        <v>3372</v>
      </c>
      <c r="B129" s="388" t="str">
        <f>VLOOKUP(A129,TaskValues_ref!E:F,2,FALSE)</f>
        <v>Palliative care for cancer, men 60-69</v>
      </c>
      <c r="C129" s="388">
        <v>100</v>
      </c>
      <c r="D129" s="388"/>
      <c r="E129" s="389">
        <f t="shared" si="28"/>
        <v>100</v>
      </c>
      <c r="F129" s="387"/>
      <c r="G129" s="388">
        <v>100</v>
      </c>
      <c r="H129" s="388"/>
      <c r="I129" s="388"/>
      <c r="J129" s="389">
        <f t="shared" si="18"/>
        <v>100</v>
      </c>
      <c r="K129" s="387"/>
      <c r="L129" s="388"/>
      <c r="M129" s="388"/>
      <c r="N129" s="388"/>
      <c r="O129" s="388">
        <v>100</v>
      </c>
      <c r="P129" s="388"/>
      <c r="Q129" s="388"/>
      <c r="R129" s="389">
        <f t="shared" si="19"/>
        <v>100</v>
      </c>
      <c r="S129" s="387"/>
      <c r="T129" s="388"/>
      <c r="U129" s="388"/>
      <c r="V129" s="388">
        <v>100</v>
      </c>
      <c r="W129" s="388"/>
      <c r="X129" s="388"/>
      <c r="Y129" s="389">
        <f t="shared" si="20"/>
        <v>100</v>
      </c>
    </row>
    <row r="130" spans="1:25" s="58" customFormat="1" x14ac:dyDescent="0.35">
      <c r="A130" s="388" t="s">
        <v>3373</v>
      </c>
      <c r="B130" s="388" t="str">
        <f>VLOOKUP(A130,TaskValues_ref!E:F,2,FALSE)</f>
        <v>Palliative care for cancer, women 20-29</v>
      </c>
      <c r="C130" s="388">
        <v>100</v>
      </c>
      <c r="D130" s="388"/>
      <c r="E130" s="389">
        <f t="shared" si="28"/>
        <v>100</v>
      </c>
      <c r="F130" s="387"/>
      <c r="G130" s="388">
        <v>100</v>
      </c>
      <c r="H130" s="388"/>
      <c r="I130" s="388"/>
      <c r="J130" s="389">
        <f t="shared" si="18"/>
        <v>100</v>
      </c>
      <c r="K130" s="387"/>
      <c r="L130" s="388"/>
      <c r="M130" s="388"/>
      <c r="N130" s="388"/>
      <c r="O130" s="388">
        <v>100</v>
      </c>
      <c r="P130" s="388"/>
      <c r="Q130" s="388"/>
      <c r="R130" s="389">
        <f t="shared" si="19"/>
        <v>100</v>
      </c>
      <c r="S130" s="387"/>
      <c r="T130" s="388"/>
      <c r="U130" s="388"/>
      <c r="V130" s="388">
        <v>100</v>
      </c>
      <c r="W130" s="388"/>
      <c r="X130" s="388"/>
      <c r="Y130" s="389">
        <f t="shared" si="20"/>
        <v>100</v>
      </c>
    </row>
    <row r="131" spans="1:25" s="58" customFormat="1" x14ac:dyDescent="0.35">
      <c r="A131" s="388" t="s">
        <v>3374</v>
      </c>
      <c r="B131" s="388" t="str">
        <f>VLOOKUP(A131,TaskValues_ref!E:F,2,FALSE)</f>
        <v>Palliative care for cancer, women 30-39</v>
      </c>
      <c r="C131" s="388">
        <v>100</v>
      </c>
      <c r="D131" s="388"/>
      <c r="E131" s="389">
        <f t="shared" si="28"/>
        <v>100</v>
      </c>
      <c r="F131" s="387"/>
      <c r="G131" s="388">
        <v>100</v>
      </c>
      <c r="H131" s="388"/>
      <c r="I131" s="388"/>
      <c r="J131" s="389">
        <f t="shared" si="18"/>
        <v>100</v>
      </c>
      <c r="K131" s="387"/>
      <c r="L131" s="388"/>
      <c r="M131" s="388"/>
      <c r="N131" s="388"/>
      <c r="O131" s="388">
        <v>100</v>
      </c>
      <c r="P131" s="388"/>
      <c r="Q131" s="388"/>
      <c r="R131" s="389">
        <f t="shared" si="19"/>
        <v>100</v>
      </c>
      <c r="S131" s="387"/>
      <c r="T131" s="388"/>
      <c r="U131" s="388"/>
      <c r="V131" s="388">
        <v>100</v>
      </c>
      <c r="W131" s="388"/>
      <c r="X131" s="388"/>
      <c r="Y131" s="389">
        <f t="shared" si="20"/>
        <v>100</v>
      </c>
    </row>
    <row r="132" spans="1:25" s="58" customFormat="1" x14ac:dyDescent="0.35">
      <c r="A132" s="388" t="s">
        <v>3375</v>
      </c>
      <c r="B132" s="388" t="str">
        <f>VLOOKUP(A132,TaskValues_ref!E:F,2,FALSE)</f>
        <v>Palliative care for cancer, women 40-49</v>
      </c>
      <c r="C132" s="388">
        <v>100</v>
      </c>
      <c r="D132" s="388"/>
      <c r="E132" s="389">
        <f t="shared" si="28"/>
        <v>100</v>
      </c>
      <c r="F132" s="387"/>
      <c r="G132" s="388">
        <v>100</v>
      </c>
      <c r="H132" s="388"/>
      <c r="I132" s="388"/>
      <c r="J132" s="389">
        <f t="shared" si="18"/>
        <v>100</v>
      </c>
      <c r="K132" s="387"/>
      <c r="L132" s="388"/>
      <c r="M132" s="388"/>
      <c r="N132" s="388"/>
      <c r="O132" s="388">
        <v>100</v>
      </c>
      <c r="P132" s="388"/>
      <c r="Q132" s="388"/>
      <c r="R132" s="389">
        <f t="shared" si="19"/>
        <v>100</v>
      </c>
      <c r="S132" s="387"/>
      <c r="T132" s="388"/>
      <c r="U132" s="388"/>
      <c r="V132" s="388">
        <v>100</v>
      </c>
      <c r="W132" s="388"/>
      <c r="X132" s="388"/>
      <c r="Y132" s="389">
        <f t="shared" si="20"/>
        <v>100</v>
      </c>
    </row>
    <row r="133" spans="1:25" s="58" customFormat="1" x14ac:dyDescent="0.35">
      <c r="A133" s="388" t="s">
        <v>3384</v>
      </c>
      <c r="B133" s="388" t="str">
        <f>VLOOKUP(A133,TaskValues_ref!E:F,2,FALSE)</f>
        <v>Palliative care for cancer, women 50-59</v>
      </c>
      <c r="C133" s="388">
        <v>100</v>
      </c>
      <c r="D133" s="388"/>
      <c r="E133" s="389">
        <f t="shared" si="28"/>
        <v>100</v>
      </c>
      <c r="F133" s="387"/>
      <c r="G133" s="388">
        <v>100</v>
      </c>
      <c r="H133" s="388"/>
      <c r="I133" s="388"/>
      <c r="J133" s="389">
        <f t="shared" si="18"/>
        <v>100</v>
      </c>
      <c r="K133" s="387"/>
      <c r="L133" s="388"/>
      <c r="M133" s="388"/>
      <c r="N133" s="388"/>
      <c r="O133" s="388">
        <v>100</v>
      </c>
      <c r="P133" s="388"/>
      <c r="Q133" s="388"/>
      <c r="R133" s="389">
        <f t="shared" si="19"/>
        <v>100</v>
      </c>
      <c r="S133" s="387"/>
      <c r="T133" s="388"/>
      <c r="U133" s="388"/>
      <c r="V133" s="388">
        <v>100</v>
      </c>
      <c r="W133" s="388"/>
      <c r="X133" s="388"/>
      <c r="Y133" s="389">
        <f t="shared" si="20"/>
        <v>100</v>
      </c>
    </row>
    <row r="134" spans="1:25" s="58" customFormat="1" x14ac:dyDescent="0.35">
      <c r="A134" s="388" t="s">
        <v>3385</v>
      </c>
      <c r="B134" s="388" t="str">
        <f>VLOOKUP(A134,TaskValues_ref!E:F,2,FALSE)</f>
        <v>Palliative care for cancer, women 60-69</v>
      </c>
      <c r="C134" s="388">
        <v>100</v>
      </c>
      <c r="D134" s="388"/>
      <c r="E134" s="389">
        <f t="shared" si="28"/>
        <v>100</v>
      </c>
      <c r="F134" s="387"/>
      <c r="G134" s="388">
        <v>100</v>
      </c>
      <c r="H134" s="388"/>
      <c r="I134" s="388"/>
      <c r="J134" s="389">
        <f t="shared" si="18"/>
        <v>100</v>
      </c>
      <c r="K134" s="387"/>
      <c r="L134" s="388"/>
      <c r="M134" s="388"/>
      <c r="N134" s="388"/>
      <c r="O134" s="388">
        <v>100</v>
      </c>
      <c r="P134" s="388"/>
      <c r="Q134" s="388"/>
      <c r="R134" s="389">
        <f t="shared" si="19"/>
        <v>100</v>
      </c>
      <c r="S134" s="387"/>
      <c r="T134" s="388"/>
      <c r="U134" s="388"/>
      <c r="V134" s="388">
        <v>100</v>
      </c>
      <c r="W134" s="388"/>
      <c r="X134" s="388"/>
      <c r="Y134" s="389">
        <f t="shared" si="20"/>
        <v>100</v>
      </c>
    </row>
    <row r="135" spans="1:25" s="58" customFormat="1" x14ac:dyDescent="0.35">
      <c r="A135" s="388" t="s">
        <v>3386</v>
      </c>
      <c r="B135" s="388" t="str">
        <f>VLOOKUP(A135,TaskValues_ref!E:F,2,FALSE)</f>
        <v>Palliative care for cancer, men &amp; women 70+</v>
      </c>
      <c r="C135" s="388">
        <v>100</v>
      </c>
      <c r="D135" s="388"/>
      <c r="E135" s="389">
        <f t="shared" si="28"/>
        <v>100</v>
      </c>
      <c r="F135" s="387"/>
      <c r="G135" s="388">
        <v>100</v>
      </c>
      <c r="H135" s="388"/>
      <c r="I135" s="388"/>
      <c r="J135" s="389">
        <f t="shared" si="18"/>
        <v>100</v>
      </c>
      <c r="K135" s="387"/>
      <c r="L135" s="388"/>
      <c r="M135" s="388"/>
      <c r="N135" s="388"/>
      <c r="O135" s="388">
        <v>100</v>
      </c>
      <c r="P135" s="388"/>
      <c r="Q135" s="388"/>
      <c r="R135" s="389">
        <f t="shared" si="19"/>
        <v>100</v>
      </c>
      <c r="S135" s="387"/>
      <c r="T135" s="388"/>
      <c r="U135" s="388"/>
      <c r="V135" s="388">
        <v>100</v>
      </c>
      <c r="W135" s="388"/>
      <c r="X135" s="388"/>
      <c r="Y135" s="389">
        <f t="shared" si="20"/>
        <v>100</v>
      </c>
    </row>
    <row r="136" spans="1:25" s="58" customFormat="1" x14ac:dyDescent="0.35">
      <c r="A136" s="388" t="s">
        <v>2708</v>
      </c>
      <c r="B136" s="388" t="str">
        <f>VLOOKUP(A136,TaskValues_ref!E:F,2,FALSE)</f>
        <v>Lifestyle counseling</v>
      </c>
      <c r="C136" s="388">
        <v>100</v>
      </c>
      <c r="D136" s="388"/>
      <c r="E136" s="389">
        <f t="shared" si="28"/>
        <v>100</v>
      </c>
      <c r="F136" s="387"/>
      <c r="G136" s="388">
        <v>100</v>
      </c>
      <c r="H136" s="388"/>
      <c r="I136" s="388"/>
      <c r="J136" s="389">
        <f t="shared" si="18"/>
        <v>100</v>
      </c>
      <c r="K136" s="387"/>
      <c r="L136" s="388"/>
      <c r="M136" s="388"/>
      <c r="N136" s="388"/>
      <c r="O136" s="388">
        <v>100</v>
      </c>
      <c r="P136" s="388"/>
      <c r="Q136" s="388"/>
      <c r="R136" s="389">
        <f t="shared" si="19"/>
        <v>100</v>
      </c>
      <c r="S136" s="387"/>
      <c r="T136" s="388"/>
      <c r="U136" s="388"/>
      <c r="V136" s="388">
        <v>100</v>
      </c>
      <c r="W136" s="388"/>
      <c r="X136" s="388"/>
      <c r="Y136" s="389">
        <f t="shared" si="20"/>
        <v>100</v>
      </c>
    </row>
    <row r="137" spans="1:25" x14ac:dyDescent="0.35">
      <c r="A137" s="319" t="s">
        <v>2709</v>
      </c>
      <c r="B137" s="319" t="str">
        <f>VLOOKUP(A137,TaskValues_ref!E:F,2,FALSE)</f>
        <v>Hypertension screening</v>
      </c>
      <c r="C137" s="388">
        <v>100</v>
      </c>
      <c r="D137" s="388"/>
      <c r="E137" s="389">
        <f t="shared" si="28"/>
        <v>100</v>
      </c>
      <c r="F137" s="387"/>
      <c r="G137" s="390">
        <v>100</v>
      </c>
      <c r="H137" s="388"/>
      <c r="I137" s="388"/>
      <c r="J137" s="389">
        <f t="shared" si="18"/>
        <v>100</v>
      </c>
      <c r="K137" s="387"/>
      <c r="L137" s="390"/>
      <c r="M137" s="388"/>
      <c r="N137" s="388"/>
      <c r="O137" s="390">
        <v>100</v>
      </c>
      <c r="P137" s="388"/>
      <c r="Q137" s="388"/>
      <c r="R137" s="389">
        <f t="shared" si="19"/>
        <v>100</v>
      </c>
      <c r="S137" s="387"/>
      <c r="T137" s="390"/>
      <c r="U137" s="388"/>
      <c r="V137" s="388">
        <v>100</v>
      </c>
      <c r="W137" s="388"/>
      <c r="X137" s="388"/>
      <c r="Y137" s="389">
        <f t="shared" si="20"/>
        <v>100</v>
      </c>
    </row>
    <row r="138" spans="1:25" x14ac:dyDescent="0.35">
      <c r="A138" s="319" t="s">
        <v>2710</v>
      </c>
      <c r="B138" s="319" t="str">
        <f>VLOOKUP(A138,TaskValues_ref!E:F,2,FALSE)</f>
        <v>Hypertension routine care</v>
      </c>
      <c r="C138" s="388">
        <v>100</v>
      </c>
      <c r="D138" s="388"/>
      <c r="E138" s="389">
        <f t="shared" si="28"/>
        <v>100</v>
      </c>
      <c r="F138" s="387"/>
      <c r="G138" s="390">
        <v>100</v>
      </c>
      <c r="H138" s="388"/>
      <c r="I138" s="388"/>
      <c r="J138" s="389">
        <f t="shared" ref="J138:J146" si="45">SUM(F138:I138)</f>
        <v>100</v>
      </c>
      <c r="K138" s="387"/>
      <c r="L138" s="390"/>
      <c r="M138" s="388"/>
      <c r="N138" s="388"/>
      <c r="O138" s="390">
        <v>100</v>
      </c>
      <c r="P138" s="388"/>
      <c r="Q138" s="388"/>
      <c r="R138" s="389">
        <f t="shared" ref="R138:R146" si="46">SUM(K138:Q138)</f>
        <v>100</v>
      </c>
      <c r="S138" s="387"/>
      <c r="T138" s="390"/>
      <c r="U138" s="388"/>
      <c r="V138" s="388">
        <v>100</v>
      </c>
      <c r="W138" s="388"/>
      <c r="X138" s="388"/>
      <c r="Y138" s="389">
        <f t="shared" ref="Y138:Y146" si="47">SUM(S138:X138)</f>
        <v>100</v>
      </c>
    </row>
    <row r="139" spans="1:25" x14ac:dyDescent="0.35">
      <c r="A139" s="319" t="s">
        <v>2711</v>
      </c>
      <c r="B139" s="319" t="str">
        <f>VLOOKUP(A139,TaskValues_ref!E:F,2,FALSE)</f>
        <v>Lifestyle counseling</v>
      </c>
      <c r="C139" s="388">
        <v>100</v>
      </c>
      <c r="D139" s="388"/>
      <c r="E139" s="389">
        <f t="shared" ref="E139:E175" si="48">SUM(C139:D139)</f>
        <v>100</v>
      </c>
      <c r="F139" s="387"/>
      <c r="G139" s="390">
        <v>100</v>
      </c>
      <c r="H139" s="388"/>
      <c r="I139" s="388"/>
      <c r="J139" s="389">
        <f t="shared" si="45"/>
        <v>100</v>
      </c>
      <c r="K139" s="387"/>
      <c r="L139" s="390"/>
      <c r="M139" s="388"/>
      <c r="N139" s="388"/>
      <c r="O139" s="390">
        <v>100</v>
      </c>
      <c r="P139" s="388"/>
      <c r="Q139" s="388"/>
      <c r="R139" s="389">
        <f t="shared" si="46"/>
        <v>100</v>
      </c>
      <c r="S139" s="387"/>
      <c r="T139" s="390"/>
      <c r="U139" s="388"/>
      <c r="V139" s="388">
        <v>100</v>
      </c>
      <c r="W139" s="388"/>
      <c r="X139" s="388"/>
      <c r="Y139" s="389">
        <f t="shared" si="47"/>
        <v>100</v>
      </c>
    </row>
    <row r="140" spans="1:25" x14ac:dyDescent="0.35">
      <c r="A140" s="319" t="s">
        <v>2712</v>
      </c>
      <c r="B140" s="319" t="str">
        <f>VLOOKUP(A140,TaskValues_ref!E:F,2,FALSE)</f>
        <v>Screening for type 2 diabetes</v>
      </c>
      <c r="C140" s="388">
        <v>100</v>
      </c>
      <c r="D140" s="388"/>
      <c r="E140" s="389">
        <f t="shared" si="48"/>
        <v>100</v>
      </c>
      <c r="F140" s="387"/>
      <c r="G140" s="390">
        <v>100</v>
      </c>
      <c r="H140" s="388"/>
      <c r="I140" s="388"/>
      <c r="J140" s="389">
        <f t="shared" si="45"/>
        <v>100</v>
      </c>
      <c r="K140" s="387"/>
      <c r="L140" s="390"/>
      <c r="M140" s="388"/>
      <c r="N140" s="388"/>
      <c r="O140" s="390">
        <v>100</v>
      </c>
      <c r="P140" s="388"/>
      <c r="Q140" s="388"/>
      <c r="R140" s="389">
        <f t="shared" si="46"/>
        <v>100</v>
      </c>
      <c r="S140" s="387"/>
      <c r="T140" s="390"/>
      <c r="U140" s="388"/>
      <c r="V140" s="388">
        <v>100</v>
      </c>
      <c r="W140" s="388"/>
      <c r="X140" s="388"/>
      <c r="Y140" s="389">
        <f t="shared" si="47"/>
        <v>100</v>
      </c>
    </row>
    <row r="141" spans="1:25" x14ac:dyDescent="0.35">
      <c r="A141" s="319" t="s">
        <v>3390</v>
      </c>
      <c r="B141" s="319" t="str">
        <f>VLOOKUP(A141,TaskValues_ref!E:F,2,FALSE)</f>
        <v>Diabetes routine care, ages 15-24</v>
      </c>
      <c r="C141" s="388">
        <v>100</v>
      </c>
      <c r="D141" s="388"/>
      <c r="E141" s="389">
        <f t="shared" si="48"/>
        <v>100</v>
      </c>
      <c r="F141" s="387"/>
      <c r="G141" s="390">
        <v>100</v>
      </c>
      <c r="H141" s="388"/>
      <c r="I141" s="388"/>
      <c r="J141" s="389">
        <f t="shared" si="45"/>
        <v>100</v>
      </c>
      <c r="K141" s="387"/>
      <c r="L141" s="390"/>
      <c r="M141" s="388"/>
      <c r="N141" s="388"/>
      <c r="O141" s="390">
        <v>100</v>
      </c>
      <c r="P141" s="388"/>
      <c r="Q141" s="388"/>
      <c r="R141" s="389">
        <f t="shared" si="46"/>
        <v>100</v>
      </c>
      <c r="S141" s="387"/>
      <c r="T141" s="390"/>
      <c r="U141" s="388"/>
      <c r="V141" s="388">
        <v>100</v>
      </c>
      <c r="W141" s="388"/>
      <c r="X141" s="388"/>
      <c r="Y141" s="389">
        <f t="shared" si="47"/>
        <v>100</v>
      </c>
    </row>
    <row r="142" spans="1:25" x14ac:dyDescent="0.35">
      <c r="A142" s="319" t="s">
        <v>3391</v>
      </c>
      <c r="B142" s="319" t="str">
        <f>VLOOKUP(A142,TaskValues_ref!E:F,2,FALSE)</f>
        <v>Diabetes routine care, ages 25-34</v>
      </c>
      <c r="C142" s="388">
        <v>100</v>
      </c>
      <c r="D142" s="388"/>
      <c r="E142" s="389">
        <f t="shared" si="48"/>
        <v>100</v>
      </c>
      <c r="F142" s="387"/>
      <c r="G142" s="390">
        <v>100</v>
      </c>
      <c r="H142" s="388"/>
      <c r="I142" s="388"/>
      <c r="J142" s="389">
        <f t="shared" si="45"/>
        <v>100</v>
      </c>
      <c r="K142" s="387"/>
      <c r="L142" s="390"/>
      <c r="M142" s="388"/>
      <c r="N142" s="388"/>
      <c r="O142" s="390">
        <v>100</v>
      </c>
      <c r="P142" s="388"/>
      <c r="Q142" s="388"/>
      <c r="R142" s="389">
        <f t="shared" si="46"/>
        <v>100</v>
      </c>
      <c r="S142" s="387"/>
      <c r="T142" s="390"/>
      <c r="U142" s="388"/>
      <c r="V142" s="388">
        <v>100</v>
      </c>
      <c r="W142" s="388"/>
      <c r="X142" s="388"/>
      <c r="Y142" s="389">
        <f t="shared" si="47"/>
        <v>100</v>
      </c>
    </row>
    <row r="143" spans="1:25" x14ac:dyDescent="0.35">
      <c r="A143" s="319" t="s">
        <v>3392</v>
      </c>
      <c r="B143" s="319" t="str">
        <f>VLOOKUP(A143,TaskValues_ref!E:F,2,FALSE)</f>
        <v>Diabetes routine care, ages 35-44</v>
      </c>
      <c r="C143" s="388">
        <v>100</v>
      </c>
      <c r="D143" s="388"/>
      <c r="E143" s="389">
        <f t="shared" si="48"/>
        <v>100</v>
      </c>
      <c r="F143" s="387"/>
      <c r="G143" s="390">
        <v>100</v>
      </c>
      <c r="H143" s="388"/>
      <c r="I143" s="388"/>
      <c r="J143" s="389">
        <f t="shared" si="45"/>
        <v>100</v>
      </c>
      <c r="K143" s="387"/>
      <c r="L143" s="390"/>
      <c r="M143" s="388"/>
      <c r="N143" s="388"/>
      <c r="O143" s="390">
        <v>100</v>
      </c>
      <c r="P143" s="388"/>
      <c r="Q143" s="388"/>
      <c r="R143" s="389">
        <f t="shared" si="46"/>
        <v>100</v>
      </c>
      <c r="S143" s="387"/>
      <c r="T143" s="390"/>
      <c r="U143" s="388"/>
      <c r="V143" s="388">
        <v>100</v>
      </c>
      <c r="W143" s="388"/>
      <c r="X143" s="388"/>
      <c r="Y143" s="389">
        <f t="shared" si="47"/>
        <v>100</v>
      </c>
    </row>
    <row r="144" spans="1:25" x14ac:dyDescent="0.35">
      <c r="A144" s="319" t="s">
        <v>3393</v>
      </c>
      <c r="B144" s="319" t="str">
        <f>VLOOKUP(A144,TaskValues_ref!E:F,2,FALSE)</f>
        <v>Diabetes routine care, ages 45-54</v>
      </c>
      <c r="C144" s="388">
        <v>100</v>
      </c>
      <c r="D144" s="388"/>
      <c r="E144" s="389">
        <f t="shared" si="48"/>
        <v>100</v>
      </c>
      <c r="F144" s="387"/>
      <c r="G144" s="390">
        <v>100</v>
      </c>
      <c r="H144" s="388"/>
      <c r="I144" s="388"/>
      <c r="J144" s="389">
        <f t="shared" si="45"/>
        <v>100</v>
      </c>
      <c r="K144" s="387"/>
      <c r="L144" s="390"/>
      <c r="M144" s="388"/>
      <c r="N144" s="388"/>
      <c r="O144" s="390">
        <v>100</v>
      </c>
      <c r="P144" s="388"/>
      <c r="Q144" s="388"/>
      <c r="R144" s="389">
        <f t="shared" si="46"/>
        <v>100</v>
      </c>
      <c r="S144" s="387"/>
      <c r="T144" s="390"/>
      <c r="U144" s="388"/>
      <c r="V144" s="388">
        <v>100</v>
      </c>
      <c r="W144" s="388"/>
      <c r="X144" s="388"/>
      <c r="Y144" s="389">
        <f t="shared" si="47"/>
        <v>100</v>
      </c>
    </row>
    <row r="145" spans="1:25" x14ac:dyDescent="0.35">
      <c r="A145" s="319" t="s">
        <v>3394</v>
      </c>
      <c r="B145" s="319" t="str">
        <f>VLOOKUP(A145,TaskValues_ref!E:F,2,FALSE)</f>
        <v>Diabetes routine care, ages 55-64</v>
      </c>
      <c r="C145" s="388">
        <v>100</v>
      </c>
      <c r="D145" s="388"/>
      <c r="E145" s="389">
        <f t="shared" si="48"/>
        <v>100</v>
      </c>
      <c r="F145" s="387"/>
      <c r="G145" s="390">
        <v>100</v>
      </c>
      <c r="H145" s="388"/>
      <c r="I145" s="388"/>
      <c r="J145" s="389">
        <f t="shared" si="45"/>
        <v>100</v>
      </c>
      <c r="K145" s="387"/>
      <c r="L145" s="390"/>
      <c r="M145" s="388"/>
      <c r="N145" s="388"/>
      <c r="O145" s="390">
        <v>100</v>
      </c>
      <c r="P145" s="388"/>
      <c r="Q145" s="388"/>
      <c r="R145" s="389">
        <f t="shared" si="46"/>
        <v>100</v>
      </c>
      <c r="S145" s="387"/>
      <c r="T145" s="390"/>
      <c r="U145" s="388"/>
      <c r="V145" s="388">
        <v>100</v>
      </c>
      <c r="W145" s="388"/>
      <c r="X145" s="388"/>
      <c r="Y145" s="389">
        <f t="shared" si="47"/>
        <v>100</v>
      </c>
    </row>
    <row r="146" spans="1:25" x14ac:dyDescent="0.35">
      <c r="A146" s="319" t="s">
        <v>3461</v>
      </c>
      <c r="B146" s="319" t="str">
        <f>VLOOKUP(A146,TaskValues_ref!E:F,2,FALSE)</f>
        <v>Diabetes routine care, ages 65+</v>
      </c>
      <c r="C146" s="388">
        <v>100</v>
      </c>
      <c r="D146" s="388"/>
      <c r="E146" s="389">
        <f t="shared" si="48"/>
        <v>100</v>
      </c>
      <c r="F146" s="387"/>
      <c r="G146" s="390">
        <v>100</v>
      </c>
      <c r="H146" s="388"/>
      <c r="I146" s="388"/>
      <c r="J146" s="389">
        <f t="shared" si="45"/>
        <v>100</v>
      </c>
      <c r="K146" s="387"/>
      <c r="L146" s="390"/>
      <c r="M146" s="388"/>
      <c r="N146" s="388"/>
      <c r="O146" s="390">
        <v>100</v>
      </c>
      <c r="P146" s="388"/>
      <c r="Q146" s="388"/>
      <c r="R146" s="389">
        <f t="shared" si="46"/>
        <v>100</v>
      </c>
      <c r="S146" s="387"/>
      <c r="T146" s="390"/>
      <c r="U146" s="388"/>
      <c r="V146" s="388">
        <v>100</v>
      </c>
      <c r="W146" s="388"/>
      <c r="X146" s="388"/>
      <c r="Y146" s="389">
        <f t="shared" si="47"/>
        <v>100</v>
      </c>
    </row>
    <row r="147" spans="1:25" x14ac:dyDescent="0.35">
      <c r="A147" s="319" t="s">
        <v>2714</v>
      </c>
      <c r="B147" s="319" t="str">
        <f>VLOOKUP(A147,TaskValues_ref!E:F,2,FALSE)</f>
        <v>Smoking cessation</v>
      </c>
      <c r="C147" s="388">
        <v>100</v>
      </c>
      <c r="D147" s="388"/>
      <c r="E147" s="389">
        <f t="shared" si="48"/>
        <v>100</v>
      </c>
      <c r="F147" s="387"/>
      <c r="G147" s="388"/>
      <c r="H147" s="388">
        <v>100</v>
      </c>
      <c r="I147" s="388"/>
      <c r="J147" s="389">
        <f t="shared" ref="J147:J190" si="49">SUM(F147:I147)</f>
        <v>100</v>
      </c>
      <c r="K147" s="387"/>
      <c r="L147" s="388"/>
      <c r="M147" s="388">
        <v>50</v>
      </c>
      <c r="N147" s="388">
        <v>50</v>
      </c>
      <c r="O147" s="388"/>
      <c r="P147" s="388"/>
      <c r="Q147" s="388"/>
      <c r="R147" s="389">
        <f t="shared" ref="R147:R189" si="50">SUM(K147:Q147)</f>
        <v>100</v>
      </c>
      <c r="S147" s="387"/>
      <c r="T147" s="388"/>
      <c r="U147" s="388">
        <v>100</v>
      </c>
      <c r="V147" s="388"/>
      <c r="W147" s="388"/>
      <c r="X147" s="388"/>
      <c r="Y147" s="389">
        <f t="shared" ref="Y147:Y198" si="51">SUM(S147:X147)</f>
        <v>100</v>
      </c>
    </row>
    <row r="148" spans="1:25" x14ac:dyDescent="0.35">
      <c r="A148" s="319" t="s">
        <v>2715</v>
      </c>
      <c r="B148" s="319" t="str">
        <f>VLOOKUP(A148,TaskValues_ref!E:F,2,FALSE)</f>
        <v>Prevention of risk factors</v>
      </c>
      <c r="C148" s="388">
        <v>100</v>
      </c>
      <c r="D148" s="388"/>
      <c r="E148" s="389">
        <f t="shared" si="48"/>
        <v>100</v>
      </c>
      <c r="F148" s="387"/>
      <c r="G148" s="388"/>
      <c r="H148" s="388">
        <v>100</v>
      </c>
      <c r="I148" s="388"/>
      <c r="J148" s="389">
        <f t="shared" si="49"/>
        <v>100</v>
      </c>
      <c r="K148" s="387"/>
      <c r="L148" s="388"/>
      <c r="M148" s="388">
        <v>50</v>
      </c>
      <c r="N148" s="388">
        <v>50</v>
      </c>
      <c r="O148" s="388"/>
      <c r="P148" s="388"/>
      <c r="Q148" s="388"/>
      <c r="R148" s="389">
        <f t="shared" si="50"/>
        <v>100</v>
      </c>
      <c r="S148" s="387"/>
      <c r="T148" s="388"/>
      <c r="U148" s="388">
        <v>100</v>
      </c>
      <c r="V148" s="388"/>
      <c r="W148" s="388"/>
      <c r="X148" s="388"/>
      <c r="Y148" s="389">
        <f t="shared" si="51"/>
        <v>100</v>
      </c>
    </row>
    <row r="149" spans="1:25" x14ac:dyDescent="0.35">
      <c r="A149" s="319" t="s">
        <v>2716</v>
      </c>
      <c r="B149" s="319" t="str">
        <f>VLOOKUP(A149,TaskValues_ref!E:F,2,FALSE)</f>
        <v>Dx &amp; treat mild asthma</v>
      </c>
      <c r="C149" s="388">
        <v>100</v>
      </c>
      <c r="D149" s="388"/>
      <c r="E149" s="389">
        <f t="shared" si="48"/>
        <v>100</v>
      </c>
      <c r="F149" s="387"/>
      <c r="G149" s="390">
        <v>100</v>
      </c>
      <c r="H149" s="388"/>
      <c r="I149" s="388"/>
      <c r="J149" s="389">
        <f t="shared" si="49"/>
        <v>100</v>
      </c>
      <c r="K149" s="387"/>
      <c r="L149" s="390"/>
      <c r="M149" s="388"/>
      <c r="N149" s="388"/>
      <c r="O149" s="390">
        <v>100</v>
      </c>
      <c r="P149" s="388"/>
      <c r="Q149" s="388"/>
      <c r="R149" s="389">
        <f t="shared" si="50"/>
        <v>100</v>
      </c>
      <c r="S149" s="387"/>
      <c r="T149" s="390"/>
      <c r="U149" s="388"/>
      <c r="V149" s="388">
        <v>100</v>
      </c>
      <c r="W149" s="388"/>
      <c r="X149" s="388"/>
      <c r="Y149" s="389">
        <f t="shared" si="51"/>
        <v>100</v>
      </c>
    </row>
    <row r="150" spans="1:25" x14ac:dyDescent="0.35">
      <c r="A150" s="321" t="s">
        <v>2717</v>
      </c>
      <c r="B150" s="319" t="str">
        <f>VLOOKUP(A150,TaskValues_ref!E:F,2,FALSE)</f>
        <v>Dx &amp; refer severe asthma</v>
      </c>
      <c r="C150" s="388">
        <v>100</v>
      </c>
      <c r="D150" s="388"/>
      <c r="E150" s="389">
        <f t="shared" si="48"/>
        <v>100</v>
      </c>
      <c r="F150" s="387"/>
      <c r="G150" s="390">
        <v>100</v>
      </c>
      <c r="H150" s="388"/>
      <c r="I150" s="388"/>
      <c r="J150" s="389">
        <f t="shared" si="49"/>
        <v>100</v>
      </c>
      <c r="K150" s="387"/>
      <c r="L150" s="390"/>
      <c r="M150" s="388"/>
      <c r="N150" s="388"/>
      <c r="O150" s="390">
        <v>100</v>
      </c>
      <c r="P150" s="388"/>
      <c r="Q150" s="388"/>
      <c r="R150" s="389">
        <f t="shared" si="50"/>
        <v>100</v>
      </c>
      <c r="S150" s="387"/>
      <c r="T150" s="390"/>
      <c r="U150" s="388"/>
      <c r="V150" s="388">
        <v>100</v>
      </c>
      <c r="W150" s="388"/>
      <c r="X150" s="388"/>
      <c r="Y150" s="389">
        <f t="shared" si="51"/>
        <v>100</v>
      </c>
    </row>
    <row r="151" spans="1:25" x14ac:dyDescent="0.35">
      <c r="A151" s="319" t="s">
        <v>2442</v>
      </c>
      <c r="B151" s="319" t="str">
        <f>VLOOKUP(A151,TaskValues_ref!E:F,2,FALSE)</f>
        <v>Generate community awareness</v>
      </c>
      <c r="C151" s="388">
        <v>100</v>
      </c>
      <c r="D151" s="388"/>
      <c r="E151" s="389">
        <f t="shared" si="48"/>
        <v>100</v>
      </c>
      <c r="F151" s="387"/>
      <c r="G151" s="388"/>
      <c r="H151" s="388">
        <v>100</v>
      </c>
      <c r="I151" s="388"/>
      <c r="J151" s="389">
        <f t="shared" si="49"/>
        <v>100</v>
      </c>
      <c r="K151" s="387"/>
      <c r="L151" s="388"/>
      <c r="M151" s="388">
        <v>50</v>
      </c>
      <c r="N151" s="388">
        <v>50</v>
      </c>
      <c r="O151" s="388"/>
      <c r="P151" s="388"/>
      <c r="Q151" s="388"/>
      <c r="R151" s="389">
        <f t="shared" si="50"/>
        <v>100</v>
      </c>
      <c r="S151" s="387"/>
      <c r="T151" s="388"/>
      <c r="U151" s="388">
        <v>100</v>
      </c>
      <c r="V151" s="388"/>
      <c r="W151" s="388"/>
      <c r="X151" s="388"/>
      <c r="Y151" s="389">
        <f t="shared" si="51"/>
        <v>100</v>
      </c>
    </row>
    <row r="152" spans="1:25" x14ac:dyDescent="0.35">
      <c r="A152" s="319" t="s">
        <v>2443</v>
      </c>
      <c r="B152" s="319" t="str">
        <f>VLOOKUP(A152,TaskValues_ref!E:F,2,FALSE)</f>
        <v>Identify &amp; link to care</v>
      </c>
      <c r="C152" s="388">
        <v>100</v>
      </c>
      <c r="D152" s="388"/>
      <c r="E152" s="389">
        <f t="shared" si="48"/>
        <v>100</v>
      </c>
      <c r="F152" s="387"/>
      <c r="G152" s="390">
        <v>100</v>
      </c>
      <c r="H152" s="388"/>
      <c r="I152" s="388"/>
      <c r="J152" s="389">
        <f t="shared" si="49"/>
        <v>100</v>
      </c>
      <c r="K152" s="387"/>
      <c r="L152" s="390"/>
      <c r="M152" s="388"/>
      <c r="N152" s="388"/>
      <c r="O152" s="390">
        <v>100</v>
      </c>
      <c r="P152" s="388"/>
      <c r="Q152" s="388"/>
      <c r="R152" s="389">
        <f t="shared" si="50"/>
        <v>100</v>
      </c>
      <c r="S152" s="387"/>
      <c r="T152" s="390"/>
      <c r="U152" s="388"/>
      <c r="V152" s="388">
        <v>100</v>
      </c>
      <c r="W152" s="388"/>
      <c r="X152" s="388"/>
      <c r="Y152" s="389">
        <f t="shared" si="51"/>
        <v>100</v>
      </c>
    </row>
    <row r="153" spans="1:25" x14ac:dyDescent="0.35">
      <c r="A153" s="319" t="s">
        <v>2718</v>
      </c>
      <c r="B153" s="319" t="str">
        <f>VLOOKUP(A153,TaskValues_ref!E:F,2,FALSE)</f>
        <v>Workplace stress reduction</v>
      </c>
      <c r="C153" s="388">
        <v>100</v>
      </c>
      <c r="D153" s="388"/>
      <c r="E153" s="389">
        <f t="shared" si="48"/>
        <v>100</v>
      </c>
      <c r="F153" s="387"/>
      <c r="G153" s="388"/>
      <c r="H153" s="388">
        <v>100</v>
      </c>
      <c r="I153" s="388"/>
      <c r="J153" s="389">
        <f t="shared" si="49"/>
        <v>100</v>
      </c>
      <c r="K153" s="387"/>
      <c r="L153" s="388"/>
      <c r="M153" s="388">
        <v>50</v>
      </c>
      <c r="N153" s="388">
        <v>50</v>
      </c>
      <c r="O153" s="388"/>
      <c r="P153" s="388"/>
      <c r="Q153" s="388"/>
      <c r="R153" s="389">
        <f t="shared" si="50"/>
        <v>100</v>
      </c>
      <c r="S153" s="387"/>
      <c r="T153" s="388"/>
      <c r="U153" s="388">
        <v>100</v>
      </c>
      <c r="V153" s="388"/>
      <c r="W153" s="388"/>
      <c r="X153" s="388"/>
      <c r="Y153" s="389">
        <f t="shared" si="51"/>
        <v>100</v>
      </c>
    </row>
    <row r="154" spans="1:25" x14ac:dyDescent="0.35">
      <c r="A154" s="319" t="s">
        <v>2719</v>
      </c>
      <c r="B154" s="319" t="str">
        <f>VLOOKUP(A154,TaskValues_ref!E:F,2,FALSE)</f>
        <v>School-based mental health programs</v>
      </c>
      <c r="C154" s="388">
        <v>100</v>
      </c>
      <c r="D154" s="388"/>
      <c r="E154" s="389">
        <f t="shared" si="48"/>
        <v>100</v>
      </c>
      <c r="F154" s="387"/>
      <c r="G154" s="388"/>
      <c r="H154" s="388">
        <v>100</v>
      </c>
      <c r="I154" s="388"/>
      <c r="J154" s="389">
        <f t="shared" si="49"/>
        <v>100</v>
      </c>
      <c r="K154" s="387"/>
      <c r="L154" s="388"/>
      <c r="M154" s="388">
        <v>50</v>
      </c>
      <c r="N154" s="388">
        <v>50</v>
      </c>
      <c r="O154" s="388"/>
      <c r="P154" s="388"/>
      <c r="Q154" s="388"/>
      <c r="R154" s="389">
        <f t="shared" si="50"/>
        <v>100</v>
      </c>
      <c r="S154" s="387"/>
      <c r="T154" s="388"/>
      <c r="U154" s="388">
        <v>100</v>
      </c>
      <c r="V154" s="388"/>
      <c r="W154" s="388"/>
      <c r="X154" s="388"/>
      <c r="Y154" s="389">
        <f t="shared" si="51"/>
        <v>100</v>
      </c>
    </row>
    <row r="155" spans="1:25" x14ac:dyDescent="0.35">
      <c r="A155" s="319" t="s">
        <v>2720</v>
      </c>
      <c r="B155" s="319" t="str">
        <f>VLOOKUP(A155,TaskValues_ref!E:F,2,FALSE)</f>
        <v>Identify &amp; assess drug use</v>
      </c>
      <c r="C155" s="388">
        <v>100</v>
      </c>
      <c r="D155" s="388"/>
      <c r="E155" s="389">
        <f t="shared" si="48"/>
        <v>100</v>
      </c>
      <c r="F155" s="387"/>
      <c r="G155" s="388">
        <v>100</v>
      </c>
      <c r="H155" s="388"/>
      <c r="I155" s="388"/>
      <c r="J155" s="389">
        <f t="shared" si="49"/>
        <v>100</v>
      </c>
      <c r="K155" s="387"/>
      <c r="L155" s="388"/>
      <c r="M155" s="388"/>
      <c r="N155" s="388"/>
      <c r="O155" s="388">
        <v>100</v>
      </c>
      <c r="P155" s="388"/>
      <c r="Q155" s="388"/>
      <c r="R155" s="389">
        <f t="shared" si="50"/>
        <v>100</v>
      </c>
      <c r="S155" s="387"/>
      <c r="T155" s="388"/>
      <c r="U155" s="388"/>
      <c r="V155" s="388">
        <v>100</v>
      </c>
      <c r="W155" s="388"/>
      <c r="X155" s="388"/>
      <c r="Y155" s="389">
        <f t="shared" si="51"/>
        <v>100</v>
      </c>
    </row>
    <row r="156" spans="1:25" s="58" customFormat="1" x14ac:dyDescent="0.35">
      <c r="A156" s="388" t="s">
        <v>2721</v>
      </c>
      <c r="B156" s="388" t="str">
        <f>VLOOKUP(A156,TaskValues_ref!E:F,2,FALSE)</f>
        <v>Safer storage of pesticides</v>
      </c>
      <c r="C156" s="388">
        <v>100</v>
      </c>
      <c r="D156" s="388"/>
      <c r="E156" s="389">
        <f t="shared" si="48"/>
        <v>100</v>
      </c>
      <c r="F156" s="387"/>
      <c r="G156" s="388"/>
      <c r="H156" s="388">
        <v>100</v>
      </c>
      <c r="I156" s="388"/>
      <c r="J156" s="389">
        <f t="shared" si="49"/>
        <v>100</v>
      </c>
      <c r="K156" s="387"/>
      <c r="L156" s="388"/>
      <c r="M156" s="388"/>
      <c r="N156" s="388"/>
      <c r="O156" s="388"/>
      <c r="P156" s="388">
        <v>100</v>
      </c>
      <c r="Q156" s="388"/>
      <c r="R156" s="389">
        <f t="shared" si="50"/>
        <v>100</v>
      </c>
      <c r="S156" s="387"/>
      <c r="T156" s="388"/>
      <c r="U156" s="388"/>
      <c r="V156" s="388"/>
      <c r="W156" s="388">
        <f t="shared" si="29"/>
        <v>100</v>
      </c>
      <c r="X156" s="388"/>
      <c r="Y156" s="389">
        <f t="shared" si="51"/>
        <v>100</v>
      </c>
    </row>
    <row r="157" spans="1:25" x14ac:dyDescent="0.35">
      <c r="A157" s="319" t="s">
        <v>2722</v>
      </c>
      <c r="B157" s="319" t="str">
        <f>VLOOKUP(A157,TaskValues_ref!E:F,2,FALSE)</f>
        <v>Emergency poisoning response</v>
      </c>
      <c r="C157" s="388">
        <v>100</v>
      </c>
      <c r="D157" s="388"/>
      <c r="E157" s="389">
        <f t="shared" si="48"/>
        <v>100</v>
      </c>
      <c r="F157" s="387"/>
      <c r="G157" s="388"/>
      <c r="H157" s="388">
        <v>100</v>
      </c>
      <c r="I157" s="388"/>
      <c r="J157" s="389">
        <f t="shared" ref="J157:J159" si="52">SUM(F157:I157)</f>
        <v>100</v>
      </c>
      <c r="K157" s="387"/>
      <c r="L157" s="388"/>
      <c r="M157" s="388"/>
      <c r="N157" s="388"/>
      <c r="O157" s="388"/>
      <c r="P157" s="388">
        <v>100</v>
      </c>
      <c r="Q157" s="388"/>
      <c r="R157" s="389">
        <f t="shared" ref="R157:R159" si="53">SUM(K157:Q157)</f>
        <v>100</v>
      </c>
      <c r="S157" s="387"/>
      <c r="T157" s="388"/>
      <c r="U157" s="388"/>
      <c r="V157" s="388"/>
      <c r="W157" s="388">
        <f t="shared" ref="W157" si="54">M157+P157</f>
        <v>100</v>
      </c>
      <c r="X157" s="388"/>
      <c r="Y157" s="389">
        <f t="shared" ref="Y157:Y159" si="55">SUM(S157:X157)</f>
        <v>100</v>
      </c>
    </row>
    <row r="158" spans="1:25" x14ac:dyDescent="0.35">
      <c r="A158" s="319" t="s">
        <v>2723</v>
      </c>
      <c r="B158" s="319" t="str">
        <f>VLOOKUP(A158,TaskValues_ref!E:F,2,FALSE)</f>
        <v>Awareness &amp; screening for cataracts</v>
      </c>
      <c r="C158" s="388">
        <v>100</v>
      </c>
      <c r="D158" s="388"/>
      <c r="E158" s="389">
        <f t="shared" si="48"/>
        <v>100</v>
      </c>
      <c r="F158" s="387"/>
      <c r="G158" s="388">
        <v>100</v>
      </c>
      <c r="H158" s="388"/>
      <c r="I158" s="388"/>
      <c r="J158" s="389">
        <f t="shared" si="52"/>
        <v>100</v>
      </c>
      <c r="K158" s="387"/>
      <c r="L158" s="388"/>
      <c r="M158" s="388"/>
      <c r="N158" s="388"/>
      <c r="O158" s="388">
        <v>100</v>
      </c>
      <c r="P158" s="388"/>
      <c r="Q158" s="388"/>
      <c r="R158" s="389">
        <f t="shared" si="53"/>
        <v>100</v>
      </c>
      <c r="S158" s="387"/>
      <c r="T158" s="388"/>
      <c r="U158" s="388"/>
      <c r="V158" s="388">
        <v>100</v>
      </c>
      <c r="W158" s="388"/>
      <c r="X158" s="388"/>
      <c r="Y158" s="389">
        <f t="shared" si="55"/>
        <v>100</v>
      </c>
    </row>
    <row r="159" spans="1:25" x14ac:dyDescent="0.35">
      <c r="A159" s="319" t="s">
        <v>2724</v>
      </c>
      <c r="B159" s="319" t="str">
        <f>VLOOKUP(A159,TaskValues_ref!E:F,2,FALSE)</f>
        <v>Awareness of eye glasses</v>
      </c>
      <c r="C159" s="388">
        <v>100</v>
      </c>
      <c r="D159" s="388"/>
      <c r="E159" s="389">
        <f t="shared" si="48"/>
        <v>100</v>
      </c>
      <c r="F159" s="387"/>
      <c r="G159" s="388">
        <v>100</v>
      </c>
      <c r="H159" s="388"/>
      <c r="I159" s="388"/>
      <c r="J159" s="389">
        <f t="shared" si="52"/>
        <v>100</v>
      </c>
      <c r="K159" s="387"/>
      <c r="L159" s="388"/>
      <c r="M159" s="388"/>
      <c r="N159" s="388"/>
      <c r="O159" s="388">
        <v>100</v>
      </c>
      <c r="P159" s="388"/>
      <c r="Q159" s="388"/>
      <c r="R159" s="389">
        <f t="shared" si="53"/>
        <v>100</v>
      </c>
      <c r="S159" s="387"/>
      <c r="T159" s="388"/>
      <c r="U159" s="388"/>
      <c r="V159" s="388">
        <v>100</v>
      </c>
      <c r="W159" s="388"/>
      <c r="X159" s="388"/>
      <c r="Y159" s="389">
        <f t="shared" si="55"/>
        <v>100</v>
      </c>
    </row>
    <row r="160" spans="1:25" x14ac:dyDescent="0.35">
      <c r="A160" s="319" t="s">
        <v>2725</v>
      </c>
      <c r="B160" s="319" t="str">
        <f>VLOOKUP(A160,TaskValues_ref!E:F,2,FALSE)</f>
        <v>School screenings for vision impairment</v>
      </c>
      <c r="C160" s="388">
        <v>100</v>
      </c>
      <c r="D160" s="388"/>
      <c r="E160" s="389">
        <f t="shared" si="48"/>
        <v>100</v>
      </c>
      <c r="F160" s="387"/>
      <c r="G160" s="388"/>
      <c r="H160" s="388">
        <v>100</v>
      </c>
      <c r="I160" s="388"/>
      <c r="J160" s="389">
        <f t="shared" si="49"/>
        <v>100</v>
      </c>
      <c r="K160" s="387"/>
      <c r="L160" s="388"/>
      <c r="M160" s="388">
        <v>50</v>
      </c>
      <c r="N160" s="388">
        <v>50</v>
      </c>
      <c r="O160" s="388"/>
      <c r="P160" s="388"/>
      <c r="Q160" s="388"/>
      <c r="R160" s="389">
        <f t="shared" si="50"/>
        <v>100</v>
      </c>
      <c r="S160" s="387"/>
      <c r="T160" s="388"/>
      <c r="U160" s="388">
        <v>100</v>
      </c>
      <c r="V160" s="388"/>
      <c r="W160" s="388"/>
      <c r="X160" s="388"/>
      <c r="Y160" s="389">
        <f t="shared" si="51"/>
        <v>100</v>
      </c>
    </row>
    <row r="161" spans="1:25" x14ac:dyDescent="0.35">
      <c r="A161" s="319" t="s">
        <v>2726</v>
      </c>
      <c r="B161" s="319" t="str">
        <f>VLOOKUP(A161,TaskValues_ref!E:F,2,FALSE)</f>
        <v>Opportunistic screenings for vision impairment</v>
      </c>
      <c r="C161" s="388">
        <v>100</v>
      </c>
      <c r="D161" s="388"/>
      <c r="E161" s="389">
        <f t="shared" si="48"/>
        <v>100</v>
      </c>
      <c r="F161" s="387"/>
      <c r="G161" s="388">
        <v>100</v>
      </c>
      <c r="H161" s="388"/>
      <c r="I161" s="388"/>
      <c r="J161" s="389">
        <f t="shared" si="49"/>
        <v>100</v>
      </c>
      <c r="K161" s="387"/>
      <c r="L161" s="388"/>
      <c r="M161" s="388"/>
      <c r="N161" s="388"/>
      <c r="O161" s="388">
        <v>100</v>
      </c>
      <c r="P161" s="388"/>
      <c r="Q161" s="388"/>
      <c r="R161" s="389">
        <f t="shared" si="50"/>
        <v>100</v>
      </c>
      <c r="S161" s="387"/>
      <c r="T161" s="388"/>
      <c r="U161" s="388"/>
      <c r="V161" s="388">
        <v>100</v>
      </c>
      <c r="W161" s="388"/>
      <c r="X161" s="388"/>
      <c r="Y161" s="389">
        <f t="shared" si="51"/>
        <v>100</v>
      </c>
    </row>
    <row r="162" spans="1:25" x14ac:dyDescent="0.35">
      <c r="A162" s="319" t="s">
        <v>2727</v>
      </c>
      <c r="B162" s="319" t="str">
        <f>VLOOKUP(A162,TaskValues_ref!E:F,2,FALSE)</f>
        <v>Awareness &amp; screening for glaucoma</v>
      </c>
      <c r="C162" s="388">
        <v>100</v>
      </c>
      <c r="D162" s="388"/>
      <c r="E162" s="389">
        <f t="shared" si="48"/>
        <v>100</v>
      </c>
      <c r="F162" s="387"/>
      <c r="G162" s="388">
        <v>100</v>
      </c>
      <c r="H162" s="388"/>
      <c r="I162" s="388"/>
      <c r="J162" s="389">
        <f t="shared" si="49"/>
        <v>100</v>
      </c>
      <c r="K162" s="387"/>
      <c r="L162" s="388"/>
      <c r="M162" s="388"/>
      <c r="N162" s="388"/>
      <c r="O162" s="388">
        <v>100</v>
      </c>
      <c r="P162" s="388"/>
      <c r="Q162" s="388"/>
      <c r="R162" s="389">
        <f t="shared" si="50"/>
        <v>100</v>
      </c>
      <c r="S162" s="387"/>
      <c r="T162" s="388"/>
      <c r="U162" s="388"/>
      <c r="V162" s="388">
        <v>100</v>
      </c>
      <c r="W162" s="388"/>
      <c r="X162" s="388"/>
      <c r="Y162" s="389">
        <f t="shared" si="51"/>
        <v>100</v>
      </c>
    </row>
    <row r="163" spans="1:25" x14ac:dyDescent="0.35">
      <c r="A163" s="319" t="s">
        <v>2728</v>
      </c>
      <c r="B163" s="319" t="str">
        <f>VLOOKUP(A163,TaskValues_ref!E:F,2,FALSE)</f>
        <v>Common eye infection treatment</v>
      </c>
      <c r="C163" s="388">
        <v>100</v>
      </c>
      <c r="D163" s="388"/>
      <c r="E163" s="389">
        <f t="shared" si="48"/>
        <v>100</v>
      </c>
      <c r="F163" s="387"/>
      <c r="G163" s="388"/>
      <c r="H163" s="388">
        <v>100</v>
      </c>
      <c r="I163" s="388"/>
      <c r="J163" s="389">
        <f t="shared" ref="J163" si="56">SUM(F163:I163)</f>
        <v>100</v>
      </c>
      <c r="K163" s="387"/>
      <c r="L163" s="388"/>
      <c r="M163" s="388"/>
      <c r="N163" s="388">
        <v>25</v>
      </c>
      <c r="O163" s="388">
        <v>75</v>
      </c>
      <c r="P163" s="388"/>
      <c r="Q163" s="388"/>
      <c r="R163" s="389">
        <f t="shared" ref="R163" si="57">SUM(K163:Q163)</f>
        <v>100</v>
      </c>
      <c r="S163" s="387"/>
      <c r="T163" s="388"/>
      <c r="U163" s="388">
        <v>25</v>
      </c>
      <c r="V163" s="388">
        <v>75</v>
      </c>
      <c r="W163" s="388"/>
      <c r="X163" s="388"/>
      <c r="Y163" s="389">
        <f t="shared" ref="Y163" si="58">SUM(S163:X163)</f>
        <v>100</v>
      </c>
    </row>
    <row r="164" spans="1:25" x14ac:dyDescent="0.35">
      <c r="A164" s="319" t="s">
        <v>2592</v>
      </c>
      <c r="B164" s="319" t="str">
        <f>VLOOKUP(A164,TaskValues_ref!E:F,2,FALSE)</f>
        <v>Basic first aid</v>
      </c>
      <c r="C164" s="388">
        <v>100</v>
      </c>
      <c r="D164" s="388"/>
      <c r="E164" s="389">
        <f t="shared" si="48"/>
        <v>100</v>
      </c>
      <c r="F164" s="387"/>
      <c r="G164" s="388"/>
      <c r="H164" s="388">
        <v>100</v>
      </c>
      <c r="I164" s="388"/>
      <c r="J164" s="389">
        <f t="shared" si="49"/>
        <v>100</v>
      </c>
      <c r="K164" s="387"/>
      <c r="L164" s="388"/>
      <c r="M164" s="388"/>
      <c r="N164" s="388">
        <v>25</v>
      </c>
      <c r="O164" s="388">
        <v>75</v>
      </c>
      <c r="P164" s="388"/>
      <c r="Q164" s="388"/>
      <c r="R164" s="389">
        <f t="shared" si="50"/>
        <v>100</v>
      </c>
      <c r="S164" s="387"/>
      <c r="T164" s="388"/>
      <c r="U164" s="388">
        <v>25</v>
      </c>
      <c r="V164" s="388">
        <v>75</v>
      </c>
      <c r="W164" s="388"/>
      <c r="X164" s="388"/>
      <c r="Y164" s="389">
        <f t="shared" si="51"/>
        <v>100</v>
      </c>
    </row>
    <row r="165" spans="1:25" x14ac:dyDescent="0.35">
      <c r="A165" s="319" t="s">
        <v>2594</v>
      </c>
      <c r="B165" s="319" t="str">
        <f>VLOOKUP(A165,TaskValues_ref!E:F,2,FALSE)</f>
        <v>Advanced first aid</v>
      </c>
      <c r="C165" s="388">
        <v>100</v>
      </c>
      <c r="D165" s="388"/>
      <c r="E165" s="389">
        <f t="shared" si="48"/>
        <v>100</v>
      </c>
      <c r="F165" s="387"/>
      <c r="G165" s="390">
        <v>100</v>
      </c>
      <c r="H165" s="388"/>
      <c r="I165" s="388"/>
      <c r="J165" s="389">
        <f t="shared" ref="J165" si="59">SUM(F165:I165)</f>
        <v>100</v>
      </c>
      <c r="K165" s="387"/>
      <c r="L165" s="390">
        <v>50</v>
      </c>
      <c r="M165" s="388"/>
      <c r="N165" s="388"/>
      <c r="O165" s="388">
        <v>50</v>
      </c>
      <c r="P165" s="388"/>
      <c r="Q165" s="388"/>
      <c r="R165" s="389">
        <f t="shared" ref="R165" si="60">SUM(K165:Q165)</f>
        <v>100</v>
      </c>
      <c r="S165" s="387"/>
      <c r="T165" s="390">
        <v>50</v>
      </c>
      <c r="U165" s="388"/>
      <c r="V165" s="388">
        <v>50</v>
      </c>
      <c r="W165" s="388"/>
      <c r="X165" s="374"/>
      <c r="Y165" s="389">
        <f t="shared" si="51"/>
        <v>100</v>
      </c>
    </row>
    <row r="166" spans="1:25" s="58" customFormat="1" x14ac:dyDescent="0.35">
      <c r="A166" s="388" t="s">
        <v>2729</v>
      </c>
      <c r="B166" s="388" t="str">
        <f>VLOOKUP(A166,TaskValues_ref!E:F,2,FALSE)</f>
        <v>Assorted adult outpatient</v>
      </c>
      <c r="C166" s="388">
        <v>100</v>
      </c>
      <c r="D166" s="388"/>
      <c r="E166" s="389">
        <f t="shared" si="48"/>
        <v>100</v>
      </c>
      <c r="F166" s="387"/>
      <c r="G166" s="390">
        <v>100</v>
      </c>
      <c r="H166" s="388"/>
      <c r="I166" s="388"/>
      <c r="J166" s="389">
        <f t="shared" si="49"/>
        <v>100</v>
      </c>
      <c r="K166" s="387"/>
      <c r="L166" s="390">
        <v>50</v>
      </c>
      <c r="M166" s="388"/>
      <c r="N166" s="388"/>
      <c r="O166" s="388">
        <v>50</v>
      </c>
      <c r="P166" s="388"/>
      <c r="Q166" s="388"/>
      <c r="R166" s="389">
        <f t="shared" si="50"/>
        <v>100</v>
      </c>
      <c r="S166" s="387"/>
      <c r="T166" s="390">
        <v>50</v>
      </c>
      <c r="U166" s="388"/>
      <c r="V166" s="388">
        <v>50</v>
      </c>
      <c r="W166" s="388"/>
      <c r="X166" s="388"/>
      <c r="Y166" s="389">
        <f t="shared" si="51"/>
        <v>100</v>
      </c>
    </row>
    <row r="167" spans="1:25" s="58" customFormat="1" x14ac:dyDescent="0.35">
      <c r="A167" s="388" t="s">
        <v>2451</v>
      </c>
      <c r="B167" s="388" t="str">
        <f>VLOOKUP(A167,TaskValues_ref!E:F,2,FALSE)</f>
        <v>Surveillance for NTDs</v>
      </c>
      <c r="C167" s="388">
        <v>100</v>
      </c>
      <c r="D167" s="388"/>
      <c r="E167" s="389">
        <f t="shared" si="48"/>
        <v>100</v>
      </c>
      <c r="F167" s="387"/>
      <c r="G167" s="388"/>
      <c r="H167" s="388">
        <v>100</v>
      </c>
      <c r="I167" s="388"/>
      <c r="J167" s="389">
        <f t="shared" si="49"/>
        <v>100</v>
      </c>
      <c r="K167" s="387"/>
      <c r="L167" s="388"/>
      <c r="M167" s="388"/>
      <c r="N167" s="388"/>
      <c r="O167" s="388"/>
      <c r="P167" s="388">
        <v>100</v>
      </c>
      <c r="Q167" s="388"/>
      <c r="R167" s="389">
        <f t="shared" si="50"/>
        <v>100</v>
      </c>
      <c r="S167" s="387"/>
      <c r="T167" s="388"/>
      <c r="U167" s="388"/>
      <c r="V167" s="388"/>
      <c r="W167" s="388">
        <f t="shared" ref="W167:W187" si="61">M167+P167</f>
        <v>100</v>
      </c>
      <c r="X167" s="388"/>
      <c r="Y167" s="389">
        <f t="shared" si="51"/>
        <v>100</v>
      </c>
    </row>
    <row r="168" spans="1:25" s="58" customFormat="1" x14ac:dyDescent="0.35">
      <c r="A168" s="388" t="s">
        <v>2730</v>
      </c>
      <c r="B168" s="388" t="str">
        <f>VLOOKUP(A168,TaskValues_ref!E:F,2,FALSE)</f>
        <v>LF screening &amp; referral</v>
      </c>
      <c r="C168" s="388">
        <v>100</v>
      </c>
      <c r="D168" s="388"/>
      <c r="E168" s="389">
        <f t="shared" si="48"/>
        <v>100</v>
      </c>
      <c r="F168" s="387"/>
      <c r="G168" s="388"/>
      <c r="H168" s="388">
        <v>100</v>
      </c>
      <c r="I168" s="388"/>
      <c r="J168" s="389">
        <f t="shared" si="49"/>
        <v>100</v>
      </c>
      <c r="K168" s="387"/>
      <c r="L168" s="388"/>
      <c r="M168" s="388">
        <v>100</v>
      </c>
      <c r="N168" s="388"/>
      <c r="O168" s="388"/>
      <c r="P168" s="388"/>
      <c r="Q168" s="388"/>
      <c r="R168" s="389">
        <f t="shared" si="50"/>
        <v>100</v>
      </c>
      <c r="S168" s="387"/>
      <c r="T168" s="388"/>
      <c r="U168" s="388"/>
      <c r="V168" s="388"/>
      <c r="W168" s="388">
        <f t="shared" si="61"/>
        <v>100</v>
      </c>
      <c r="X168" s="388"/>
      <c r="Y168" s="389">
        <f t="shared" si="51"/>
        <v>100</v>
      </c>
    </row>
    <row r="169" spans="1:25" s="58" customFormat="1" x14ac:dyDescent="0.35">
      <c r="A169" s="388" t="s">
        <v>2731</v>
      </c>
      <c r="B169" s="388" t="str">
        <f>VLOOKUP(A169,TaskValues_ref!E:F,2,FALSE)</f>
        <v>LF MDA</v>
      </c>
      <c r="C169" s="388">
        <v>100</v>
      </c>
      <c r="D169" s="388"/>
      <c r="E169" s="389">
        <f t="shared" si="48"/>
        <v>100</v>
      </c>
      <c r="F169" s="387"/>
      <c r="G169" s="388"/>
      <c r="H169" s="388">
        <v>100</v>
      </c>
      <c r="I169" s="388"/>
      <c r="J169" s="389">
        <f t="shared" si="49"/>
        <v>100</v>
      </c>
      <c r="K169" s="387"/>
      <c r="L169" s="388"/>
      <c r="M169" s="388"/>
      <c r="N169" s="388"/>
      <c r="O169" s="388"/>
      <c r="P169" s="388">
        <v>100</v>
      </c>
      <c r="Q169" s="388"/>
      <c r="R169" s="389">
        <f t="shared" si="50"/>
        <v>100</v>
      </c>
      <c r="S169" s="387"/>
      <c r="T169" s="388"/>
      <c r="U169" s="388"/>
      <c r="V169" s="388"/>
      <c r="W169" s="388">
        <f t="shared" si="61"/>
        <v>100</v>
      </c>
      <c r="X169" s="388"/>
      <c r="Y169" s="389">
        <f t="shared" si="51"/>
        <v>100</v>
      </c>
    </row>
    <row r="170" spans="1:25" s="58" customFormat="1" x14ac:dyDescent="0.35">
      <c r="A170" s="388" t="s">
        <v>2732</v>
      </c>
      <c r="B170" s="388" t="str">
        <f>VLOOKUP(A170,TaskValues_ref!E:F,2,FALSE)</f>
        <v>LLINs and IRS</v>
      </c>
      <c r="C170" s="388">
        <v>100</v>
      </c>
      <c r="D170" s="388"/>
      <c r="E170" s="389">
        <f t="shared" si="48"/>
        <v>100</v>
      </c>
      <c r="F170" s="387"/>
      <c r="G170" s="388"/>
      <c r="H170" s="388">
        <v>100</v>
      </c>
      <c r="I170" s="388"/>
      <c r="J170" s="389">
        <f t="shared" si="49"/>
        <v>100</v>
      </c>
      <c r="K170" s="387"/>
      <c r="L170" s="388"/>
      <c r="M170" s="388"/>
      <c r="N170" s="388"/>
      <c r="O170" s="388"/>
      <c r="P170" s="388">
        <v>100</v>
      </c>
      <c r="Q170" s="388"/>
      <c r="R170" s="389">
        <f t="shared" si="50"/>
        <v>100</v>
      </c>
      <c r="S170" s="387"/>
      <c r="T170" s="388"/>
      <c r="U170" s="388"/>
      <c r="V170" s="388"/>
      <c r="W170" s="388">
        <f t="shared" si="61"/>
        <v>100</v>
      </c>
      <c r="X170" s="388"/>
      <c r="Y170" s="389">
        <f t="shared" si="51"/>
        <v>100</v>
      </c>
    </row>
    <row r="171" spans="1:25" s="58" customFormat="1" x14ac:dyDescent="0.35">
      <c r="A171" s="388" t="s">
        <v>2733</v>
      </c>
      <c r="B171" s="388" t="str">
        <f>VLOOKUP(A171,TaskValues_ref!E:F,2,FALSE)</f>
        <v>LF behavior change</v>
      </c>
      <c r="C171" s="388">
        <v>100</v>
      </c>
      <c r="D171" s="388"/>
      <c r="E171" s="389">
        <f t="shared" si="48"/>
        <v>100</v>
      </c>
      <c r="F171" s="387"/>
      <c r="G171" s="388"/>
      <c r="H171" s="388">
        <v>100</v>
      </c>
      <c r="I171" s="388"/>
      <c r="J171" s="389">
        <f t="shared" si="49"/>
        <v>100</v>
      </c>
      <c r="K171" s="387"/>
      <c r="L171" s="388"/>
      <c r="M171" s="388">
        <v>50</v>
      </c>
      <c r="N171" s="388"/>
      <c r="O171" s="388"/>
      <c r="P171" s="388">
        <v>50</v>
      </c>
      <c r="Q171" s="388"/>
      <c r="R171" s="389">
        <f t="shared" si="50"/>
        <v>100</v>
      </c>
      <c r="S171" s="387"/>
      <c r="T171" s="388"/>
      <c r="U171" s="388">
        <v>50</v>
      </c>
      <c r="V171" s="388"/>
      <c r="W171" s="388">
        <v>50</v>
      </c>
      <c r="X171" s="388"/>
      <c r="Y171" s="389">
        <f t="shared" si="51"/>
        <v>100</v>
      </c>
    </row>
    <row r="172" spans="1:25" s="58" customFormat="1" x14ac:dyDescent="0.35">
      <c r="A172" s="388" t="s">
        <v>2734</v>
      </c>
      <c r="B172" s="388" t="str">
        <f>VLOOKUP(A172,TaskValues_ref!E:F,2,FALSE)</f>
        <v>Oncho MDA</v>
      </c>
      <c r="C172" s="388">
        <v>100</v>
      </c>
      <c r="D172" s="388"/>
      <c r="E172" s="389">
        <f t="shared" si="48"/>
        <v>100</v>
      </c>
      <c r="F172" s="387"/>
      <c r="G172" s="388"/>
      <c r="H172" s="388">
        <v>100</v>
      </c>
      <c r="I172" s="388"/>
      <c r="J172" s="389">
        <f t="shared" si="49"/>
        <v>100</v>
      </c>
      <c r="K172" s="387"/>
      <c r="L172" s="388"/>
      <c r="M172" s="388"/>
      <c r="N172" s="388"/>
      <c r="O172" s="388"/>
      <c r="P172" s="388">
        <v>100</v>
      </c>
      <c r="Q172" s="388"/>
      <c r="R172" s="389">
        <f t="shared" si="50"/>
        <v>100</v>
      </c>
      <c r="S172" s="387"/>
      <c r="T172" s="388"/>
      <c r="U172" s="388"/>
      <c r="V172" s="388"/>
      <c r="W172" s="388">
        <f t="shared" si="61"/>
        <v>100</v>
      </c>
      <c r="X172" s="388"/>
      <c r="Y172" s="389">
        <f t="shared" si="51"/>
        <v>100</v>
      </c>
    </row>
    <row r="173" spans="1:25" s="58" customFormat="1" x14ac:dyDescent="0.35">
      <c r="A173" s="388" t="s">
        <v>2735</v>
      </c>
      <c r="B173" s="388" t="str">
        <f>VLOOKUP(A173,TaskValues_ref!E:F,2,FALSE)</f>
        <v>Oncho behavior change</v>
      </c>
      <c r="C173" s="388">
        <v>100</v>
      </c>
      <c r="D173" s="388"/>
      <c r="E173" s="389">
        <f t="shared" si="48"/>
        <v>100</v>
      </c>
      <c r="F173" s="387"/>
      <c r="G173" s="388"/>
      <c r="H173" s="388">
        <v>100</v>
      </c>
      <c r="I173" s="388"/>
      <c r="J173" s="389">
        <f t="shared" si="49"/>
        <v>100</v>
      </c>
      <c r="K173" s="387"/>
      <c r="L173" s="388"/>
      <c r="M173" s="388">
        <v>50</v>
      </c>
      <c r="N173" s="388"/>
      <c r="O173" s="388"/>
      <c r="P173" s="388">
        <v>50</v>
      </c>
      <c r="Q173" s="388"/>
      <c r="R173" s="389">
        <f t="shared" si="50"/>
        <v>100</v>
      </c>
      <c r="S173" s="387"/>
      <c r="T173" s="388"/>
      <c r="U173" s="388">
        <v>50</v>
      </c>
      <c r="V173" s="388"/>
      <c r="W173" s="388">
        <v>50</v>
      </c>
      <c r="X173" s="388"/>
      <c r="Y173" s="389">
        <f t="shared" si="51"/>
        <v>100</v>
      </c>
    </row>
    <row r="174" spans="1:25" s="58" customFormat="1" x14ac:dyDescent="0.35">
      <c r="A174" s="388" t="s">
        <v>2736</v>
      </c>
      <c r="B174" s="388" t="str">
        <f>VLOOKUP(A174,TaskValues_ref!E:F,2,FALSE)</f>
        <v>Trachoma behavior change</v>
      </c>
      <c r="C174" s="388">
        <v>100</v>
      </c>
      <c r="D174" s="388"/>
      <c r="E174" s="389">
        <f t="shared" si="48"/>
        <v>100</v>
      </c>
      <c r="F174" s="387"/>
      <c r="G174" s="388"/>
      <c r="H174" s="388">
        <v>100</v>
      </c>
      <c r="I174" s="388"/>
      <c r="J174" s="389">
        <f t="shared" si="49"/>
        <v>100</v>
      </c>
      <c r="K174" s="387"/>
      <c r="L174" s="388"/>
      <c r="M174" s="388">
        <v>50</v>
      </c>
      <c r="N174" s="388"/>
      <c r="O174" s="388"/>
      <c r="P174" s="388">
        <v>50</v>
      </c>
      <c r="Q174" s="388"/>
      <c r="R174" s="389">
        <f t="shared" si="50"/>
        <v>100</v>
      </c>
      <c r="S174" s="387"/>
      <c r="T174" s="388"/>
      <c r="U174" s="388">
        <v>50</v>
      </c>
      <c r="V174" s="388"/>
      <c r="W174" s="388">
        <v>50</v>
      </c>
      <c r="X174" s="388"/>
      <c r="Y174" s="389">
        <f t="shared" si="51"/>
        <v>100</v>
      </c>
    </row>
    <row r="175" spans="1:25" s="58" customFormat="1" x14ac:dyDescent="0.35">
      <c r="A175" s="388" t="s">
        <v>2737</v>
      </c>
      <c r="B175" s="388" t="str">
        <f>VLOOKUP(A175,TaskValues_ref!E:F,2,FALSE)</f>
        <v>Promote water and sanitation</v>
      </c>
      <c r="C175" s="388">
        <v>100</v>
      </c>
      <c r="D175" s="388"/>
      <c r="E175" s="389">
        <f t="shared" si="48"/>
        <v>100</v>
      </c>
      <c r="F175" s="387"/>
      <c r="G175" s="388"/>
      <c r="H175" s="388">
        <v>100</v>
      </c>
      <c r="I175" s="388"/>
      <c r="J175" s="389">
        <f t="shared" si="49"/>
        <v>100</v>
      </c>
      <c r="K175" s="387"/>
      <c r="L175" s="388"/>
      <c r="M175" s="388">
        <v>50</v>
      </c>
      <c r="N175" s="388"/>
      <c r="O175" s="388"/>
      <c r="P175" s="388">
        <v>50</v>
      </c>
      <c r="Q175" s="388"/>
      <c r="R175" s="389">
        <f t="shared" si="50"/>
        <v>100</v>
      </c>
      <c r="S175" s="387"/>
      <c r="T175" s="388"/>
      <c r="U175" s="388">
        <v>50</v>
      </c>
      <c r="V175" s="388"/>
      <c r="W175" s="388">
        <v>50</v>
      </c>
      <c r="X175" s="388"/>
      <c r="Y175" s="389">
        <f t="shared" si="51"/>
        <v>100</v>
      </c>
    </row>
    <row r="176" spans="1:25" s="58" customFormat="1" x14ac:dyDescent="0.35">
      <c r="A176" s="388" t="s">
        <v>2738</v>
      </c>
      <c r="B176" s="388" t="str">
        <f>VLOOKUP(A176,TaskValues_ref!E:F,2,FALSE)</f>
        <v>Dx &amp; treat trachoma</v>
      </c>
      <c r="C176" s="388">
        <v>100</v>
      </c>
      <c r="D176" s="388"/>
      <c r="E176" s="389">
        <f t="shared" ref="E176:E194" si="62">SUM(C176:D176)</f>
        <v>100</v>
      </c>
      <c r="F176" s="387"/>
      <c r="G176" s="388"/>
      <c r="H176" s="388">
        <v>100</v>
      </c>
      <c r="I176" s="388"/>
      <c r="J176" s="389">
        <f t="shared" si="49"/>
        <v>100</v>
      </c>
      <c r="K176" s="387"/>
      <c r="L176" s="388"/>
      <c r="M176" s="388">
        <v>100</v>
      </c>
      <c r="N176" s="388"/>
      <c r="O176" s="388"/>
      <c r="P176" s="388"/>
      <c r="Q176" s="388"/>
      <c r="R176" s="389">
        <f t="shared" si="50"/>
        <v>100</v>
      </c>
      <c r="S176" s="387"/>
      <c r="T176" s="388"/>
      <c r="U176" s="388"/>
      <c r="V176" s="388"/>
      <c r="W176" s="388">
        <f t="shared" si="61"/>
        <v>100</v>
      </c>
      <c r="X176" s="388"/>
      <c r="Y176" s="389">
        <f t="shared" si="51"/>
        <v>100</v>
      </c>
    </row>
    <row r="177" spans="1:25" s="58" customFormat="1" x14ac:dyDescent="0.35">
      <c r="A177" s="388" t="s">
        <v>2739</v>
      </c>
      <c r="B177" s="388" t="str">
        <f>VLOOKUP(A177,TaskValues_ref!E:F,2,FALSE)</f>
        <v>Trochomatous trichiasis surgery</v>
      </c>
      <c r="C177" s="388">
        <v>100</v>
      </c>
      <c r="D177" s="388"/>
      <c r="E177" s="389">
        <f t="shared" si="62"/>
        <v>100</v>
      </c>
      <c r="F177" s="387"/>
      <c r="G177" s="388"/>
      <c r="H177" s="388">
        <v>100</v>
      </c>
      <c r="I177" s="388"/>
      <c r="J177" s="389">
        <f t="shared" si="49"/>
        <v>100</v>
      </c>
      <c r="K177" s="387"/>
      <c r="L177" s="388"/>
      <c r="M177" s="388">
        <v>100</v>
      </c>
      <c r="N177" s="388"/>
      <c r="O177" s="388"/>
      <c r="P177" s="388"/>
      <c r="Q177" s="388"/>
      <c r="R177" s="389">
        <f t="shared" si="50"/>
        <v>100</v>
      </c>
      <c r="S177" s="387"/>
      <c r="T177" s="388"/>
      <c r="U177" s="388"/>
      <c r="V177" s="388"/>
      <c r="W177" s="388">
        <f t="shared" si="61"/>
        <v>100</v>
      </c>
      <c r="X177" s="388"/>
      <c r="Y177" s="389">
        <f t="shared" si="51"/>
        <v>100</v>
      </c>
    </row>
    <row r="178" spans="1:25" s="58" customFormat="1" x14ac:dyDescent="0.35">
      <c r="A178" s="388" t="s">
        <v>2740</v>
      </c>
      <c r="B178" s="388" t="str">
        <f>VLOOKUP(A178,TaskValues_ref!E:F,2,FALSE)</f>
        <v>Trachoma MDA</v>
      </c>
      <c r="C178" s="388">
        <v>100</v>
      </c>
      <c r="D178" s="388"/>
      <c r="E178" s="389">
        <f t="shared" si="62"/>
        <v>100</v>
      </c>
      <c r="F178" s="387"/>
      <c r="G178" s="388"/>
      <c r="H178" s="388">
        <v>100</v>
      </c>
      <c r="I178" s="388"/>
      <c r="J178" s="389">
        <f t="shared" si="49"/>
        <v>100</v>
      </c>
      <c r="K178" s="387"/>
      <c r="L178" s="388"/>
      <c r="M178" s="388"/>
      <c r="N178" s="388"/>
      <c r="O178" s="388"/>
      <c r="P178" s="390">
        <v>100</v>
      </c>
      <c r="Q178" s="388"/>
      <c r="R178" s="389">
        <f t="shared" si="50"/>
        <v>100</v>
      </c>
      <c r="S178" s="387"/>
      <c r="T178" s="388"/>
      <c r="U178" s="388"/>
      <c r="V178" s="388"/>
      <c r="W178" s="388">
        <f t="shared" si="61"/>
        <v>100</v>
      </c>
      <c r="X178" s="388"/>
      <c r="Y178" s="389">
        <f t="shared" si="51"/>
        <v>100</v>
      </c>
    </row>
    <row r="179" spans="1:25" s="58" customFormat="1" x14ac:dyDescent="0.35">
      <c r="A179" s="388" t="s">
        <v>2741</v>
      </c>
      <c r="B179" s="388" t="str">
        <f>VLOOKUP(A179,TaskValues_ref!E:F,2,FALSE)</f>
        <v>Promote face washing</v>
      </c>
      <c r="C179" s="388">
        <v>100</v>
      </c>
      <c r="D179" s="388"/>
      <c r="E179" s="389">
        <f t="shared" si="62"/>
        <v>100</v>
      </c>
      <c r="F179" s="387"/>
      <c r="G179" s="388"/>
      <c r="H179" s="388">
        <v>100</v>
      </c>
      <c r="I179" s="388"/>
      <c r="J179" s="389">
        <f t="shared" si="49"/>
        <v>100</v>
      </c>
      <c r="K179" s="387"/>
      <c r="L179" s="388"/>
      <c r="M179" s="388">
        <v>50</v>
      </c>
      <c r="N179" s="388"/>
      <c r="O179" s="388"/>
      <c r="P179" s="388">
        <v>50</v>
      </c>
      <c r="Q179" s="388"/>
      <c r="R179" s="389">
        <f t="shared" si="50"/>
        <v>100</v>
      </c>
      <c r="S179" s="387"/>
      <c r="T179" s="388"/>
      <c r="U179" s="388">
        <v>50</v>
      </c>
      <c r="V179" s="388"/>
      <c r="W179" s="388">
        <v>50</v>
      </c>
      <c r="X179" s="388"/>
      <c r="Y179" s="389">
        <f t="shared" si="51"/>
        <v>100</v>
      </c>
    </row>
    <row r="180" spans="1:25" s="58" customFormat="1" x14ac:dyDescent="0.35">
      <c r="A180" s="388" t="s">
        <v>2742</v>
      </c>
      <c r="B180" s="388" t="str">
        <f>VLOOKUP(A180,TaskValues_ref!E:F,2,FALSE)</f>
        <v>Schisto behavior change</v>
      </c>
      <c r="C180" s="388">
        <v>100</v>
      </c>
      <c r="D180" s="388"/>
      <c r="E180" s="389">
        <f t="shared" si="62"/>
        <v>100</v>
      </c>
      <c r="F180" s="387"/>
      <c r="G180" s="388"/>
      <c r="H180" s="388">
        <v>100</v>
      </c>
      <c r="I180" s="388"/>
      <c r="J180" s="389">
        <f t="shared" si="49"/>
        <v>100</v>
      </c>
      <c r="K180" s="387"/>
      <c r="L180" s="388"/>
      <c r="M180" s="388">
        <v>50</v>
      </c>
      <c r="N180" s="388"/>
      <c r="O180" s="388"/>
      <c r="P180" s="388">
        <v>50</v>
      </c>
      <c r="Q180" s="388"/>
      <c r="R180" s="389">
        <f t="shared" si="50"/>
        <v>100</v>
      </c>
      <c r="S180" s="387"/>
      <c r="T180" s="388"/>
      <c r="U180" s="388">
        <v>50</v>
      </c>
      <c r="V180" s="388"/>
      <c r="W180" s="388">
        <v>50</v>
      </c>
      <c r="X180" s="388"/>
      <c r="Y180" s="389">
        <f t="shared" si="51"/>
        <v>100</v>
      </c>
    </row>
    <row r="181" spans="1:25" s="58" customFormat="1" x14ac:dyDescent="0.35">
      <c r="A181" s="388" t="s">
        <v>2743</v>
      </c>
      <c r="B181" s="388" t="str">
        <f>VLOOKUP(A181,TaskValues_ref!E:F,2,FALSE)</f>
        <v>Snail control</v>
      </c>
      <c r="C181" s="388">
        <v>100</v>
      </c>
      <c r="D181" s="388"/>
      <c r="E181" s="389">
        <f t="shared" si="62"/>
        <v>100</v>
      </c>
      <c r="F181" s="387"/>
      <c r="G181" s="388"/>
      <c r="H181" s="388">
        <v>100</v>
      </c>
      <c r="I181" s="388"/>
      <c r="J181" s="389">
        <f t="shared" si="49"/>
        <v>100</v>
      </c>
      <c r="K181" s="387"/>
      <c r="L181" s="388"/>
      <c r="M181" s="388"/>
      <c r="N181" s="388"/>
      <c r="O181" s="388"/>
      <c r="P181" s="388">
        <v>100</v>
      </c>
      <c r="Q181" s="388"/>
      <c r="R181" s="389">
        <f t="shared" si="50"/>
        <v>100</v>
      </c>
      <c r="S181" s="387"/>
      <c r="T181" s="388"/>
      <c r="U181" s="388"/>
      <c r="V181" s="388"/>
      <c r="W181" s="388">
        <f t="shared" si="61"/>
        <v>100</v>
      </c>
      <c r="X181" s="388"/>
      <c r="Y181" s="389">
        <f t="shared" si="51"/>
        <v>100</v>
      </c>
    </row>
    <row r="182" spans="1:25" s="58" customFormat="1" x14ac:dyDescent="0.35">
      <c r="A182" s="388" t="s">
        <v>2744</v>
      </c>
      <c r="B182" s="388" t="str">
        <f>VLOOKUP(A182,TaskValues_ref!E:F,2,FALSE)</f>
        <v>Schisto MDA</v>
      </c>
      <c r="C182" s="388">
        <v>100</v>
      </c>
      <c r="D182" s="388"/>
      <c r="E182" s="389">
        <f t="shared" si="62"/>
        <v>100</v>
      </c>
      <c r="F182" s="387"/>
      <c r="G182" s="388"/>
      <c r="H182" s="388">
        <v>100</v>
      </c>
      <c r="I182" s="388"/>
      <c r="J182" s="389">
        <f t="shared" si="49"/>
        <v>100</v>
      </c>
      <c r="K182" s="387"/>
      <c r="L182" s="388"/>
      <c r="M182" s="388"/>
      <c r="N182" s="388"/>
      <c r="O182" s="388"/>
      <c r="P182" s="390">
        <v>100</v>
      </c>
      <c r="Q182" s="388"/>
      <c r="R182" s="389">
        <f t="shared" si="50"/>
        <v>100</v>
      </c>
      <c r="S182" s="387"/>
      <c r="T182" s="388"/>
      <c r="U182" s="388"/>
      <c r="V182" s="388"/>
      <c r="W182" s="388">
        <f t="shared" si="61"/>
        <v>100</v>
      </c>
      <c r="X182" s="388"/>
      <c r="Y182" s="389">
        <f t="shared" si="51"/>
        <v>100</v>
      </c>
    </row>
    <row r="183" spans="1:25" s="58" customFormat="1" x14ac:dyDescent="0.35">
      <c r="A183" s="388" t="s">
        <v>2745</v>
      </c>
      <c r="B183" s="388" t="str">
        <f>VLOOKUP(A183,TaskValues_ref!E:F,2,FALSE)</f>
        <v>STH behavior change</v>
      </c>
      <c r="C183" s="388">
        <v>100</v>
      </c>
      <c r="D183" s="388"/>
      <c r="E183" s="389">
        <f t="shared" si="62"/>
        <v>100</v>
      </c>
      <c r="F183" s="387"/>
      <c r="G183" s="388"/>
      <c r="H183" s="388">
        <v>100</v>
      </c>
      <c r="I183" s="388"/>
      <c r="J183" s="389">
        <f t="shared" si="49"/>
        <v>100</v>
      </c>
      <c r="K183" s="387"/>
      <c r="L183" s="388"/>
      <c r="M183" s="388">
        <v>50</v>
      </c>
      <c r="N183" s="388"/>
      <c r="O183" s="388"/>
      <c r="P183" s="388">
        <v>50</v>
      </c>
      <c r="Q183" s="388"/>
      <c r="R183" s="389">
        <f t="shared" si="50"/>
        <v>100</v>
      </c>
      <c r="S183" s="387"/>
      <c r="T183" s="388"/>
      <c r="U183" s="388">
        <v>50</v>
      </c>
      <c r="V183" s="388"/>
      <c r="W183" s="388">
        <v>50</v>
      </c>
      <c r="X183" s="388"/>
      <c r="Y183" s="389">
        <f t="shared" si="51"/>
        <v>100</v>
      </c>
    </row>
    <row r="184" spans="1:25" s="58" customFormat="1" x14ac:dyDescent="0.35">
      <c r="A184" s="388" t="s">
        <v>2746</v>
      </c>
      <c r="B184" s="388" t="str">
        <f>VLOOKUP(A184,TaskValues_ref!E:F,2,FALSE)</f>
        <v>STH MDA</v>
      </c>
      <c r="C184" s="388">
        <v>100</v>
      </c>
      <c r="D184" s="388"/>
      <c r="E184" s="389">
        <f t="shared" si="62"/>
        <v>100</v>
      </c>
      <c r="F184" s="387"/>
      <c r="G184" s="388"/>
      <c r="H184" s="388">
        <v>100</v>
      </c>
      <c r="I184" s="388"/>
      <c r="J184" s="389">
        <f t="shared" si="49"/>
        <v>100</v>
      </c>
      <c r="K184" s="387"/>
      <c r="L184" s="388"/>
      <c r="M184" s="388"/>
      <c r="N184" s="388"/>
      <c r="O184" s="388"/>
      <c r="P184" s="390">
        <v>100</v>
      </c>
      <c r="Q184" s="388"/>
      <c r="R184" s="389">
        <f t="shared" si="50"/>
        <v>100</v>
      </c>
      <c r="S184" s="387"/>
      <c r="T184" s="388"/>
      <c r="U184" s="388"/>
      <c r="V184" s="388"/>
      <c r="W184" s="388">
        <f t="shared" si="61"/>
        <v>100</v>
      </c>
      <c r="X184" s="388"/>
      <c r="Y184" s="389">
        <f t="shared" si="51"/>
        <v>100</v>
      </c>
    </row>
    <row r="185" spans="1:25" s="58" customFormat="1" x14ac:dyDescent="0.35">
      <c r="A185" s="388" t="s">
        <v>2747</v>
      </c>
      <c r="B185" s="388" t="str">
        <f>VLOOKUP(A185,TaskValues_ref!E:F,2,FALSE)</f>
        <v>STH dx &amp; treat in pregnancy</v>
      </c>
      <c r="C185" s="388">
        <v>100</v>
      </c>
      <c r="D185" s="388"/>
      <c r="E185" s="389">
        <f t="shared" si="62"/>
        <v>100</v>
      </c>
      <c r="F185" s="387">
        <v>100</v>
      </c>
      <c r="G185" s="388"/>
      <c r="H185" s="388"/>
      <c r="I185" s="388"/>
      <c r="J185" s="389">
        <f t="shared" si="49"/>
        <v>100</v>
      </c>
      <c r="K185" s="387">
        <v>100</v>
      </c>
      <c r="L185" s="388"/>
      <c r="M185" s="388"/>
      <c r="N185" s="388"/>
      <c r="O185" s="388"/>
      <c r="P185" s="390"/>
      <c r="Q185" s="388"/>
      <c r="R185" s="389">
        <f t="shared" si="50"/>
        <v>100</v>
      </c>
      <c r="S185" s="387">
        <v>100</v>
      </c>
      <c r="T185" s="388"/>
      <c r="U185" s="388"/>
      <c r="V185" s="388"/>
      <c r="W185" s="388"/>
      <c r="X185" s="388"/>
      <c r="Y185" s="389">
        <f t="shared" si="51"/>
        <v>100</v>
      </c>
    </row>
    <row r="186" spans="1:25" s="58" customFormat="1" x14ac:dyDescent="0.35">
      <c r="A186" s="388" t="s">
        <v>2748</v>
      </c>
      <c r="B186" s="388" t="str">
        <f>VLOOKUP(A186,TaskValues_ref!E:F,2,FALSE)</f>
        <v>Scabies behavior change</v>
      </c>
      <c r="C186" s="388">
        <v>100</v>
      </c>
      <c r="D186" s="388"/>
      <c r="E186" s="389">
        <f t="shared" si="62"/>
        <v>100</v>
      </c>
      <c r="F186" s="387"/>
      <c r="G186" s="388"/>
      <c r="H186" s="388">
        <v>100</v>
      </c>
      <c r="I186" s="388"/>
      <c r="J186" s="389">
        <f t="shared" si="49"/>
        <v>100</v>
      </c>
      <c r="K186" s="387"/>
      <c r="L186" s="388"/>
      <c r="M186" s="388">
        <v>50</v>
      </c>
      <c r="N186" s="388"/>
      <c r="O186" s="388"/>
      <c r="P186" s="388">
        <v>50</v>
      </c>
      <c r="Q186" s="388"/>
      <c r="R186" s="389">
        <f t="shared" si="50"/>
        <v>100</v>
      </c>
      <c r="S186" s="387"/>
      <c r="T186" s="388"/>
      <c r="U186" s="388">
        <v>50</v>
      </c>
      <c r="V186" s="388"/>
      <c r="W186" s="388">
        <v>50</v>
      </c>
      <c r="X186" s="388"/>
      <c r="Y186" s="389">
        <f t="shared" si="51"/>
        <v>100</v>
      </c>
    </row>
    <row r="187" spans="1:25" s="58" customFormat="1" x14ac:dyDescent="0.35">
      <c r="A187" s="388" t="s">
        <v>2749</v>
      </c>
      <c r="B187" s="388" t="str">
        <f>VLOOKUP(A187,TaskValues_ref!E:F,2,FALSE)</f>
        <v>Scabies MDA</v>
      </c>
      <c r="C187" s="388">
        <v>100</v>
      </c>
      <c r="D187" s="388"/>
      <c r="E187" s="389">
        <f t="shared" si="62"/>
        <v>100</v>
      </c>
      <c r="F187" s="387"/>
      <c r="G187" s="388"/>
      <c r="H187" s="388">
        <v>100</v>
      </c>
      <c r="I187" s="388"/>
      <c r="J187" s="389">
        <f t="shared" si="49"/>
        <v>100</v>
      </c>
      <c r="K187" s="387"/>
      <c r="L187" s="388"/>
      <c r="M187" s="388"/>
      <c r="N187" s="388"/>
      <c r="O187" s="388"/>
      <c r="P187" s="390">
        <v>100</v>
      </c>
      <c r="Q187" s="388"/>
      <c r="R187" s="389">
        <f t="shared" si="50"/>
        <v>100</v>
      </c>
      <c r="S187" s="387"/>
      <c r="T187" s="388"/>
      <c r="U187" s="388"/>
      <c r="V187" s="388"/>
      <c r="W187" s="388">
        <f t="shared" si="61"/>
        <v>100</v>
      </c>
      <c r="X187" s="388"/>
      <c r="Y187" s="389">
        <f t="shared" si="51"/>
        <v>100</v>
      </c>
    </row>
    <row r="188" spans="1:25" x14ac:dyDescent="0.35">
      <c r="A188" s="319" t="s">
        <v>2625</v>
      </c>
      <c r="B188" s="319" t="str">
        <f>VLOOKUP(A188,TaskValues_ref!E:F,2,FALSE)</f>
        <v>Model household program</v>
      </c>
      <c r="C188" s="388">
        <v>100</v>
      </c>
      <c r="E188" s="320">
        <f t="shared" si="62"/>
        <v>100</v>
      </c>
      <c r="H188" s="319">
        <v>100</v>
      </c>
      <c r="J188" s="320">
        <f t="shared" si="49"/>
        <v>100</v>
      </c>
      <c r="P188" s="390">
        <v>100</v>
      </c>
      <c r="R188" s="320">
        <f t="shared" si="50"/>
        <v>100</v>
      </c>
      <c r="W188" s="319">
        <v>100</v>
      </c>
      <c r="Y188" s="320">
        <f t="shared" si="51"/>
        <v>100</v>
      </c>
    </row>
    <row r="189" spans="1:25" x14ac:dyDescent="0.35">
      <c r="A189" s="319" t="s">
        <v>2626</v>
      </c>
      <c r="B189" s="319" t="str">
        <f>VLOOKUP(A189,TaskValues_ref!E:F,2,FALSE)</f>
        <v>Model household program</v>
      </c>
      <c r="C189" s="388">
        <v>100</v>
      </c>
      <c r="E189" s="320">
        <f t="shared" si="62"/>
        <v>100</v>
      </c>
      <c r="H189" s="319">
        <v>100</v>
      </c>
      <c r="J189" s="320">
        <f t="shared" si="49"/>
        <v>100</v>
      </c>
      <c r="M189" s="319">
        <v>50</v>
      </c>
      <c r="N189" s="319">
        <v>50</v>
      </c>
      <c r="R189" s="320">
        <f t="shared" si="50"/>
        <v>100</v>
      </c>
      <c r="U189" s="319">
        <v>100</v>
      </c>
      <c r="Y189" s="320">
        <f t="shared" si="51"/>
        <v>100</v>
      </c>
    </row>
    <row r="190" spans="1:25" x14ac:dyDescent="0.35">
      <c r="A190" s="319" t="s">
        <v>1952</v>
      </c>
      <c r="B190" s="319" t="str">
        <f>VLOOKUP(A190,TaskValues_ref!E:F,2,FALSE)</f>
        <v>Record keeping</v>
      </c>
      <c r="C190" s="388">
        <v>100</v>
      </c>
      <c r="E190" s="320">
        <f t="shared" si="62"/>
        <v>100</v>
      </c>
      <c r="F190" s="64">
        <v>25</v>
      </c>
      <c r="G190" s="321">
        <v>25</v>
      </c>
      <c r="H190" s="390">
        <v>50</v>
      </c>
      <c r="J190" s="320">
        <f t="shared" si="49"/>
        <v>100</v>
      </c>
      <c r="K190" s="64">
        <f>1/6*100</f>
        <v>16.666666666666664</v>
      </c>
      <c r="L190" s="319">
        <f t="shared" ref="L190:P190" si="63">1/6*100</f>
        <v>16.666666666666664</v>
      </c>
      <c r="M190" s="319">
        <f t="shared" si="63"/>
        <v>16.666666666666664</v>
      </c>
      <c r="N190" s="319">
        <f t="shared" si="63"/>
        <v>16.666666666666664</v>
      </c>
      <c r="O190" s="319">
        <f t="shared" si="63"/>
        <v>16.666666666666664</v>
      </c>
      <c r="P190" s="319">
        <f t="shared" si="63"/>
        <v>16.666666666666664</v>
      </c>
      <c r="R190" s="320">
        <f>SUM(K190:Q190)</f>
        <v>99.999999999999972</v>
      </c>
      <c r="S190" s="64">
        <f>1/6*100</f>
        <v>16.666666666666664</v>
      </c>
      <c r="T190" s="319">
        <f t="shared" ref="T190:W190" si="64">1/6*100</f>
        <v>16.666666666666664</v>
      </c>
      <c r="U190" s="319">
        <f>1/6*100*2</f>
        <v>33.333333333333329</v>
      </c>
      <c r="V190" s="319">
        <f t="shared" si="64"/>
        <v>16.666666666666664</v>
      </c>
      <c r="W190" s="319">
        <f t="shared" si="64"/>
        <v>16.666666666666664</v>
      </c>
      <c r="Y190" s="320">
        <f t="shared" si="51"/>
        <v>99.999999999999972</v>
      </c>
    </row>
    <row r="191" spans="1:25" x14ac:dyDescent="0.35">
      <c r="A191" s="319" t="s">
        <v>2793</v>
      </c>
      <c r="B191" s="319" t="s">
        <v>2795</v>
      </c>
      <c r="C191" s="388">
        <v>100</v>
      </c>
      <c r="E191" s="320">
        <f t="shared" si="62"/>
        <v>100</v>
      </c>
      <c r="H191" s="321">
        <v>100</v>
      </c>
      <c r="J191" s="320">
        <f t="shared" ref="J191:J192" si="65">SUM(F191:I191)</f>
        <v>100</v>
      </c>
      <c r="P191" s="321">
        <v>100</v>
      </c>
      <c r="R191" s="320">
        <f>SUM(K191:Q191)</f>
        <v>100</v>
      </c>
      <c r="W191" s="319">
        <v>100</v>
      </c>
      <c r="Y191" s="320">
        <f t="shared" si="51"/>
        <v>100</v>
      </c>
    </row>
    <row r="192" spans="1:25" x14ac:dyDescent="0.35">
      <c r="A192" s="319" t="s">
        <v>2794</v>
      </c>
      <c r="B192" s="319" t="s">
        <v>2796</v>
      </c>
      <c r="C192" s="388">
        <v>100</v>
      </c>
      <c r="E192" s="320">
        <f t="shared" si="62"/>
        <v>100</v>
      </c>
      <c r="H192" s="321">
        <v>100</v>
      </c>
      <c r="J192" s="320">
        <f t="shared" si="65"/>
        <v>100</v>
      </c>
      <c r="M192" s="319">
        <v>100</v>
      </c>
      <c r="P192" s="321"/>
      <c r="R192" s="320">
        <f>SUM(K192:Q192)</f>
        <v>100</v>
      </c>
      <c r="U192" s="319">
        <v>100</v>
      </c>
      <c r="Y192" s="320">
        <f t="shared" si="51"/>
        <v>100</v>
      </c>
    </row>
    <row r="193" spans="1:25" x14ac:dyDescent="0.35">
      <c r="A193" s="64" t="s">
        <v>2811</v>
      </c>
      <c r="B193" s="321" t="s">
        <v>2817</v>
      </c>
      <c r="C193" s="388">
        <v>100</v>
      </c>
      <c r="E193" s="320">
        <f t="shared" si="62"/>
        <v>100</v>
      </c>
      <c r="H193" s="319">
        <v>100</v>
      </c>
      <c r="J193" s="320">
        <f t="shared" ref="J193:J196" si="66">SUM(F193:I193)</f>
        <v>100</v>
      </c>
      <c r="K193" s="64">
        <v>100</v>
      </c>
      <c r="R193" s="320">
        <f t="shared" ref="R193:R198" si="67">SUM(K193:Q193)</f>
        <v>100</v>
      </c>
      <c r="S193" s="64">
        <v>100</v>
      </c>
      <c r="Y193" s="320">
        <f t="shared" si="51"/>
        <v>100</v>
      </c>
    </row>
    <row r="194" spans="1:25" x14ac:dyDescent="0.35">
      <c r="A194" s="64" t="s">
        <v>2812</v>
      </c>
      <c r="B194" s="321" t="s">
        <v>2818</v>
      </c>
      <c r="C194" s="388">
        <v>100</v>
      </c>
      <c r="E194" s="320">
        <f t="shared" si="62"/>
        <v>100</v>
      </c>
      <c r="H194" s="319">
        <v>100</v>
      </c>
      <c r="J194" s="320">
        <f t="shared" si="66"/>
        <v>100</v>
      </c>
      <c r="L194" s="319">
        <v>100</v>
      </c>
      <c r="R194" s="320">
        <f t="shared" si="67"/>
        <v>100</v>
      </c>
      <c r="T194" s="319">
        <v>100</v>
      </c>
      <c r="Y194" s="320">
        <f t="shared" si="51"/>
        <v>100</v>
      </c>
    </row>
    <row r="195" spans="1:25" x14ac:dyDescent="0.35">
      <c r="A195" s="64" t="s">
        <v>2813</v>
      </c>
      <c r="B195" s="321" t="s">
        <v>2819</v>
      </c>
      <c r="H195" s="319">
        <v>100</v>
      </c>
      <c r="J195" s="320">
        <f t="shared" si="66"/>
        <v>100</v>
      </c>
      <c r="M195" s="319">
        <v>100</v>
      </c>
      <c r="R195" s="320">
        <f t="shared" si="67"/>
        <v>100</v>
      </c>
      <c r="U195" s="319">
        <v>100</v>
      </c>
      <c r="Y195" s="320">
        <f t="shared" si="51"/>
        <v>100</v>
      </c>
    </row>
    <row r="196" spans="1:25" x14ac:dyDescent="0.35">
      <c r="A196" s="64" t="s">
        <v>2814</v>
      </c>
      <c r="B196" s="321" t="s">
        <v>2820</v>
      </c>
      <c r="C196" s="321"/>
      <c r="H196" s="321">
        <v>100</v>
      </c>
      <c r="J196" s="320">
        <f t="shared" si="66"/>
        <v>100</v>
      </c>
      <c r="N196" s="319">
        <v>100</v>
      </c>
      <c r="R196" s="320">
        <f t="shared" si="67"/>
        <v>100</v>
      </c>
      <c r="U196" s="319">
        <v>100</v>
      </c>
      <c r="Y196" s="320">
        <f t="shared" si="51"/>
        <v>100</v>
      </c>
    </row>
    <row r="197" spans="1:25" x14ac:dyDescent="0.35">
      <c r="A197" s="321" t="s">
        <v>2815</v>
      </c>
      <c r="B197" s="321" t="s">
        <v>2821</v>
      </c>
      <c r="O197" s="319">
        <v>100</v>
      </c>
      <c r="R197" s="320">
        <f t="shared" si="67"/>
        <v>100</v>
      </c>
      <c r="V197" s="319">
        <v>100</v>
      </c>
      <c r="Y197" s="320">
        <f t="shared" si="51"/>
        <v>100</v>
      </c>
    </row>
    <row r="198" spans="1:25" x14ac:dyDescent="0.35">
      <c r="A198" s="321" t="s">
        <v>2816</v>
      </c>
      <c r="B198" s="321" t="s">
        <v>2822</v>
      </c>
      <c r="P198" s="319">
        <v>100</v>
      </c>
      <c r="R198" s="320">
        <f t="shared" si="67"/>
        <v>100</v>
      </c>
      <c r="W198" s="319">
        <v>100</v>
      </c>
      <c r="Y198" s="320">
        <f t="shared" si="51"/>
        <v>100</v>
      </c>
    </row>
  </sheetData>
  <conditionalFormatting sqref="E2:E31 E34:E40 E54:E58 E61:E65 E67 E85:E92 E95:E107 E69 E71 E73:E77 E114:E115 E109:E111 E118 E156 J166:J190 R166:R190 Y165:Y190 E166:E198 E122:E137 E43:E52 J43:J52 R43:R52 Y43:Y52">
    <cfRule type="cellIs" dxfId="316" priority="213" operator="notEqual">
      <formula>100</formula>
    </cfRule>
  </conditionalFormatting>
  <conditionalFormatting sqref="J2:J31 J34:J40 J54:J58 J61:J65 J67 J85:J92 J95:J107 J69 J71 J73:J77 J114:J115 J109:J111 J118 J156 J122:J137">
    <cfRule type="cellIs" dxfId="315" priority="212" operator="notEqual">
      <formula>100</formula>
    </cfRule>
  </conditionalFormatting>
  <conditionalFormatting sqref="R2:R31 R34:R40 R54:R58 R61:R65 R67 R85:R92 R95:R107 R69 R71 R73:R77 R114:R115 R109:R111 R118 R156 R122:R137">
    <cfRule type="cellIs" dxfId="314" priority="211" operator="notEqual">
      <formula>100</formula>
    </cfRule>
  </conditionalFormatting>
  <conditionalFormatting sqref="Y2:Y31 Y34:Y40 Y54:Y58 Y61:Y65 Y67 Y85:Y92 Y95:Y107 Y69 Y71 Y73:Y77 Y114:Y115 Y109:Y111 Y118 Y156 Y122:Y137">
    <cfRule type="cellIs" dxfId="313" priority="210" operator="notEqual">
      <formula>100</formula>
    </cfRule>
  </conditionalFormatting>
  <conditionalFormatting sqref="E165">
    <cfRule type="cellIs" dxfId="312" priority="209" operator="notEqual">
      <formula>100</formula>
    </cfRule>
  </conditionalFormatting>
  <conditionalFormatting sqref="J165">
    <cfRule type="cellIs" dxfId="311" priority="208" operator="notEqual">
      <formula>100</formula>
    </cfRule>
  </conditionalFormatting>
  <conditionalFormatting sqref="R165">
    <cfRule type="cellIs" dxfId="310" priority="207" operator="notEqual">
      <formula>100</formula>
    </cfRule>
  </conditionalFormatting>
  <conditionalFormatting sqref="E32">
    <cfRule type="cellIs" dxfId="309" priority="206" operator="notEqual">
      <formula>100</formula>
    </cfRule>
  </conditionalFormatting>
  <conditionalFormatting sqref="J32">
    <cfRule type="cellIs" dxfId="308" priority="205" operator="notEqual">
      <formula>100</formula>
    </cfRule>
  </conditionalFormatting>
  <conditionalFormatting sqref="R32">
    <cfRule type="cellIs" dxfId="307" priority="204" operator="notEqual">
      <formula>100</formula>
    </cfRule>
  </conditionalFormatting>
  <conditionalFormatting sqref="Y32">
    <cfRule type="cellIs" dxfId="306" priority="203" operator="notEqual">
      <formula>100</formula>
    </cfRule>
  </conditionalFormatting>
  <conditionalFormatting sqref="E33">
    <cfRule type="cellIs" dxfId="305" priority="202" operator="notEqual">
      <formula>100</formula>
    </cfRule>
  </conditionalFormatting>
  <conditionalFormatting sqref="J33">
    <cfRule type="cellIs" dxfId="304" priority="201" operator="notEqual">
      <formula>100</formula>
    </cfRule>
  </conditionalFormatting>
  <conditionalFormatting sqref="R33">
    <cfRule type="cellIs" dxfId="303" priority="200" operator="notEqual">
      <formula>100</formula>
    </cfRule>
  </conditionalFormatting>
  <conditionalFormatting sqref="Y33">
    <cfRule type="cellIs" dxfId="302" priority="199" operator="notEqual">
      <formula>100</formula>
    </cfRule>
  </conditionalFormatting>
  <conditionalFormatting sqref="E41">
    <cfRule type="cellIs" dxfId="301" priority="198" operator="notEqual">
      <formula>100</formula>
    </cfRule>
  </conditionalFormatting>
  <conditionalFormatting sqref="J41">
    <cfRule type="cellIs" dxfId="300" priority="197" operator="notEqual">
      <formula>100</formula>
    </cfRule>
  </conditionalFormatting>
  <conditionalFormatting sqref="R41">
    <cfRule type="cellIs" dxfId="299" priority="196" operator="notEqual">
      <formula>100</formula>
    </cfRule>
  </conditionalFormatting>
  <conditionalFormatting sqref="Y41">
    <cfRule type="cellIs" dxfId="298" priority="195" operator="notEqual">
      <formula>100</formula>
    </cfRule>
  </conditionalFormatting>
  <conditionalFormatting sqref="E42">
    <cfRule type="cellIs" dxfId="297" priority="194" operator="notEqual">
      <formula>100</formula>
    </cfRule>
  </conditionalFormatting>
  <conditionalFormatting sqref="J42">
    <cfRule type="cellIs" dxfId="296" priority="193" operator="notEqual">
      <formula>100</formula>
    </cfRule>
  </conditionalFormatting>
  <conditionalFormatting sqref="R42">
    <cfRule type="cellIs" dxfId="295" priority="192" operator="notEqual">
      <formula>100</formula>
    </cfRule>
  </conditionalFormatting>
  <conditionalFormatting sqref="Y42">
    <cfRule type="cellIs" dxfId="294" priority="191" operator="notEqual">
      <formula>100</formula>
    </cfRule>
  </conditionalFormatting>
  <conditionalFormatting sqref="E53">
    <cfRule type="cellIs" dxfId="293" priority="190" operator="notEqual">
      <formula>100</formula>
    </cfRule>
  </conditionalFormatting>
  <conditionalFormatting sqref="J53">
    <cfRule type="cellIs" dxfId="292" priority="189" operator="notEqual">
      <formula>100</formula>
    </cfRule>
  </conditionalFormatting>
  <conditionalFormatting sqref="R53">
    <cfRule type="cellIs" dxfId="291" priority="188" operator="notEqual">
      <formula>100</formula>
    </cfRule>
  </conditionalFormatting>
  <conditionalFormatting sqref="Y53">
    <cfRule type="cellIs" dxfId="290" priority="187" operator="notEqual">
      <formula>100</formula>
    </cfRule>
  </conditionalFormatting>
  <conditionalFormatting sqref="E59">
    <cfRule type="cellIs" dxfId="289" priority="186" operator="notEqual">
      <formula>100</formula>
    </cfRule>
  </conditionalFormatting>
  <conditionalFormatting sqref="J59">
    <cfRule type="cellIs" dxfId="288" priority="185" operator="notEqual">
      <formula>100</formula>
    </cfRule>
  </conditionalFormatting>
  <conditionalFormatting sqref="R59">
    <cfRule type="cellIs" dxfId="287" priority="184" operator="notEqual">
      <formula>100</formula>
    </cfRule>
  </conditionalFormatting>
  <conditionalFormatting sqref="Y59">
    <cfRule type="cellIs" dxfId="286" priority="183" operator="notEqual">
      <formula>100</formula>
    </cfRule>
  </conditionalFormatting>
  <conditionalFormatting sqref="E60">
    <cfRule type="cellIs" dxfId="285" priority="182" operator="notEqual">
      <formula>100</formula>
    </cfRule>
  </conditionalFormatting>
  <conditionalFormatting sqref="J60">
    <cfRule type="cellIs" dxfId="284" priority="181" operator="notEqual">
      <formula>100</formula>
    </cfRule>
  </conditionalFormatting>
  <conditionalFormatting sqref="R60">
    <cfRule type="cellIs" dxfId="283" priority="180" operator="notEqual">
      <formula>100</formula>
    </cfRule>
  </conditionalFormatting>
  <conditionalFormatting sqref="Y60">
    <cfRule type="cellIs" dxfId="282" priority="179" operator="notEqual">
      <formula>100</formula>
    </cfRule>
  </conditionalFormatting>
  <conditionalFormatting sqref="E66">
    <cfRule type="cellIs" dxfId="281" priority="178" operator="notEqual">
      <formula>100</formula>
    </cfRule>
  </conditionalFormatting>
  <conditionalFormatting sqref="J66">
    <cfRule type="cellIs" dxfId="280" priority="177" operator="notEqual">
      <formula>100</formula>
    </cfRule>
  </conditionalFormatting>
  <conditionalFormatting sqref="R66">
    <cfRule type="cellIs" dxfId="279" priority="176" operator="notEqual">
      <formula>100</formula>
    </cfRule>
  </conditionalFormatting>
  <conditionalFormatting sqref="Y66">
    <cfRule type="cellIs" dxfId="278" priority="175" operator="notEqual">
      <formula>100</formula>
    </cfRule>
  </conditionalFormatting>
  <conditionalFormatting sqref="E78">
    <cfRule type="cellIs" dxfId="277" priority="174" operator="notEqual">
      <formula>100</formula>
    </cfRule>
  </conditionalFormatting>
  <conditionalFormatting sqref="J78">
    <cfRule type="cellIs" dxfId="276" priority="173" operator="notEqual">
      <formula>100</formula>
    </cfRule>
  </conditionalFormatting>
  <conditionalFormatting sqref="R78">
    <cfRule type="cellIs" dxfId="275" priority="172" operator="notEqual">
      <formula>100</formula>
    </cfRule>
  </conditionalFormatting>
  <conditionalFormatting sqref="Y78">
    <cfRule type="cellIs" dxfId="274" priority="171" operator="notEqual">
      <formula>100</formula>
    </cfRule>
  </conditionalFormatting>
  <conditionalFormatting sqref="E79">
    <cfRule type="cellIs" dxfId="273" priority="170" operator="notEqual">
      <formula>100</formula>
    </cfRule>
  </conditionalFormatting>
  <conditionalFormatting sqref="J79">
    <cfRule type="cellIs" dxfId="272" priority="169" operator="notEqual">
      <formula>100</formula>
    </cfRule>
  </conditionalFormatting>
  <conditionalFormatting sqref="R79">
    <cfRule type="cellIs" dxfId="271" priority="168" operator="notEqual">
      <formula>100</formula>
    </cfRule>
  </conditionalFormatting>
  <conditionalFormatting sqref="Y79">
    <cfRule type="cellIs" dxfId="270" priority="167" operator="notEqual">
      <formula>100</formula>
    </cfRule>
  </conditionalFormatting>
  <conditionalFormatting sqref="E82">
    <cfRule type="cellIs" dxfId="269" priority="166" operator="notEqual">
      <formula>100</formula>
    </cfRule>
  </conditionalFormatting>
  <conditionalFormatting sqref="J82">
    <cfRule type="cellIs" dxfId="268" priority="165" operator="notEqual">
      <formula>100</formula>
    </cfRule>
  </conditionalFormatting>
  <conditionalFormatting sqref="R82">
    <cfRule type="cellIs" dxfId="267" priority="164" operator="notEqual">
      <formula>100</formula>
    </cfRule>
  </conditionalFormatting>
  <conditionalFormatting sqref="Y82">
    <cfRule type="cellIs" dxfId="266" priority="163" operator="notEqual">
      <formula>100</formula>
    </cfRule>
  </conditionalFormatting>
  <conditionalFormatting sqref="E83">
    <cfRule type="cellIs" dxfId="265" priority="162" operator="notEqual">
      <formula>100</formula>
    </cfRule>
  </conditionalFormatting>
  <conditionalFormatting sqref="J83">
    <cfRule type="cellIs" dxfId="264" priority="161" operator="notEqual">
      <formula>100</formula>
    </cfRule>
  </conditionalFormatting>
  <conditionalFormatting sqref="R83">
    <cfRule type="cellIs" dxfId="263" priority="160" operator="notEqual">
      <formula>100</formula>
    </cfRule>
  </conditionalFormatting>
  <conditionalFormatting sqref="Y83">
    <cfRule type="cellIs" dxfId="262" priority="159" operator="notEqual">
      <formula>100</formula>
    </cfRule>
  </conditionalFormatting>
  <conditionalFormatting sqref="E84">
    <cfRule type="cellIs" dxfId="261" priority="158" operator="notEqual">
      <formula>100</formula>
    </cfRule>
  </conditionalFormatting>
  <conditionalFormatting sqref="J84">
    <cfRule type="cellIs" dxfId="260" priority="157" operator="notEqual">
      <formula>100</formula>
    </cfRule>
  </conditionalFormatting>
  <conditionalFormatting sqref="R84">
    <cfRule type="cellIs" dxfId="259" priority="156" operator="notEqual">
      <formula>100</formula>
    </cfRule>
  </conditionalFormatting>
  <conditionalFormatting sqref="Y84">
    <cfRule type="cellIs" dxfId="258" priority="155" operator="notEqual">
      <formula>100</formula>
    </cfRule>
  </conditionalFormatting>
  <conditionalFormatting sqref="E94">
    <cfRule type="cellIs" dxfId="257" priority="154" operator="notEqual">
      <formula>100</formula>
    </cfRule>
  </conditionalFormatting>
  <conditionalFormatting sqref="J94">
    <cfRule type="cellIs" dxfId="256" priority="153" operator="notEqual">
      <formula>100</formula>
    </cfRule>
  </conditionalFormatting>
  <conditionalFormatting sqref="R94">
    <cfRule type="cellIs" dxfId="255" priority="152" operator="notEqual">
      <formula>100</formula>
    </cfRule>
  </conditionalFormatting>
  <conditionalFormatting sqref="Y94">
    <cfRule type="cellIs" dxfId="254" priority="151" operator="notEqual">
      <formula>100</formula>
    </cfRule>
  </conditionalFormatting>
  <conditionalFormatting sqref="E93">
    <cfRule type="cellIs" dxfId="253" priority="150" operator="notEqual">
      <formula>100</formula>
    </cfRule>
  </conditionalFormatting>
  <conditionalFormatting sqref="J93">
    <cfRule type="cellIs" dxfId="252" priority="149" operator="notEqual">
      <formula>100</formula>
    </cfRule>
  </conditionalFormatting>
  <conditionalFormatting sqref="R93">
    <cfRule type="cellIs" dxfId="251" priority="148" operator="notEqual">
      <formula>100</formula>
    </cfRule>
  </conditionalFormatting>
  <conditionalFormatting sqref="Y93">
    <cfRule type="cellIs" dxfId="250" priority="147" operator="notEqual">
      <formula>100</formula>
    </cfRule>
  </conditionalFormatting>
  <conditionalFormatting sqref="E68">
    <cfRule type="cellIs" dxfId="249" priority="146" operator="notEqual">
      <formula>100</formula>
    </cfRule>
  </conditionalFormatting>
  <conditionalFormatting sqref="J68">
    <cfRule type="cellIs" dxfId="248" priority="145" operator="notEqual">
      <formula>100</formula>
    </cfRule>
  </conditionalFormatting>
  <conditionalFormatting sqref="R68">
    <cfRule type="cellIs" dxfId="247" priority="144" operator="notEqual">
      <formula>100</formula>
    </cfRule>
  </conditionalFormatting>
  <conditionalFormatting sqref="Y68">
    <cfRule type="cellIs" dxfId="246" priority="143" operator="notEqual">
      <formula>100</formula>
    </cfRule>
  </conditionalFormatting>
  <conditionalFormatting sqref="E70">
    <cfRule type="cellIs" dxfId="245" priority="142" operator="notEqual">
      <formula>100</formula>
    </cfRule>
  </conditionalFormatting>
  <conditionalFormatting sqref="J70">
    <cfRule type="cellIs" dxfId="244" priority="141" operator="notEqual">
      <formula>100</formula>
    </cfRule>
  </conditionalFormatting>
  <conditionalFormatting sqref="R70">
    <cfRule type="cellIs" dxfId="243" priority="140" operator="notEqual">
      <formula>100</formula>
    </cfRule>
  </conditionalFormatting>
  <conditionalFormatting sqref="Y70">
    <cfRule type="cellIs" dxfId="242" priority="139" operator="notEqual">
      <formula>100</formula>
    </cfRule>
  </conditionalFormatting>
  <conditionalFormatting sqref="E72">
    <cfRule type="cellIs" dxfId="241" priority="138" operator="notEqual">
      <formula>100</formula>
    </cfRule>
  </conditionalFormatting>
  <conditionalFormatting sqref="J72">
    <cfRule type="cellIs" dxfId="240" priority="137" operator="notEqual">
      <formula>100</formula>
    </cfRule>
  </conditionalFormatting>
  <conditionalFormatting sqref="R72">
    <cfRule type="cellIs" dxfId="239" priority="136" operator="notEqual">
      <formula>100</formula>
    </cfRule>
  </conditionalFormatting>
  <conditionalFormatting sqref="Y72">
    <cfRule type="cellIs" dxfId="238" priority="135" operator="notEqual">
      <formula>100</formula>
    </cfRule>
  </conditionalFormatting>
  <conditionalFormatting sqref="E80">
    <cfRule type="cellIs" dxfId="237" priority="134" operator="notEqual">
      <formula>100</formula>
    </cfRule>
  </conditionalFormatting>
  <conditionalFormatting sqref="J80">
    <cfRule type="cellIs" dxfId="236" priority="133" operator="notEqual">
      <formula>100</formula>
    </cfRule>
  </conditionalFormatting>
  <conditionalFormatting sqref="R80">
    <cfRule type="cellIs" dxfId="235" priority="132" operator="notEqual">
      <formula>100</formula>
    </cfRule>
  </conditionalFormatting>
  <conditionalFormatting sqref="Y80">
    <cfRule type="cellIs" dxfId="234" priority="131" operator="notEqual">
      <formula>100</formula>
    </cfRule>
  </conditionalFormatting>
  <conditionalFormatting sqref="E81">
    <cfRule type="cellIs" dxfId="233" priority="130" operator="notEqual">
      <formula>100</formula>
    </cfRule>
  </conditionalFormatting>
  <conditionalFormatting sqref="J81">
    <cfRule type="cellIs" dxfId="232" priority="129" operator="notEqual">
      <formula>100</formula>
    </cfRule>
  </conditionalFormatting>
  <conditionalFormatting sqref="R81">
    <cfRule type="cellIs" dxfId="231" priority="128" operator="notEqual">
      <formula>100</formula>
    </cfRule>
  </conditionalFormatting>
  <conditionalFormatting sqref="Y81">
    <cfRule type="cellIs" dxfId="230" priority="127" operator="notEqual">
      <formula>100</formula>
    </cfRule>
  </conditionalFormatting>
  <conditionalFormatting sqref="E119">
    <cfRule type="cellIs" dxfId="229" priority="126" operator="notEqual">
      <formula>100</formula>
    </cfRule>
  </conditionalFormatting>
  <conditionalFormatting sqref="J119">
    <cfRule type="cellIs" dxfId="228" priority="125" operator="notEqual">
      <formula>100</formula>
    </cfRule>
  </conditionalFormatting>
  <conditionalFormatting sqref="R119">
    <cfRule type="cellIs" dxfId="227" priority="124" operator="notEqual">
      <formula>100</formula>
    </cfRule>
  </conditionalFormatting>
  <conditionalFormatting sqref="Y119">
    <cfRule type="cellIs" dxfId="226" priority="123" operator="notEqual">
      <formula>100</formula>
    </cfRule>
  </conditionalFormatting>
  <conditionalFormatting sqref="E120">
    <cfRule type="cellIs" dxfId="225" priority="122" operator="notEqual">
      <formula>100</formula>
    </cfRule>
  </conditionalFormatting>
  <conditionalFormatting sqref="J120">
    <cfRule type="cellIs" dxfId="224" priority="121" operator="notEqual">
      <formula>100</formula>
    </cfRule>
  </conditionalFormatting>
  <conditionalFormatting sqref="R120">
    <cfRule type="cellIs" dxfId="223" priority="120" operator="notEqual">
      <formula>100</formula>
    </cfRule>
  </conditionalFormatting>
  <conditionalFormatting sqref="Y120">
    <cfRule type="cellIs" dxfId="222" priority="119" operator="notEqual">
      <formula>100</formula>
    </cfRule>
  </conditionalFormatting>
  <conditionalFormatting sqref="E113">
    <cfRule type="cellIs" dxfId="221" priority="118" operator="notEqual">
      <formula>100</formula>
    </cfRule>
  </conditionalFormatting>
  <conditionalFormatting sqref="J113">
    <cfRule type="cellIs" dxfId="220" priority="117" operator="notEqual">
      <formula>100</formula>
    </cfRule>
  </conditionalFormatting>
  <conditionalFormatting sqref="R113">
    <cfRule type="cellIs" dxfId="219" priority="116" operator="notEqual">
      <formula>100</formula>
    </cfRule>
  </conditionalFormatting>
  <conditionalFormatting sqref="Y113">
    <cfRule type="cellIs" dxfId="218" priority="115" operator="notEqual">
      <formula>100</formula>
    </cfRule>
  </conditionalFormatting>
  <conditionalFormatting sqref="E112">
    <cfRule type="cellIs" dxfId="217" priority="114" operator="notEqual">
      <formula>100</formula>
    </cfRule>
  </conditionalFormatting>
  <conditionalFormatting sqref="J112">
    <cfRule type="cellIs" dxfId="216" priority="113" operator="notEqual">
      <formula>100</formula>
    </cfRule>
  </conditionalFormatting>
  <conditionalFormatting sqref="R112">
    <cfRule type="cellIs" dxfId="215" priority="112" operator="notEqual">
      <formula>100</formula>
    </cfRule>
  </conditionalFormatting>
  <conditionalFormatting sqref="Y112">
    <cfRule type="cellIs" dxfId="214" priority="111" operator="notEqual">
      <formula>100</formula>
    </cfRule>
  </conditionalFormatting>
  <conditionalFormatting sqref="E157">
    <cfRule type="cellIs" dxfId="213" priority="110" operator="notEqual">
      <formula>100</formula>
    </cfRule>
  </conditionalFormatting>
  <conditionalFormatting sqref="J157">
    <cfRule type="cellIs" dxfId="212" priority="109" operator="notEqual">
      <formula>100</formula>
    </cfRule>
  </conditionalFormatting>
  <conditionalFormatting sqref="R157">
    <cfRule type="cellIs" dxfId="211" priority="108" operator="notEqual">
      <formula>100</formula>
    </cfRule>
  </conditionalFormatting>
  <conditionalFormatting sqref="Y157">
    <cfRule type="cellIs" dxfId="210" priority="107" operator="notEqual">
      <formula>100</formula>
    </cfRule>
  </conditionalFormatting>
  <conditionalFormatting sqref="E108">
    <cfRule type="cellIs" dxfId="209" priority="106" operator="notEqual">
      <formula>100</formula>
    </cfRule>
  </conditionalFormatting>
  <conditionalFormatting sqref="J108">
    <cfRule type="cellIs" dxfId="208" priority="105" operator="notEqual">
      <formula>100</formula>
    </cfRule>
  </conditionalFormatting>
  <conditionalFormatting sqref="R108">
    <cfRule type="cellIs" dxfId="207" priority="104" operator="notEqual">
      <formula>100</formula>
    </cfRule>
  </conditionalFormatting>
  <conditionalFormatting sqref="Y108">
    <cfRule type="cellIs" dxfId="206" priority="103" operator="notEqual">
      <formula>100</formula>
    </cfRule>
  </conditionalFormatting>
  <conditionalFormatting sqref="E116">
    <cfRule type="cellIs" dxfId="205" priority="102" operator="notEqual">
      <formula>100</formula>
    </cfRule>
  </conditionalFormatting>
  <conditionalFormatting sqref="J116">
    <cfRule type="cellIs" dxfId="204" priority="101" operator="notEqual">
      <formula>100</formula>
    </cfRule>
  </conditionalFormatting>
  <conditionalFormatting sqref="R116">
    <cfRule type="cellIs" dxfId="203" priority="100" operator="notEqual">
      <formula>100</formula>
    </cfRule>
  </conditionalFormatting>
  <conditionalFormatting sqref="Y116">
    <cfRule type="cellIs" dxfId="202" priority="99" operator="notEqual">
      <formula>100</formula>
    </cfRule>
  </conditionalFormatting>
  <conditionalFormatting sqref="E117">
    <cfRule type="cellIs" dxfId="201" priority="98" operator="notEqual">
      <formula>100</formula>
    </cfRule>
  </conditionalFormatting>
  <conditionalFormatting sqref="J117">
    <cfRule type="cellIs" dxfId="200" priority="97" operator="notEqual">
      <formula>100</formula>
    </cfRule>
  </conditionalFormatting>
  <conditionalFormatting sqref="R117">
    <cfRule type="cellIs" dxfId="199" priority="96" operator="notEqual">
      <formula>100</formula>
    </cfRule>
  </conditionalFormatting>
  <conditionalFormatting sqref="Y117">
    <cfRule type="cellIs" dxfId="198" priority="95" operator="notEqual">
      <formula>100</formula>
    </cfRule>
  </conditionalFormatting>
  <conditionalFormatting sqref="E121">
    <cfRule type="cellIs" dxfId="197" priority="94" operator="notEqual">
      <formula>100</formula>
    </cfRule>
  </conditionalFormatting>
  <conditionalFormatting sqref="J121">
    <cfRule type="cellIs" dxfId="196" priority="93" operator="notEqual">
      <formula>100</formula>
    </cfRule>
  </conditionalFormatting>
  <conditionalFormatting sqref="R121">
    <cfRule type="cellIs" dxfId="195" priority="92" operator="notEqual">
      <formula>100</formula>
    </cfRule>
  </conditionalFormatting>
  <conditionalFormatting sqref="Y121">
    <cfRule type="cellIs" dxfId="194" priority="91" operator="notEqual">
      <formula>100</formula>
    </cfRule>
  </conditionalFormatting>
  <conditionalFormatting sqref="E147">
    <cfRule type="cellIs" dxfId="193" priority="90" operator="notEqual">
      <formula>100</formula>
    </cfRule>
  </conditionalFormatting>
  <conditionalFormatting sqref="J147">
    <cfRule type="cellIs" dxfId="192" priority="89" operator="notEqual">
      <formula>100</formula>
    </cfRule>
  </conditionalFormatting>
  <conditionalFormatting sqref="R147">
    <cfRule type="cellIs" dxfId="191" priority="88" operator="notEqual">
      <formula>100</formula>
    </cfRule>
  </conditionalFormatting>
  <conditionalFormatting sqref="Y147">
    <cfRule type="cellIs" dxfId="190" priority="87" operator="notEqual">
      <formula>100</formula>
    </cfRule>
  </conditionalFormatting>
  <conditionalFormatting sqref="E148">
    <cfRule type="cellIs" dxfId="189" priority="86" operator="notEqual">
      <formula>100</formula>
    </cfRule>
  </conditionalFormatting>
  <conditionalFormatting sqref="J148">
    <cfRule type="cellIs" dxfId="188" priority="85" operator="notEqual">
      <formula>100</formula>
    </cfRule>
  </conditionalFormatting>
  <conditionalFormatting sqref="R148">
    <cfRule type="cellIs" dxfId="187" priority="84" operator="notEqual">
      <formula>100</formula>
    </cfRule>
  </conditionalFormatting>
  <conditionalFormatting sqref="Y148">
    <cfRule type="cellIs" dxfId="186" priority="83" operator="notEqual">
      <formula>100</formula>
    </cfRule>
  </conditionalFormatting>
  <conditionalFormatting sqref="E151">
    <cfRule type="cellIs" dxfId="185" priority="82" operator="notEqual">
      <formula>100</formula>
    </cfRule>
  </conditionalFormatting>
  <conditionalFormatting sqref="J151">
    <cfRule type="cellIs" dxfId="184" priority="81" operator="notEqual">
      <formula>100</formula>
    </cfRule>
  </conditionalFormatting>
  <conditionalFormatting sqref="R151">
    <cfRule type="cellIs" dxfId="183" priority="80" operator="notEqual">
      <formula>100</formula>
    </cfRule>
  </conditionalFormatting>
  <conditionalFormatting sqref="Y151">
    <cfRule type="cellIs" dxfId="182" priority="79" operator="notEqual">
      <formula>100</formula>
    </cfRule>
  </conditionalFormatting>
  <conditionalFormatting sqref="E153">
    <cfRule type="cellIs" dxfId="181" priority="78" operator="notEqual">
      <formula>100</formula>
    </cfRule>
  </conditionalFormatting>
  <conditionalFormatting sqref="J153">
    <cfRule type="cellIs" dxfId="180" priority="77" operator="notEqual">
      <formula>100</formula>
    </cfRule>
  </conditionalFormatting>
  <conditionalFormatting sqref="R153">
    <cfRule type="cellIs" dxfId="179" priority="76" operator="notEqual">
      <formula>100</formula>
    </cfRule>
  </conditionalFormatting>
  <conditionalFormatting sqref="Y153">
    <cfRule type="cellIs" dxfId="178" priority="75" operator="notEqual">
      <formula>100</formula>
    </cfRule>
  </conditionalFormatting>
  <conditionalFormatting sqref="E154">
    <cfRule type="cellIs" dxfId="177" priority="74" operator="notEqual">
      <formula>100</formula>
    </cfRule>
  </conditionalFormatting>
  <conditionalFormatting sqref="J154">
    <cfRule type="cellIs" dxfId="176" priority="73" operator="notEqual">
      <formula>100</formula>
    </cfRule>
  </conditionalFormatting>
  <conditionalFormatting sqref="R154">
    <cfRule type="cellIs" dxfId="175" priority="72" operator="notEqual">
      <formula>100</formula>
    </cfRule>
  </conditionalFormatting>
  <conditionalFormatting sqref="Y154">
    <cfRule type="cellIs" dxfId="174" priority="71" operator="notEqual">
      <formula>100</formula>
    </cfRule>
  </conditionalFormatting>
  <conditionalFormatting sqref="E160">
    <cfRule type="cellIs" dxfId="173" priority="70" operator="notEqual">
      <formula>100</formula>
    </cfRule>
  </conditionalFormatting>
  <conditionalFormatting sqref="J160">
    <cfRule type="cellIs" dxfId="172" priority="69" operator="notEqual">
      <formula>100</formula>
    </cfRule>
  </conditionalFormatting>
  <conditionalFormatting sqref="R160">
    <cfRule type="cellIs" dxfId="171" priority="68" operator="notEqual">
      <formula>100</formula>
    </cfRule>
  </conditionalFormatting>
  <conditionalFormatting sqref="Y160">
    <cfRule type="cellIs" dxfId="170" priority="67" operator="notEqual">
      <formula>100</formula>
    </cfRule>
  </conditionalFormatting>
  <conditionalFormatting sqref="E138">
    <cfRule type="cellIs" dxfId="169" priority="66" operator="notEqual">
      <formula>100</formula>
    </cfRule>
  </conditionalFormatting>
  <conditionalFormatting sqref="J138">
    <cfRule type="cellIs" dxfId="168" priority="65" operator="notEqual">
      <formula>100</formula>
    </cfRule>
  </conditionalFormatting>
  <conditionalFormatting sqref="R138">
    <cfRule type="cellIs" dxfId="167" priority="64" operator="notEqual">
      <formula>100</formula>
    </cfRule>
  </conditionalFormatting>
  <conditionalFormatting sqref="Y138">
    <cfRule type="cellIs" dxfId="166" priority="63" operator="notEqual">
      <formula>100</formula>
    </cfRule>
  </conditionalFormatting>
  <conditionalFormatting sqref="E139">
    <cfRule type="cellIs" dxfId="165" priority="62" operator="notEqual">
      <formula>100</formula>
    </cfRule>
  </conditionalFormatting>
  <conditionalFormatting sqref="J139">
    <cfRule type="cellIs" dxfId="164" priority="61" operator="notEqual">
      <formula>100</formula>
    </cfRule>
  </conditionalFormatting>
  <conditionalFormatting sqref="R139">
    <cfRule type="cellIs" dxfId="163" priority="60" operator="notEqual">
      <formula>100</formula>
    </cfRule>
  </conditionalFormatting>
  <conditionalFormatting sqref="Y139">
    <cfRule type="cellIs" dxfId="162" priority="59" operator="notEqual">
      <formula>100</formula>
    </cfRule>
  </conditionalFormatting>
  <conditionalFormatting sqref="E140">
    <cfRule type="cellIs" dxfId="161" priority="58" operator="notEqual">
      <formula>100</formula>
    </cfRule>
  </conditionalFormatting>
  <conditionalFormatting sqref="J140">
    <cfRule type="cellIs" dxfId="160" priority="57" operator="notEqual">
      <formula>100</formula>
    </cfRule>
  </conditionalFormatting>
  <conditionalFormatting sqref="R140">
    <cfRule type="cellIs" dxfId="159" priority="56" operator="notEqual">
      <formula>100</formula>
    </cfRule>
  </conditionalFormatting>
  <conditionalFormatting sqref="Y140">
    <cfRule type="cellIs" dxfId="158" priority="55" operator="notEqual">
      <formula>100</formula>
    </cfRule>
  </conditionalFormatting>
  <conditionalFormatting sqref="E141:E146">
    <cfRule type="cellIs" dxfId="157" priority="54" operator="notEqual">
      <formula>100</formula>
    </cfRule>
  </conditionalFormatting>
  <conditionalFormatting sqref="J141:J146">
    <cfRule type="cellIs" dxfId="156" priority="53" operator="notEqual">
      <formula>100</formula>
    </cfRule>
  </conditionalFormatting>
  <conditionalFormatting sqref="R141:R146">
    <cfRule type="cellIs" dxfId="155" priority="52" operator="notEqual">
      <formula>100</formula>
    </cfRule>
  </conditionalFormatting>
  <conditionalFormatting sqref="Y141:Y146">
    <cfRule type="cellIs" dxfId="154" priority="51" operator="notEqual">
      <formula>100</formula>
    </cfRule>
  </conditionalFormatting>
  <conditionalFormatting sqref="E149">
    <cfRule type="cellIs" dxfId="153" priority="50" operator="notEqual">
      <formula>100</formula>
    </cfRule>
  </conditionalFormatting>
  <conditionalFormatting sqref="J149">
    <cfRule type="cellIs" dxfId="152" priority="49" operator="notEqual">
      <formula>100</formula>
    </cfRule>
  </conditionalFormatting>
  <conditionalFormatting sqref="R149">
    <cfRule type="cellIs" dxfId="151" priority="48" operator="notEqual">
      <formula>100</formula>
    </cfRule>
  </conditionalFormatting>
  <conditionalFormatting sqref="Y149">
    <cfRule type="cellIs" dxfId="150" priority="47" operator="notEqual">
      <formula>100</formula>
    </cfRule>
  </conditionalFormatting>
  <conditionalFormatting sqref="E150">
    <cfRule type="cellIs" dxfId="149" priority="46" operator="notEqual">
      <formula>100</formula>
    </cfRule>
  </conditionalFormatting>
  <conditionalFormatting sqref="J150">
    <cfRule type="cellIs" dxfId="148" priority="45" operator="notEqual">
      <formula>100</formula>
    </cfRule>
  </conditionalFormatting>
  <conditionalFormatting sqref="R150">
    <cfRule type="cellIs" dxfId="147" priority="44" operator="notEqual">
      <formula>100</formula>
    </cfRule>
  </conditionalFormatting>
  <conditionalFormatting sqref="Y150">
    <cfRule type="cellIs" dxfId="146" priority="43" operator="notEqual">
      <formula>100</formula>
    </cfRule>
  </conditionalFormatting>
  <conditionalFormatting sqref="E152">
    <cfRule type="cellIs" dxfId="145" priority="42" operator="notEqual">
      <formula>100</formula>
    </cfRule>
  </conditionalFormatting>
  <conditionalFormatting sqref="J152">
    <cfRule type="cellIs" dxfId="144" priority="41" operator="notEqual">
      <formula>100</formula>
    </cfRule>
  </conditionalFormatting>
  <conditionalFormatting sqref="R152">
    <cfRule type="cellIs" dxfId="143" priority="40" operator="notEqual">
      <formula>100</formula>
    </cfRule>
  </conditionalFormatting>
  <conditionalFormatting sqref="Y152">
    <cfRule type="cellIs" dxfId="142" priority="39" operator="notEqual">
      <formula>100</formula>
    </cfRule>
  </conditionalFormatting>
  <conditionalFormatting sqref="E155">
    <cfRule type="cellIs" dxfId="141" priority="38" operator="notEqual">
      <formula>100</formula>
    </cfRule>
  </conditionalFormatting>
  <conditionalFormatting sqref="J155">
    <cfRule type="cellIs" dxfId="140" priority="37" operator="notEqual">
      <formula>100</formula>
    </cfRule>
  </conditionalFormatting>
  <conditionalFormatting sqref="R155">
    <cfRule type="cellIs" dxfId="139" priority="36" operator="notEqual">
      <formula>100</formula>
    </cfRule>
  </conditionalFormatting>
  <conditionalFormatting sqref="Y155">
    <cfRule type="cellIs" dxfId="138" priority="35" operator="notEqual">
      <formula>100</formula>
    </cfRule>
  </conditionalFormatting>
  <conditionalFormatting sqref="E158">
    <cfRule type="cellIs" dxfId="137" priority="34" operator="notEqual">
      <formula>100</formula>
    </cfRule>
  </conditionalFormatting>
  <conditionalFormatting sqref="J158">
    <cfRule type="cellIs" dxfId="136" priority="33" operator="notEqual">
      <formula>100</formula>
    </cfRule>
  </conditionalFormatting>
  <conditionalFormatting sqref="R158">
    <cfRule type="cellIs" dxfId="135" priority="32" operator="notEqual">
      <formula>100</formula>
    </cfRule>
  </conditionalFormatting>
  <conditionalFormatting sqref="Y158">
    <cfRule type="cellIs" dxfId="134" priority="31" operator="notEqual">
      <formula>100</formula>
    </cfRule>
  </conditionalFormatting>
  <conditionalFormatting sqref="E159">
    <cfRule type="cellIs" dxfId="133" priority="30" operator="notEqual">
      <formula>100</formula>
    </cfRule>
  </conditionalFormatting>
  <conditionalFormatting sqref="J159">
    <cfRule type="cellIs" dxfId="132" priority="29" operator="notEqual">
      <formula>100</formula>
    </cfRule>
  </conditionalFormatting>
  <conditionalFormatting sqref="R159">
    <cfRule type="cellIs" dxfId="131" priority="28" operator="notEqual">
      <formula>100</formula>
    </cfRule>
  </conditionalFormatting>
  <conditionalFormatting sqref="Y159">
    <cfRule type="cellIs" dxfId="130" priority="27" operator="notEqual">
      <formula>100</formula>
    </cfRule>
  </conditionalFormatting>
  <conditionalFormatting sqref="E161">
    <cfRule type="cellIs" dxfId="129" priority="26" operator="notEqual">
      <formula>100</formula>
    </cfRule>
  </conditionalFormatting>
  <conditionalFormatting sqref="J161">
    <cfRule type="cellIs" dxfId="128" priority="25" operator="notEqual">
      <formula>100</formula>
    </cfRule>
  </conditionalFormatting>
  <conditionalFormatting sqref="R161">
    <cfRule type="cellIs" dxfId="127" priority="24" operator="notEqual">
      <formula>100</formula>
    </cfRule>
  </conditionalFormatting>
  <conditionalFormatting sqref="Y161">
    <cfRule type="cellIs" dxfId="126" priority="23" operator="notEqual">
      <formula>100</formula>
    </cfRule>
  </conditionalFormatting>
  <conditionalFormatting sqref="E162">
    <cfRule type="cellIs" dxfId="125" priority="22" operator="notEqual">
      <formula>100</formula>
    </cfRule>
  </conditionalFormatting>
  <conditionalFormatting sqref="J162">
    <cfRule type="cellIs" dxfId="124" priority="21" operator="notEqual">
      <formula>100</formula>
    </cfRule>
  </conditionalFormatting>
  <conditionalFormatting sqref="R162">
    <cfRule type="cellIs" dxfId="123" priority="20" operator="notEqual">
      <formula>100</formula>
    </cfRule>
  </conditionalFormatting>
  <conditionalFormatting sqref="Y162">
    <cfRule type="cellIs" dxfId="122" priority="19" operator="notEqual">
      <formula>100</formula>
    </cfRule>
  </conditionalFormatting>
  <conditionalFormatting sqref="E164">
    <cfRule type="cellIs" dxfId="121" priority="14" operator="notEqual">
      <formula>100</formula>
    </cfRule>
  </conditionalFormatting>
  <conditionalFormatting sqref="J164">
    <cfRule type="cellIs" dxfId="120" priority="13" operator="notEqual">
      <formula>100</formula>
    </cfRule>
  </conditionalFormatting>
  <conditionalFormatting sqref="R164">
    <cfRule type="cellIs" dxfId="119" priority="12" operator="notEqual">
      <formula>100</formula>
    </cfRule>
  </conditionalFormatting>
  <conditionalFormatting sqref="Y164">
    <cfRule type="cellIs" dxfId="118" priority="11" operator="notEqual">
      <formula>100</formula>
    </cfRule>
  </conditionalFormatting>
  <conditionalFormatting sqref="E163">
    <cfRule type="cellIs" dxfId="117" priority="10" operator="notEqual">
      <formula>100</formula>
    </cfRule>
  </conditionalFormatting>
  <conditionalFormatting sqref="J163">
    <cfRule type="cellIs" dxfId="116" priority="9" operator="notEqual">
      <formula>100</formula>
    </cfRule>
  </conditionalFormatting>
  <conditionalFormatting sqref="R163">
    <cfRule type="cellIs" dxfId="115" priority="8" operator="notEqual">
      <formula>100</formula>
    </cfRule>
  </conditionalFormatting>
  <conditionalFormatting sqref="Y163">
    <cfRule type="cellIs" dxfId="114" priority="7" operator="notEqual">
      <formula>100</formula>
    </cfRule>
  </conditionalFormatting>
  <conditionalFormatting sqref="J191:J192">
    <cfRule type="cellIs" dxfId="113" priority="6" operator="notEqual">
      <formula>100</formula>
    </cfRule>
  </conditionalFormatting>
  <conditionalFormatting sqref="R191:R198">
    <cfRule type="cellIs" dxfId="112" priority="5" operator="notEqual">
      <formula>100</formula>
    </cfRule>
  </conditionalFormatting>
  <conditionalFormatting sqref="Y191">
    <cfRule type="cellIs" dxfId="111" priority="4" operator="notEqual">
      <formula>100</formula>
    </cfRule>
  </conditionalFormatting>
  <conditionalFormatting sqref="Y192:Y198">
    <cfRule type="cellIs" dxfId="110" priority="2" operator="notEqual">
      <formula>100</formula>
    </cfRule>
  </conditionalFormatting>
  <conditionalFormatting sqref="J193:J196">
    <cfRule type="cellIs" dxfId="109" priority="1" operator="notEqual">
      <formula>100</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S184"/>
  <sheetViews>
    <sheetView zoomScale="60" zoomScaleNormal="60" workbookViewId="0">
      <pane ySplit="1" topLeftCell="A105" activePane="bottomLeft" state="frozen"/>
      <selection activeCell="O195" sqref="O195"/>
      <selection pane="bottomLeft" activeCell="N129" sqref="N129"/>
    </sheetView>
  </sheetViews>
  <sheetFormatPr defaultRowHeight="14.5" x14ac:dyDescent="0.35"/>
  <cols>
    <col min="1" max="1" width="26.26953125" style="66" bestFit="1" customWidth="1"/>
    <col min="2" max="2" width="24.5429687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453125" style="319" bestFit="1" customWidth="1"/>
    <col min="9" max="9" width="15.1796875" style="319" customWidth="1"/>
    <col min="10" max="10" width="15.1796875" style="320" customWidth="1"/>
    <col min="11" max="11" width="15.1796875" customWidth="1"/>
    <col min="12" max="12" width="17.453125" style="195" customWidth="1"/>
    <col min="13" max="13" width="15.1796875" customWidth="1"/>
    <col min="14" max="14" width="18.453125" style="89" customWidth="1"/>
    <col min="15" max="15" width="19.1796875" customWidth="1"/>
    <col min="16" max="16" width="18.7265625" customWidth="1"/>
    <col min="17" max="17" width="15.1796875" style="6" customWidth="1"/>
    <col min="18" max="19" width="15.1796875" customWidth="1"/>
  </cols>
  <sheetData>
    <row r="1" spans="1:19" s="177" customFormat="1" ht="87.65" customHeight="1" x14ac:dyDescent="0.35">
      <c r="A1" s="325" t="s">
        <v>2776</v>
      </c>
      <c r="B1" s="325" t="s">
        <v>2777</v>
      </c>
      <c r="C1" s="325" t="s">
        <v>1012</v>
      </c>
      <c r="D1" s="325" t="s">
        <v>2778</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35">
      <c r="A2" s="355" t="s">
        <v>2163</v>
      </c>
      <c r="B2" s="355" t="s">
        <v>2164</v>
      </c>
      <c r="C2" s="356" t="s">
        <v>153</v>
      </c>
      <c r="D2" s="353">
        <v>1</v>
      </c>
      <c r="E2" s="64" t="s">
        <v>2165</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Amhara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5" t="s">
        <v>2163</v>
      </c>
      <c r="B3" s="355" t="s">
        <v>2164</v>
      </c>
      <c r="C3" s="356" t="s">
        <v>153</v>
      </c>
      <c r="D3" s="353">
        <v>2</v>
      </c>
      <c r="E3" s="64" t="s">
        <v>2198</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Amhara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35">
      <c r="A4" s="355" t="s">
        <v>2163</v>
      </c>
      <c r="B4" s="355" t="s">
        <v>2164</v>
      </c>
      <c r="C4" s="356" t="s">
        <v>2185</v>
      </c>
      <c r="D4" s="353">
        <v>7</v>
      </c>
      <c r="E4" s="64" t="s">
        <v>2191</v>
      </c>
      <c r="F4" s="319" t="str">
        <f>VLOOKUP(E4,TaskValues_ref!E:F,2,FALSE)</f>
        <v>PNC home visits</v>
      </c>
      <c r="G4" s="321" t="str">
        <f>VLOOKUP($E4,TaskValues_ref!$E:$Z,3,FALSE)</f>
        <v>Clinical</v>
      </c>
      <c r="H4" s="321" t="str">
        <f>VLOOKUP($E4,TaskValues_ref!$E:$Z,4,FALSE)</f>
        <v>Preventive</v>
      </c>
      <c r="I4" s="321" t="str">
        <f>VLOOKUP($E4,TaskValues_ref!$E:$Z,5,FALSE)</f>
        <v>Pregnancy</v>
      </c>
      <c r="J4" s="320" t="str">
        <f>VLOOKUP($E4,TaskValues_ref!$E:$Z,6,FALSE)</f>
        <v>births</v>
      </c>
      <c r="K4" s="321" t="str">
        <f>VLOOKUP($E4,TaskValues_ref!$E:$Z,10,FALSE)</f>
        <v>Amhara</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2</v>
      </c>
      <c r="P4" t="str">
        <f>IF(VLOOKUP($E4,TaskValues_ref!$E:$Z,17,FALSE)=0,"",VLOOKUP($E4,TaskValues_ref!$E:$Z,17,FALSE))</f>
        <v/>
      </c>
      <c r="Q4">
        <f>IF(VLOOKUP($E4,TaskValues_ref!$E:$Z,18,FALSE)=0,"",VLOOKUP($E4,TaskValues_ref!$E:$Z,18,FALSE))</f>
        <v>60</v>
      </c>
      <c r="R4" t="str">
        <f>IF(VLOOKUP($E4,TaskValues_ref!$E:$Z,19,FALSE)=0,"",VLOOKUP($E4,TaskValues_ref!$E:$Z,19,FALSE))</f>
        <v/>
      </c>
      <c r="S4" t="str">
        <f>IF(VLOOKUP($E4,TaskValues_ref!$E:$Z,20,FALSE)=0,"",VLOOKUP($E4,TaskValues_ref!$E:$Z,20,FALSE))</f>
        <v/>
      </c>
    </row>
    <row r="5" spans="1:19" x14ac:dyDescent="0.35">
      <c r="A5" s="355" t="s">
        <v>2163</v>
      </c>
      <c r="B5" s="355" t="s">
        <v>2164</v>
      </c>
      <c r="C5" s="356" t="s">
        <v>2185</v>
      </c>
      <c r="D5" s="353">
        <v>9</v>
      </c>
      <c r="E5" s="64" t="s">
        <v>2193</v>
      </c>
      <c r="F5" s="319" t="str">
        <f>VLOOKUP(E5,TaskValues_ref!E:F,2,FALSE)</f>
        <v>Mastitis</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Amhara</v>
      </c>
      <c r="L5" s="195">
        <f>IF(VLOOKUP($E5,TaskValues_ref!$E:$Z,11,FALSE)=0,"",VLOOKUP($E5,TaskValues_ref!$E:$Z,11,FALSE))</f>
        <v>9.5000000000000001E-2</v>
      </c>
      <c r="M5" s="321" t="str">
        <f>IF(VLOOKUP($E5,TaskValues_ref!$E:$Z,13,FALSE)=0,"",VLOOKUP($E5,TaskValues_ref!$E:$Z,13,FALSE))</f>
        <v/>
      </c>
      <c r="N5" s="89">
        <f>IF(VLOOKUP($E5,TaskValues_ref!$E:$Z,15,FALSE)=0,"",VLOOKUP($E5,TaskValues_ref!$E:$Z,15,FALSE))</f>
        <v>1</v>
      </c>
      <c r="O5">
        <f>IF(VLOOKUP($E5,TaskValues_ref!$E:$Z,16,FALSE)=0,"",VLOOKUP($E5,TaskValues_ref!$E:$Z,16,FALSE))</f>
        <v>3</v>
      </c>
      <c r="P5" t="str">
        <f>IF(VLOOKUP($E5,TaskValues_ref!$E:$Z,17,FALSE)=0,"",VLOOKUP($E5,TaskValues_ref!$E:$Z,17,FALSE))</f>
        <v/>
      </c>
      <c r="Q5">
        <f>IF(VLOOKUP($E5,TaskValues_ref!$E:$Z,18,FALSE)=0,"",VLOOKUP($E5,TaskValues_ref!$E:$Z,18,FALSE))</f>
        <v>10</v>
      </c>
      <c r="R5" t="str">
        <f>IF(VLOOKUP($E5,TaskValues_ref!$E:$Z,19,FALSE)=0,"",VLOOKUP($E5,TaskValues_ref!$E:$Z,19,FALSE))</f>
        <v/>
      </c>
      <c r="S5" t="str">
        <f>IF(VLOOKUP($E5,TaskValues_ref!$E:$Z,20,FALSE)=0,"",VLOOKUP($E5,TaskValues_ref!$E:$Z,20,FALSE))</f>
        <v/>
      </c>
    </row>
    <row r="6" spans="1:19" x14ac:dyDescent="0.35">
      <c r="A6" s="355" t="s">
        <v>2163</v>
      </c>
      <c r="B6" s="355" t="s">
        <v>2164</v>
      </c>
      <c r="C6" s="356" t="s">
        <v>2185</v>
      </c>
      <c r="D6" s="353">
        <v>11</v>
      </c>
      <c r="E6" s="64" t="s">
        <v>2202</v>
      </c>
      <c r="F6" s="319" t="str">
        <f>VLOOKUP(E6,TaskValues_ref!E:F,2,FALSE)</f>
        <v>Pre-referral PPH</v>
      </c>
      <c r="G6" s="321" t="str">
        <f>VLOOKUP($E6,TaskValues_ref!$E:$Z,3,FALSE)</f>
        <v>Clinical</v>
      </c>
      <c r="H6" s="321" t="str">
        <f>VLOOKUP($E6,TaskValues_ref!$E:$Z,4,FALSE)</f>
        <v>Preventive</v>
      </c>
      <c r="I6" s="321" t="str">
        <f>VLOOKUP($E6,TaskValues_ref!$E:$Z,5,FALSE)</f>
        <v>Pregnancy</v>
      </c>
      <c r="J6" s="320" t="str">
        <f>VLOOKUP($E6,TaskValues_ref!$E:$Z,6,FALSE)</f>
        <v>births</v>
      </c>
      <c r="K6" s="321" t="str">
        <f>VLOOKUP($E6,TaskValues_ref!$E:$Z,10,FALSE)</f>
        <v>Amhara</v>
      </c>
      <c r="L6" s="195">
        <f>IF(VLOOKUP($E6,TaskValues_ref!$E:$Z,11,FALSE)=0,"",VLOOKUP($E6,TaskValues_ref!$E:$Z,11,FALSE))</f>
        <v>0.1066</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10</v>
      </c>
      <c r="R6" t="str">
        <f>IF(VLOOKUP($E6,TaskValues_ref!$E:$Z,19,FALSE)=0,"",VLOOKUP($E6,TaskValues_ref!$E:$Z,19,FALSE))</f>
        <v/>
      </c>
      <c r="S6" t="str">
        <f>IF(VLOOKUP($E6,TaskValues_ref!$E:$Z,20,FALSE)=0,"",VLOOKUP($E6,TaskValues_ref!$E:$Z,20,FALSE))</f>
        <v/>
      </c>
    </row>
    <row r="7" spans="1:19" x14ac:dyDescent="0.35">
      <c r="A7" s="355" t="s">
        <v>2163</v>
      </c>
      <c r="B7" s="355" t="s">
        <v>2164</v>
      </c>
      <c r="C7" s="356" t="s">
        <v>2206</v>
      </c>
      <c r="D7" s="353">
        <v>12</v>
      </c>
      <c r="E7" s="64" t="s">
        <v>2207</v>
      </c>
      <c r="F7" s="319" t="str">
        <f>VLOOKUP(E7,TaskValues_ref!E:F,2,FALSE)</f>
        <v>Mortality surveillance</v>
      </c>
      <c r="G7" s="321" t="str">
        <f>VLOOKUP($E7,TaskValues_ref!$E:$Z,3,FALSE)</f>
        <v>Non-productive</v>
      </c>
      <c r="H7" s="321" t="str">
        <f>VLOOKUP($E7,TaskValues_ref!$E:$Z,4,FALSE)</f>
        <v>Public Health</v>
      </c>
      <c r="I7" s="321" t="str">
        <f>VLOOKUP($E7,TaskValues_ref!$E:$Z,5,FALSE)</f>
        <v>-</v>
      </c>
      <c r="J7" s="320" t="str">
        <f>VLOOKUP($E7,TaskValues_ref!$E:$Z,6,FALSE)</f>
        <v>-</v>
      </c>
      <c r="K7" s="321" t="str">
        <f>VLOOKUP($E7,TaskValues_ref!$E:$Z,10,FALSE)</f>
        <v>Amhara</v>
      </c>
      <c r="L7" s="195" t="str">
        <f>IF(VLOOKUP($E7,TaskValues_ref!$E:$Z,11,FALSE)=0,"",VLOOKUP($E7,TaskValues_ref!$E:$Z,11,FALSE))</f>
        <v/>
      </c>
      <c r="M7" s="321" t="str">
        <f>IF(VLOOKUP($E7,TaskValues_ref!$E:$Z,13,FALSE)=0,"",VLOOKUP($E7,TaskValues_ref!$E:$Z,13,FALSE))</f>
        <v/>
      </c>
      <c r="N7" s="89" t="str">
        <f>IF(VLOOKUP($E7,TaskValues_ref!$E:$Z,15,FALSE)=0,"",VLOOKUP($E7,TaskValues_ref!$E:$Z,15,FALSE))</f>
        <v/>
      </c>
      <c r="O7" t="str">
        <f>IF(VLOOKUP($E7,TaskValues_ref!$E:$Z,16,FALSE)=0,"",VLOOKUP($E7,TaskValues_ref!$E:$Z,16,FALSE))</f>
        <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35">
      <c r="A8" s="355" t="s">
        <v>2163</v>
      </c>
      <c r="B8" s="355" t="s">
        <v>2164</v>
      </c>
      <c r="C8" s="356" t="s">
        <v>2206</v>
      </c>
      <c r="D8" s="353">
        <v>13</v>
      </c>
      <c r="E8" s="64" t="s">
        <v>2768</v>
      </c>
      <c r="F8" s="319" t="str">
        <f>VLOOKUP(E8,TaskValues_ref!E:F,2,FALSE)</f>
        <v>ID fistula and prolapse</v>
      </c>
      <c r="G8" s="321" t="str">
        <f>VLOOKUP($E8,TaskValues_ref!$E:$Z,3,FALSE)</f>
        <v>Non-clinical</v>
      </c>
      <c r="H8" s="321" t="str">
        <f>VLOOKUP($E8,TaskValues_ref!$E:$Z,4,FALSE)</f>
        <v>Public Health</v>
      </c>
      <c r="I8" s="321" t="str">
        <f>VLOOKUP($E8,TaskValues_ref!$E:$Z,5,FALSE)</f>
        <v>-</v>
      </c>
      <c r="J8" s="320" t="str">
        <f>VLOOKUP($E8,TaskValues_ref!$E:$Z,6,FALSE)</f>
        <v>births</v>
      </c>
      <c r="K8" s="321" t="str">
        <f>VLOOKUP($E8,TaskValues_ref!$E:$Z,10,FALSE)</f>
        <v>Amhara</v>
      </c>
      <c r="L8" s="195" t="str">
        <f>IF(VLOOKUP($E8,TaskValues_ref!$E:$Z,11,FALSE)=0,"",VLOOKUP($E8,TaskValues_ref!$E:$Z,11,FALSE))</f>
        <v/>
      </c>
      <c r="M8" s="321" t="str">
        <f>IF(VLOOKUP($E8,TaskValues_ref!$E:$Z,13,FALSE)=0,"",VLOOKUP($E8,TaskValues_ref!$E:$Z,13,FALSE))</f>
        <v/>
      </c>
      <c r="N8" s="89" t="str">
        <f>IF(VLOOKUP($E8,TaskValues_ref!$E:$Z,15,FALSE)=0,"",VLOOKUP($E8,TaskValues_ref!$E:$Z,15,FALSE))</f>
        <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35">
      <c r="A9" s="355" t="s">
        <v>2163</v>
      </c>
      <c r="B9" s="355" t="s">
        <v>2164</v>
      </c>
      <c r="C9" s="356" t="s">
        <v>2206</v>
      </c>
      <c r="D9" s="353">
        <v>14</v>
      </c>
      <c r="E9" s="64" t="s">
        <v>2769</v>
      </c>
      <c r="F9" s="319" t="str">
        <f>VLOOKUP(E9,TaskValues_ref!E:F,2,FALSE)</f>
        <v>Promote cervical cancer ID and treat</v>
      </c>
      <c r="G9" s="321" t="str">
        <f>VLOOKUP($E9,TaskValues_ref!$E:$Z,3,FALSE)</f>
        <v>Non-clinical</v>
      </c>
      <c r="H9" s="321" t="str">
        <f>VLOOKUP($E9,TaskValues_ref!$E:$Z,4,FALSE)</f>
        <v>Preventive</v>
      </c>
      <c r="I9" s="321" t="str">
        <f>VLOOKUP($E9,TaskValues_ref!$E:$Z,5,FALSE)</f>
        <v>Sexual health</v>
      </c>
      <c r="J9" s="320" t="str">
        <f>VLOOKUP($E9,TaskValues_ref!$E:$Z,6,FALSE)</f>
        <v>women 15-49</v>
      </c>
      <c r="K9" s="321" t="str">
        <f>VLOOKUP($E9,TaskValues_ref!$E:$Z,10,FALSE)</f>
        <v>Amhara</v>
      </c>
      <c r="L9" s="195" t="str">
        <f>IF(VLOOKUP($E9,TaskValues_ref!$E:$Z,11,FALSE)=0,"",VLOOKUP($E9,TaskValues_ref!$E:$Z,11,FALSE))</f>
        <v/>
      </c>
      <c r="M9" s="321" t="str">
        <f>IF(VLOOKUP($E9,TaskValues_ref!$E:$Z,13,FALSE)=0,"",VLOOKUP($E9,TaskValues_ref!$E:$Z,13,FALSE))</f>
        <v/>
      </c>
      <c r="N9" s="89" t="str">
        <f>IF(VLOOKUP($E9,TaskValues_ref!$E:$Z,15,FALSE)=0,"",VLOOKUP($E9,TaskValues_ref!$E:$Z,15,FALSE))</f>
        <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35">
      <c r="A10" s="355" t="s">
        <v>2163</v>
      </c>
      <c r="B10" s="356" t="s">
        <v>2213</v>
      </c>
      <c r="C10" s="356"/>
      <c r="D10" s="353">
        <v>15</v>
      </c>
      <c r="E10" s="64" t="str">
        <f>_xlfn.CONCAT("FH.MN.",D10)</f>
        <v>FH.MN.15</v>
      </c>
      <c r="F10" s="319" t="str">
        <f>VLOOKUP(E10,TaskValues_ref!E:F,2,FALSE)</f>
        <v>Newborn care</v>
      </c>
      <c r="G10" s="321" t="str">
        <f>VLOOKUP($E10,TaskValues_ref!$E:$Z,3,FALSE)</f>
        <v>Clinical</v>
      </c>
      <c r="H10" s="321" t="str">
        <f>VLOOKUP($E10,TaskValues_ref!$E:$Z,4,FALSE)</f>
        <v>Preventive</v>
      </c>
      <c r="I10" s="321" t="str">
        <f>VLOOKUP($E10,TaskValues_ref!$E:$Z,5,FALSE)</f>
        <v>Pregnancy</v>
      </c>
      <c r="J10" s="320" t="str">
        <f>VLOOKUP($E10,TaskValues_ref!$E:$Z,6,FALSE)</f>
        <v>births</v>
      </c>
      <c r="K10" s="321" t="str">
        <f>VLOOKUP($E10,TaskValues_ref!$E:$Z,10,FALSE)</f>
        <v>Amhara</v>
      </c>
      <c r="L10" s="195">
        <f>IF(VLOOKUP($E10,TaskValues_ref!$E:$Z,11,FALSE)=0,"",VLOOKUP($E10,TaskValues_ref!$E:$Z,11,FALSE))</f>
        <v>1</v>
      </c>
      <c r="M10" s="321" t="str">
        <f>IF(VLOOKUP($E10,TaskValues_ref!$E:$Z,13,FALSE)=0,"",VLOOKUP($E10,TaskValues_ref!$E:$Z,13,FALSE))</f>
        <v/>
      </c>
      <c r="N10" s="89">
        <f>IF(VLOOKUP($E10,TaskValues_ref!$E:$Z,15,FALSE)=0,"",VLOOKUP($E10,TaskValues_ref!$E:$Z,15,FALSE))</f>
        <v>1</v>
      </c>
      <c r="O10">
        <f>IF(VLOOKUP($E10,TaskValues_ref!$E:$Z,16,FALSE)=0,"",VLOOKUP($E10,TaskValues_ref!$E:$Z,16,FALSE))</f>
        <v>2</v>
      </c>
      <c r="P10" t="str">
        <f>IF(VLOOKUP($E10,TaskValues_ref!$E:$Z,17,FALSE)=0,"",VLOOKUP($E10,TaskValues_ref!$E:$Z,17,FALSE))</f>
        <v/>
      </c>
      <c r="Q10">
        <f>IF(VLOOKUP($E10,TaskValues_ref!$E:$Z,18,FALSE)=0,"",VLOOKUP($E10,TaskValues_ref!$E:$Z,18,FALSE))</f>
        <v>30</v>
      </c>
      <c r="R10" t="str">
        <f>IF(VLOOKUP($E10,TaskValues_ref!$E:$Z,19,FALSE)=0,"",VLOOKUP($E10,TaskValues_ref!$E:$Z,19,FALSE))</f>
        <v/>
      </c>
      <c r="S10" t="str">
        <f>IF(VLOOKUP($E10,TaskValues_ref!$E:$Z,20,FALSE)=0,"",VLOOKUP($E10,TaskValues_ref!$E:$Z,20,FALSE))</f>
        <v/>
      </c>
    </row>
    <row r="11" spans="1:19" x14ac:dyDescent="0.35">
      <c r="A11" s="355" t="s">
        <v>2163</v>
      </c>
      <c r="B11" s="356" t="s">
        <v>2213</v>
      </c>
      <c r="C11" s="356"/>
      <c r="D11" s="353">
        <v>16</v>
      </c>
      <c r="E11" s="64" t="str">
        <f>_xlfn.CONCAT("FH.MN.",D11)</f>
        <v>FH.MN.16</v>
      </c>
      <c r="F11" s="319" t="str">
        <f>VLOOKUP(E11,TaskValues_ref!E:F,2,FALSE)</f>
        <v>Chlorhexidine</v>
      </c>
      <c r="G11" s="321" t="str">
        <f>VLOOKUP($E11,TaskValues_ref!$E:$Z,3,FALSE)</f>
        <v>Clinical</v>
      </c>
      <c r="H11" s="321" t="str">
        <f>VLOOKUP($E11,TaskValues_ref!$E:$Z,4,FALSE)</f>
        <v>Preventive</v>
      </c>
      <c r="I11" s="321" t="str">
        <f>VLOOKUP($E11,TaskValues_ref!$E:$Z,5,FALSE)</f>
        <v>Pregnancy</v>
      </c>
      <c r="J11" s="320" t="str">
        <f>VLOOKUP($E11,TaskValues_ref!$E:$Z,6,FALSE)</f>
        <v>births</v>
      </c>
      <c r="K11" s="321" t="str">
        <f>VLOOKUP($E11,TaskValues_ref!$E:$Z,10,FALSE)</f>
        <v>Amhara</v>
      </c>
      <c r="L11" s="195">
        <f>IF(VLOOKUP($E11,TaskValues_ref!$E:$Z,11,FALSE)=0,"",VLOOKUP($E11,TaskValues_ref!$E:$Z,11,FALSE))</f>
        <v>1</v>
      </c>
      <c r="M11" s="321" t="str">
        <f>IF(VLOOKUP($E11,TaskValues_ref!$E:$Z,13,FALSE)=0,"",VLOOKUP($E11,TaskValues_ref!$E:$Z,13,FALSE))</f>
        <v/>
      </c>
      <c r="N11" s="89">
        <f>IF(VLOOKUP($E11,TaskValues_ref!$E:$Z,15,FALSE)=0,"",VLOOKUP($E11,TaskValues_ref!$E:$Z,15,FALSE))</f>
        <v>1</v>
      </c>
      <c r="O11" t="str">
        <f>IF(VLOOKUP($E11,TaskValues_ref!$E:$Z,16,FALSE)=0,"",VLOOKUP($E11,TaskValues_ref!$E:$Z,16,FALSE))</f>
        <v/>
      </c>
      <c r="P11" t="str">
        <f>IF(VLOOKUP($E11,TaskValues_ref!$E:$Z,17,FALSE)=0,"",VLOOKUP($E11,TaskValues_ref!$E:$Z,17,FALSE))</f>
        <v/>
      </c>
      <c r="Q11" t="str">
        <f>IF(VLOOKUP($E11,TaskValues_ref!$E:$Z,18,FALSE)=0,"",VLOOKUP($E11,TaskValues_ref!$E:$Z,18,FALSE))</f>
        <v/>
      </c>
      <c r="R11" t="str">
        <f>IF(VLOOKUP($E11,TaskValues_ref!$E:$Z,19,FALSE)=0,"",VLOOKUP($E11,TaskValues_ref!$E:$Z,19,FALSE))</f>
        <v/>
      </c>
      <c r="S11" t="str">
        <f>IF(VLOOKUP($E11,TaskValues_ref!$E:$Z,20,FALSE)=0,"",VLOOKUP($E11,TaskValues_ref!$E:$Z,20,FALSE))</f>
        <v/>
      </c>
    </row>
    <row r="12" spans="1:19" x14ac:dyDescent="0.35">
      <c r="A12" s="355" t="s">
        <v>2163</v>
      </c>
      <c r="B12" s="356" t="s">
        <v>2213</v>
      </c>
      <c r="C12" s="356"/>
      <c r="D12" s="353">
        <v>17</v>
      </c>
      <c r="E12" s="64" t="str">
        <f>_xlfn.CONCAT("FH.MN.",D12)</f>
        <v>FH.MN.17</v>
      </c>
      <c r="F12" s="319" t="str">
        <f>VLOOKUP(E12,TaskValues_ref!E:F,2,FALSE)</f>
        <v>Kangaroo care</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Amhara</v>
      </c>
      <c r="L12" s="195">
        <f>IF(VLOOKUP($E12,TaskValues_ref!$E:$Z,11,FALSE)=0,"",VLOOKUP($E12,TaskValues_ref!$E:$Z,11,FALSE))</f>
        <v>1</v>
      </c>
      <c r="M12" s="321" t="str">
        <f>IF(VLOOKUP($E12,TaskValues_ref!$E:$Z,13,FALSE)=0,"",VLOOKUP($E12,TaskValues_ref!$E:$Z,13,FALSE))</f>
        <v/>
      </c>
      <c r="N12" s="89">
        <f>IF(VLOOKUP($E12,TaskValues_ref!$E:$Z,15,FALSE)=0,"",VLOOKUP($E12,TaskValues_ref!$E:$Z,15,FALSE))</f>
        <v>1</v>
      </c>
      <c r="O12" t="str">
        <f>IF(VLOOKUP($E12,TaskValues_ref!$E:$Z,16,FALSE)=0,"",VLOOKUP($E12,TaskValues_ref!$E:$Z,16,FALSE))</f>
        <v/>
      </c>
      <c r="P12" t="str">
        <f>IF(VLOOKUP($E12,TaskValues_ref!$E:$Z,17,FALSE)=0,"",VLOOKUP($E12,TaskValues_ref!$E:$Z,17,FALSE))</f>
        <v/>
      </c>
      <c r="Q12" t="str">
        <f>IF(VLOOKUP($E12,TaskValues_ref!$E:$Z,18,FALSE)=0,"",VLOOKUP($E12,TaskValues_ref!$E:$Z,18,FALSE))</f>
        <v/>
      </c>
      <c r="R12" t="str">
        <f>IF(VLOOKUP($E12,TaskValues_ref!$E:$Z,19,FALSE)=0,"",VLOOKUP($E12,TaskValues_ref!$E:$Z,19,FALSE))</f>
        <v/>
      </c>
      <c r="S12" t="str">
        <f>IF(VLOOKUP($E12,TaskValues_ref!$E:$Z,20,FALSE)=0,"",VLOOKUP($E12,TaskValues_ref!$E:$Z,20,FALSE))</f>
        <v/>
      </c>
    </row>
    <row r="13" spans="1:19" x14ac:dyDescent="0.35">
      <c r="A13" s="355" t="s">
        <v>2163</v>
      </c>
      <c r="B13" s="356" t="s">
        <v>2213</v>
      </c>
      <c r="C13" s="356"/>
      <c r="D13" s="353">
        <v>18</v>
      </c>
      <c r="E13" s="64" t="str">
        <f>_xlfn.CONCAT("FH.MN.",D13)</f>
        <v>FH.MN.18</v>
      </c>
      <c r="F13" s="319" t="str">
        <f>VLOOKUP(E13,TaskValues_ref!E:F,2,FALSE)</f>
        <v>Refer congenital anomalies</v>
      </c>
      <c r="G13" s="321" t="str">
        <f>VLOOKUP($E13,TaskValues_ref!$E:$Z,3,FALSE)</f>
        <v>Clinical</v>
      </c>
      <c r="H13" s="321" t="str">
        <f>VLOOKUP($E13,TaskValues_ref!$E:$Z,4,FALSE)</f>
        <v>Chronic</v>
      </c>
      <c r="I13" s="321" t="str">
        <f>VLOOKUP($E13,TaskValues_ref!$E:$Z,5,FALSE)</f>
        <v>Sick child</v>
      </c>
      <c r="J13" s="320" t="str">
        <f>VLOOKUP($E13,TaskValues_ref!$E:$Z,6,FALSE)</f>
        <v>births</v>
      </c>
      <c r="K13" s="321" t="str">
        <f>VLOOKUP($E13,TaskValues_ref!$E:$Z,10,FALSE)</f>
        <v>Amhara</v>
      </c>
      <c r="L13" s="195">
        <f>IF(VLOOKUP($E13,TaskValues_ref!$E:$Z,11,FALSE)=0,"",VLOOKUP($E13,TaskValues_ref!$E:$Z,11,FALSE))</f>
        <v>1</v>
      </c>
      <c r="M13" s="321" t="str">
        <f>IF(VLOOKUP($E13,TaskValues_ref!$E:$Z,13,FALSE)=0,"",VLOOKUP($E13,TaskValues_ref!$E:$Z,13,FALSE))</f>
        <v/>
      </c>
      <c r="N13" s="89">
        <f>IF(VLOOKUP($E13,TaskValues_ref!$E:$Z,15,FALSE)=0,"",VLOOKUP($E13,TaskValues_ref!$E:$Z,15,FALSE))</f>
        <v>1</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35">
      <c r="A14" s="355" t="s">
        <v>2163</v>
      </c>
      <c r="B14" s="356" t="s">
        <v>2213</v>
      </c>
      <c r="C14" s="356"/>
      <c r="D14" s="353">
        <v>19</v>
      </c>
      <c r="E14" s="64" t="s">
        <v>2225</v>
      </c>
      <c r="F14" s="319" t="str">
        <f>VLOOKUP(E14,TaskValues_ref!E:F,2,FALSE)</f>
        <v>Pneumonia (ARI)</v>
      </c>
      <c r="G14" s="321" t="str">
        <f>VLOOKUP($E14,TaskValues_ref!$E:$Z,3,FALSE)</f>
        <v>Clinical</v>
      </c>
      <c r="H14" s="321" t="str">
        <f>VLOOKUP($E14,TaskValues_ref!$E:$Z,4,FALSE)</f>
        <v>Acute</v>
      </c>
      <c r="I14" s="321" t="str">
        <f>VLOOKUP($E14,TaskValues_ref!$E:$Z,5,FALSE)</f>
        <v>Sick child</v>
      </c>
      <c r="J14" s="320" t="str">
        <f>VLOOKUP($E14,TaskValues_ref!$E:$Z,6,FALSE)</f>
        <v>1-4</v>
      </c>
      <c r="K14" s="321" t="str">
        <f>VLOOKUP($E14,TaskValues_ref!$E:$Z,10,FALSE)</f>
        <v>Amhara</v>
      </c>
      <c r="L14" s="195">
        <f>IF(VLOOKUP($E14,TaskValues_ref!$E:$Z,11,FALSE)=0,"",VLOOKUP($E14,TaskValues_ref!$E:$Z,11,FALSE))</f>
        <v>2</v>
      </c>
      <c r="M14" s="321" t="str">
        <f>IF(VLOOKUP($E14,TaskValues_ref!$E:$Z,13,FALSE)=0,"",VLOOKUP($E14,TaskValues_ref!$E:$Z,13,FALSE))</f>
        <v/>
      </c>
      <c r="N14" s="89">
        <f>IF(VLOOKUP($E14,TaskValues_ref!$E:$Z,15,FALSE)=0,"",VLOOKUP($E14,TaskValues_ref!$E:$Z,15,FALSE))</f>
        <v>0.98</v>
      </c>
      <c r="O14">
        <f>IF(VLOOKUP($E14,TaskValues_ref!$E:$Z,16,FALSE)=0,"",VLOOKUP($E14,TaskValues_ref!$E:$Z,16,FALSE))</f>
        <v>1</v>
      </c>
      <c r="P14" t="str">
        <f>IF(VLOOKUP($E14,TaskValues_ref!$E:$Z,17,FALSE)=0,"",VLOOKUP($E14,TaskValues_ref!$E:$Z,17,FALSE))</f>
        <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35">
      <c r="A15" s="355" t="s">
        <v>2163</v>
      </c>
      <c r="B15" s="356" t="s">
        <v>2213</v>
      </c>
      <c r="C15" s="356"/>
      <c r="D15" s="353">
        <v>19</v>
      </c>
      <c r="E15" s="64" t="s">
        <v>2227</v>
      </c>
      <c r="F15" s="319" t="str">
        <f>VLOOKUP(E15,TaskValues_ref!E:F,2,FALSE)</f>
        <v>Diarrhea</v>
      </c>
      <c r="G15" s="321" t="str">
        <f>VLOOKUP($E15,TaskValues_ref!$E:$Z,3,FALSE)</f>
        <v>Clinical</v>
      </c>
      <c r="H15" s="321" t="str">
        <f>VLOOKUP($E15,TaskValues_ref!$E:$Z,4,FALSE)</f>
        <v>Acute</v>
      </c>
      <c r="I15" s="321" t="str">
        <f>VLOOKUP($E15,TaskValues_ref!$E:$Z,5,FALSE)</f>
        <v>Sick child</v>
      </c>
      <c r="J15" s="320" t="str">
        <f>VLOOKUP($E15,TaskValues_ref!$E:$Z,6,FALSE)</f>
        <v>1-4</v>
      </c>
      <c r="K15" s="321" t="str">
        <f>VLOOKUP($E15,TaskValues_ref!$E:$Z,10,FALSE)</f>
        <v>Amhara</v>
      </c>
      <c r="L15" s="195">
        <f>IF(VLOOKUP($E15,TaskValues_ref!$E:$Z,11,FALSE)=0,"",VLOOKUP($E15,TaskValues_ref!$E:$Z,11,FALSE))</f>
        <v>3</v>
      </c>
      <c r="M15" s="321" t="str">
        <f>IF(VLOOKUP($E15,TaskValues_ref!$E:$Z,13,FALSE)=0,"",VLOOKUP($E15,TaskValues_ref!$E:$Z,13,FALSE))</f>
        <v/>
      </c>
      <c r="N15" s="89">
        <f>IF(VLOOKUP($E15,TaskValues_ref!$E:$Z,15,FALSE)=0,"",VLOOKUP($E15,TaskValues_ref!$E:$Z,15,FALSE))</f>
        <v>0.98</v>
      </c>
      <c r="O15">
        <f>IF(VLOOKUP($E15,TaskValues_ref!$E:$Z,16,FALSE)=0,"",VLOOKUP($E15,TaskValues_ref!$E:$Z,16,FALSE))</f>
        <v>1</v>
      </c>
      <c r="P15" t="str">
        <f>IF(VLOOKUP($E15,TaskValues_ref!$E:$Z,17,FALSE)=0,"",VLOOKUP($E15,TaskValues_ref!$E:$Z,17,FALSE))</f>
        <v/>
      </c>
      <c r="Q15">
        <f>IF(VLOOKUP($E15,TaskValues_ref!$E:$Z,18,FALSE)=0,"",VLOOKUP($E15,TaskValues_ref!$E:$Z,18,FALSE))</f>
        <v>5</v>
      </c>
      <c r="R15" t="str">
        <f>IF(VLOOKUP($E15,TaskValues_ref!$E:$Z,19,FALSE)=0,"",VLOOKUP($E15,TaskValues_ref!$E:$Z,19,FALSE))</f>
        <v/>
      </c>
      <c r="S15" t="str">
        <f>IF(VLOOKUP($E15,TaskValues_ref!$E:$Z,20,FALSE)=0,"",VLOOKUP($E15,TaskValues_ref!$E:$Z,20,FALSE))</f>
        <v/>
      </c>
    </row>
    <row r="16" spans="1:19" x14ac:dyDescent="0.35">
      <c r="A16" s="355" t="s">
        <v>2163</v>
      </c>
      <c r="B16" s="356" t="s">
        <v>2213</v>
      </c>
      <c r="C16" s="356"/>
      <c r="D16" s="353">
        <v>19</v>
      </c>
      <c r="E16" s="64" t="s">
        <v>2228</v>
      </c>
      <c r="F16" s="319" t="str">
        <f>VLOOKUP(E16,TaskValues_ref!E:F,2,FALSE)</f>
        <v>Parasites</v>
      </c>
      <c r="G16" s="321" t="str">
        <f>VLOOKUP($E16,TaskValues_ref!$E:$Z,3,FALSE)</f>
        <v>Clinical</v>
      </c>
      <c r="H16" s="321" t="str">
        <f>VLOOKUP($E16,TaskValues_ref!$E:$Z,4,FALSE)</f>
        <v>Acute</v>
      </c>
      <c r="I16" s="321" t="str">
        <f>VLOOKUP($E16,TaskValues_ref!$E:$Z,5,FALSE)</f>
        <v>Sick child</v>
      </c>
      <c r="J16" s="320" t="str">
        <f>VLOOKUP($E16,TaskValues_ref!$E:$Z,6,FALSE)</f>
        <v>1-4</v>
      </c>
      <c r="K16" s="321" t="str">
        <f>VLOOKUP($E16,TaskValues_ref!$E:$Z,10,FALSE)</f>
        <v>Amhara</v>
      </c>
      <c r="L16" s="195">
        <f>IF(VLOOKUP($E16,TaskValues_ref!$E:$Z,11,FALSE)=0,"",VLOOKUP($E16,TaskValues_ref!$E:$Z,11,FALSE))</f>
        <v>0.46090000000000003</v>
      </c>
      <c r="M16" s="321" t="str">
        <f>IF(VLOOKUP($E16,TaskValues_ref!$E:$Z,13,FALSE)=0,"",VLOOKUP($E16,TaskValues_ref!$E:$Z,13,FALSE))</f>
        <v/>
      </c>
      <c r="N16" s="89">
        <f>IF(VLOOKUP($E16,TaskValues_ref!$E:$Z,15,FALSE)=0,"",VLOOKUP($E16,TaskValues_ref!$E:$Z,15,FALSE))</f>
        <v>0.98</v>
      </c>
      <c r="O16">
        <f>IF(VLOOKUP($E16,TaskValues_ref!$E:$Z,16,FALSE)=0,"",VLOOKUP($E16,TaskValues_ref!$E:$Z,16,FALSE))</f>
        <v>2</v>
      </c>
      <c r="P16" t="str">
        <f>IF(VLOOKUP($E16,TaskValues_ref!$E:$Z,17,FALSE)=0,"",VLOOKUP($E16,TaskValues_ref!$E:$Z,17,FALSE))</f>
        <v/>
      </c>
      <c r="Q16">
        <f>IF(VLOOKUP($E16,TaskValues_ref!$E:$Z,18,FALSE)=0,"",VLOOKUP($E16,TaskValues_ref!$E:$Z,18,FALSE))</f>
        <v>5</v>
      </c>
      <c r="R16" t="str">
        <f>IF(VLOOKUP($E16,TaskValues_ref!$E:$Z,19,FALSE)=0,"",VLOOKUP($E16,TaskValues_ref!$E:$Z,19,FALSE))</f>
        <v/>
      </c>
      <c r="S16" t="str">
        <f>IF(VLOOKUP($E16,TaskValues_ref!$E:$Z,20,FALSE)=0,"",VLOOKUP($E16,TaskValues_ref!$E:$Z,20,FALSE))</f>
        <v/>
      </c>
    </row>
    <row r="17" spans="1:19" x14ac:dyDescent="0.35">
      <c r="A17" s="355" t="s">
        <v>2163</v>
      </c>
      <c r="B17" s="356" t="s">
        <v>2213</v>
      </c>
      <c r="C17" s="356"/>
      <c r="D17" s="353">
        <v>19</v>
      </c>
      <c r="E17" s="64" t="s">
        <v>2829</v>
      </c>
      <c r="F17" s="319" t="str">
        <f>VLOOKUP(E17,TaskValues_ref!E:F,2,FALSE)</f>
        <v>Fever, excluding diarrhea and ARI</v>
      </c>
      <c r="G17" s="321" t="str">
        <f>VLOOKUP($E17,TaskValues_ref!$E:$Z,3,FALSE)</f>
        <v>Clinical</v>
      </c>
      <c r="H17" s="321" t="str">
        <f>VLOOKUP($E17,TaskValues_ref!$E:$Z,4,FALSE)</f>
        <v>Acute</v>
      </c>
      <c r="I17" s="321" t="str">
        <f>VLOOKUP($E17,TaskValues_ref!$E:$Z,5,FALSE)</f>
        <v>Sick child</v>
      </c>
      <c r="J17" s="320" t="str">
        <f>VLOOKUP($E17,TaskValues_ref!$E:$Z,6,FALSE)</f>
        <v>1-4</v>
      </c>
      <c r="K17" s="321" t="str">
        <f>VLOOKUP($E17,TaskValues_ref!$E:$Z,10,FALSE)</f>
        <v>Amhara</v>
      </c>
      <c r="L17" s="195" t="str">
        <f>IF(VLOOKUP($E17,TaskValues_ref!$E:$Z,11,FALSE)=0,"",VLOOKUP($E17,TaskValues_ref!$E:$Z,11,FALSE))</f>
        <v/>
      </c>
      <c r="M17" s="321" t="str">
        <f>IF(VLOOKUP($E17,TaskValues_ref!$E:$Z,13,FALSE)=0,"",VLOOKUP($E17,TaskValues_ref!$E:$Z,13,FALSE))</f>
        <v/>
      </c>
      <c r="N17" s="89">
        <f>IF(VLOOKUP($E17,TaskValues_ref!$E:$Z,15,FALSE)=0,"",VLOOKUP($E17,TaskValues_ref!$E:$Z,15,FALSE))</f>
        <v>0.98</v>
      </c>
      <c r="O17">
        <f>IF(VLOOKUP($E17,TaskValues_ref!$E:$Z,16,FALSE)=0,"",VLOOKUP($E17,TaskValues_ref!$E:$Z,16,FALSE))</f>
        <v>1</v>
      </c>
      <c r="P17" t="str">
        <f>IF(VLOOKUP($E17,TaskValues_ref!$E:$Z,17,FALSE)=0,"",VLOOKUP($E17,TaskValues_ref!$E:$Z,17,FALSE))</f>
        <v/>
      </c>
      <c r="Q17">
        <f>IF(VLOOKUP($E17,TaskValues_ref!$E:$Z,18,FALSE)=0,"",VLOOKUP($E17,TaskValues_ref!$E:$Z,18,FALSE))</f>
        <v>5</v>
      </c>
      <c r="R17" t="str">
        <f>IF(VLOOKUP($E17,TaskValues_ref!$E:$Z,19,FALSE)=0,"",VLOOKUP($E17,TaskValues_ref!$E:$Z,19,FALSE))</f>
        <v/>
      </c>
      <c r="S17" t="str">
        <f>IF(VLOOKUP($E17,TaskValues_ref!$E:$Z,20,FALSE)=0,"",VLOOKUP($E17,TaskValues_ref!$E:$Z,20,FALSE))</f>
        <v/>
      </c>
    </row>
    <row r="18" spans="1:19" x14ac:dyDescent="0.35">
      <c r="A18" s="355" t="s">
        <v>2163</v>
      </c>
      <c r="B18" s="356" t="s">
        <v>2213</v>
      </c>
      <c r="C18" s="356"/>
      <c r="D18" s="353">
        <v>21</v>
      </c>
      <c r="E18" s="64" t="s">
        <v>2226</v>
      </c>
      <c r="F18" s="319" t="str">
        <f>VLOOKUP(E18,TaskValues_ref!E:F,2,FALSE)</f>
        <v>Well child check &amp; growth monitoring</v>
      </c>
      <c r="G18" s="321" t="str">
        <f>VLOOKUP($E18,TaskValues_ref!$E:$Z,3,FALSE)</f>
        <v>Clinical</v>
      </c>
      <c r="H18" s="321" t="str">
        <f>VLOOKUP($E18,TaskValues_ref!$E:$Z,4,FALSE)</f>
        <v>Preventive</v>
      </c>
      <c r="I18" s="321" t="str">
        <f>VLOOKUP($E18,TaskValues_ref!$E:$Z,5,FALSE)</f>
        <v>Nutrition</v>
      </c>
      <c r="J18" s="320" t="str">
        <f>VLOOKUP($E18,TaskValues_ref!$E:$Z,6,FALSE)</f>
        <v>1-4</v>
      </c>
      <c r="K18" s="321" t="str">
        <f>VLOOKUP($E18,TaskValues_ref!$E:$Z,10,FALSE)</f>
        <v>Amhara</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f>IF(VLOOKUP($E18,TaskValues_ref!$E:$Z,16,FALSE)=0,"",VLOOKUP($E18,TaskValues_ref!$E:$Z,16,FALSE))</f>
        <v>3</v>
      </c>
      <c r="P18" t="str">
        <f>IF(VLOOKUP($E18,TaskValues_ref!$E:$Z,17,FALSE)=0,"",VLOOKUP($E18,TaskValues_ref!$E:$Z,17,FALSE))</f>
        <v/>
      </c>
      <c r="Q18">
        <f>IF(VLOOKUP($E18,TaskValues_ref!$E:$Z,18,FALSE)=0,"",VLOOKUP($E18,TaskValues_ref!$E:$Z,18,FALSE))</f>
        <v>5</v>
      </c>
      <c r="R18" t="str">
        <f>IF(VLOOKUP($E18,TaskValues_ref!$E:$Z,19,FALSE)=0,"",VLOOKUP($E18,TaskValues_ref!$E:$Z,19,FALSE))</f>
        <v/>
      </c>
      <c r="S18" t="str">
        <f>IF(VLOOKUP($E18,TaskValues_ref!$E:$Z,20,FALSE)=0,"",VLOOKUP($E18,TaskValues_ref!$E:$Z,20,FALSE))</f>
        <v/>
      </c>
    </row>
    <row r="19" spans="1:19" x14ac:dyDescent="0.35">
      <c r="A19" s="355" t="s">
        <v>2163</v>
      </c>
      <c r="B19" s="356" t="s">
        <v>2213</v>
      </c>
      <c r="C19" s="356"/>
      <c r="D19" s="353">
        <v>21</v>
      </c>
      <c r="E19" s="64" t="str">
        <f t="shared" ref="E19:E26" si="0">_xlfn.CONCAT("FH.MN.",D19)</f>
        <v>FH.MN.21</v>
      </c>
      <c r="F19" s="319" t="str">
        <f>VLOOKUP(E19,TaskValues_ref!E:F,2,FALSE)</f>
        <v>Treat severe malnutrition</v>
      </c>
      <c r="G19" s="321" t="str">
        <f>VLOOKUP($E19,TaskValues_ref!$E:$Z,3,FALSE)</f>
        <v>Clinical</v>
      </c>
      <c r="H19" s="321" t="str">
        <f>VLOOKUP($E19,TaskValues_ref!$E:$Z,4,FALSE)</f>
        <v>Acute</v>
      </c>
      <c r="I19" s="321" t="str">
        <f>VLOOKUP($E19,TaskValues_ref!$E:$Z,5,FALSE)</f>
        <v>Nutrition</v>
      </c>
      <c r="J19" s="320" t="str">
        <f>VLOOKUP($E19,TaskValues_ref!$E:$Z,6,FALSE)</f>
        <v>1-4</v>
      </c>
      <c r="K19" s="321" t="str">
        <f>VLOOKUP($E19,TaskValues_ref!$E:$Z,10,FALSE)</f>
        <v>Amhara</v>
      </c>
      <c r="L19" s="195">
        <f>IF(VLOOKUP($E19,TaskValues_ref!$E:$Z,11,FALSE)=0,"",VLOOKUP($E19,TaskValues_ref!$E:$Z,11,FALSE))</f>
        <v>0.13400000000000001</v>
      </c>
      <c r="M19" s="321" t="str">
        <f>IF(VLOOKUP($E19,TaskValues_ref!$E:$Z,13,FALSE)=0,"",VLOOKUP($E19,TaskValues_ref!$E:$Z,13,FALSE))</f>
        <v/>
      </c>
      <c r="N19" s="89">
        <f>IF(VLOOKUP($E19,TaskValues_ref!$E:$Z,15,FALSE)=0,"",VLOOKUP($E19,TaskValues_ref!$E:$Z,15,FALSE))</f>
        <v>0.98</v>
      </c>
      <c r="O19">
        <f>IF(VLOOKUP($E19,TaskValues_ref!$E:$Z,16,FALSE)=0,"",VLOOKUP($E19,TaskValues_ref!$E:$Z,16,FALSE))</f>
        <v>4</v>
      </c>
      <c r="P19" t="str">
        <f>IF(VLOOKUP($E19,TaskValues_ref!$E:$Z,17,FALSE)=0,"",VLOOKUP($E19,TaskValues_ref!$E:$Z,17,FALSE))</f>
        <v/>
      </c>
      <c r="Q19">
        <f>IF(VLOOKUP($E19,TaskValues_ref!$E:$Z,18,FALSE)=0,"",VLOOKUP($E19,TaskValues_ref!$E:$Z,18,FALSE))</f>
        <v>5</v>
      </c>
      <c r="R19" t="str">
        <f>IF(VLOOKUP($E19,TaskValues_ref!$E:$Z,19,FALSE)=0,"",VLOOKUP($E19,TaskValues_ref!$E:$Z,19,FALSE))</f>
        <v/>
      </c>
      <c r="S19" t="str">
        <f>IF(VLOOKUP($E19,TaskValues_ref!$E:$Z,20,FALSE)=0,"",VLOOKUP($E19,TaskValues_ref!$E:$Z,20,FALSE))</f>
        <v/>
      </c>
    </row>
    <row r="20" spans="1:19" x14ac:dyDescent="0.35">
      <c r="A20" s="355" t="s">
        <v>2163</v>
      </c>
      <c r="B20" s="356" t="s">
        <v>2213</v>
      </c>
      <c r="C20" s="356"/>
      <c r="D20" s="353">
        <v>22</v>
      </c>
      <c r="E20" s="64" t="str">
        <f t="shared" si="0"/>
        <v>FH.MN.22</v>
      </c>
      <c r="F20" s="319" t="str">
        <f>VLOOKUP(E20,TaskValues_ref!E:F,2,FALSE)</f>
        <v>Treat moderate malnutrition</v>
      </c>
      <c r="G20" s="321" t="str">
        <f>VLOOKUP($E20,TaskValues_ref!$E:$Z,3,FALSE)</f>
        <v>Clinical</v>
      </c>
      <c r="H20" s="321" t="str">
        <f>VLOOKUP($E20,TaskValues_ref!$E:$Z,4,FALSE)</f>
        <v>Acute</v>
      </c>
      <c r="I20" s="321" t="str">
        <f>VLOOKUP($E20,TaskValues_ref!$E:$Z,5,FALSE)</f>
        <v>Nutrition</v>
      </c>
      <c r="J20" s="320" t="str">
        <f>VLOOKUP($E20,TaskValues_ref!$E:$Z,6,FALSE)</f>
        <v>1-4</v>
      </c>
      <c r="K20" s="321" t="str">
        <f>VLOOKUP($E20,TaskValues_ref!$E:$Z,10,FALSE)</f>
        <v>Amhara</v>
      </c>
      <c r="L20" s="195">
        <f>IF(VLOOKUP($E20,TaskValues_ref!$E:$Z,11,FALSE)=0,"",VLOOKUP($E20,TaskValues_ref!$E:$Z,11,FALSE))</f>
        <v>0.41499999999999998</v>
      </c>
      <c r="M20" s="321" t="str">
        <f>IF(VLOOKUP($E20,TaskValues_ref!$E:$Z,13,FALSE)=0,"",VLOOKUP($E20,TaskValues_ref!$E:$Z,13,FALSE))</f>
        <v/>
      </c>
      <c r="N20" s="89">
        <f>IF(VLOOKUP($E20,TaskValues_ref!$E:$Z,15,FALSE)=0,"",VLOOKUP($E20,TaskValues_ref!$E:$Z,15,FALSE))</f>
        <v>0.98</v>
      </c>
      <c r="O20">
        <f>IF(VLOOKUP($E20,TaskValues_ref!$E:$Z,16,FALSE)=0,"",VLOOKUP($E20,TaskValues_ref!$E:$Z,16,FALSE))</f>
        <v>2</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5" t="s">
        <v>2163</v>
      </c>
      <c r="B21" s="356" t="s">
        <v>2213</v>
      </c>
      <c r="C21" s="356"/>
      <c r="D21" s="353">
        <v>23</v>
      </c>
      <c r="E21" s="64" t="str">
        <f t="shared" si="0"/>
        <v>FH.MN.23</v>
      </c>
      <c r="F21" s="319" t="str">
        <f>VLOOKUP(E21,TaskValues_ref!E:F,2,FALSE)</f>
        <v>Deworming &amp; VitA</v>
      </c>
      <c r="G21" s="321" t="str">
        <f>VLOOKUP($E21,TaskValues_ref!$E:$Z,3,FALSE)</f>
        <v>Clinical</v>
      </c>
      <c r="H21" s="321" t="str">
        <f>VLOOKUP($E21,TaskValues_ref!$E:$Z,4,FALSE)</f>
        <v>Preventive</v>
      </c>
      <c r="I21" s="321" t="str">
        <f>VLOOKUP($E21,TaskValues_ref!$E:$Z,5,FALSE)</f>
        <v>Nutrition</v>
      </c>
      <c r="J21" s="320" t="str">
        <f>VLOOKUP($E21,TaskValues_ref!$E:$Z,6,FALSE)</f>
        <v>1-4</v>
      </c>
      <c r="K21" s="321" t="str">
        <f>VLOOKUP($E21,TaskValues_ref!$E:$Z,10,FALSE)</f>
        <v>Amhara</v>
      </c>
      <c r="L21" s="195">
        <f>IF(VLOOKUP($E21,TaskValues_ref!$E:$Z,11,FALSE)=0,"",VLOOKUP($E21,TaskValues_ref!$E:$Z,11,FALSE))</f>
        <v>1</v>
      </c>
      <c r="M21" s="321" t="str">
        <f>IF(VLOOKUP($E21,TaskValues_ref!$E:$Z,13,FALSE)=0,"",VLOOKUP($E21,TaskValues_ref!$E:$Z,13,FALSE))</f>
        <v/>
      </c>
      <c r="N21" s="89">
        <f>IF(VLOOKUP($E21,TaskValues_ref!$E:$Z,15,FALSE)=0,"",VLOOKUP($E21,TaskValues_ref!$E:$Z,15,FALSE))</f>
        <v>1</v>
      </c>
      <c r="O21" t="str">
        <f>IF(VLOOKUP($E21,TaskValues_ref!$E:$Z,16,FALSE)=0,"",VLOOKUP($E21,TaskValues_ref!$E:$Z,16,FALSE))</f>
        <v/>
      </c>
      <c r="P21">
        <f>IF(VLOOKUP($E21,TaskValues_ref!$E:$Z,17,FALSE)=0,"",VLOOKUP($E21,TaskValues_ref!$E:$Z,17,FALSE))</f>
        <v>2</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5" t="s">
        <v>2163</v>
      </c>
      <c r="B22" s="356" t="s">
        <v>2213</v>
      </c>
      <c r="C22" s="356"/>
      <c r="D22" s="353">
        <v>24</v>
      </c>
      <c r="E22" s="64" t="str">
        <f t="shared" si="0"/>
        <v>FH.MN.24</v>
      </c>
      <c r="F22" s="319" t="str">
        <f>VLOOKUP(E22,TaskValues_ref!E:F,2,FALSE)</f>
        <v>Paediatric palliative</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Amhara</v>
      </c>
      <c r="L22" s="195">
        <f>IF(VLOOKUP($E22,TaskValues_ref!$E:$Z,11,FALSE)=0,"",VLOOKUP($E22,TaskValues_ref!$E:$Z,11,FALSE))</f>
        <v>2.7499999999999998E-3</v>
      </c>
      <c r="M22" s="321" t="str">
        <f>IF(VLOOKUP($E22,TaskValues_ref!$E:$Z,13,FALSE)=0,"",VLOOKUP($E22,TaskValues_ref!$E:$Z,13,FALSE))</f>
        <v/>
      </c>
      <c r="N22" s="89">
        <f>IF(VLOOKUP($E22,TaskValues_ref!$E:$Z,15,FALSE)=0,"",VLOOKUP($E22,TaskValues_ref!$E:$Z,15,FALSE))</f>
        <v>0.95480225988700573</v>
      </c>
      <c r="O22">
        <f>IF(VLOOKUP($E22,TaskValues_ref!$E:$Z,16,FALSE)=0,"",VLOOKUP($E22,TaskValues_ref!$E:$Z,16,FALSE))</f>
        <v>1</v>
      </c>
      <c r="P22" t="str">
        <f>IF(VLOOKUP($E22,TaskValues_ref!$E:$Z,17,FALSE)=0,"",VLOOKUP($E22,TaskValues_ref!$E:$Z,17,FALSE))</f>
        <v/>
      </c>
      <c r="Q22">
        <f>IF(VLOOKUP($E22,TaskValues_ref!$E:$Z,18,FALSE)=0,"",VLOOKUP($E22,TaskValues_ref!$E:$Z,18,FALSE))</f>
        <v>15</v>
      </c>
      <c r="R22" t="str">
        <f>IF(VLOOKUP($E22,TaskValues_ref!$E:$Z,19,FALSE)=0,"",VLOOKUP($E22,TaskValues_ref!$E:$Z,19,FALSE))</f>
        <v/>
      </c>
      <c r="S22" t="str">
        <f>IF(VLOOKUP($E22,TaskValues_ref!$E:$Z,20,FALSE)=0,"",VLOOKUP($E22,TaskValues_ref!$E:$Z,20,FALSE))</f>
        <v/>
      </c>
    </row>
    <row r="23" spans="1:19" x14ac:dyDescent="0.35">
      <c r="A23" s="355" t="s">
        <v>2163</v>
      </c>
      <c r="B23" s="356" t="s">
        <v>2213</v>
      </c>
      <c r="C23" s="356"/>
      <c r="D23" s="353">
        <v>25</v>
      </c>
      <c r="E23" s="64" t="str">
        <f t="shared" si="0"/>
        <v>FH.MN.25</v>
      </c>
      <c r="F23" s="319" t="str">
        <f>VLOOKUP(E23,TaskValues_ref!E:F,2,FALSE)</f>
        <v>Pharyngitis, tonsillitis, sinusitis</v>
      </c>
      <c r="G23" s="321" t="str">
        <f>VLOOKUP($E23,TaskValues_ref!$E:$Z,3,FALSE)</f>
        <v>Clinical</v>
      </c>
      <c r="H23" s="321" t="str">
        <f>VLOOKUP($E23,TaskValues_ref!$E:$Z,4,FALSE)</f>
        <v>Acute</v>
      </c>
      <c r="I23" s="321" t="str">
        <f>VLOOKUP($E23,TaskValues_ref!$E:$Z,5,FALSE)</f>
        <v>Sick child</v>
      </c>
      <c r="J23" s="320" t="str">
        <f>VLOOKUP($E23,TaskValues_ref!$E:$Z,6,FALSE)</f>
        <v>1-4</v>
      </c>
      <c r="K23" s="321" t="str">
        <f>VLOOKUP($E23,TaskValues_ref!$E:$Z,10,FALSE)</f>
        <v>Amhara</v>
      </c>
      <c r="L23" s="195" t="str">
        <f>IF(VLOOKUP($E23,TaskValues_ref!$E:$Z,11,FALSE)=0,"",VLOOKUP($E23,TaskValues_ref!$E:$Z,11,FALSE))</f>
        <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10</v>
      </c>
      <c r="R23" t="str">
        <f>IF(VLOOKUP($E23,TaskValues_ref!$E:$Z,19,FALSE)=0,"",VLOOKUP($E23,TaskValues_ref!$E:$Z,19,FALSE))</f>
        <v/>
      </c>
      <c r="S23" t="str">
        <f>IF(VLOOKUP($E23,TaskValues_ref!$E:$Z,20,FALSE)=0,"",VLOOKUP($E23,TaskValues_ref!$E:$Z,20,FALSE))</f>
        <v/>
      </c>
    </row>
    <row r="24" spans="1:19" x14ac:dyDescent="0.35">
      <c r="A24" s="355" t="s">
        <v>2163</v>
      </c>
      <c r="B24" s="356" t="s">
        <v>2213</v>
      </c>
      <c r="C24" s="356"/>
      <c r="D24" s="353">
        <v>28</v>
      </c>
      <c r="E24" s="64" t="str">
        <f t="shared" si="0"/>
        <v>FH.MN.28</v>
      </c>
      <c r="F24" s="319" t="str">
        <f>VLOOKUP(E24,TaskValues_ref!E:F,2,FALSE)</f>
        <v>Scabies</v>
      </c>
      <c r="G24" s="321" t="str">
        <f>VLOOKUP($E24,TaskValues_ref!$E:$Z,3,FALSE)</f>
        <v>Clinical</v>
      </c>
      <c r="H24" s="321" t="str">
        <f>VLOOKUP($E24,TaskValues_ref!$E:$Z,4,FALSE)</f>
        <v>Acute</v>
      </c>
      <c r="I24" s="321" t="str">
        <f>VLOOKUP($E24,TaskValues_ref!$E:$Z,5,FALSE)</f>
        <v>Sick child</v>
      </c>
      <c r="J24" s="320" t="str">
        <f>VLOOKUP($E24,TaskValues_ref!$E:$Z,6,FALSE)</f>
        <v>15 yo</v>
      </c>
      <c r="K24" s="321" t="str">
        <f>VLOOKUP($E24,TaskValues_ref!$E:$Z,10,FALSE)</f>
        <v>Amhara</v>
      </c>
      <c r="L24" s="195">
        <f>IF(VLOOKUP($E24,TaskValues_ref!$E:$Z,11,FALSE)=0,"",VLOOKUP($E24,TaskValues_ref!$E:$Z,11,FALSE))</f>
        <v>9.6999999999999989E-2</v>
      </c>
      <c r="M24" s="321" t="str">
        <f>IF(VLOOKUP($E24,TaskValues_ref!$E:$Z,13,FALSE)=0,"",VLOOKUP($E24,TaskValues_ref!$E:$Z,13,FALSE))</f>
        <v/>
      </c>
      <c r="N24" s="89">
        <f>IF(VLOOKUP($E24,TaskValues_ref!$E:$Z,15,FALSE)=0,"",VLOOKUP($E24,TaskValues_ref!$E:$Z,15,FALSE))</f>
        <v>0.98</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35">
      <c r="A25" s="355" t="s">
        <v>2163</v>
      </c>
      <c r="B25" s="356" t="s">
        <v>2213</v>
      </c>
      <c r="C25" s="356"/>
      <c r="D25" s="353">
        <v>29</v>
      </c>
      <c r="E25" s="64" t="str">
        <f t="shared" si="0"/>
        <v>FH.MN.29</v>
      </c>
      <c r="F25" s="319" t="str">
        <f>VLOOKUP(E25,TaskValues_ref!E:F,2,FALSE)</f>
        <v>Child abuse</v>
      </c>
      <c r="G25" s="321" t="str">
        <f>VLOOKUP($E25,TaskValues_ref!$E:$Z,3,FALSE)</f>
        <v>Non-clinical</v>
      </c>
      <c r="H25" s="321" t="str">
        <f>VLOOKUP($E25,TaskValues_ref!$E:$Z,4,FALSE)</f>
        <v>Public Health</v>
      </c>
      <c r="I25" s="321" t="str">
        <f>VLOOKUP($E25,TaskValues_ref!$E:$Z,5,FALSE)</f>
        <v>-</v>
      </c>
      <c r="J25" s="320" t="str">
        <f>VLOOKUP($E25,TaskValues_ref!$E:$Z,6,FALSE)</f>
        <v>18 yo adults</v>
      </c>
      <c r="K25" s="321" t="str">
        <f>VLOOKUP($E25,TaskValues_ref!$E:$Z,10,FALSE)</f>
        <v>Amhara</v>
      </c>
      <c r="L25" s="195">
        <f>IF(VLOOKUP($E25,TaskValues_ref!$E:$Z,11,FALSE)=0,"",VLOOKUP($E25,TaskValues_ref!$E:$Z,11,FALSE))</f>
        <v>0.1</v>
      </c>
      <c r="M25" s="321" t="str">
        <f>IF(VLOOKUP($E25,TaskValues_ref!$E:$Z,13,FALSE)=0,"",VLOOKUP($E25,TaskValues_ref!$E:$Z,13,FALSE))</f>
        <v/>
      </c>
      <c r="N25" s="89">
        <f>IF(VLOOKUP($E25,TaskValues_ref!$E:$Z,15,FALSE)=0,"",VLOOKUP($E25,TaskValues_ref!$E:$Z,15,FALSE))</f>
        <v>1</v>
      </c>
      <c r="O25">
        <f>IF(VLOOKUP($E25,TaskValues_ref!$E:$Z,16,FALSE)=0,"",VLOOKUP($E25,TaskValues_ref!$E:$Z,16,FALSE))</f>
        <v>2</v>
      </c>
      <c r="P25" t="str">
        <f>IF(VLOOKUP($E25,TaskValues_ref!$E:$Z,17,FALSE)=0,"",VLOOKUP($E25,TaskValues_ref!$E:$Z,17,FALSE))</f>
        <v/>
      </c>
      <c r="Q25">
        <f>IF(VLOOKUP($E25,TaskValues_ref!$E:$Z,18,FALSE)=0,"",VLOOKUP($E25,TaskValues_ref!$E:$Z,18,FALSE))</f>
        <v>15</v>
      </c>
      <c r="R25" t="str">
        <f>IF(VLOOKUP($E25,TaskValues_ref!$E:$Z,19,FALSE)=0,"",VLOOKUP($E25,TaskValues_ref!$E:$Z,19,FALSE))</f>
        <v/>
      </c>
      <c r="S25" t="str">
        <f>IF(VLOOKUP($E25,TaskValues_ref!$E:$Z,20,FALSE)=0,"",VLOOKUP($E25,TaskValues_ref!$E:$Z,20,FALSE))</f>
        <v/>
      </c>
    </row>
    <row r="26" spans="1:19" x14ac:dyDescent="0.35">
      <c r="A26" s="355" t="s">
        <v>2163</v>
      </c>
      <c r="B26" s="356" t="s">
        <v>2213</v>
      </c>
      <c r="C26" s="356"/>
      <c r="D26" s="353">
        <v>30</v>
      </c>
      <c r="E26" s="64" t="str">
        <f t="shared" si="0"/>
        <v>FH.MN.30</v>
      </c>
      <c r="F26" s="319" t="str">
        <f>VLOOKUP(E26,TaskValues_ref!E:F,2,FALSE)</f>
        <v>Social services</v>
      </c>
      <c r="G26" s="321" t="str">
        <f>VLOOKUP($E26,TaskValues_ref!$E:$Z,3,FALSE)</f>
        <v>Non-clinical</v>
      </c>
      <c r="H26" s="321" t="str">
        <f>VLOOKUP($E26,TaskValues_ref!$E:$Z,4,FALSE)</f>
        <v>Public Health</v>
      </c>
      <c r="I26" s="321" t="str">
        <f>VLOOKUP($E26,TaskValues_ref!$E:$Z,5,FALSE)</f>
        <v>-</v>
      </c>
      <c r="J26" s="320" t="str">
        <f>VLOOKUP($E26,TaskValues_ref!$E:$Z,6,FALSE)</f>
        <v>1-18</v>
      </c>
      <c r="K26" s="321" t="str">
        <f>VLOOKUP($E26,TaskValues_ref!$E:$Z,10,FALSE)</f>
        <v>Amhara</v>
      </c>
      <c r="L26" s="195" t="str">
        <f>IF(VLOOKUP($E26,TaskValues_ref!$E:$Z,11,FALSE)=0,"",VLOOKUP($E26,TaskValues_ref!$E:$Z,11,FALSE))</f>
        <v/>
      </c>
      <c r="M26" s="321" t="str">
        <f>IF(VLOOKUP($E26,TaskValues_ref!$E:$Z,13,FALSE)=0,"",VLOOKUP($E26,TaskValues_ref!$E:$Z,13,FALSE))</f>
        <v/>
      </c>
      <c r="N26" s="89">
        <f>IF(VLOOKUP($E26,TaskValues_ref!$E:$Z,15,FALSE)=0,"",VLOOKUP($E26,TaskValues_ref!$E:$Z,15,FALSE))</f>
        <v>1</v>
      </c>
      <c r="O26">
        <f>IF(VLOOKUP($E26,TaskValues_ref!$E:$Z,16,FALSE)=0,"",VLOOKUP($E26,TaskValues_ref!$E:$Z,16,FALSE))</f>
        <v>2</v>
      </c>
      <c r="P26" t="str">
        <f>IF(VLOOKUP($E26,TaskValues_ref!$E:$Z,17,FALSE)=0,"",VLOOKUP($E26,TaskValues_ref!$E:$Z,17,FALSE))</f>
        <v/>
      </c>
      <c r="Q26">
        <f>IF(VLOOKUP($E26,TaskValues_ref!$E:$Z,18,FALSE)=0,"",VLOOKUP($E26,TaskValues_ref!$E:$Z,18,FALSE))</f>
        <v>15</v>
      </c>
      <c r="R26" t="str">
        <f>IF(VLOOKUP($E26,TaskValues_ref!$E:$Z,19,FALSE)=0,"",VLOOKUP($E26,TaskValues_ref!$E:$Z,19,FALSE))</f>
        <v/>
      </c>
      <c r="S26" t="str">
        <f>IF(VLOOKUP($E26,TaskValues_ref!$E:$Z,20,FALSE)=0,"",VLOOKUP($E26,TaskValues_ref!$E:$Z,20,FALSE))</f>
        <v/>
      </c>
    </row>
    <row r="27" spans="1:19" x14ac:dyDescent="0.35">
      <c r="A27" s="355" t="s">
        <v>2163</v>
      </c>
      <c r="B27" s="356" t="s">
        <v>2235</v>
      </c>
      <c r="C27" s="356"/>
      <c r="D27" s="353">
        <v>31</v>
      </c>
      <c r="E27" s="64" t="s">
        <v>2253</v>
      </c>
      <c r="F27" s="319" t="str">
        <f>VLOOKUP(E27,TaskValues_ref!E:F,2,FALSE)</f>
        <v>Promotion of immunization</v>
      </c>
      <c r="G27" s="321" t="str">
        <f>VLOOKUP($E27,TaskValues_ref!$E:$Z,3,FALSE)</f>
        <v>Non-clinical</v>
      </c>
      <c r="H27" s="321" t="str">
        <f>VLOOKUP($E27,TaskValues_ref!$E:$Z,4,FALSE)</f>
        <v>Public Health</v>
      </c>
      <c r="I27" s="321" t="str">
        <f>VLOOKUP($E27,TaskValues_ref!$E:$Z,5,FALSE)</f>
        <v>Immunization</v>
      </c>
      <c r="J27" s="320" t="str">
        <f>VLOOKUP($E27,TaskValues_ref!$E:$Z,6,FALSE)</f>
        <v>-</v>
      </c>
      <c r="K27" s="321" t="str">
        <f>VLOOKUP($E27,TaskValues_ref!$E:$Z,10,FALSE)</f>
        <v>Amhara</v>
      </c>
      <c r="L27" s="195" t="str">
        <f>IF(VLOOKUP($E27,TaskValues_ref!$E:$Z,11,FALSE)=0,"",VLOOKUP($E27,TaskValues_ref!$E:$Z,11,FALSE))</f>
        <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35">
      <c r="A28" s="355" t="s">
        <v>2163</v>
      </c>
      <c r="B28" s="356" t="s">
        <v>2235</v>
      </c>
      <c r="C28" s="356"/>
      <c r="D28" s="353">
        <v>32</v>
      </c>
      <c r="E28" s="64" t="s">
        <v>2259</v>
      </c>
      <c r="F28" s="319" t="str">
        <f>VLOOKUP(E28,TaskValues_ref!E:F,2,FALSE)</f>
        <v>RI birth</v>
      </c>
      <c r="G28" s="321" t="str">
        <f>VLOOKUP($E28,TaskValues_ref!$E:$Z,3,FALSE)</f>
        <v>Clinical</v>
      </c>
      <c r="H28" s="321" t="str">
        <f>VLOOKUP($E28,TaskValues_ref!$E:$Z,4,FALSE)</f>
        <v>Preventive</v>
      </c>
      <c r="I28" s="321" t="str">
        <f>VLOOKUP($E28,TaskValues_ref!$E:$Z,5,FALSE)</f>
        <v>Immunization</v>
      </c>
      <c r="J28" s="320" t="str">
        <f>VLOOKUP($E28,TaskValues_ref!$E:$Z,6,FALSE)</f>
        <v>births</v>
      </c>
      <c r="K28" s="321" t="str">
        <f>VLOOKUP($E28,TaskValues_ref!$E:$Z,10,FALSE)</f>
        <v>Amhara</v>
      </c>
      <c r="L28" s="195" t="str">
        <f>IF(VLOOKUP($E28,TaskValues_ref!$E:$Z,11,FALSE)=0,"",VLOOKUP($E28,TaskValues_ref!$E:$Z,11,FALSE))</f>
        <v/>
      </c>
      <c r="M28" s="321" t="str">
        <f>IF(VLOOKUP($E28,TaskValues_ref!$E:$Z,13,FALSE)=0,"",VLOOKUP($E28,TaskValues_ref!$E:$Z,13,FALSE))</f>
        <v/>
      </c>
      <c r="N28" s="89" t="str">
        <f>IF(VLOOKUP($E28,TaskValues_ref!$E:$Z,15,FALSE)=0,"",VLOOKUP($E28,TaskValues_ref!$E:$Z,15,FALSE))</f>
        <v/>
      </c>
      <c r="O28" t="str">
        <f>IF(VLOOKUP($E28,TaskValues_ref!$E:$Z,16,FALSE)=0,"",VLOOKUP($E28,TaskValues_ref!$E:$Z,16,FALSE))</f>
        <v/>
      </c>
      <c r="P28" t="str">
        <f>IF(VLOOKUP($E28,TaskValues_ref!$E:$Z,17,FALSE)=0,"",VLOOKUP($E28,TaskValues_ref!$E:$Z,17,FALSE))</f>
        <v/>
      </c>
      <c r="Q28" t="str">
        <f>IF(VLOOKUP($E28,TaskValues_ref!$E:$Z,18,FALSE)=0,"",VLOOKUP($E28,TaskValues_ref!$E:$Z,18,FALSE))</f>
        <v/>
      </c>
      <c r="R28" t="str">
        <f>IF(VLOOKUP($E28,TaskValues_ref!$E:$Z,19,FALSE)=0,"",VLOOKUP($E28,TaskValues_ref!$E:$Z,19,FALSE))</f>
        <v/>
      </c>
      <c r="S28" t="str">
        <f>IF(VLOOKUP($E28,TaskValues_ref!$E:$Z,20,FALSE)=0,"",VLOOKUP($E28,TaskValues_ref!$E:$Z,20,FALSE))</f>
        <v/>
      </c>
    </row>
    <row r="29" spans="1:19" x14ac:dyDescent="0.35">
      <c r="A29" s="355" t="s">
        <v>2163</v>
      </c>
      <c r="B29" s="356" t="s">
        <v>2235</v>
      </c>
      <c r="C29" s="356"/>
      <c r="D29" s="353">
        <v>32</v>
      </c>
      <c r="E29" s="64" t="s">
        <v>2260</v>
      </c>
      <c r="F29" s="319" t="str">
        <f>VLOOKUP(E29,TaskValues_ref!E:F,2,FALSE)</f>
        <v>RI 1st year</v>
      </c>
      <c r="G29" s="321" t="str">
        <f>VLOOKUP($E29,TaskValues_ref!$E:$Z,3,FALSE)</f>
        <v>Clinical</v>
      </c>
      <c r="H29" s="321" t="str">
        <f>VLOOKUP($E29,TaskValues_ref!$E:$Z,4,FALSE)</f>
        <v>Preventive</v>
      </c>
      <c r="I29" s="321" t="str">
        <f>VLOOKUP($E29,TaskValues_ref!$E:$Z,5,FALSE)</f>
        <v>Immunization</v>
      </c>
      <c r="J29" s="320" t="str">
        <f>VLOOKUP($E29,TaskValues_ref!$E:$Z,6,FALSE)</f>
        <v>1 yo</v>
      </c>
      <c r="K29" s="321" t="str">
        <f>VLOOKUP($E29,TaskValues_ref!$E:$Z,10,FALSE)</f>
        <v>Amhara</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4</v>
      </c>
      <c r="P29" t="str">
        <f>IF(VLOOKUP($E29,TaskValues_ref!$E:$Z,17,FALSE)=0,"",VLOOKUP($E29,TaskValues_ref!$E:$Z,17,FALSE))</f>
        <v/>
      </c>
      <c r="Q29">
        <f>IF(VLOOKUP($E29,TaskValues_ref!$E:$Z,18,FALSE)=0,"",VLOOKUP($E29,TaskValues_ref!$E:$Z,18,FALSE))</f>
        <v>5</v>
      </c>
      <c r="R29" t="str">
        <f>IF(VLOOKUP($E29,TaskValues_ref!$E:$Z,19,FALSE)=0,"",VLOOKUP($E29,TaskValues_ref!$E:$Z,19,FALSE))</f>
        <v/>
      </c>
      <c r="S29" t="str">
        <f>IF(VLOOKUP($E29,TaskValues_ref!$E:$Z,20,FALSE)=0,"",VLOOKUP($E29,TaskValues_ref!$E:$Z,20,FALSE))</f>
        <v/>
      </c>
    </row>
    <row r="30" spans="1:19" x14ac:dyDescent="0.35">
      <c r="A30" s="355" t="s">
        <v>2163</v>
      </c>
      <c r="B30" s="356" t="s">
        <v>2235</v>
      </c>
      <c r="C30" s="356"/>
      <c r="D30" s="353">
        <v>32</v>
      </c>
      <c r="E30" s="64" t="s">
        <v>2261</v>
      </c>
      <c r="F30" s="319" t="str">
        <f>VLOOKUP(E30,TaskValues_ref!E:F,2,FALSE)</f>
        <v>RI 2nd year</v>
      </c>
      <c r="G30" s="321" t="str">
        <f>VLOOKUP($E30,TaskValues_ref!$E:$Z,3,FALSE)</f>
        <v>Clinical</v>
      </c>
      <c r="H30" s="321" t="str">
        <f>VLOOKUP($E30,TaskValues_ref!$E:$Z,4,FALSE)</f>
        <v>Preventive</v>
      </c>
      <c r="I30" s="321" t="str">
        <f>VLOOKUP($E30,TaskValues_ref!$E:$Z,5,FALSE)</f>
        <v>Immunization</v>
      </c>
      <c r="J30" s="320" t="str">
        <f>VLOOKUP($E30,TaskValues_ref!$E:$Z,6,FALSE)</f>
        <v>2 yo</v>
      </c>
      <c r="K30" s="321" t="str">
        <f>VLOOKUP($E30,TaskValues_ref!$E:$Z,10,FALSE)</f>
        <v>Amhara</v>
      </c>
      <c r="L30" s="195">
        <f>IF(VLOOKUP($E30,TaskValues_ref!$E:$Z,11,FALSE)=0,"",VLOOKUP($E30,TaskValues_ref!$E:$Z,11,FALSE))</f>
        <v>1</v>
      </c>
      <c r="M30" s="321"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5</v>
      </c>
      <c r="R30" t="str">
        <f>IF(VLOOKUP($E30,TaskValues_ref!$E:$Z,19,FALSE)=0,"",VLOOKUP($E30,TaskValues_ref!$E:$Z,19,FALSE))</f>
        <v/>
      </c>
      <c r="S30" t="str">
        <f>IF(VLOOKUP($E30,TaskValues_ref!$E:$Z,20,FALSE)=0,"",VLOOKUP($E30,TaskValues_ref!$E:$Z,20,FALSE))</f>
        <v/>
      </c>
    </row>
    <row r="31" spans="1:19" x14ac:dyDescent="0.35">
      <c r="A31" s="355" t="s">
        <v>2163</v>
      </c>
      <c r="B31" s="356" t="s">
        <v>2235</v>
      </c>
      <c r="C31" s="356"/>
      <c r="D31" s="353">
        <v>32</v>
      </c>
      <c r="E31" s="64" t="s">
        <v>2262</v>
      </c>
      <c r="F31" s="319" t="str">
        <f>VLOOKUP(E31,TaskValues_ref!E:F,2,FALSE)</f>
        <v>RI Td CBA</v>
      </c>
      <c r="G31" s="321" t="str">
        <f>VLOOKUP($E31,TaskValues_ref!$E:$Z,3,FALSE)</f>
        <v>Clinical</v>
      </c>
      <c r="H31" s="321" t="str">
        <f>VLOOKUP($E31,TaskValues_ref!$E:$Z,4,FALSE)</f>
        <v>Preventive</v>
      </c>
      <c r="I31" s="321" t="str">
        <f>VLOOKUP($E31,TaskValues_ref!$E:$Z,5,FALSE)</f>
        <v>Immunization</v>
      </c>
      <c r="J31" s="320" t="str">
        <f>VLOOKUP($E31,TaskValues_ref!$E:$Z,6,FALSE)</f>
        <v>births</v>
      </c>
      <c r="K31" s="321" t="str">
        <f>VLOOKUP($E31,TaskValues_ref!$E:$Z,10,FALSE)</f>
        <v>Amhara</v>
      </c>
      <c r="L31" s="195">
        <f>IF(VLOOKUP($E31,TaskValues_ref!$E:$Z,11,FALSE)=0,"",VLOOKUP($E31,TaskValues_ref!$E:$Z,11,FALSE))</f>
        <v>1</v>
      </c>
      <c r="M31" s="321" t="str">
        <f>IF(VLOOKUP($E31,TaskValues_ref!$E:$Z,13,FALSE)=0,"",VLOOKUP($E31,TaskValues_ref!$E:$Z,13,FALSE))</f>
        <v/>
      </c>
      <c r="N31" s="89">
        <f>IF(VLOOKUP($E31,TaskValues_ref!$E:$Z,15,FALSE)=0,"",VLOOKUP($E31,TaskValues_ref!$E:$Z,15,FALSE))</f>
        <v>1</v>
      </c>
      <c r="O31">
        <f>IF(VLOOKUP($E31,TaskValues_ref!$E:$Z,16,FALSE)=0,"",VLOOKUP($E31,TaskValues_ref!$E:$Z,16,FALSE))</f>
        <v>2</v>
      </c>
      <c r="P31" t="str">
        <f>IF(VLOOKUP($E31,TaskValues_ref!$E:$Z,17,FALSE)=0,"",VLOOKUP($E31,TaskValues_ref!$E:$Z,17,FALSE))</f>
        <v/>
      </c>
      <c r="Q31" t="str">
        <f>IF(VLOOKUP($E31,TaskValues_ref!$E:$Z,18,FALSE)=0,"",VLOOKUP($E31,TaskValues_ref!$E:$Z,18,FALSE))</f>
        <v/>
      </c>
      <c r="R31" t="str">
        <f>IF(VLOOKUP($E31,TaskValues_ref!$E:$Z,19,FALSE)=0,"",VLOOKUP($E31,TaskValues_ref!$E:$Z,19,FALSE))</f>
        <v/>
      </c>
      <c r="S31" t="str">
        <f>IF(VLOOKUP($E31,TaskValues_ref!$E:$Z,20,FALSE)=0,"",VLOOKUP($E31,TaskValues_ref!$E:$Z,20,FALSE))</f>
        <v/>
      </c>
    </row>
    <row r="32" spans="1:19" x14ac:dyDescent="0.35">
      <c r="A32" s="355" t="s">
        <v>2163</v>
      </c>
      <c r="B32" s="356" t="s">
        <v>2235</v>
      </c>
      <c r="C32" s="356"/>
      <c r="D32" s="353">
        <v>33</v>
      </c>
      <c r="E32" s="64" t="s">
        <v>2254</v>
      </c>
      <c r="F32" s="319" t="str">
        <f>VLOOKUP(E32,TaskValues_ref!E:F,2,FALSE)</f>
        <v>SIAs</v>
      </c>
      <c r="G32" s="321" t="str">
        <f>VLOOKUP($E32,TaskValues_ref!$E:$Z,3,FALSE)</f>
        <v>Clinical</v>
      </c>
      <c r="H32" s="321" t="str">
        <f>VLOOKUP($E32,TaskValues_ref!$E:$Z,4,FALSE)</f>
        <v>Preventive</v>
      </c>
      <c r="I32" s="321" t="str">
        <f>VLOOKUP($E32,TaskValues_ref!$E:$Z,5,FALSE)</f>
        <v>Immunization</v>
      </c>
      <c r="J32" s="320" t="str">
        <f>VLOOKUP($E32,TaskValues_ref!$E:$Z,6,FALSE)</f>
        <v>1-4</v>
      </c>
      <c r="K32" s="321" t="str">
        <f>VLOOKUP($E32,TaskValues_ref!$E:$Z,10,FALSE)</f>
        <v>Amhara</v>
      </c>
      <c r="L32" s="195">
        <f>IF(VLOOKUP($E32,TaskValues_ref!$E:$Z,11,FALSE)=0,"",VLOOKUP($E32,TaskValues_ref!$E:$Z,11,FALSE))</f>
        <v>1</v>
      </c>
      <c r="M32" s="321" t="str">
        <f>IF(VLOOKUP($E32,TaskValues_ref!$E:$Z,13,FALSE)=0,"",VLOOKUP($E32,TaskValues_ref!$E:$Z,13,FALSE))</f>
        <v/>
      </c>
      <c r="N32" s="89" t="str">
        <f>IF(VLOOKUP($E32,TaskValues_ref!$E:$Z,15,FALSE)=0,"",VLOOKUP($E32,TaskValues_ref!$E:$Z,15,FALSE))</f>
        <v/>
      </c>
      <c r="O32" t="str">
        <f>IF(VLOOKUP($E32,TaskValues_ref!$E:$Z,16,FALSE)=0,"",VLOOKUP($E32,TaskValues_ref!$E:$Z,16,FALSE))</f>
        <v/>
      </c>
      <c r="P32">
        <f>IF(VLOOKUP($E32,TaskValues_ref!$E:$Z,17,FALSE)=0,"",VLOOKUP($E32,TaskValues_ref!$E:$Z,17,FALSE))</f>
        <v>1</v>
      </c>
      <c r="Q32">
        <f>IF(VLOOKUP($E32,TaskValues_ref!$E:$Z,18,FALSE)=0,"",VLOOKUP($E32,TaskValues_ref!$E:$Z,18,FALSE))</f>
        <v>2</v>
      </c>
      <c r="R32" t="str">
        <f>IF(VLOOKUP($E32,TaskValues_ref!$E:$Z,19,FALSE)=0,"",VLOOKUP($E32,TaskValues_ref!$E:$Z,19,FALSE))</f>
        <v/>
      </c>
      <c r="S32" t="str">
        <f>IF(VLOOKUP($E32,TaskValues_ref!$E:$Z,20,FALSE)=0,"",VLOOKUP($E32,TaskValues_ref!$E:$Z,20,FALSE))</f>
        <v/>
      </c>
    </row>
    <row r="33" spans="1:19" x14ac:dyDescent="0.35">
      <c r="A33" s="355" t="s">
        <v>2163</v>
      </c>
      <c r="B33" s="356" t="s">
        <v>2235</v>
      </c>
      <c r="C33" s="356"/>
      <c r="D33" s="353">
        <v>34</v>
      </c>
      <c r="E33" s="64" t="s">
        <v>2255</v>
      </c>
      <c r="F33" s="319" t="str">
        <f>VLOOKUP(E33,TaskValues_ref!E:F,2,FALSE)</f>
        <v>RI adverse effects</v>
      </c>
      <c r="G33" s="321" t="str">
        <f>VLOOKUP($E33,TaskValues_ref!$E:$Z,3,FALSE)</f>
        <v>Clinical</v>
      </c>
      <c r="H33" s="321" t="str">
        <f>VLOOKUP($E33,TaskValues_ref!$E:$Z,4,FALSE)</f>
        <v>Acute</v>
      </c>
      <c r="I33" s="321" t="str">
        <f>VLOOKUP($E33,TaskValues_ref!$E:$Z,5,FALSE)</f>
        <v>Immunization</v>
      </c>
      <c r="J33" s="320" t="str">
        <f>VLOOKUP($E33,TaskValues_ref!$E:$Z,6,FALSE)</f>
        <v>-</v>
      </c>
      <c r="K33" s="321" t="str">
        <f>VLOOKUP($E33,TaskValues_ref!$E:$Z,10,FALSE)</f>
        <v>Amhara</v>
      </c>
      <c r="L33" s="195">
        <f>IF(VLOOKUP($E33,TaskValues_ref!$E:$Z,11,FALSE)=0,"",VLOOKUP($E33,TaskValues_ref!$E:$Z,11,FALSE))</f>
        <v>1.4999999999999999E-2</v>
      </c>
      <c r="M33" s="321"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5</v>
      </c>
      <c r="R33" t="str">
        <f>IF(VLOOKUP($E33,TaskValues_ref!$E:$Z,19,FALSE)=0,"",VLOOKUP($E33,TaskValues_ref!$E:$Z,19,FALSE))</f>
        <v/>
      </c>
      <c r="S33" t="str">
        <f>IF(VLOOKUP($E33,TaskValues_ref!$E:$Z,20,FALSE)=0,"",VLOOKUP($E33,TaskValues_ref!$E:$Z,20,FALSE))</f>
        <v/>
      </c>
    </row>
    <row r="34" spans="1:19" x14ac:dyDescent="0.35">
      <c r="A34" s="355" t="s">
        <v>2163</v>
      </c>
      <c r="B34" s="356" t="s">
        <v>2235</v>
      </c>
      <c r="C34" s="356"/>
      <c r="D34" s="353">
        <v>35</v>
      </c>
      <c r="E34" s="64" t="s">
        <v>2256</v>
      </c>
      <c r="F34" s="319" t="str">
        <f>VLOOKUP(E34,TaskValues_ref!E:F,2,FALSE)</f>
        <v>Outbreak detection &amp; response</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Amhara</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5" t="s">
        <v>2163</v>
      </c>
      <c r="B35" s="356" t="s">
        <v>2235</v>
      </c>
      <c r="C35" s="356"/>
      <c r="D35" s="353">
        <v>36</v>
      </c>
      <c r="E35" s="64" t="s">
        <v>2257</v>
      </c>
      <c r="F35" s="319" t="str">
        <f>VLOOKUP(E35,TaskValues_ref!E:F,2,FALSE)</f>
        <v>Mobiliation &amp; promotion of EPI</v>
      </c>
      <c r="G35" s="321" t="str">
        <f>VLOOKUP($E35,TaskValues_ref!$E:$Z,3,FALSE)</f>
        <v>Non-clinical</v>
      </c>
      <c r="H35" s="321" t="str">
        <f>VLOOKUP($E35,TaskValues_ref!$E:$Z,4,FALSE)</f>
        <v>Public Health</v>
      </c>
      <c r="I35" s="321" t="str">
        <f>VLOOKUP($E35,TaskValues_ref!$E:$Z,5,FALSE)</f>
        <v>Immunization</v>
      </c>
      <c r="J35" s="320" t="str">
        <f>VLOOKUP($E35,TaskValues_ref!$E:$Z,6,FALSE)</f>
        <v>-</v>
      </c>
      <c r="K35" s="321" t="str">
        <f>VLOOKUP($E35,TaskValues_ref!$E:$Z,10,FALSE)</f>
        <v>Amhara</v>
      </c>
      <c r="L35" s="195" t="str">
        <f>IF(VLOOKUP($E35,TaskValues_ref!$E:$Z,11,FALSE)=0,"",VLOOKUP($E35,TaskValues_ref!$E:$Z,11,FALSE))</f>
        <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5" t="s">
        <v>2163</v>
      </c>
      <c r="B36" s="356" t="s">
        <v>2235</v>
      </c>
      <c r="C36" s="356"/>
      <c r="D36" s="353">
        <v>37</v>
      </c>
      <c r="E36" s="64" t="s">
        <v>2258</v>
      </c>
      <c r="F36" s="319" t="str">
        <f>VLOOKUP(E36,TaskValues_ref!E:F,2,FALSE)</f>
        <v>VPD surveillance</v>
      </c>
      <c r="G36" s="321" t="str">
        <f>VLOOKUP($E36,TaskValues_ref!$E:$Z,3,FALSE)</f>
        <v>Non-productive</v>
      </c>
      <c r="H36" s="321" t="str">
        <f>VLOOKUP($E36,TaskValues_ref!$E:$Z,4,FALSE)</f>
        <v>Public Health</v>
      </c>
      <c r="I36" s="321" t="str">
        <f>VLOOKUP($E36,TaskValues_ref!$E:$Z,5,FALSE)</f>
        <v>Immunization</v>
      </c>
      <c r="J36" s="320" t="str">
        <f>VLOOKUP($E36,TaskValues_ref!$E:$Z,6,FALSE)</f>
        <v>-</v>
      </c>
      <c r="K36" s="321" t="str">
        <f>VLOOKUP($E36,TaskValues_ref!$E:$Z,10,FALSE)</f>
        <v>Amhara</v>
      </c>
      <c r="L36" s="195" t="str">
        <f>IF(VLOOKUP($E36,TaskValues_ref!$E:$Z,11,FALSE)=0,"",VLOOKUP($E36,TaskValues_ref!$E:$Z,11,FALSE))</f>
        <v/>
      </c>
      <c r="M36" s="321" t="str">
        <f>IF(VLOOKUP($E36,TaskValues_ref!$E:$Z,13,FALSE)=0,"",VLOOKUP($E36,TaskValues_ref!$E:$Z,13,FALSE))</f>
        <v/>
      </c>
      <c r="N36" s="89" t="str">
        <f>IF(VLOOKUP($E36,TaskValues_ref!$E:$Z,15,FALSE)=0,"",VLOOKUP($E36,TaskValues_ref!$E:$Z,15,FALSE))</f>
        <v/>
      </c>
      <c r="O36" t="str">
        <f>IF(VLOOKUP($E36,TaskValues_ref!$E:$Z,16,FALSE)=0,"",VLOOKUP($E36,TaskValues_ref!$E:$Z,16,FALSE))</f>
        <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35">
      <c r="A37" s="355" t="s">
        <v>2163</v>
      </c>
      <c r="B37" s="356" t="s">
        <v>2266</v>
      </c>
      <c r="C37" s="356"/>
      <c r="D37" s="353">
        <v>38</v>
      </c>
      <c r="E37" s="64" t="s">
        <v>2293</v>
      </c>
      <c r="F37" s="319" t="str">
        <f>VLOOKUP(E37,TaskValues_ref!E:F,2,FALSE)</f>
        <v>FP consult first time</v>
      </c>
      <c r="G37" s="321" t="str">
        <f>VLOOKUP($E37,TaskValues_ref!$E:$Z,3,FALSE)</f>
        <v>Clinical</v>
      </c>
      <c r="H37" s="321" t="str">
        <f>VLOOKUP($E37,TaskValues_ref!$E:$Z,4,FALSE)</f>
        <v>Preventive</v>
      </c>
      <c r="I37" s="321" t="str">
        <f>VLOOKUP($E37,TaskValues_ref!$E:$Z,5,FALSE)</f>
        <v>Family planning</v>
      </c>
      <c r="J37" s="320" t="str">
        <f>VLOOKUP($E37,TaskValues_ref!$E:$Z,6,FALSE)</f>
        <v>18 yo women</v>
      </c>
      <c r="K37" s="321" t="str">
        <f>VLOOKUP($E37,TaskValues_ref!$E:$Z,10,FALSE)</f>
        <v>Amhara</v>
      </c>
      <c r="L37" s="195">
        <f>IF(VLOOKUP($E37,TaskValues_ref!$E:$Z,11,FALSE)=0,"",VLOOKUP($E37,TaskValues_ref!$E:$Z,11,FALSE))</f>
        <v>0.45899999999999996</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15</v>
      </c>
      <c r="R37" t="str">
        <f>IF(VLOOKUP($E37,TaskValues_ref!$E:$Z,19,FALSE)=0,"",VLOOKUP($E37,TaskValues_ref!$E:$Z,19,FALSE))</f>
        <v/>
      </c>
      <c r="S37" t="str">
        <f>IF(VLOOKUP($E37,TaskValues_ref!$E:$Z,20,FALSE)=0,"",VLOOKUP($E37,TaskValues_ref!$E:$Z,20,FALSE))</f>
        <v/>
      </c>
    </row>
    <row r="38" spans="1:19" x14ac:dyDescent="0.35">
      <c r="A38" s="355" t="s">
        <v>2163</v>
      </c>
      <c r="B38" s="356" t="s">
        <v>2266</v>
      </c>
      <c r="C38" s="356"/>
      <c r="D38" s="353">
        <v>38</v>
      </c>
      <c r="E38" s="64" t="s">
        <v>2294</v>
      </c>
      <c r="F38" s="319" t="str">
        <f>VLOOKUP(E38,TaskValues_ref!E:F,2,FALSE)</f>
        <v>FP consult postpartum</v>
      </c>
      <c r="G38" s="321" t="str">
        <f>VLOOKUP($E38,TaskValues_ref!$E:$Z,3,FALSE)</f>
        <v>Clinical</v>
      </c>
      <c r="H38" s="321" t="str">
        <f>VLOOKUP($E38,TaskValues_ref!$E:$Z,4,FALSE)</f>
        <v>Preventive</v>
      </c>
      <c r="I38" s="321" t="str">
        <f>VLOOKUP($E38,TaskValues_ref!$E:$Z,5,FALSE)</f>
        <v>Family planning</v>
      </c>
      <c r="J38" s="320" t="str">
        <f>VLOOKUP($E38,TaskValues_ref!$E:$Z,6,FALSE)</f>
        <v>births</v>
      </c>
      <c r="K38" s="321" t="str">
        <f>VLOOKUP($E38,TaskValues_ref!$E:$Z,10,FALSE)</f>
        <v>Amhara</v>
      </c>
      <c r="L38" s="195">
        <f>IF(VLOOKUP($E38,TaskValues_ref!$E:$Z,11,FALSE)=0,"",VLOOKUP($E38,TaskValues_ref!$E:$Z,11,FALSE))</f>
        <v>1</v>
      </c>
      <c r="M38" s="321" t="str">
        <f>IF(VLOOKUP($E38,TaskValues_ref!$E:$Z,13,FALSE)=0,"",VLOOKUP($E38,TaskValues_ref!$E:$Z,13,FALSE))</f>
        <v/>
      </c>
      <c r="N38" s="89">
        <f>IF(VLOOKUP($E38,TaskValues_ref!$E:$Z,15,FALSE)=0,"",VLOOKUP($E38,TaskValues_ref!$E:$Z,15,FALSE))</f>
        <v>1</v>
      </c>
      <c r="O38">
        <f>IF(VLOOKUP($E38,TaskValues_ref!$E:$Z,16,FALSE)=0,"",VLOOKUP($E38,TaskValues_ref!$E:$Z,16,FALSE))</f>
        <v>1</v>
      </c>
      <c r="P38" t="str">
        <f>IF(VLOOKUP($E38,TaskValues_ref!$E:$Z,17,FALSE)=0,"",VLOOKUP($E38,TaskValues_ref!$E:$Z,17,FALSE))</f>
        <v/>
      </c>
      <c r="Q38">
        <f>IF(VLOOKUP($E38,TaskValues_ref!$E:$Z,18,FALSE)=0,"",VLOOKUP($E38,TaskValues_ref!$E:$Z,18,FALSE))</f>
        <v>15</v>
      </c>
      <c r="R38" t="str">
        <f>IF(VLOOKUP($E38,TaskValues_ref!$E:$Z,19,FALSE)=0,"",VLOOKUP($E38,TaskValues_ref!$E:$Z,19,FALSE))</f>
        <v/>
      </c>
      <c r="S38" t="str">
        <f>IF(VLOOKUP($E38,TaskValues_ref!$E:$Z,20,FALSE)=0,"",VLOOKUP($E38,TaskValues_ref!$E:$Z,20,FALSE))</f>
        <v/>
      </c>
    </row>
    <row r="39" spans="1:19" x14ac:dyDescent="0.35">
      <c r="A39" s="355" t="s">
        <v>2163</v>
      </c>
      <c r="B39" s="356" t="s">
        <v>2266</v>
      </c>
      <c r="C39" s="356"/>
      <c r="D39" s="353">
        <v>38</v>
      </c>
      <c r="E39" s="64" t="s">
        <v>2295</v>
      </c>
      <c r="F39" s="319" t="str">
        <f>VLOOKUP(E39,TaskValues_ref!E:F,2,FALSE)</f>
        <v>FP consult switch</v>
      </c>
      <c r="G39" s="321" t="str">
        <f>VLOOKUP($E39,TaskValues_ref!$E:$Z,3,FALSE)</f>
        <v>Clinical</v>
      </c>
      <c r="H39" s="321" t="str">
        <f>VLOOKUP($E39,TaskValues_ref!$E:$Z,4,FALSE)</f>
        <v>Preventive</v>
      </c>
      <c r="I39" s="321" t="str">
        <f>VLOOKUP($E39,TaskValues_ref!$E:$Z,5,FALSE)</f>
        <v>Family planning</v>
      </c>
      <c r="J39" s="320" t="str">
        <f>VLOOKUP($E39,TaskValues_ref!$E:$Z,6,FALSE)</f>
        <v>women 15-49</v>
      </c>
      <c r="K39" s="321" t="str">
        <f>VLOOKUP($E39,TaskValues_ref!$E:$Z,10,FALSE)</f>
        <v>Amhara</v>
      </c>
      <c r="L39" s="195">
        <f>IF(VLOOKUP($E39,TaskValues_ref!$E:$Z,11,FALSE)=0,"",VLOOKUP($E39,TaskValues_ref!$E:$Z,11,FALSE))</f>
        <v>2.1103103857566762E-2</v>
      </c>
      <c r="M39" s="321"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15</v>
      </c>
      <c r="R39" t="str">
        <f>IF(VLOOKUP($E39,TaskValues_ref!$E:$Z,19,FALSE)=0,"",VLOOKUP($E39,TaskValues_ref!$E:$Z,19,FALSE))</f>
        <v/>
      </c>
      <c r="S39" t="str">
        <f>IF(VLOOKUP($E39,TaskValues_ref!$E:$Z,20,FALSE)=0,"",VLOOKUP($E39,TaskValues_ref!$E:$Z,20,FALSE))</f>
        <v/>
      </c>
    </row>
    <row r="40" spans="1:19" x14ac:dyDescent="0.35">
      <c r="A40" s="355" t="s">
        <v>2163</v>
      </c>
      <c r="B40" s="356" t="s">
        <v>2266</v>
      </c>
      <c r="C40" s="356"/>
      <c r="D40" s="353">
        <v>39</v>
      </c>
      <c r="E40" s="64" t="str">
        <f t="shared" ref="E40:E61" si="1">_xlfn.CONCAT("FH.FP.",D40)</f>
        <v>FH.FP.39</v>
      </c>
      <c r="F40" s="319" t="str">
        <f>VLOOKUP(E40,TaskValues_ref!E:F,2,FALSE)</f>
        <v>Provision of contraceptives</v>
      </c>
      <c r="G40" s="321" t="str">
        <f>VLOOKUP($E40,TaskValues_ref!$E:$Z,3,FALSE)</f>
        <v>Clinical</v>
      </c>
      <c r="H40" s="321" t="str">
        <f>VLOOKUP($E40,TaskValues_ref!$E:$Z,4,FALSE)</f>
        <v>Preventive</v>
      </c>
      <c r="I40" s="321" t="str">
        <f>VLOOKUP($E40,TaskValues_ref!$E:$Z,5,FALSE)</f>
        <v>Family planning</v>
      </c>
      <c r="J40" s="320" t="str">
        <f>VLOOKUP($E40,TaskValues_ref!$E:$Z,6,FALSE)</f>
        <v>women 15-49</v>
      </c>
      <c r="K40" s="321" t="str">
        <f>VLOOKUP($E40,TaskValues_ref!$E:$Z,10,FALSE)</f>
        <v>Amhara</v>
      </c>
      <c r="L40" s="195">
        <f>IF(VLOOKUP($E40,TaskValues_ref!$E:$Z,11,FALSE)=0,"",VLOOKUP($E40,TaskValues_ref!$E:$Z,11,FALSE))</f>
        <v>0.30100593471810083</v>
      </c>
      <c r="M40" s="321" t="str">
        <f>IF(VLOOKUP($E40,TaskValues_ref!$E:$Z,13,FALSE)=0,"",VLOOKUP($E40,TaskValues_ref!$E:$Z,13,FALSE))</f>
        <v/>
      </c>
      <c r="N40" s="89">
        <f>IF(VLOOKUP($E40,TaskValues_ref!$E:$Z,15,FALSE)=0,"",VLOOKUP($E40,TaskValues_ref!$E:$Z,15,FALSE))</f>
        <v>1</v>
      </c>
      <c r="O40" t="str">
        <f>IF(VLOOKUP($E40,TaskValues_ref!$E:$Z,16,FALSE)=0,"",VLOOKUP($E40,TaskValues_ref!$E:$Z,16,FALSE))</f>
        <v/>
      </c>
      <c r="P40">
        <f>IF(VLOOKUP($E40,TaskValues_ref!$E:$Z,17,FALSE)=0,"",VLOOKUP($E40,TaskValues_ref!$E:$Z,17,FALSE))</f>
        <v>4</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35">
      <c r="A41" s="355" t="s">
        <v>2163</v>
      </c>
      <c r="B41" s="356" t="s">
        <v>2266</v>
      </c>
      <c r="C41" s="356"/>
      <c r="D41" s="353">
        <v>40</v>
      </c>
      <c r="E41" s="64" t="str">
        <f t="shared" si="1"/>
        <v>FH.FP.40</v>
      </c>
      <c r="F41" s="319" t="str">
        <f>VLOOKUP(E41,TaskValues_ref!E:F,2,FALSE)</f>
        <v>Provision of implants and IUCD</v>
      </c>
      <c r="G41" s="321" t="str">
        <f>VLOOKUP($E41,TaskValues_ref!$E:$Z,3,FALSE)</f>
        <v>Clinical</v>
      </c>
      <c r="H41" s="321" t="str">
        <f>VLOOKUP($E41,TaskValues_ref!$E:$Z,4,FALSE)</f>
        <v>Preventive</v>
      </c>
      <c r="I41" s="321" t="str">
        <f>VLOOKUP($E41,TaskValues_ref!$E:$Z,5,FALSE)</f>
        <v>Family planning</v>
      </c>
      <c r="J41" s="320" t="str">
        <f>VLOOKUP($E41,TaskValues_ref!$E:$Z,6,FALSE)</f>
        <v>women 15-49</v>
      </c>
      <c r="K41" s="321" t="str">
        <f>VLOOKUP($E41,TaskValues_ref!$E:$Z,10,FALSE)</f>
        <v>Amhara</v>
      </c>
      <c r="L41" s="195">
        <f>IF(VLOOKUP($E41,TaskValues_ref!$E:$Z,11,FALSE)=0,"",VLOOKUP($E41,TaskValues_ref!$E:$Z,11,FALSE))</f>
        <v>0.15254599406528185</v>
      </c>
      <c r="M41" s="321">
        <f>IF(VLOOKUP($E41,TaskValues_ref!$E:$Z,13,FALSE)=0,"",VLOOKUP($E41,TaskValues_ref!$E:$Z,13,FALSE))</f>
        <v>0.25</v>
      </c>
      <c r="N41" s="89">
        <f>IF(VLOOKUP($E41,TaskValues_ref!$E:$Z,15,FALSE)=0,"",VLOOKUP($E41,TaskValues_ref!$E:$Z,15,FALSE))</f>
        <v>1</v>
      </c>
      <c r="O41">
        <f>IF(VLOOKUP($E41,TaskValues_ref!$E:$Z,16,FALSE)=0,"",VLOOKUP($E41,TaskValues_ref!$E:$Z,16,FALSE))</f>
        <v>1</v>
      </c>
      <c r="P41" t="str">
        <f>IF(VLOOKUP($E41,TaskValues_ref!$E:$Z,17,FALSE)=0,"",VLOOKUP($E41,TaskValues_ref!$E:$Z,17,FALSE))</f>
        <v/>
      </c>
      <c r="Q41">
        <f>IF(VLOOKUP($E41,TaskValues_ref!$E:$Z,18,FALSE)=0,"",VLOOKUP($E41,TaskValues_ref!$E:$Z,18,FALSE))</f>
        <v>20</v>
      </c>
      <c r="R41" t="str">
        <f>IF(VLOOKUP($E41,TaskValues_ref!$E:$Z,19,FALSE)=0,"",VLOOKUP($E41,TaskValues_ref!$E:$Z,19,FALSE))</f>
        <v/>
      </c>
      <c r="S41" t="str">
        <f>IF(VLOOKUP($E41,TaskValues_ref!$E:$Z,20,FALSE)=0,"",VLOOKUP($E41,TaskValues_ref!$E:$Z,20,FALSE))</f>
        <v/>
      </c>
    </row>
    <row r="42" spans="1:19" x14ac:dyDescent="0.35">
      <c r="A42" s="355" t="s">
        <v>2163</v>
      </c>
      <c r="B42" s="356" t="s">
        <v>2266</v>
      </c>
      <c r="C42" s="356"/>
      <c r="D42" s="353">
        <v>42</v>
      </c>
      <c r="E42" s="64" t="str">
        <f t="shared" si="1"/>
        <v>FH.FP.42</v>
      </c>
      <c r="F42" s="319" t="str">
        <f>VLOOKUP(E42,TaskValues_ref!E:F,2,FALSE)</f>
        <v>Psycho-social counseling</v>
      </c>
      <c r="G42" s="321" t="str">
        <f>VLOOKUP($E42,TaskValues_ref!$E:$Z,3,FALSE)</f>
        <v>Clinical</v>
      </c>
      <c r="H42" s="321" t="str">
        <f>VLOOKUP($E42,TaskValues_ref!$E:$Z,4,FALSE)</f>
        <v>Preventive</v>
      </c>
      <c r="I42" s="321" t="str">
        <f>VLOOKUP($E42,TaskValues_ref!$E:$Z,5,FALSE)</f>
        <v>Family planning</v>
      </c>
      <c r="J42" s="320" t="str">
        <f>VLOOKUP($E42,TaskValues_ref!$E:$Z,6,FALSE)</f>
        <v>women 15-49</v>
      </c>
      <c r="K42" s="321" t="str">
        <f>VLOOKUP($E42,TaskValues_ref!$E:$Z,10,FALSE)</f>
        <v>Amhara</v>
      </c>
      <c r="L42" s="195" t="str">
        <f>IF(VLOOKUP($E42,TaskValues_ref!$E:$Z,11,FALSE)=0,"",VLOOKUP($E42,TaskValues_ref!$E:$Z,11,FALSE))</f>
        <v/>
      </c>
      <c r="M42" s="321" t="str">
        <f>IF(VLOOKUP($E42,TaskValues_ref!$E:$Z,13,FALSE)=0,"",VLOOKUP($E42,TaskValues_ref!$E:$Z,13,FALSE))</f>
        <v/>
      </c>
      <c r="N42" s="89">
        <f>IF(VLOOKUP($E42,TaskValues_ref!$E:$Z,15,FALSE)=0,"",VLOOKUP($E42,TaskValues_ref!$E:$Z,15,FALSE))</f>
        <v>1</v>
      </c>
      <c r="O42">
        <f>IF(VLOOKUP($E42,TaskValues_ref!$E:$Z,16,FALSE)=0,"",VLOOKUP($E42,TaskValues_ref!$E:$Z,16,FALSE))</f>
        <v>1</v>
      </c>
      <c r="P42" t="str">
        <f>IF(VLOOKUP($E42,TaskValues_ref!$E:$Z,17,FALSE)=0,"",VLOOKUP($E42,TaskValues_ref!$E:$Z,17,FALSE))</f>
        <v/>
      </c>
      <c r="Q42">
        <f>IF(VLOOKUP($E42,TaskValues_ref!$E:$Z,18,FALSE)=0,"",VLOOKUP($E42,TaskValues_ref!$E:$Z,18,FALSE))</f>
        <v>15</v>
      </c>
      <c r="R42" t="str">
        <f>IF(VLOOKUP($E42,TaskValues_ref!$E:$Z,19,FALSE)=0,"",VLOOKUP($E42,TaskValues_ref!$E:$Z,19,FALSE))</f>
        <v/>
      </c>
      <c r="S42" t="str">
        <f>IF(VLOOKUP($E42,TaskValues_ref!$E:$Z,20,FALSE)=0,"",VLOOKUP($E42,TaskValues_ref!$E:$Z,20,FALSE))</f>
        <v/>
      </c>
    </row>
    <row r="43" spans="1:19" x14ac:dyDescent="0.35">
      <c r="A43" s="355" t="s">
        <v>2163</v>
      </c>
      <c r="B43" s="356" t="s">
        <v>2266</v>
      </c>
      <c r="C43" s="356"/>
      <c r="D43" s="353">
        <v>44</v>
      </c>
      <c r="E43" s="64" t="str">
        <f t="shared" si="1"/>
        <v>FH.FP.44</v>
      </c>
      <c r="F43" s="319" t="str">
        <f>VLOOKUP(E43,TaskValues_ref!E:F,2,FALSE)</f>
        <v>Post-abortion follow-up</v>
      </c>
      <c r="G43" s="321" t="str">
        <f>VLOOKUP($E43,TaskValues_ref!$E:$Z,3,FALSE)</f>
        <v>Clinical</v>
      </c>
      <c r="H43" s="321" t="str">
        <f>VLOOKUP($E43,TaskValues_ref!$E:$Z,4,FALSE)</f>
        <v>Acute</v>
      </c>
      <c r="I43" s="321" t="str">
        <f>VLOOKUP($E43,TaskValues_ref!$E:$Z,5,FALSE)</f>
        <v>Family planning</v>
      </c>
      <c r="J43" s="320" t="str">
        <f>VLOOKUP($E43,TaskValues_ref!$E:$Z,6,FALSE)</f>
        <v>births</v>
      </c>
      <c r="K43" s="321" t="str">
        <f>VLOOKUP($E43,TaskValues_ref!$E:$Z,10,FALSE)</f>
        <v>Amhara</v>
      </c>
      <c r="L43" s="195">
        <f>IF(VLOOKUP($E43,TaskValues_ref!$E:$Z,11,FALSE)=0,"",VLOOKUP($E43,TaskValues_ref!$E:$Z,11,FALSE))</f>
        <v>0.16649999999999998</v>
      </c>
      <c r="M43" s="321"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10</v>
      </c>
      <c r="R43" t="str">
        <f>IF(VLOOKUP($E43,TaskValues_ref!$E:$Z,19,FALSE)=0,"",VLOOKUP($E43,TaskValues_ref!$E:$Z,19,FALSE))</f>
        <v/>
      </c>
      <c r="S43" t="str">
        <f>IF(VLOOKUP($E43,TaskValues_ref!$E:$Z,20,FALSE)=0,"",VLOOKUP($E43,TaskValues_ref!$E:$Z,20,FALSE))</f>
        <v/>
      </c>
    </row>
    <row r="44" spans="1:19" x14ac:dyDescent="0.35">
      <c r="A44" s="355" t="s">
        <v>2163</v>
      </c>
      <c r="B44" s="356" t="s">
        <v>2266</v>
      </c>
      <c r="C44" s="356"/>
      <c r="D44" s="353">
        <v>45</v>
      </c>
      <c r="E44" s="64" t="str">
        <f t="shared" si="1"/>
        <v>FH.FP.45</v>
      </c>
      <c r="F44" s="319" t="str">
        <f>VLOOKUP(E44,TaskValues_ref!E:F,2,FALSE)</f>
        <v>Education on menstration</v>
      </c>
      <c r="G44" s="321" t="str">
        <f>VLOOKUP($E44,TaskValues_ref!$E:$Z,3,FALSE)</f>
        <v>Non-clinical</v>
      </c>
      <c r="H44" s="321" t="str">
        <f>VLOOKUP($E44,TaskValues_ref!$E:$Z,4,FALSE)</f>
        <v>Public Health</v>
      </c>
      <c r="I44" s="321" t="str">
        <f>VLOOKUP($E44,TaskValues_ref!$E:$Z,5,FALSE)</f>
        <v>Sexual health</v>
      </c>
      <c r="J44" s="320" t="str">
        <f>VLOOKUP($E44,TaskValues_ref!$E:$Z,6,FALSE)</f>
        <v>18 yo women</v>
      </c>
      <c r="K44" s="321" t="str">
        <f>VLOOKUP($E44,TaskValues_ref!$E:$Z,10,FALSE)</f>
        <v>Amhara</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t="str">
        <f>IF(VLOOKUP($E44,TaskValues_ref!$E:$Z,17,FALSE)=0,"",VLOOKUP($E44,TaskValues_ref!$E:$Z,17,FALSE))</f>
        <v/>
      </c>
      <c r="Q44" t="str">
        <f>IF(VLOOKUP($E44,TaskValues_ref!$E:$Z,18,FALSE)=0,"",VLOOKUP($E44,TaskValues_ref!$E:$Z,18,FALSE))</f>
        <v/>
      </c>
      <c r="R44" t="str">
        <f>IF(VLOOKUP($E44,TaskValues_ref!$E:$Z,19,FALSE)=0,"",VLOOKUP($E44,TaskValues_ref!$E:$Z,19,FALSE))</f>
        <v/>
      </c>
      <c r="S44" t="str">
        <f>IF(VLOOKUP($E44,TaskValues_ref!$E:$Z,20,FALSE)=0,"",VLOOKUP($E44,TaskValues_ref!$E:$Z,20,FALSE))</f>
        <v/>
      </c>
    </row>
    <row r="45" spans="1:19" x14ac:dyDescent="0.35">
      <c r="A45" s="355" t="s">
        <v>2163</v>
      </c>
      <c r="B45" s="356" t="s">
        <v>2266</v>
      </c>
      <c r="C45" s="356"/>
      <c r="D45" s="353">
        <v>46</v>
      </c>
      <c r="E45" s="64" t="str">
        <f t="shared" si="1"/>
        <v>FH.FP.46</v>
      </c>
      <c r="F45" s="319" t="str">
        <f>VLOOKUP(E45,TaskValues_ref!E:F,2,FALSE)</f>
        <v>Treatment of menstrual problems</v>
      </c>
      <c r="G45" s="321" t="str">
        <f>VLOOKUP($E45,TaskValues_ref!$E:$Z,3,FALSE)</f>
        <v>Clinical</v>
      </c>
      <c r="H45" s="321" t="str">
        <f>VLOOKUP($E45,TaskValues_ref!$E:$Z,4,FALSE)</f>
        <v>Acute</v>
      </c>
      <c r="I45" s="321" t="str">
        <f>VLOOKUP($E45,TaskValues_ref!$E:$Z,5,FALSE)</f>
        <v>Sexual health</v>
      </c>
      <c r="J45" s="320" t="str">
        <f>VLOOKUP($E45,TaskValues_ref!$E:$Z,6,FALSE)</f>
        <v>women 15-49</v>
      </c>
      <c r="K45" s="321" t="str">
        <f>VLOOKUP($E45,TaskValues_ref!$E:$Z,10,FALSE)</f>
        <v>Amhara</v>
      </c>
      <c r="L45" s="195">
        <f>IF(VLOOKUP($E45,TaskValues_ref!$E:$Z,11,FALSE)=0,"",VLOOKUP($E45,TaskValues_ref!$E:$Z,11,FALSE))</f>
        <v>0.14000000000000001</v>
      </c>
      <c r="M45" s="321" t="str">
        <f>IF(VLOOKUP($E45,TaskValues_ref!$E:$Z,13,FALSE)=0,"",VLOOKUP($E45,TaskValues_ref!$E:$Z,13,FALSE))</f>
        <v/>
      </c>
      <c r="N45" s="89">
        <f>IF(VLOOKUP($E45,TaskValues_ref!$E:$Z,15,FALSE)=0,"",VLOOKUP($E45,TaskValues_ref!$E:$Z,15,FALSE))</f>
        <v>1</v>
      </c>
      <c r="O45">
        <f>IF(VLOOKUP($E45,TaskValues_ref!$E:$Z,16,FALSE)=0,"",VLOOKUP($E45,TaskValues_ref!$E:$Z,16,FALSE))</f>
        <v>1</v>
      </c>
      <c r="P45">
        <f>IF(VLOOKUP($E45,TaskValues_ref!$E:$Z,17,FALSE)=0,"",VLOOKUP($E45,TaskValues_ref!$E:$Z,17,FALSE))</f>
        <v>0.2</v>
      </c>
      <c r="Q45">
        <f>IF(VLOOKUP($E45,TaskValues_ref!$E:$Z,18,FALSE)=0,"",VLOOKUP($E45,TaskValues_ref!$E:$Z,18,FALSE))</f>
        <v>10</v>
      </c>
      <c r="R45" t="str">
        <f>IF(VLOOKUP($E45,TaskValues_ref!$E:$Z,19,FALSE)=0,"",VLOOKUP($E45,TaskValues_ref!$E:$Z,19,FALSE))</f>
        <v/>
      </c>
      <c r="S45" t="str">
        <f>IF(VLOOKUP($E45,TaskValues_ref!$E:$Z,20,FALSE)=0,"",VLOOKUP($E45,TaskValues_ref!$E:$Z,20,FALSE))</f>
        <v/>
      </c>
    </row>
    <row r="46" spans="1:19" x14ac:dyDescent="0.35">
      <c r="A46" s="355" t="s">
        <v>2163</v>
      </c>
      <c r="B46" s="356" t="s">
        <v>2266</v>
      </c>
      <c r="C46" s="356"/>
      <c r="D46" s="353">
        <v>47</v>
      </c>
      <c r="E46" s="64" t="str">
        <f t="shared" si="1"/>
        <v>FH.FP.47</v>
      </c>
      <c r="F46" s="319" t="str">
        <f>VLOOKUP(E46,TaskValues_ref!E:F,2,FALSE)</f>
        <v>Promote self-breast exam</v>
      </c>
      <c r="G46" s="321" t="str">
        <f>VLOOKUP($E46,TaskValues_ref!$E:$Z,3,FALSE)</f>
        <v>Non-clinical</v>
      </c>
      <c r="H46" s="321" t="str">
        <f>VLOOKUP($E46,TaskValues_ref!$E:$Z,4,FALSE)</f>
        <v>Preventive</v>
      </c>
      <c r="I46" s="321" t="str">
        <f>VLOOKUP($E46,TaskValues_ref!$E:$Z,5,FALSE)</f>
        <v>Sexual health</v>
      </c>
      <c r="J46" s="320" t="str">
        <f>VLOOKUP($E46,TaskValues_ref!$E:$Z,6,FALSE)</f>
        <v>18 yo women</v>
      </c>
      <c r="K46" s="321" t="str">
        <f>VLOOKUP($E46,TaskValues_ref!$E:$Z,10,FALSE)</f>
        <v>Amhara</v>
      </c>
      <c r="L46" s="195">
        <f>IF(VLOOKUP($E46,TaskValues_ref!$E:$Z,11,FALSE)=0,"",VLOOKUP($E46,TaskValues_ref!$E:$Z,11,FALSE))</f>
        <v>1</v>
      </c>
      <c r="M46" s="321" t="str">
        <f>IF(VLOOKUP($E46,TaskValues_ref!$E:$Z,13,FALSE)=0,"",VLOOKUP($E46,TaskValues_ref!$E:$Z,13,FALSE))</f>
        <v/>
      </c>
      <c r="N46" s="89">
        <f>IF(VLOOKUP($E46,TaskValues_ref!$E:$Z,15,FALSE)=0,"",VLOOKUP($E46,TaskValues_ref!$E:$Z,15,FALSE))</f>
        <v>1</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35">
      <c r="A47" s="355" t="s">
        <v>2163</v>
      </c>
      <c r="B47" s="356" t="s">
        <v>2266</v>
      </c>
      <c r="C47" s="356"/>
      <c r="D47" s="353">
        <v>48</v>
      </c>
      <c r="E47" s="64" t="str">
        <f t="shared" si="1"/>
        <v>FH.FP.48</v>
      </c>
      <c r="F47" s="319" t="str">
        <f>VLOOKUP(E47,TaskValues_ref!E:F,2,FALSE)</f>
        <v>HPV vacination</v>
      </c>
      <c r="G47" s="321" t="str">
        <f>VLOOKUP($E47,TaskValues_ref!$E:$Z,3,FALSE)</f>
        <v>Clinical</v>
      </c>
      <c r="H47" s="321" t="str">
        <f>VLOOKUP($E47,TaskValues_ref!$E:$Z,4,FALSE)</f>
        <v>Preventive</v>
      </c>
      <c r="I47" s="321" t="str">
        <f>VLOOKUP($E47,TaskValues_ref!$E:$Z,5,FALSE)</f>
        <v>Immunization</v>
      </c>
      <c r="J47" s="320" t="str">
        <f>VLOOKUP($E47,TaskValues_ref!$E:$Z,6,FALSE)</f>
        <v>15 yo girls</v>
      </c>
      <c r="K47" s="321" t="str">
        <f>VLOOKUP($E47,TaskValues_ref!$E:$Z,10,FALSE)</f>
        <v>Amhara</v>
      </c>
      <c r="L47" s="195">
        <f>IF(VLOOKUP($E47,TaskValues_ref!$E:$Z,11,FALSE)=0,"",VLOOKUP($E47,TaskValues_ref!$E:$Z,11,FALSE))</f>
        <v>1</v>
      </c>
      <c r="M47" s="321" t="str">
        <f>IF(VLOOKUP($E47,TaskValues_ref!$E:$Z,13,FALSE)=0,"",VLOOKUP($E47,TaskValues_ref!$E:$Z,13,FALSE))</f>
        <v/>
      </c>
      <c r="N47" s="89">
        <f>IF(VLOOKUP($E47,TaskValues_ref!$E:$Z,15,FALSE)=0,"",VLOOKUP($E47,TaskValues_ref!$E:$Z,15,FALSE))</f>
        <v>1</v>
      </c>
      <c r="O47">
        <f>IF(VLOOKUP($E47,TaskValues_ref!$E:$Z,16,FALSE)=0,"",VLOOKUP($E47,TaskValues_ref!$E:$Z,16,FALSE))</f>
        <v>2</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35">
      <c r="A48" s="355" t="s">
        <v>2163</v>
      </c>
      <c r="B48" s="356" t="s">
        <v>2266</v>
      </c>
      <c r="C48" s="356"/>
      <c r="D48" s="353">
        <v>49</v>
      </c>
      <c r="E48" s="64" t="str">
        <f t="shared" si="1"/>
        <v>FH.FP.49</v>
      </c>
      <c r="F48" s="319" t="str">
        <f>VLOOKUP(E48,TaskValues_ref!E:F,2,FALSE)</f>
        <v>Education on health &amp; wellbeing</v>
      </c>
      <c r="G48" s="321" t="str">
        <f>VLOOKUP($E48,TaskValues_ref!$E:$Z,3,FALSE)</f>
        <v>Non-clinical</v>
      </c>
      <c r="H48" s="321" t="str">
        <f>VLOOKUP($E48,TaskValues_ref!$E:$Z,4,FALSE)</f>
        <v>Public Health</v>
      </c>
      <c r="I48" s="321" t="str">
        <f>VLOOKUP($E48,TaskValues_ref!$E:$Z,5,FALSE)</f>
        <v>Sexual health</v>
      </c>
      <c r="J48" s="320" t="str">
        <f>VLOOKUP($E48,TaskValues_ref!$E:$Z,6,FALSE)</f>
        <v>women 15-49</v>
      </c>
      <c r="K48" s="321" t="str">
        <f>VLOOKUP($E48,TaskValues_ref!$E:$Z,10,FALSE)</f>
        <v>Amhara</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35">
      <c r="A49" s="355" t="s">
        <v>2163</v>
      </c>
      <c r="B49" s="356" t="s">
        <v>2266</v>
      </c>
      <c r="C49" s="356"/>
      <c r="D49" s="353">
        <v>50</v>
      </c>
      <c r="E49" s="64" t="str">
        <f t="shared" si="1"/>
        <v>FH.FP.50</v>
      </c>
      <c r="F49" s="319" t="str">
        <f>VLOOKUP(E49,TaskValues_ref!E:F,2,FALSE)</f>
        <v>Adolescent SRH</v>
      </c>
      <c r="G49" s="321" t="str">
        <f>VLOOKUP($E49,TaskValues_ref!$E:$Z,3,FALSE)</f>
        <v>Clinical</v>
      </c>
      <c r="H49" s="321" t="str">
        <f>VLOOKUP($E49,TaskValues_ref!$E:$Z,4,FALSE)</f>
        <v>Preventive</v>
      </c>
      <c r="I49" s="321" t="str">
        <f>VLOOKUP($E49,TaskValues_ref!$E:$Z,5,FALSE)</f>
        <v>Family planning</v>
      </c>
      <c r="J49" s="320" t="str">
        <f>VLOOKUP($E49,TaskValues_ref!$E:$Z,6,FALSE)</f>
        <v>15 yo girls</v>
      </c>
      <c r="K49" s="321" t="str">
        <f>VLOOKUP($E49,TaskValues_ref!$E:$Z,10,FALSE)</f>
        <v>Amhara</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35">
      <c r="A50" s="355" t="s">
        <v>2163</v>
      </c>
      <c r="B50" s="356" t="s">
        <v>2266</v>
      </c>
      <c r="C50" s="356"/>
      <c r="D50" s="353">
        <v>51</v>
      </c>
      <c r="E50" s="64" t="str">
        <f t="shared" si="1"/>
        <v>FH.FP.51</v>
      </c>
      <c r="F50" s="319" t="str">
        <f>VLOOKUP(E50,TaskValues_ref!E:F,2,FALSE)</f>
        <v>Provision of adolescent-friendly contraceptives</v>
      </c>
      <c r="G50" s="321" t="str">
        <f>VLOOKUP($E50,TaskValues_ref!$E:$Z,3,FALSE)</f>
        <v>Clinical</v>
      </c>
      <c r="H50" s="321" t="str">
        <f>VLOOKUP($E50,TaskValues_ref!$E:$Z,4,FALSE)</f>
        <v>Preventive</v>
      </c>
      <c r="I50" s="321" t="str">
        <f>VLOOKUP($E50,TaskValues_ref!$E:$Z,5,FALSE)</f>
        <v>Family planning</v>
      </c>
      <c r="J50" s="320" t="str">
        <f>VLOOKUP($E50,TaskValues_ref!$E:$Z,6,FALSE)</f>
        <v>15 yo girls</v>
      </c>
      <c r="K50" s="321" t="str">
        <f>VLOOKUP($E50,TaskValues_ref!$E:$Z,10,FALSE)</f>
        <v>Amhara</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35">
      <c r="A51" s="355" t="s">
        <v>2163</v>
      </c>
      <c r="B51" s="356" t="s">
        <v>2266</v>
      </c>
      <c r="C51" s="356"/>
      <c r="D51" s="353">
        <v>52</v>
      </c>
      <c r="E51" s="64" t="str">
        <f t="shared" si="1"/>
        <v>FH.FP.52</v>
      </c>
      <c r="F51" s="319" t="str">
        <f>VLOOKUP(E51,TaskValues_ref!E:F,2,FALSE)</f>
        <v>Education about GBV</v>
      </c>
      <c r="G51" s="321" t="str">
        <f>VLOOKUP($E51,TaskValues_ref!$E:$Z,3,FALSE)</f>
        <v>Non-clinical</v>
      </c>
      <c r="H51" s="321" t="str">
        <f>VLOOKUP($E51,TaskValues_ref!$E:$Z,4,FALSE)</f>
        <v>Public Health</v>
      </c>
      <c r="I51" s="321" t="str">
        <f>VLOOKUP($E51,TaskValues_ref!$E:$Z,5,FALSE)</f>
        <v>Sexual health</v>
      </c>
      <c r="J51" s="320" t="str">
        <f>VLOOKUP($E51,TaskValues_ref!$E:$Z,6,FALSE)</f>
        <v>-</v>
      </c>
      <c r="K51" s="321" t="str">
        <f>VLOOKUP($E51,TaskValues_ref!$E:$Z,10,FALSE)</f>
        <v>Amhara</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35">
      <c r="A52" s="355" t="s">
        <v>2163</v>
      </c>
      <c r="B52" s="356" t="s">
        <v>2266</v>
      </c>
      <c r="C52" s="356"/>
      <c r="D52" s="353">
        <v>53</v>
      </c>
      <c r="E52" s="64" t="str">
        <f t="shared" si="1"/>
        <v>FH.FP.53</v>
      </c>
      <c r="F52" s="319" t="str">
        <f>VLOOKUP(E52,TaskValues_ref!E:F,2,FALSE)</f>
        <v>Community dialogue about GBV</v>
      </c>
      <c r="G52" s="321" t="str">
        <f>VLOOKUP($E52,TaskValues_ref!$E:$Z,3,FALSE)</f>
        <v>Non-clinical</v>
      </c>
      <c r="H52" s="321" t="str">
        <f>VLOOKUP($E52,TaskValues_ref!$E:$Z,4,FALSE)</f>
        <v>Public Health</v>
      </c>
      <c r="I52" s="321" t="str">
        <f>VLOOKUP($E52,TaskValues_ref!$E:$Z,5,FALSE)</f>
        <v>Sexual health</v>
      </c>
      <c r="J52" s="320" t="str">
        <f>VLOOKUP($E52,TaskValues_ref!$E:$Z,6,FALSE)</f>
        <v>-</v>
      </c>
      <c r="K52" s="321" t="str">
        <f>VLOOKUP($E52,TaskValues_ref!$E:$Z,10,FALSE)</f>
        <v>Amhara</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35">
      <c r="A53" s="355" t="s">
        <v>2163</v>
      </c>
      <c r="B53" s="356" t="s">
        <v>2266</v>
      </c>
      <c r="C53" s="356"/>
      <c r="D53" s="353">
        <v>54</v>
      </c>
      <c r="E53" s="64" t="str">
        <f t="shared" si="1"/>
        <v>FH.FP.54</v>
      </c>
      <c r="F53" s="319" t="str">
        <f>VLOOKUP(E53,TaskValues_ref!E:F,2,FALSE)</f>
        <v>Pregnancy test for GBV</v>
      </c>
      <c r="G53" s="321" t="str">
        <f>VLOOKUP($E53,TaskValues_ref!$E:$Z,3,FALSE)</f>
        <v>Clinical</v>
      </c>
      <c r="H53" s="321" t="str">
        <f>VLOOKUP($E53,TaskValues_ref!$E:$Z,4,FALSE)</f>
        <v>Acute</v>
      </c>
      <c r="I53" s="321" t="str">
        <f>VLOOKUP($E53,TaskValues_ref!$E:$Z,5,FALSE)</f>
        <v>Sexual health</v>
      </c>
      <c r="J53" s="320" t="str">
        <f>VLOOKUP($E53,TaskValues_ref!$E:$Z,6,FALSE)</f>
        <v>women 15-49</v>
      </c>
      <c r="K53" s="321" t="str">
        <f>VLOOKUP($E53,TaskValues_ref!$E:$Z,10,FALSE)</f>
        <v>Amhara</v>
      </c>
      <c r="L53" s="195">
        <f>IF(VLOOKUP($E53,TaskValues_ref!$E:$Z,11,FALSE)=0,"",VLOOKUP($E53,TaskValues_ref!$E:$Z,11,FALSE))</f>
        <v>6.9000000000000006E-2</v>
      </c>
      <c r="M53" s="321" t="str">
        <f>IF(VLOOKUP($E53,TaskValues_ref!$E:$Z,13,FALSE)=0,"",VLOOKUP($E53,TaskValues_ref!$E:$Z,13,FALSE))</f>
        <v/>
      </c>
      <c r="N53" s="89">
        <f>IF(VLOOKUP($E53,TaskValues_ref!$E:$Z,15,FALSE)=0,"",VLOOKUP($E53,TaskValues_ref!$E:$Z,15,FALSE))</f>
        <v>0.98</v>
      </c>
      <c r="O53">
        <f>IF(VLOOKUP($E53,TaskValues_ref!$E:$Z,16,FALSE)=0,"",VLOOKUP($E53,TaskValues_ref!$E:$Z,16,FALSE))</f>
        <v>1</v>
      </c>
      <c r="P53" t="str">
        <f>IF(VLOOKUP($E53,TaskValues_ref!$E:$Z,17,FALSE)=0,"",VLOOKUP($E53,TaskValues_ref!$E:$Z,17,FALSE))</f>
        <v/>
      </c>
      <c r="Q53">
        <f>IF(VLOOKUP($E53,TaskValues_ref!$E:$Z,18,FALSE)=0,"",VLOOKUP($E53,TaskValues_ref!$E:$Z,18,FALSE))</f>
        <v>5</v>
      </c>
      <c r="R53" t="str">
        <f>IF(VLOOKUP($E53,TaskValues_ref!$E:$Z,19,FALSE)=0,"",VLOOKUP($E53,TaskValues_ref!$E:$Z,19,FALSE))</f>
        <v/>
      </c>
      <c r="S53" t="str">
        <f>IF(VLOOKUP($E53,TaskValues_ref!$E:$Z,20,FALSE)=0,"",VLOOKUP($E53,TaskValues_ref!$E:$Z,20,FALSE))</f>
        <v/>
      </c>
    </row>
    <row r="54" spans="1:19" x14ac:dyDescent="0.35">
      <c r="A54" s="355" t="s">
        <v>2163</v>
      </c>
      <c r="B54" s="356" t="s">
        <v>2266</v>
      </c>
      <c r="C54" s="356"/>
      <c r="D54" s="353">
        <v>55</v>
      </c>
      <c r="E54" s="64" t="str">
        <f t="shared" si="1"/>
        <v>FH.FP.55</v>
      </c>
      <c r="F54" s="319" t="str">
        <f>VLOOKUP(E54,TaskValues_ref!E:F,2,FALSE)</f>
        <v>HIV test for GBV</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Amhara</v>
      </c>
      <c r="L54" s="195">
        <f>IF(VLOOKUP($E54,TaskValues_ref!$E:$Z,11,FALSE)=0,"",VLOOKUP($E54,TaskValues_ref!$E:$Z,11,FALSE))</f>
        <v>6.9000000000000006E-2</v>
      </c>
      <c r="M54" s="321" t="str">
        <f>IF(VLOOKUP($E54,TaskValues_ref!$E:$Z,13,FALSE)=0,"",VLOOKUP($E54,TaskValues_ref!$E:$Z,13,FALSE))</f>
        <v/>
      </c>
      <c r="N54" s="89">
        <f>IF(VLOOKUP($E54,TaskValues_ref!$E:$Z,15,FALSE)=0,"",VLOOKUP($E54,TaskValues_ref!$E:$Z,15,FALSE))</f>
        <v>0.98</v>
      </c>
      <c r="O54">
        <f>IF(VLOOKUP($E54,TaskValues_ref!$E:$Z,16,FALSE)=0,"",VLOOKUP($E54,TaskValues_ref!$E:$Z,16,FALSE))</f>
        <v>3</v>
      </c>
      <c r="P54" t="str">
        <f>IF(VLOOKUP($E54,TaskValues_ref!$E:$Z,17,FALSE)=0,"",VLOOKUP($E54,TaskValues_ref!$E:$Z,17,FALSE))</f>
        <v/>
      </c>
      <c r="Q54">
        <f>IF(VLOOKUP($E54,TaskValues_ref!$E:$Z,18,FALSE)=0,"",VLOOKUP($E54,TaskValues_ref!$E:$Z,18,FALSE))</f>
        <v>5</v>
      </c>
      <c r="R54" t="str">
        <f>IF(VLOOKUP($E54,TaskValues_ref!$E:$Z,19,FALSE)=0,"",VLOOKUP($E54,TaskValues_ref!$E:$Z,19,FALSE))</f>
        <v/>
      </c>
      <c r="S54" t="str">
        <f>IF(VLOOKUP($E54,TaskValues_ref!$E:$Z,20,FALSE)=0,"",VLOOKUP($E54,TaskValues_ref!$E:$Z,20,FALSE))</f>
        <v/>
      </c>
    </row>
    <row r="55" spans="1:19" x14ac:dyDescent="0.35">
      <c r="A55" s="355" t="s">
        <v>2163</v>
      </c>
      <c r="B55" s="356" t="s">
        <v>2266</v>
      </c>
      <c r="C55" s="356"/>
      <c r="D55" s="353">
        <v>56</v>
      </c>
      <c r="E55" s="64" t="str">
        <f t="shared" si="1"/>
        <v>FH.FP.56</v>
      </c>
      <c r="F55" s="319" t="str">
        <f>VLOOKUP(E55,TaskValues_ref!E:F,2,FALSE)</f>
        <v>Emergency GBV response</v>
      </c>
      <c r="G55" s="321" t="str">
        <f>VLOOKUP($E55,TaskValues_ref!$E:$Z,3,FALSE)</f>
        <v>Clinical</v>
      </c>
      <c r="H55" s="321" t="str">
        <f>VLOOKUP($E55,TaskValues_ref!$E:$Z,4,FALSE)</f>
        <v>Acute</v>
      </c>
      <c r="I55" s="321" t="str">
        <f>VLOOKUP($E55,TaskValues_ref!$E:$Z,5,FALSE)</f>
        <v>Sexual health</v>
      </c>
      <c r="J55" s="320" t="str">
        <f>VLOOKUP($E55,TaskValues_ref!$E:$Z,6,FALSE)</f>
        <v>women 15-49</v>
      </c>
      <c r="K55" s="321" t="str">
        <f>VLOOKUP($E55,TaskValues_ref!$E:$Z,10,FALSE)</f>
        <v>Amhara</v>
      </c>
      <c r="L55" s="195">
        <f>IF(VLOOKUP($E55,TaskValues_ref!$E:$Z,11,FALSE)=0,"",VLOOKUP($E55,TaskValues_ref!$E:$Z,11,FALSE))</f>
        <v>0.13400000000000001</v>
      </c>
      <c r="M55" s="321" t="str">
        <f>IF(VLOOKUP($E55,TaskValues_ref!$E:$Z,13,FALSE)=0,"",VLOOKUP($E55,TaskValues_ref!$E:$Z,13,FALSE))</f>
        <v/>
      </c>
      <c r="N55" s="89">
        <f>IF(VLOOKUP($E55,TaskValues_ref!$E:$Z,15,FALSE)=0,"",VLOOKUP($E55,TaskValues_ref!$E:$Z,15,FALSE))</f>
        <v>0.98</v>
      </c>
      <c r="O55">
        <f>IF(VLOOKUP($E55,TaskValues_ref!$E:$Z,16,FALSE)=0,"",VLOOKUP($E55,TaskValues_ref!$E:$Z,16,FALSE))</f>
        <v>1</v>
      </c>
      <c r="P55" t="str">
        <f>IF(VLOOKUP($E55,TaskValues_ref!$E:$Z,17,FALSE)=0,"",VLOOKUP($E55,TaskValues_ref!$E:$Z,17,FALSE))</f>
        <v/>
      </c>
      <c r="Q55">
        <f>IF(VLOOKUP($E55,TaskValues_ref!$E:$Z,18,FALSE)=0,"",VLOOKUP($E55,TaskValues_ref!$E:$Z,18,FALSE))</f>
        <v>20</v>
      </c>
      <c r="R55" t="str">
        <f>IF(VLOOKUP($E55,TaskValues_ref!$E:$Z,19,FALSE)=0,"",VLOOKUP($E55,TaskValues_ref!$E:$Z,19,FALSE))</f>
        <v/>
      </c>
      <c r="S55" t="str">
        <f>IF(VLOOKUP($E55,TaskValues_ref!$E:$Z,20,FALSE)=0,"",VLOOKUP($E55,TaskValues_ref!$E:$Z,20,FALSE))</f>
        <v/>
      </c>
    </row>
    <row r="56" spans="1:19" x14ac:dyDescent="0.35">
      <c r="A56" s="355" t="s">
        <v>2163</v>
      </c>
      <c r="B56" s="356" t="s">
        <v>2266</v>
      </c>
      <c r="C56" s="356"/>
      <c r="D56" s="353">
        <v>57</v>
      </c>
      <c r="E56" s="64" t="str">
        <f t="shared" si="1"/>
        <v>FH.FP.57</v>
      </c>
      <c r="F56" s="319" t="str">
        <f>VLOOKUP(E56,TaskValues_ref!E:F,2,FALSE)</f>
        <v>Medical treatment for GBV</v>
      </c>
      <c r="G56" s="321" t="str">
        <f>VLOOKUP($E56,TaskValues_ref!$E:$Z,3,FALSE)</f>
        <v>Clinical</v>
      </c>
      <c r="H56" s="321" t="str">
        <f>VLOOKUP($E56,TaskValues_ref!$E:$Z,4,FALSE)</f>
        <v>Acute</v>
      </c>
      <c r="I56" s="321" t="str">
        <f>VLOOKUP($E56,TaskValues_ref!$E:$Z,5,FALSE)</f>
        <v>Sexual health</v>
      </c>
      <c r="J56" s="320" t="str">
        <f>VLOOKUP($E56,TaskValues_ref!$E:$Z,6,FALSE)</f>
        <v>women 15-49</v>
      </c>
      <c r="K56" s="321" t="str">
        <f>VLOOKUP($E56,TaskValues_ref!$E:$Z,10,FALSE)</f>
        <v>Amhara</v>
      </c>
      <c r="L56" s="195">
        <f>IF(VLOOKUP($E56,TaskValues_ref!$E:$Z,11,FALSE)=0,"",VLOOKUP($E56,TaskValues_ref!$E:$Z,11,FALSE))</f>
        <v>0.13400000000000001</v>
      </c>
      <c r="M56" s="321" t="str">
        <f>IF(VLOOKUP($E56,TaskValues_ref!$E:$Z,13,FALSE)=0,"",VLOOKUP($E56,TaskValues_ref!$E:$Z,13,FALSE))</f>
        <v/>
      </c>
      <c r="N56" s="89">
        <f>IF(VLOOKUP($E56,TaskValues_ref!$E:$Z,15,FALSE)=0,"",VLOOKUP($E56,TaskValues_ref!$E:$Z,15,FALSE))</f>
        <v>0.98</v>
      </c>
      <c r="O56">
        <f>IF(VLOOKUP($E56,TaskValues_ref!$E:$Z,16,FALSE)=0,"",VLOOKUP($E56,TaskValues_ref!$E:$Z,16,FALSE))</f>
        <v>1</v>
      </c>
      <c r="P56" t="str">
        <f>IF(VLOOKUP($E56,TaskValues_ref!$E:$Z,17,FALSE)=0,"",VLOOKUP($E56,TaskValues_ref!$E:$Z,17,FALSE))</f>
        <v/>
      </c>
      <c r="Q56">
        <f>IF(VLOOKUP($E56,TaskValues_ref!$E:$Z,18,FALSE)=0,"",VLOOKUP($E56,TaskValues_ref!$E:$Z,18,FALSE))</f>
        <v>20</v>
      </c>
      <c r="R56" t="str">
        <f>IF(VLOOKUP($E56,TaskValues_ref!$E:$Z,19,FALSE)=0,"",VLOOKUP($E56,TaskValues_ref!$E:$Z,19,FALSE))</f>
        <v/>
      </c>
      <c r="S56" t="str">
        <f>IF(VLOOKUP($E56,TaskValues_ref!$E:$Z,20,FALSE)=0,"",VLOOKUP($E56,TaskValues_ref!$E:$Z,20,FALSE))</f>
        <v/>
      </c>
    </row>
    <row r="57" spans="1:19" x14ac:dyDescent="0.35">
      <c r="A57" s="355" t="s">
        <v>2163</v>
      </c>
      <c r="B57" s="356" t="s">
        <v>2266</v>
      </c>
      <c r="C57" s="356"/>
      <c r="D57" s="353">
        <v>58</v>
      </c>
      <c r="E57" s="64" t="str">
        <f t="shared" si="1"/>
        <v>FH.FP.58</v>
      </c>
      <c r="F57" s="319" t="str">
        <f>VLOOKUP(E57,TaskValues_ref!E:F,2,FALSE)</f>
        <v>Psycho-social support for GBV</v>
      </c>
      <c r="G57" s="321" t="str">
        <f>VLOOKUP($E57,TaskValues_ref!$E:$Z,3,FALSE)</f>
        <v>Clinical</v>
      </c>
      <c r="H57" s="321" t="str">
        <f>VLOOKUP($E57,TaskValues_ref!$E:$Z,4,FALSE)</f>
        <v>Acute</v>
      </c>
      <c r="I57" s="321" t="str">
        <f>VLOOKUP($E57,TaskValues_ref!$E:$Z,5,FALSE)</f>
        <v>Sexual health</v>
      </c>
      <c r="J57" s="320" t="str">
        <f>VLOOKUP($E57,TaskValues_ref!$E:$Z,6,FALSE)</f>
        <v>women 15-49</v>
      </c>
      <c r="K57" s="321" t="str">
        <f>VLOOKUP($E57,TaskValues_ref!$E:$Z,10,FALSE)</f>
        <v>Amhara</v>
      </c>
      <c r="L57" s="195">
        <f>IF(VLOOKUP($E57,TaskValues_ref!$E:$Z,11,FALSE)=0,"",VLOOKUP($E57,TaskValues_ref!$E:$Z,11,FALSE))</f>
        <v>0.20300000000000001</v>
      </c>
      <c r="M57" s="321">
        <f>IF(VLOOKUP($E57,TaskValues_ref!$E:$Z,13,FALSE)=0,"",VLOOKUP($E57,TaskValues_ref!$E:$Z,13,FALSE))</f>
        <v>0.1</v>
      </c>
      <c r="N57" s="89">
        <f>IF(VLOOKUP($E57,TaskValues_ref!$E:$Z,15,FALSE)=0,"",VLOOKUP($E57,TaskValues_ref!$E:$Z,15,FALSE))</f>
        <v>0.98</v>
      </c>
      <c r="O57">
        <f>IF(VLOOKUP($E57,TaskValues_ref!$E:$Z,16,FALSE)=0,"",VLOOKUP($E57,TaskValues_ref!$E:$Z,16,FALSE))</f>
        <v>1</v>
      </c>
      <c r="P57" t="str">
        <f>IF(VLOOKUP($E57,TaskValues_ref!$E:$Z,17,FALSE)=0,"",VLOOKUP($E57,TaskValues_ref!$E:$Z,17,FALSE))</f>
        <v/>
      </c>
      <c r="Q57">
        <f>IF(VLOOKUP($E57,TaskValues_ref!$E:$Z,18,FALSE)=0,"",VLOOKUP($E57,TaskValues_ref!$E:$Z,18,FALSE))</f>
        <v>20</v>
      </c>
      <c r="R57" t="str">
        <f>IF(VLOOKUP($E57,TaskValues_ref!$E:$Z,19,FALSE)=0,"",VLOOKUP($E57,TaskValues_ref!$E:$Z,19,FALSE))</f>
        <v/>
      </c>
      <c r="S57" t="str">
        <f>IF(VLOOKUP($E57,TaskValues_ref!$E:$Z,20,FALSE)=0,"",VLOOKUP($E57,TaskValues_ref!$E:$Z,20,FALSE))</f>
        <v/>
      </c>
    </row>
    <row r="58" spans="1:19" x14ac:dyDescent="0.35">
      <c r="A58" s="355" t="s">
        <v>2163</v>
      </c>
      <c r="B58" s="356" t="s">
        <v>2266</v>
      </c>
      <c r="C58" s="356"/>
      <c r="D58" s="353">
        <v>59</v>
      </c>
      <c r="E58" s="64" t="str">
        <f t="shared" si="1"/>
        <v>FH.FP.59</v>
      </c>
      <c r="F58" s="319" t="str">
        <f>VLOOKUP(E58,TaskValues_ref!E:F,2,FALSE)</f>
        <v>Adovacy against HTP</v>
      </c>
      <c r="G58" s="321" t="str">
        <f>VLOOKUP($E58,TaskValues_ref!$E:$Z,3,FALSE)</f>
        <v>Non-clinical</v>
      </c>
      <c r="H58" s="321" t="str">
        <f>VLOOKUP($E58,TaskValues_ref!$E:$Z,4,FALSE)</f>
        <v>Public Health</v>
      </c>
      <c r="I58" s="321" t="str">
        <f>VLOOKUP($E58,TaskValues_ref!$E:$Z,5,FALSE)</f>
        <v>Sexual health</v>
      </c>
      <c r="J58" s="320" t="str">
        <f>VLOOKUP($E58,TaskValues_ref!$E:$Z,6,FALSE)</f>
        <v>-</v>
      </c>
      <c r="K58" s="321" t="str">
        <f>VLOOKUP($E58,TaskValues_ref!$E:$Z,10,FALSE)</f>
        <v>Amhara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5" t="s">
        <v>2163</v>
      </c>
      <c r="B59" s="356" t="s">
        <v>2266</v>
      </c>
      <c r="C59" s="356"/>
      <c r="D59" s="353">
        <v>60</v>
      </c>
      <c r="E59" s="64" t="str">
        <f t="shared" si="1"/>
        <v>FH.FP.60</v>
      </c>
      <c r="F59" s="319" t="str">
        <f>VLOOKUP(E59,TaskValues_ref!E:F,2,FALSE)</f>
        <v>Prevention of teen pregnancy</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Amhara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5" t="s">
        <v>2163</v>
      </c>
      <c r="B60" s="356" t="s">
        <v>2266</v>
      </c>
      <c r="C60" s="356"/>
      <c r="D60" s="353">
        <v>61</v>
      </c>
      <c r="E60" s="64" t="str">
        <f t="shared" si="1"/>
        <v>FH.FP.61</v>
      </c>
      <c r="F60" s="319" t="str">
        <f>VLOOKUP(E60,TaskValues_ref!E:F,2,FALSE)</f>
        <v>Folic acid</v>
      </c>
      <c r="G60" s="321" t="str">
        <f>VLOOKUP($E60,TaskValues_ref!$E:$Z,3,FALSE)</f>
        <v>Clinical</v>
      </c>
      <c r="H60" s="321" t="str">
        <f>VLOOKUP($E60,TaskValues_ref!$E:$Z,4,FALSE)</f>
        <v>Preventive</v>
      </c>
      <c r="I60" s="321" t="str">
        <f>VLOOKUP($E60,TaskValues_ref!$E:$Z,5,FALSE)</f>
        <v>Family planning</v>
      </c>
      <c r="J60" s="320" t="str">
        <f>VLOOKUP($E60,TaskValues_ref!$E:$Z,6,FALSE)</f>
        <v>births</v>
      </c>
      <c r="K60" s="321" t="str">
        <f>VLOOKUP($E60,TaskValues_ref!$E:$Z,10,FALSE)</f>
        <v>Amhara</v>
      </c>
      <c r="L60" s="195">
        <f>IF(VLOOKUP($E60,TaskValues_ref!$E:$Z,11,FALSE)=0,"",VLOOKUP($E60,TaskValues_ref!$E:$Z,11,FALSE))</f>
        <v>1</v>
      </c>
      <c r="M60" s="321" t="str">
        <f>IF(VLOOKUP($E60,TaskValues_ref!$E:$Z,13,FALSE)=0,"",VLOOKUP($E60,TaskValues_ref!$E:$Z,13,FALSE))</f>
        <v/>
      </c>
      <c r="N60" s="89">
        <f>IF(VLOOKUP($E60,TaskValues_ref!$E:$Z,15,FALSE)=0,"",VLOOKUP($E60,TaskValues_ref!$E:$Z,15,FALSE))</f>
        <v>1</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5" t="s">
        <v>2163</v>
      </c>
      <c r="B61" s="356" t="s">
        <v>2266</v>
      </c>
      <c r="C61" s="356"/>
      <c r="D61" s="353">
        <v>62</v>
      </c>
      <c r="E61" s="64" t="str">
        <f t="shared" si="1"/>
        <v>FH.FP.62</v>
      </c>
      <c r="F61" s="319" t="str">
        <f>VLOOKUP(E61,TaskValues_ref!E:F,2,FALSE)</f>
        <v>SRH counseling for men</v>
      </c>
      <c r="G61" s="321" t="str">
        <f>VLOOKUP($E61,TaskValues_ref!$E:$Z,3,FALSE)</f>
        <v>Clinical</v>
      </c>
      <c r="H61" s="321" t="str">
        <f>VLOOKUP($E61,TaskValues_ref!$E:$Z,4,FALSE)</f>
        <v>Acute</v>
      </c>
      <c r="I61" s="321" t="str">
        <f>VLOOKUP($E61,TaskValues_ref!$E:$Z,5,FALSE)</f>
        <v>Sexual health</v>
      </c>
      <c r="J61" s="320" t="str">
        <f>VLOOKUP($E61,TaskValues_ref!$E:$Z,6,FALSE)</f>
        <v>men 15-49</v>
      </c>
      <c r="K61" s="321" t="str">
        <f>VLOOKUP($E61,TaskValues_ref!$E:$Z,10,FALSE)</f>
        <v>Amhara</v>
      </c>
      <c r="L61" s="195">
        <f>IF(VLOOKUP($E61,TaskValues_ref!$E:$Z,11,FALSE)=0,"",VLOOKUP($E61,TaskValues_ref!$E:$Z,11,FALSE))</f>
        <v>1</v>
      </c>
      <c r="M61" s="321" t="str">
        <f>IF(VLOOKUP($E61,TaskValues_ref!$E:$Z,13,FALSE)=0,"",VLOOKUP($E61,TaskValues_ref!$E:$Z,13,FALSE))</f>
        <v/>
      </c>
      <c r="N61" s="89">
        <f>IF(VLOOKUP($E61,TaskValues_ref!$E:$Z,15,FALSE)=0,"",VLOOKUP($E61,TaskValues_ref!$E:$Z,15,FALSE))</f>
        <v>1</v>
      </c>
      <c r="O61" t="str">
        <f>IF(VLOOKUP($E61,TaskValues_ref!$E:$Z,16,FALSE)=0,"",VLOOKUP($E61,TaskValues_ref!$E:$Z,16,FALSE))</f>
        <v/>
      </c>
      <c r="P61">
        <f>IF(VLOOKUP($E61,TaskValues_ref!$E:$Z,17,FALSE)=0,"",VLOOKUP($E61,TaskValues_ref!$E:$Z,17,FALSE))</f>
        <v>0.1</v>
      </c>
      <c r="Q61">
        <f>IF(VLOOKUP($E61,TaskValues_ref!$E:$Z,18,FALSE)=0,"",VLOOKUP($E61,TaskValues_ref!$E:$Z,18,FALSE))</f>
        <v>10</v>
      </c>
      <c r="R61" t="str">
        <f>IF(VLOOKUP($E61,TaskValues_ref!$E:$Z,19,FALSE)=0,"",VLOOKUP($E61,TaskValues_ref!$E:$Z,19,FALSE))</f>
        <v/>
      </c>
      <c r="S61" t="str">
        <f>IF(VLOOKUP($E61,TaskValues_ref!$E:$Z,20,FALSE)=0,"",VLOOKUP($E61,TaskValues_ref!$E:$Z,20,FALSE))</f>
        <v/>
      </c>
    </row>
    <row r="62" spans="1:19" x14ac:dyDescent="0.35">
      <c r="A62" s="355" t="s">
        <v>2163</v>
      </c>
      <c r="B62" s="356" t="s">
        <v>70</v>
      </c>
      <c r="C62" s="356"/>
      <c r="D62" s="353">
        <v>64</v>
      </c>
      <c r="E62" s="64" t="str">
        <f>_xlfn.CONCAT("FH.Ntr.",D62)</f>
        <v>FH.Ntr.64</v>
      </c>
      <c r="F62" s="319" t="str">
        <f>VLOOKUP(E62,TaskValues_ref!E:F,2,FALSE)</f>
        <v>Promote breast feeding</v>
      </c>
      <c r="G62" s="321" t="str">
        <f>VLOOKUP($E62,TaskValues_ref!$E:$Z,3,FALSE)</f>
        <v>Clinical</v>
      </c>
      <c r="H62" s="321" t="str">
        <f>VLOOKUP($E62,TaskValues_ref!$E:$Z,4,FALSE)</f>
        <v>Preventive</v>
      </c>
      <c r="I62" s="321" t="str">
        <f>VLOOKUP($E62,TaskValues_ref!$E:$Z,5,FALSE)</f>
        <v>Nutrition</v>
      </c>
      <c r="J62" s="320" t="str">
        <f>VLOOKUP($E62,TaskValues_ref!$E:$Z,6,FALSE)</f>
        <v>births</v>
      </c>
      <c r="K62" s="321" t="str">
        <f>VLOOKUP($E62,TaskValues_ref!$E:$Z,10,FALSE)</f>
        <v>Amhara</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35">
      <c r="A63" s="355" t="s">
        <v>2163</v>
      </c>
      <c r="B63" s="356" t="s">
        <v>70</v>
      </c>
      <c r="C63" s="356"/>
      <c r="D63" s="353">
        <v>65</v>
      </c>
      <c r="E63" s="64" t="str">
        <f>_xlfn.CONCAT("FH.Ntr.",D63)</f>
        <v>FH.Ntr.65</v>
      </c>
      <c r="F63" s="319" t="str">
        <f>VLOOKUP(E63,TaskValues_ref!E:F,2,FALSE)</f>
        <v>Nutritional screening during pregnancy</v>
      </c>
      <c r="G63" s="321" t="str">
        <f>VLOOKUP($E63,TaskValues_ref!$E:$Z,3,FALSE)</f>
        <v>Clinical</v>
      </c>
      <c r="H63" s="321" t="str">
        <f>VLOOKUP($E63,TaskValues_ref!$E:$Z,4,FALSE)</f>
        <v>Preventive</v>
      </c>
      <c r="I63" s="321" t="str">
        <f>VLOOKUP($E63,TaskValues_ref!$E:$Z,5,FALSE)</f>
        <v>Nutrition</v>
      </c>
      <c r="J63" s="320" t="str">
        <f>VLOOKUP($E63,TaskValues_ref!$E:$Z,6,FALSE)</f>
        <v>births</v>
      </c>
      <c r="K63" s="321" t="str">
        <f>VLOOKUP($E63,TaskValues_ref!$E:$Z,10,FALSE)</f>
        <v>Amhara</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35">
      <c r="A64" s="355" t="s">
        <v>2163</v>
      </c>
      <c r="B64" s="356" t="s">
        <v>70</v>
      </c>
      <c r="C64" s="356"/>
      <c r="D64" s="353">
        <v>66</v>
      </c>
      <c r="E64" s="64" t="str">
        <f>_xlfn.CONCAT("FH.Ntr.",D64)</f>
        <v>FH.Ntr.66</v>
      </c>
      <c r="F64" s="319" t="str">
        <f>VLOOKUP(E64,TaskValues_ref!E:F,2,FALSE)</f>
        <v>Monthly monitoring</v>
      </c>
      <c r="G64" s="321" t="str">
        <f>VLOOKUP($E64,TaskValues_ref!$E:$Z,3,FALSE)</f>
        <v>Clinical</v>
      </c>
      <c r="H64" s="321" t="str">
        <f>VLOOKUP($E64,TaskValues_ref!$E:$Z,4,FALSE)</f>
        <v>Preventive</v>
      </c>
      <c r="I64" s="321" t="str">
        <f>VLOOKUP($E64,TaskValues_ref!$E:$Z,5,FALSE)</f>
        <v>Nutrition</v>
      </c>
      <c r="J64" s="320" t="str">
        <f>VLOOKUP($E64,TaskValues_ref!$E:$Z,6,FALSE)</f>
        <v>births</v>
      </c>
      <c r="K64" s="321" t="str">
        <f>VLOOKUP($E64,TaskValues_ref!$E:$Z,10,FALSE)</f>
        <v>Amhara</v>
      </c>
      <c r="L64" s="195" t="str">
        <f>IF(VLOOKUP($E64,TaskValues_ref!$E:$Z,11,FALSE)=0,"",VLOOKUP($E64,TaskValues_ref!$E:$Z,11,FALSE))</f>
        <v/>
      </c>
      <c r="M64" s="321" t="str">
        <f>IF(VLOOKUP($E64,TaskValues_ref!$E:$Z,13,FALSE)=0,"",VLOOKUP($E64,TaskValues_ref!$E:$Z,13,FALSE))</f>
        <v/>
      </c>
      <c r="N64" s="89" t="str">
        <f>IF(VLOOKUP($E64,TaskValues_ref!$E:$Z,15,FALSE)=0,"",VLOOKUP($E64,TaskValues_ref!$E:$Z,15,FALSE))</f>
        <v/>
      </c>
      <c r="O64" t="str">
        <f>IF(VLOOKUP($E64,TaskValues_ref!$E:$Z,16,FALSE)=0,"",VLOOKUP($E64,TaskValues_ref!$E:$Z,16,FALSE))</f>
        <v/>
      </c>
      <c r="P64" t="str">
        <f>IF(VLOOKUP($E64,TaskValues_ref!$E:$Z,17,FALSE)=0,"",VLOOKUP($E64,TaskValues_ref!$E:$Z,17,FALSE))</f>
        <v/>
      </c>
      <c r="Q64" t="str">
        <f>IF(VLOOKUP($E64,TaskValues_ref!$E:$Z,18,FALSE)=0,"",VLOOKUP($E64,TaskValues_ref!$E:$Z,18,FALSE))</f>
        <v/>
      </c>
      <c r="R64" t="str">
        <f>IF(VLOOKUP($E64,TaskValues_ref!$E:$Z,19,FALSE)=0,"",VLOOKUP($E64,TaskValues_ref!$E:$Z,19,FALSE))</f>
        <v/>
      </c>
      <c r="S64" t="str">
        <f>IF(VLOOKUP($E64,TaskValues_ref!$E:$Z,20,FALSE)=0,"",VLOOKUP($E64,TaskValues_ref!$E:$Z,20,FALSE))</f>
        <v/>
      </c>
    </row>
    <row r="65" spans="1:19" x14ac:dyDescent="0.35">
      <c r="A65" s="355" t="s">
        <v>2163</v>
      </c>
      <c r="B65" s="356" t="s">
        <v>70</v>
      </c>
      <c r="C65" s="356"/>
      <c r="D65" s="353">
        <v>67</v>
      </c>
      <c r="E65" s="64" t="str">
        <f>_xlfn.CONCAT("FH.Ntr.",D65)</f>
        <v>FH.Ntr.67</v>
      </c>
      <c r="F65" s="319" t="str">
        <f>VLOOKUP(E65,TaskValues_ref!E:F,2,FALSE)</f>
        <v>MUAC and oedema screening</v>
      </c>
      <c r="G65" s="321" t="str">
        <f>VLOOKUP($E65,TaskValues_ref!$E:$Z,3,FALSE)</f>
        <v>Clinical</v>
      </c>
      <c r="H65" s="321" t="str">
        <f>VLOOKUP($E65,TaskValues_ref!$E:$Z,4,FALSE)</f>
        <v>Acute</v>
      </c>
      <c r="I65" s="321" t="str">
        <f>VLOOKUP($E65,TaskValues_ref!$E:$Z,5,FALSE)</f>
        <v>Nutrition</v>
      </c>
      <c r="J65" s="320" t="str">
        <f>VLOOKUP($E65,TaskValues_ref!$E:$Z,6,FALSE)</f>
        <v>births</v>
      </c>
      <c r="K65" s="321" t="str">
        <f>VLOOKUP($E65,TaskValues_ref!$E:$Z,10,FALSE)</f>
        <v>Amhara</v>
      </c>
      <c r="L65" s="195" t="str">
        <f>IF(VLOOKUP($E65,TaskValues_ref!$E:$Z,11,FALSE)=0,"",VLOOKUP($E65,TaskValues_ref!$E:$Z,11,FALSE))</f>
        <v/>
      </c>
      <c r="M65" s="321" t="str">
        <f>IF(VLOOKUP($E65,TaskValues_ref!$E:$Z,13,FALSE)=0,"",VLOOKUP($E65,TaskValues_ref!$E:$Z,13,FALSE))</f>
        <v/>
      </c>
      <c r="N65" s="89" t="str">
        <f>IF(VLOOKUP($E65,TaskValues_ref!$E:$Z,15,FALSE)=0,"",VLOOKUP($E65,TaskValues_ref!$E:$Z,15,FALSE))</f>
        <v/>
      </c>
      <c r="O65" t="str">
        <f>IF(VLOOKUP($E65,TaskValues_ref!$E:$Z,16,FALSE)=0,"",VLOOKUP($E65,TaskValues_ref!$E:$Z,16,FALSE))</f>
        <v/>
      </c>
      <c r="P65" t="str">
        <f>IF(VLOOKUP($E65,TaskValues_ref!$E:$Z,17,FALSE)=0,"",VLOOKUP($E65,TaskValues_ref!$E:$Z,17,FALSE))</f>
        <v/>
      </c>
      <c r="Q65" t="str">
        <f>IF(VLOOKUP($E65,TaskValues_ref!$E:$Z,18,FALSE)=0,"",VLOOKUP($E65,TaskValues_ref!$E:$Z,18,FALSE))</f>
        <v/>
      </c>
      <c r="R65" t="str">
        <f>IF(VLOOKUP($E65,TaskValues_ref!$E:$Z,19,FALSE)=0,"",VLOOKUP($E65,TaskValues_ref!$E:$Z,19,FALSE))</f>
        <v/>
      </c>
      <c r="S65" t="str">
        <f>IF(VLOOKUP($E65,TaskValues_ref!$E:$Z,20,FALSE)=0,"",VLOOKUP($E65,TaskValues_ref!$E:$Z,20,FALSE))</f>
        <v/>
      </c>
    </row>
    <row r="66" spans="1:19" x14ac:dyDescent="0.35">
      <c r="A66" s="355" t="s">
        <v>2163</v>
      </c>
      <c r="B66" s="356" t="s">
        <v>70</v>
      </c>
      <c r="C66" s="356"/>
      <c r="D66" s="353">
        <v>68</v>
      </c>
      <c r="E66" s="64" t="str">
        <f>_xlfn.CONCAT("FH.Ntr.",D66)</f>
        <v>FH.Ntr.68</v>
      </c>
      <c r="F66" s="319" t="str">
        <f>VLOOKUP(E66,TaskValues_ref!E:F,2,FALSE)</f>
        <v>Treat malnourished mothers</v>
      </c>
      <c r="G66" s="321" t="str">
        <f>VLOOKUP($E66,TaskValues_ref!$E:$Z,3,FALSE)</f>
        <v>Clinical</v>
      </c>
      <c r="H66" s="321" t="str">
        <f>VLOOKUP($E66,TaskValues_ref!$E:$Z,4,FALSE)</f>
        <v>Acute</v>
      </c>
      <c r="I66" s="321" t="str">
        <f>VLOOKUP($E66,TaskValues_ref!$E:$Z,5,FALSE)</f>
        <v>Nutrition</v>
      </c>
      <c r="J66" s="320" t="str">
        <f>VLOOKUP($E66,TaskValues_ref!$E:$Z,6,FALSE)</f>
        <v>births</v>
      </c>
      <c r="K66" s="321" t="str">
        <f>VLOOKUP($E66,TaskValues_ref!$E:$Z,10,FALSE)</f>
        <v>Amhara</v>
      </c>
      <c r="L66" s="195">
        <f>IF(VLOOKUP($E66,TaskValues_ref!$E:$Z,11,FALSE)=0,"",VLOOKUP($E66,TaskValues_ref!$E:$Z,11,FALSE))</f>
        <v>0.25900000000000001</v>
      </c>
      <c r="M66" s="321" t="str">
        <f>IF(VLOOKUP($E66,TaskValues_ref!$E:$Z,13,FALSE)=0,"",VLOOKUP($E66,TaskValues_ref!$E:$Z,13,FALSE))</f>
        <v/>
      </c>
      <c r="N66" s="89">
        <f>IF(VLOOKUP($E66,TaskValues_ref!$E:$Z,15,FALSE)=0,"",VLOOKUP($E66,TaskValues_ref!$E:$Z,15,FALSE))</f>
        <v>0.98</v>
      </c>
      <c r="O66">
        <f>IF(VLOOKUP($E66,TaskValues_ref!$E:$Z,16,FALSE)=0,"",VLOOKUP($E66,TaskValues_ref!$E:$Z,16,FALSE))</f>
        <v>2</v>
      </c>
      <c r="P66" t="str">
        <f>IF(VLOOKUP($E66,TaskValues_ref!$E:$Z,17,FALSE)=0,"",VLOOKUP($E66,TaskValues_ref!$E:$Z,17,FALSE))</f>
        <v/>
      </c>
      <c r="Q66">
        <f>IF(VLOOKUP($E66,TaskValues_ref!$E:$Z,18,FALSE)=0,"",VLOOKUP($E66,TaskValues_ref!$E:$Z,18,FALSE))</f>
        <v>10</v>
      </c>
      <c r="R66" t="str">
        <f>IF(VLOOKUP($E66,TaskValues_ref!$E:$Z,19,FALSE)=0,"",VLOOKUP($E66,TaskValues_ref!$E:$Z,19,FALSE))</f>
        <v/>
      </c>
      <c r="S66" t="str">
        <f>IF(VLOOKUP($E66,TaskValues_ref!$E:$Z,20,FALSE)=0,"",VLOOKUP($E66,TaskValues_ref!$E:$Z,20,FALSE))</f>
        <v/>
      </c>
    </row>
    <row r="67" spans="1:19" x14ac:dyDescent="0.35">
      <c r="A67" s="355" t="s">
        <v>2163</v>
      </c>
      <c r="B67" s="356" t="s">
        <v>70</v>
      </c>
      <c r="C67" s="356"/>
      <c r="D67" s="370"/>
      <c r="E67" s="265" t="s">
        <v>2621</v>
      </c>
      <c r="F67" s="319" t="str">
        <f>VLOOKUP(E67,TaskValues_ref!E:F,2,FALSE)</f>
        <v>Anaemia severe U5</v>
      </c>
      <c r="G67" s="321" t="str">
        <f>VLOOKUP($E67,TaskValues_ref!$E:$Z,3,FALSE)</f>
        <v>Clinical</v>
      </c>
      <c r="H67" s="321" t="str">
        <f>VLOOKUP($E67,TaskValues_ref!$E:$Z,4,FALSE)</f>
        <v>Acute</v>
      </c>
      <c r="I67" s="321" t="str">
        <f>VLOOKUP($E67,TaskValues_ref!$E:$Z,5,FALSE)</f>
        <v>Nutrition</v>
      </c>
      <c r="J67" s="320" t="str">
        <f>VLOOKUP($E67,TaskValues_ref!$E:$Z,6,FALSE)</f>
        <v>1-4</v>
      </c>
      <c r="K67" s="321" t="str">
        <f>VLOOKUP($E67,TaskValues_ref!$E:$Z,10,FALSE)</f>
        <v>Amhara</v>
      </c>
      <c r="L67" s="195">
        <f>IF(VLOOKUP($E67,TaskValues_ref!$E:$Z,11,FALSE)=0,"",VLOOKUP($E67,TaskValues_ref!$E:$Z,11,FALSE))</f>
        <v>2.3E-2</v>
      </c>
      <c r="M67" s="321" t="str">
        <f>IF(VLOOKUP($E67,TaskValues_ref!$E:$Z,13,FALSE)=0,"",VLOOKUP($E67,TaskValues_ref!$E:$Z,13,FALSE))</f>
        <v/>
      </c>
      <c r="N67" s="89">
        <f>IF(VLOOKUP($E67,TaskValues_ref!$E:$Z,15,FALSE)=0,"",VLOOKUP($E67,TaskValues_ref!$E:$Z,15,FALSE))</f>
        <v>0.98</v>
      </c>
      <c r="O67">
        <f>IF(VLOOKUP($E67,TaskValues_ref!$E:$Z,16,FALSE)=0,"",VLOOKUP($E67,TaskValues_ref!$E:$Z,16,FALSE))</f>
        <v>2</v>
      </c>
      <c r="P67" t="str">
        <f>IF(VLOOKUP($E67,TaskValues_ref!$E:$Z,17,FALSE)=0,"",VLOOKUP($E67,TaskValues_ref!$E:$Z,17,FALSE))</f>
        <v/>
      </c>
      <c r="Q67">
        <f>IF(VLOOKUP($E67,TaskValues_ref!$E:$Z,18,FALSE)=0,"",VLOOKUP($E67,TaskValues_ref!$E:$Z,18,FALSE))</f>
        <v>10</v>
      </c>
      <c r="R67" t="str">
        <f>IF(VLOOKUP($E67,TaskValues_ref!$E:$Z,19,FALSE)=0,"",VLOOKUP($E67,TaskValues_ref!$E:$Z,19,FALSE))</f>
        <v/>
      </c>
      <c r="S67" t="str">
        <f>IF(VLOOKUP($E67,TaskValues_ref!$E:$Z,20,FALSE)=0,"",VLOOKUP($E67,TaskValues_ref!$E:$Z,20,FALSE))</f>
        <v/>
      </c>
    </row>
    <row r="68" spans="1:19" x14ac:dyDescent="0.35">
      <c r="A68" s="355" t="s">
        <v>2163</v>
      </c>
      <c r="B68" s="356" t="s">
        <v>70</v>
      </c>
      <c r="C68" s="356"/>
      <c r="D68" s="370"/>
      <c r="E68" s="265" t="s">
        <v>2534</v>
      </c>
      <c r="F68" s="319" t="str">
        <f>VLOOKUP(E68,TaskValues_ref!E:F,2,FALSE)</f>
        <v>Anaemia severe children</v>
      </c>
      <c r="G68" s="321" t="str">
        <f>VLOOKUP($E68,TaskValues_ref!$E:$Z,3,FALSE)</f>
        <v>Clinical</v>
      </c>
      <c r="H68" s="321" t="str">
        <f>VLOOKUP($E68,TaskValues_ref!$E:$Z,4,FALSE)</f>
        <v>Acute</v>
      </c>
      <c r="I68" s="321" t="str">
        <f>VLOOKUP($E68,TaskValues_ref!$E:$Z,5,FALSE)</f>
        <v>Nutrition</v>
      </c>
      <c r="J68" s="320" t="str">
        <f>VLOOKUP($E68,TaskValues_ref!$E:$Z,6,FALSE)</f>
        <v>5-18</v>
      </c>
      <c r="K68" s="321" t="str">
        <f>VLOOKUP($E68,TaskValues_ref!$E:$Z,10,FALSE)</f>
        <v>Amhara</v>
      </c>
      <c r="L68" s="195">
        <f>IF(VLOOKUP($E68,TaskValues_ref!$E:$Z,11,FALSE)=0,"",VLOOKUP($E68,TaskValues_ref!$E:$Z,11,FALSE))</f>
        <v>9.6451612903225795E-3</v>
      </c>
      <c r="M68" s="321" t="str">
        <f>IF(VLOOKUP($E68,TaskValues_ref!$E:$Z,13,FALSE)=0,"",VLOOKUP($E68,TaskValues_ref!$E:$Z,13,FALSE))</f>
        <v/>
      </c>
      <c r="N68" s="89">
        <f>IF(VLOOKUP($E68,TaskValues_ref!$E:$Z,15,FALSE)=0,"",VLOOKUP($E68,TaskValues_ref!$E:$Z,15,FALSE))</f>
        <v>0.98</v>
      </c>
      <c r="O68">
        <f>IF(VLOOKUP($E68,TaskValues_ref!$E:$Z,16,FALSE)=0,"",VLOOKUP($E68,TaskValues_ref!$E:$Z,16,FALSE))</f>
        <v>2</v>
      </c>
      <c r="P68" t="str">
        <f>IF(VLOOKUP($E68,TaskValues_ref!$E:$Z,17,FALSE)=0,"",VLOOKUP($E68,TaskValues_ref!$E:$Z,17,FALSE))</f>
        <v/>
      </c>
      <c r="Q68">
        <f>IF(VLOOKUP($E68,TaskValues_ref!$E:$Z,18,FALSE)=0,"",VLOOKUP($E68,TaskValues_ref!$E:$Z,18,FALSE))</f>
        <v>10</v>
      </c>
      <c r="R68" t="str">
        <f>IF(VLOOKUP($E68,TaskValues_ref!$E:$Z,19,FALSE)=0,"",VLOOKUP($E68,TaskValues_ref!$E:$Z,19,FALSE))</f>
        <v/>
      </c>
      <c r="S68" t="str">
        <f>IF(VLOOKUP($E68,TaskValues_ref!$E:$Z,20,FALSE)=0,"",VLOOKUP($E68,TaskValues_ref!$E:$Z,20,FALSE))</f>
        <v/>
      </c>
    </row>
    <row r="69" spans="1:19" x14ac:dyDescent="0.35">
      <c r="A69" s="355" t="s">
        <v>2163</v>
      </c>
      <c r="B69" s="356" t="s">
        <v>70</v>
      </c>
      <c r="C69" s="356"/>
      <c r="D69" s="370"/>
      <c r="E69" s="265" t="s">
        <v>2535</v>
      </c>
      <c r="F69" s="319" t="str">
        <f>VLOOKUP(E69,TaskValues_ref!E:F,2,FALSE)</f>
        <v>Anaemia severe adults</v>
      </c>
      <c r="G69" s="321" t="str">
        <f>VLOOKUP($E69,TaskValues_ref!$E:$Z,3,FALSE)</f>
        <v>Clinical</v>
      </c>
      <c r="H69" s="321" t="str">
        <f>VLOOKUP($E69,TaskValues_ref!$E:$Z,4,FALSE)</f>
        <v>Acute</v>
      </c>
      <c r="I69" s="321" t="str">
        <f>VLOOKUP($E69,TaskValues_ref!$E:$Z,5,FALSE)</f>
        <v>Nutrition</v>
      </c>
      <c r="J69" s="320" t="str">
        <f>VLOOKUP($E69,TaskValues_ref!$E:$Z,6,FALSE)</f>
        <v>adults 18+</v>
      </c>
      <c r="K69" s="321" t="str">
        <f>VLOOKUP($E69,TaskValues_ref!$E:$Z,10,FALSE)</f>
        <v>Amhara</v>
      </c>
      <c r="L69" s="195">
        <f>IF(VLOOKUP($E69,TaskValues_ref!$E:$Z,11,FALSE)=0,"",VLOOKUP($E69,TaskValues_ref!$E:$Z,11,FALSE))</f>
        <v>5.0000000000000001E-3</v>
      </c>
      <c r="M69" s="321" t="str">
        <f>IF(VLOOKUP($E69,TaskValues_ref!$E:$Z,13,FALSE)=0,"",VLOOKUP($E69,TaskValues_ref!$E:$Z,13,FALSE))</f>
        <v/>
      </c>
      <c r="N69" s="89">
        <f>IF(VLOOKUP($E69,TaskValues_ref!$E:$Z,15,FALSE)=0,"",VLOOKUP($E69,TaskValues_ref!$E:$Z,15,FALSE))</f>
        <v>0.98</v>
      </c>
      <c r="O69">
        <f>IF(VLOOKUP($E69,TaskValues_ref!$E:$Z,16,FALSE)=0,"",VLOOKUP($E69,TaskValues_ref!$E:$Z,16,FALSE))</f>
        <v>2</v>
      </c>
      <c r="P69" t="str">
        <f>IF(VLOOKUP($E69,TaskValues_ref!$E:$Z,17,FALSE)=0,"",VLOOKUP($E69,TaskValues_ref!$E:$Z,17,FALSE))</f>
        <v/>
      </c>
      <c r="Q69">
        <f>IF(VLOOKUP($E69,TaskValues_ref!$E:$Z,18,FALSE)=0,"",VLOOKUP($E69,TaskValues_ref!$E:$Z,18,FALSE))</f>
        <v>10</v>
      </c>
      <c r="R69" t="str">
        <f>IF(VLOOKUP($E69,TaskValues_ref!$E:$Z,19,FALSE)=0,"",VLOOKUP($E69,TaskValues_ref!$E:$Z,19,FALSE))</f>
        <v/>
      </c>
      <c r="S69" t="str">
        <f>IF(VLOOKUP($E69,TaskValues_ref!$E:$Z,20,FALSE)=0,"",VLOOKUP($E69,TaskValues_ref!$E:$Z,20,FALSE))</f>
        <v/>
      </c>
    </row>
    <row r="70" spans="1:19" x14ac:dyDescent="0.35">
      <c r="A70" s="355" t="s">
        <v>2163</v>
      </c>
      <c r="B70" s="356" t="s">
        <v>70</v>
      </c>
      <c r="C70" s="356"/>
      <c r="D70" s="370">
        <v>70</v>
      </c>
      <c r="E70" s="64" t="str">
        <f t="shared" ref="E70:E86" si="2">_xlfn.CONCAT("FH.Ntr.",D70)</f>
        <v>FH.Ntr.70</v>
      </c>
      <c r="F70" s="319" t="str">
        <f>VLOOKUP(E70,TaskValues_ref!E:F,2,FALSE)</f>
        <v>Promote nutrition for MNC</v>
      </c>
      <c r="G70" s="321" t="str">
        <f>VLOOKUP($E70,TaskValues_ref!$E:$Z,3,FALSE)</f>
        <v>Non-clinical</v>
      </c>
      <c r="H70" s="321" t="str">
        <f>VLOOKUP($E70,TaskValues_ref!$E:$Z,4,FALSE)</f>
        <v>Public Health</v>
      </c>
      <c r="I70" s="321" t="str">
        <f>VLOOKUP($E70,TaskValues_ref!$E:$Z,5,FALSE)</f>
        <v>Nutrition</v>
      </c>
      <c r="J70" s="320" t="str">
        <f>VLOOKUP($E70,TaskValues_ref!$E:$Z,6,FALSE)</f>
        <v>-</v>
      </c>
      <c r="K70" s="321" t="str">
        <f>VLOOKUP($E70,TaskValues_ref!$E:$Z,10,FALSE)</f>
        <v>Amhara</v>
      </c>
      <c r="L70" s="195" t="str">
        <f>IF(VLOOKUP($E70,TaskValues_ref!$E:$Z,11,FALSE)=0,"",VLOOKUP($E70,TaskValues_ref!$E:$Z,11,FALSE))</f>
        <v/>
      </c>
      <c r="M70" s="321" t="str">
        <f>IF(VLOOKUP($E70,TaskValues_ref!$E:$Z,13,FALSE)=0,"",VLOOKUP($E70,TaskValues_ref!$E:$Z,13,FALSE))</f>
        <v/>
      </c>
      <c r="N70" s="89" t="str">
        <f>IF(VLOOKUP($E70,TaskValues_ref!$E:$Z,15,FALSE)=0,"",VLOOKUP($E70,TaskValues_ref!$E:$Z,15,FALSE))</f>
        <v/>
      </c>
      <c r="O70" t="str">
        <f>IF(VLOOKUP($E70,TaskValues_ref!$E:$Z,16,FALSE)=0,"",VLOOKUP($E70,TaskValues_ref!$E:$Z,16,FALSE))</f>
        <v/>
      </c>
      <c r="P70" t="str">
        <f>IF(VLOOKUP($E70,TaskValues_ref!$E:$Z,17,FALSE)=0,"",VLOOKUP($E70,TaskValues_ref!$E:$Z,17,FALSE))</f>
        <v/>
      </c>
      <c r="Q70" t="str">
        <f>IF(VLOOKUP($E70,TaskValues_ref!$E:$Z,18,FALSE)=0,"",VLOOKUP($E70,TaskValues_ref!$E:$Z,18,FALSE))</f>
        <v/>
      </c>
      <c r="R70" t="str">
        <f>IF(VLOOKUP($E70,TaskValues_ref!$E:$Z,19,FALSE)=0,"",VLOOKUP($E70,TaskValues_ref!$E:$Z,19,FALSE))</f>
        <v/>
      </c>
      <c r="S70" t="str">
        <f>IF(VLOOKUP($E70,TaskValues_ref!$E:$Z,20,FALSE)=0,"",VLOOKUP($E70,TaskValues_ref!$E:$Z,20,FALSE))</f>
        <v/>
      </c>
    </row>
    <row r="71" spans="1:19" x14ac:dyDescent="0.35">
      <c r="A71" s="355" t="s">
        <v>2163</v>
      </c>
      <c r="B71" s="356" t="s">
        <v>70</v>
      </c>
      <c r="C71" s="356"/>
      <c r="D71" s="370">
        <v>71</v>
      </c>
      <c r="E71" s="64" t="str">
        <f t="shared" si="2"/>
        <v>FH.Ntr.71</v>
      </c>
      <c r="F71" s="319" t="str">
        <f>VLOOKUP(E71,TaskValues_ref!E:F,2,FALSE)</f>
        <v>Education re nutrition</v>
      </c>
      <c r="G71" s="321" t="str">
        <f>VLOOKUP($E71,TaskValues_ref!$E:$Z,3,FALSE)</f>
        <v>Non-clinical</v>
      </c>
      <c r="H71" s="321" t="str">
        <f>VLOOKUP($E71,TaskValues_ref!$E:$Z,4,FALSE)</f>
        <v>Public Health</v>
      </c>
      <c r="I71" s="321" t="str">
        <f>VLOOKUP($E71,TaskValues_ref!$E:$Z,5,FALSE)</f>
        <v>Nutrition</v>
      </c>
      <c r="J71" s="320" t="str">
        <f>VLOOKUP($E71,TaskValues_ref!$E:$Z,6,FALSE)</f>
        <v>-</v>
      </c>
      <c r="K71" s="321" t="str">
        <f>VLOOKUP($E71,TaskValues_ref!$E:$Z,10,FALSE)</f>
        <v>Amhara</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35">
      <c r="A72" s="355" t="s">
        <v>2163</v>
      </c>
      <c r="B72" s="356" t="s">
        <v>70</v>
      </c>
      <c r="C72" s="356"/>
      <c r="D72" s="370">
        <v>72</v>
      </c>
      <c r="E72" s="64" t="str">
        <f t="shared" si="2"/>
        <v>FH.Ntr.72</v>
      </c>
      <c r="F72" s="319" t="str">
        <f>VLOOKUP(E72,TaskValues_ref!E:F,2,FALSE)</f>
        <v>Calcium supplementation</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Amhara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5" t="s">
        <v>2163</v>
      </c>
      <c r="B73" s="356" t="s">
        <v>70</v>
      </c>
      <c r="C73" s="356"/>
      <c r="D73" s="370">
        <v>73</v>
      </c>
      <c r="E73" s="64" t="str">
        <f t="shared" si="2"/>
        <v>FH.Ntr.73</v>
      </c>
      <c r="F73" s="319" t="str">
        <f>VLOOKUP(E73,TaskValues_ref!E:F,2,FALSE)</f>
        <v>Nutrition for HIV+ women</v>
      </c>
      <c r="G73" s="321" t="str">
        <f>VLOOKUP($E73,TaskValues_ref!$E:$Z,3,FALSE)</f>
        <v>Clinical</v>
      </c>
      <c r="H73" s="321" t="str">
        <f>VLOOKUP($E73,TaskValues_ref!$E:$Z,4,FALSE)</f>
        <v>Preventive</v>
      </c>
      <c r="I73" s="321" t="str">
        <f>VLOOKUP($E73,TaskValues_ref!$E:$Z,5,FALSE)</f>
        <v>Nutrition</v>
      </c>
      <c r="J73" s="320" t="str">
        <f>VLOOKUP($E73,TaskValues_ref!$E:$Z,6,FALSE)</f>
        <v>adults 18+</v>
      </c>
      <c r="K73" s="321" t="str">
        <f>VLOOKUP($E73,TaskValues_ref!$E:$Z,10,FALSE)</f>
        <v>Amhara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5" t="s">
        <v>2163</v>
      </c>
      <c r="B74" s="356" t="s">
        <v>70</v>
      </c>
      <c r="C74" s="356"/>
      <c r="D74" s="370">
        <v>74</v>
      </c>
      <c r="E74" s="64" t="str">
        <f t="shared" si="2"/>
        <v>FH.Ntr.74</v>
      </c>
      <c r="F74" s="319" t="str">
        <f>VLOOKUP(E74,TaskValues_ref!E:F,2,FALSE)</f>
        <v>Promote iodized salt &amp; fortified food</v>
      </c>
      <c r="G74" s="321" t="str">
        <f>VLOOKUP($E74,TaskValues_ref!$E:$Z,3,FALSE)</f>
        <v>Non-clinical</v>
      </c>
      <c r="H74" s="321" t="str">
        <f>VLOOKUP($E74,TaskValues_ref!$E:$Z,4,FALSE)</f>
        <v>Public Health</v>
      </c>
      <c r="I74" s="321" t="str">
        <f>VLOOKUP($E74,TaskValues_ref!$E:$Z,5,FALSE)</f>
        <v>Nutrition</v>
      </c>
      <c r="J74" s="320" t="str">
        <f>VLOOKUP($E74,TaskValues_ref!$E:$Z,6,FALSE)</f>
        <v>-</v>
      </c>
      <c r="K74" s="321" t="str">
        <f>VLOOKUP($E74,TaskValues_ref!$E:$Z,10,FALSE)</f>
        <v>Amhara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5" t="s">
        <v>2163</v>
      </c>
      <c r="B75" s="356" t="s">
        <v>70</v>
      </c>
      <c r="C75" s="356"/>
      <c r="D75" s="370">
        <v>75</v>
      </c>
      <c r="E75" s="64" t="str">
        <f t="shared" si="2"/>
        <v>FH.Ntr.75</v>
      </c>
      <c r="F75" s="319" t="str">
        <f>VLOOKUP(E75,TaskValues_ref!E:F,2,FALSE)</f>
        <v>Nutrition outreach</v>
      </c>
      <c r="G75" s="321" t="str">
        <f>VLOOKUP($E75,TaskValues_ref!$E:$Z,3,FALSE)</f>
        <v>Non-clinical</v>
      </c>
      <c r="H75" s="321" t="str">
        <f>VLOOKUP($E75,TaskValues_ref!$E:$Z,4,FALSE)</f>
        <v>Public Health</v>
      </c>
      <c r="I75" s="321" t="str">
        <f>VLOOKUP($E75,TaskValues_ref!$E:$Z,5,FALSE)</f>
        <v>Nutrition</v>
      </c>
      <c r="J75" s="320" t="str">
        <f>VLOOKUP($E75,TaskValues_ref!$E:$Z,6,FALSE)</f>
        <v>-</v>
      </c>
      <c r="K75" s="321" t="str">
        <f>VLOOKUP($E75,TaskValues_ref!$E:$Z,10,FALSE)</f>
        <v>Amhara</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35">
      <c r="A76" s="355" t="s">
        <v>2163</v>
      </c>
      <c r="B76" s="356" t="s">
        <v>70</v>
      </c>
      <c r="C76" s="356"/>
      <c r="D76" s="370">
        <v>76</v>
      </c>
      <c r="E76" s="64" t="str">
        <f t="shared" si="2"/>
        <v>FH.Ntr.76</v>
      </c>
      <c r="F76" s="319" t="str">
        <f>VLOOKUP(E76,TaskValues_ref!E:F,2,FALSE)</f>
        <v>Promote gender equity &amp; empowerment</v>
      </c>
      <c r="G76" s="321" t="str">
        <f>VLOOKUP($E76,TaskValues_ref!$E:$Z,3,FALSE)</f>
        <v>Non-clinical</v>
      </c>
      <c r="H76" s="321" t="str">
        <f>VLOOKUP($E76,TaskValues_ref!$E:$Z,4,FALSE)</f>
        <v>Public Health</v>
      </c>
      <c r="I76" s="321" t="str">
        <f>VLOOKUP($E76,TaskValues_ref!$E:$Z,5,FALSE)</f>
        <v>Nutrition</v>
      </c>
      <c r="J76" s="320" t="str">
        <f>VLOOKUP($E76,TaskValues_ref!$E:$Z,6,FALSE)</f>
        <v>-</v>
      </c>
      <c r="K76" s="321" t="str">
        <f>VLOOKUP($E76,TaskValues_ref!$E:$Z,10,FALSE)</f>
        <v>Amhara</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35">
      <c r="A77" s="355" t="s">
        <v>2163</v>
      </c>
      <c r="B77" s="356" t="s">
        <v>70</v>
      </c>
      <c r="C77" s="356"/>
      <c r="D77" s="370">
        <v>77</v>
      </c>
      <c r="E77" s="64" t="str">
        <f t="shared" si="2"/>
        <v>FH.Ntr.77</v>
      </c>
      <c r="F77" s="319" t="str">
        <f>VLOOKUP(E77,TaskValues_ref!E:F,2,FALSE)</f>
        <v>Nutritional disaster response</v>
      </c>
      <c r="G77" s="321" t="str">
        <f>VLOOKUP($E77,TaskValues_ref!$E:$Z,3,FALSE)</f>
        <v>Clinical</v>
      </c>
      <c r="H77" s="321" t="str">
        <f>VLOOKUP($E77,TaskValues_ref!$E:$Z,4,FALSE)</f>
        <v>Public Health</v>
      </c>
      <c r="I77" s="321" t="str">
        <f>VLOOKUP($E77,TaskValues_ref!$E:$Z,5,FALSE)</f>
        <v>Nutrition</v>
      </c>
      <c r="J77" s="320" t="str">
        <f>VLOOKUP($E77,TaskValues_ref!$E:$Z,6,FALSE)</f>
        <v>-</v>
      </c>
      <c r="K77" s="321" t="str">
        <f>VLOOKUP($E77,TaskValues_ref!$E:$Z,10,FALSE)</f>
        <v>Amhara</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35">
      <c r="A78" s="355" t="s">
        <v>2163</v>
      </c>
      <c r="B78" s="356" t="s">
        <v>70</v>
      </c>
      <c r="C78" s="356"/>
      <c r="D78" s="370">
        <v>78</v>
      </c>
      <c r="E78" s="64" t="str">
        <f t="shared" si="2"/>
        <v>FH.Ntr.78</v>
      </c>
      <c r="F78" s="319" t="str">
        <f>VLOOKUP(E78,TaskValues_ref!E:F,2,FALSE)</f>
        <v>Multisectoral nutrition intervention</v>
      </c>
      <c r="G78" s="321" t="str">
        <f>VLOOKUP($E78,TaskValues_ref!$E:$Z,3,FALSE)</f>
        <v>Non-clinical</v>
      </c>
      <c r="H78" s="321" t="str">
        <f>VLOOKUP($E78,TaskValues_ref!$E:$Z,4,FALSE)</f>
        <v>Public Health</v>
      </c>
      <c r="I78" s="321" t="str">
        <f>VLOOKUP($E78,TaskValues_ref!$E:$Z,5,FALSE)</f>
        <v>Nutrition</v>
      </c>
      <c r="J78" s="320" t="str">
        <f>VLOOKUP($E78,TaskValues_ref!$E:$Z,6,FALSE)</f>
        <v>-</v>
      </c>
      <c r="K78" s="321" t="str">
        <f>VLOOKUP($E78,TaskValues_ref!$E:$Z,10,FALSE)</f>
        <v>Amhara</v>
      </c>
      <c r="L78" s="195" t="str">
        <f>IF(VLOOKUP($E78,TaskValues_ref!$E:$Z,11,FALSE)=0,"",VLOOKUP($E78,TaskValues_ref!$E:$Z,11,FALSE))</f>
        <v/>
      </c>
      <c r="M78" s="321" t="str">
        <f>IF(VLOOKUP($E78,TaskValues_ref!$E:$Z,13,FALSE)=0,"",VLOOKUP($E78,TaskValues_ref!$E:$Z,13,FALSE))</f>
        <v/>
      </c>
      <c r="N78" s="89" t="str">
        <f>IF(VLOOKUP($E78,TaskValues_ref!$E:$Z,15,FALSE)=0,"",VLOOKUP($E78,TaskValues_ref!$E:$Z,15,FALSE))</f>
        <v/>
      </c>
      <c r="O78" t="str">
        <f>IF(VLOOKUP($E78,TaskValues_ref!$E:$Z,16,FALSE)=0,"",VLOOKUP($E78,TaskValues_ref!$E:$Z,16,FALSE))</f>
        <v/>
      </c>
      <c r="P78" t="str">
        <f>IF(VLOOKUP($E78,TaskValues_ref!$E:$Z,17,FALSE)=0,"",VLOOKUP($E78,TaskValues_ref!$E:$Z,17,FALSE))</f>
        <v/>
      </c>
      <c r="Q78" t="str">
        <f>IF(VLOOKUP($E78,TaskValues_ref!$E:$Z,18,FALSE)=0,"",VLOOKUP($E78,TaskValues_ref!$E:$Z,18,FALSE))</f>
        <v/>
      </c>
      <c r="R78" t="str">
        <f>IF(VLOOKUP($E78,TaskValues_ref!$E:$Z,19,FALSE)=0,"",VLOOKUP($E78,TaskValues_ref!$E:$Z,19,FALSE))</f>
        <v/>
      </c>
      <c r="S78" t="str">
        <f>IF(VLOOKUP($E78,TaskValues_ref!$E:$Z,20,FALSE)=0,"",VLOOKUP($E78,TaskValues_ref!$E:$Z,20,FALSE))</f>
        <v/>
      </c>
    </row>
    <row r="79" spans="1:19" x14ac:dyDescent="0.35">
      <c r="A79" s="355" t="s">
        <v>2163</v>
      </c>
      <c r="B79" s="356" t="s">
        <v>70</v>
      </c>
      <c r="C79" s="356"/>
      <c r="D79" s="370">
        <v>79</v>
      </c>
      <c r="E79" s="64" t="str">
        <f t="shared" si="2"/>
        <v>FH.Ntr.79</v>
      </c>
      <c r="F79" s="319" t="str">
        <f>VLOOKUP(E79,TaskValues_ref!E:F,2,FALSE)</f>
        <v>Breast feeding technique</v>
      </c>
      <c r="G79" s="321" t="str">
        <f>VLOOKUP($E79,TaskValues_ref!$E:$Z,3,FALSE)</f>
        <v>Clinical</v>
      </c>
      <c r="H79" s="321" t="str">
        <f>VLOOKUP($E79,TaskValues_ref!$E:$Z,4,FALSE)</f>
        <v>Preventive</v>
      </c>
      <c r="I79" s="321" t="str">
        <f>VLOOKUP($E79,TaskValues_ref!$E:$Z,5,FALSE)</f>
        <v>Nutrition</v>
      </c>
      <c r="J79" s="320" t="str">
        <f>VLOOKUP($E79,TaskValues_ref!$E:$Z,6,FALSE)</f>
        <v>births</v>
      </c>
      <c r="K79" s="321" t="str">
        <f>VLOOKUP($E79,TaskValues_ref!$E:$Z,10,FALSE)</f>
        <v>Amhara</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35">
      <c r="A80" s="355" t="s">
        <v>2163</v>
      </c>
      <c r="B80" s="356" t="s">
        <v>70</v>
      </c>
      <c r="C80" s="356"/>
      <c r="D80" s="370">
        <v>80</v>
      </c>
      <c r="E80" s="64" t="str">
        <f t="shared" si="2"/>
        <v>FH.Ntr.80</v>
      </c>
      <c r="F80" s="319" t="str">
        <f>VLOOKUP(E80,TaskValues_ref!E:F,2,FALSE)</f>
        <v>Acute malnutrition</v>
      </c>
      <c r="G80" s="321" t="str">
        <f>VLOOKUP($E80,TaskValues_ref!$E:$Z,3,FALSE)</f>
        <v>Clinical</v>
      </c>
      <c r="H80" s="321" t="str">
        <f>VLOOKUP($E80,TaskValues_ref!$E:$Z,4,FALSE)</f>
        <v>Acute</v>
      </c>
      <c r="I80" s="321" t="str">
        <f>VLOOKUP($E80,TaskValues_ref!$E:$Z,5,FALSE)</f>
        <v>Nutrition</v>
      </c>
      <c r="J80" s="320" t="str">
        <f>VLOOKUP($E80,TaskValues_ref!$E:$Z,6,FALSE)</f>
        <v>1-4</v>
      </c>
      <c r="K80" s="321" t="str">
        <f>VLOOKUP($E80,TaskValues_ref!$E:$Z,10,FALSE)</f>
        <v>Amhara</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35">
      <c r="A81" s="355" t="s">
        <v>2163</v>
      </c>
      <c r="B81" s="356" t="s">
        <v>70</v>
      </c>
      <c r="C81" s="356"/>
      <c r="D81" s="370">
        <v>81</v>
      </c>
      <c r="E81" s="64" t="str">
        <f t="shared" si="2"/>
        <v>FH.Ntr.81</v>
      </c>
      <c r="F81" s="319" t="str">
        <f>VLOOKUP(E81,TaskValues_ref!E:F,2,FALSE)</f>
        <v>Counsel complementary feeding</v>
      </c>
      <c r="G81" s="321" t="str">
        <f>VLOOKUP($E81,TaskValues_ref!$E:$Z,3,FALSE)</f>
        <v>Clinical</v>
      </c>
      <c r="H81" s="321" t="str">
        <f>VLOOKUP($E81,TaskValues_ref!$E:$Z,4,FALSE)</f>
        <v>Public Health</v>
      </c>
      <c r="I81" s="321" t="str">
        <f>VLOOKUP($E81,TaskValues_ref!$E:$Z,5,FALSE)</f>
        <v>Nutrition</v>
      </c>
      <c r="J81" s="320" t="str">
        <f>VLOOKUP($E81,TaskValues_ref!$E:$Z,6,FALSE)</f>
        <v>births</v>
      </c>
      <c r="K81" s="321" t="str">
        <f>VLOOKUP($E81,TaskValues_ref!$E:$Z,10,FALSE)</f>
        <v>Amhara</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35">
      <c r="A82" s="355" t="s">
        <v>2163</v>
      </c>
      <c r="B82" s="356" t="s">
        <v>70</v>
      </c>
      <c r="C82" s="356"/>
      <c r="D82" s="370">
        <v>82</v>
      </c>
      <c r="E82" s="64" t="str">
        <f t="shared" si="2"/>
        <v>FH.Ntr.82</v>
      </c>
      <c r="F82" s="319" t="str">
        <f>VLOOKUP(E82,TaskValues_ref!E:F,2,FALSE)</f>
        <v>Timely complementary feeding</v>
      </c>
      <c r="G82" s="321" t="str">
        <f>VLOOKUP($E82,TaskValues_ref!$E:$Z,3,FALSE)</f>
        <v>Clinical</v>
      </c>
      <c r="H82" s="321" t="str">
        <f>VLOOKUP($E82,TaskValues_ref!$E:$Z,4,FALSE)</f>
        <v>Public Health</v>
      </c>
      <c r="I82" s="321" t="str">
        <f>VLOOKUP($E82,TaskValues_ref!$E:$Z,5,FALSE)</f>
        <v>Nutrition</v>
      </c>
      <c r="J82" s="320" t="str">
        <f>VLOOKUP($E82,TaskValues_ref!$E:$Z,6,FALSE)</f>
        <v>births</v>
      </c>
      <c r="K82" s="321" t="str">
        <f>VLOOKUP($E82,TaskValues_ref!$E:$Z,10,FALSE)</f>
        <v>Amhara</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5" t="s">
        <v>2163</v>
      </c>
      <c r="B83" s="356" t="s">
        <v>70</v>
      </c>
      <c r="C83" s="356"/>
      <c r="D83" s="370">
        <v>83</v>
      </c>
      <c r="E83" s="64" t="str">
        <f t="shared" si="2"/>
        <v>FH.Ntr.83</v>
      </c>
      <c r="F83" s="319" t="str">
        <f>VLOOKUP(E83,TaskValues_ref!E:F,2,FALSE)</f>
        <v>Promote BF until 24 months</v>
      </c>
      <c r="G83" s="321" t="str">
        <f>VLOOKUP($E83,TaskValues_ref!$E:$Z,3,FALSE)</f>
        <v>Clinical</v>
      </c>
      <c r="H83" s="321" t="str">
        <f>VLOOKUP($E83,TaskValues_ref!$E:$Z,4,FALSE)</f>
        <v>Public Health</v>
      </c>
      <c r="I83" s="321" t="str">
        <f>VLOOKUP($E83,TaskValues_ref!$E:$Z,5,FALSE)</f>
        <v>Nutrition</v>
      </c>
      <c r="J83" s="320" t="str">
        <f>VLOOKUP($E83,TaskValues_ref!$E:$Z,6,FALSE)</f>
        <v>births</v>
      </c>
      <c r="K83" s="321" t="str">
        <f>VLOOKUP($E83,TaskValues_ref!$E:$Z,10,FALSE)</f>
        <v>Amhara</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5" t="s">
        <v>2163</v>
      </c>
      <c r="B84" s="356" t="s">
        <v>70</v>
      </c>
      <c r="C84" s="356"/>
      <c r="D84" s="370">
        <v>84</v>
      </c>
      <c r="E84" s="64" t="str">
        <f t="shared" si="2"/>
        <v>FH.Ntr.84</v>
      </c>
      <c r="F84" s="319" t="str">
        <f>VLOOKUP(E84,TaskValues_ref!E:F,2,FALSE)</f>
        <v>Promote BF during child illness</v>
      </c>
      <c r="G84" s="321" t="str">
        <f>VLOOKUP($E84,TaskValues_ref!$E:$Z,3,FALSE)</f>
        <v>Clinical</v>
      </c>
      <c r="H84" s="321" t="str">
        <f>VLOOKUP($E84,TaskValues_ref!$E:$Z,4,FALSE)</f>
        <v>Public Health</v>
      </c>
      <c r="I84" s="321" t="str">
        <f>VLOOKUP($E84,TaskValues_ref!$E:$Z,5,FALSE)</f>
        <v>Nutrition</v>
      </c>
      <c r="J84" s="320" t="str">
        <f>VLOOKUP($E84,TaskValues_ref!$E:$Z,6,FALSE)</f>
        <v>births</v>
      </c>
      <c r="K84" s="321" t="str">
        <f>VLOOKUP($E84,TaskValues_ref!$E:$Z,10,FALSE)</f>
        <v>Amhara</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35">
      <c r="A85" s="355" t="s">
        <v>2163</v>
      </c>
      <c r="B85" s="356" t="s">
        <v>70</v>
      </c>
      <c r="C85" s="356"/>
      <c r="D85" s="370">
        <v>85</v>
      </c>
      <c r="E85" s="64" t="str">
        <f t="shared" si="2"/>
        <v>FH.Ntr.85</v>
      </c>
      <c r="F85" s="319" t="str">
        <f>VLOOKUP(E85,TaskValues_ref!E:F,2,FALSE)</f>
        <v>Educate on complementary foods</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Amhara</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5" t="s">
        <v>2163</v>
      </c>
      <c r="B86" s="356" t="s">
        <v>70</v>
      </c>
      <c r="C86" s="356"/>
      <c r="D86" s="370">
        <v>86</v>
      </c>
      <c r="E86" s="64" t="str">
        <f t="shared" si="2"/>
        <v>FH.Ntr.86</v>
      </c>
      <c r="F86" s="319" t="str">
        <f>VLOOKUP(E86,TaskValues_ref!E:F,2,FALSE)</f>
        <v>Nutrition education for children</v>
      </c>
      <c r="G86" s="321" t="str">
        <f>VLOOKUP($E86,TaskValues_ref!$E:$Z,3,FALSE)</f>
        <v>Non-clinical</v>
      </c>
      <c r="H86" s="321" t="str">
        <f>VLOOKUP($E86,TaskValues_ref!$E:$Z,4,FALSE)</f>
        <v>Public Health</v>
      </c>
      <c r="I86" s="321" t="str">
        <f>VLOOKUP($E86,TaskValues_ref!$E:$Z,5,FALSE)</f>
        <v>Nutrition</v>
      </c>
      <c r="J86" s="320" t="str">
        <f>VLOOKUP($E86,TaskValues_ref!$E:$Z,6,FALSE)</f>
        <v>-</v>
      </c>
      <c r="K86" s="321" t="str">
        <f>VLOOKUP($E86,TaskValues_ref!$E:$Z,10,FALSE)</f>
        <v>Amhara</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7" t="s">
        <v>2337</v>
      </c>
      <c r="B87" s="357" t="s">
        <v>2335</v>
      </c>
      <c r="C87" s="357" t="s">
        <v>2336</v>
      </c>
      <c r="D87" s="66">
        <v>94</v>
      </c>
      <c r="E87" s="64" t="str">
        <f t="shared" ref="E87:E92" si="3">_xlfn.CONCAT("DPC.STI.",D87)</f>
        <v>DPC.STI.94</v>
      </c>
      <c r="F87" s="319" t="str">
        <f>VLOOKUP(E87,TaskValues_ref!E:F,2,FALSE)</f>
        <v>STI prevention for sex workers</v>
      </c>
      <c r="G87" s="321" t="str">
        <f>VLOOKUP($E87,TaskValues_ref!$E:$Z,3,FALSE)</f>
        <v>Clinical</v>
      </c>
      <c r="H87" s="321" t="str">
        <f>VLOOKUP($E87,TaskValues_ref!$E:$Z,4,FALSE)</f>
        <v>Public Health</v>
      </c>
      <c r="I87" s="321" t="str">
        <f>VLOOKUP($E87,TaskValues_ref!$E:$Z,5,FALSE)</f>
        <v>Sexual health</v>
      </c>
      <c r="J87" s="320" t="str">
        <f>VLOOKUP($E87,TaskValues_ref!$E:$Z,6,FALSE)</f>
        <v>adults 18+</v>
      </c>
      <c r="K87" s="321" t="str">
        <f>VLOOKUP($E87,TaskValues_ref!$E:$Z,10,FALSE)</f>
        <v>Amhara</v>
      </c>
      <c r="L87" s="195" t="str">
        <f>IF(VLOOKUP($E87,TaskValues_ref!$E:$Z,11,FALSE)=0,"",VLOOKUP($E87,TaskValues_ref!$E:$Z,11,FALSE))</f>
        <v/>
      </c>
      <c r="M87" s="321" t="str">
        <f>IF(VLOOKUP($E87,TaskValues_ref!$E:$Z,13,FALSE)=0,"",VLOOKUP($E87,TaskValues_ref!$E:$Z,13,FALSE))</f>
        <v/>
      </c>
      <c r="N87" s="89">
        <f>IF(VLOOKUP($E87,TaskValues_ref!$E:$Z,15,FALSE)=0,"",VLOOKUP($E87,TaskValues_ref!$E:$Z,15,FALSE))</f>
        <v>1</v>
      </c>
      <c r="O87" t="str">
        <f>IF(VLOOKUP($E87,TaskValues_ref!$E:$Z,16,FALSE)=0,"",VLOOKUP($E87,TaskValues_ref!$E:$Z,16,FALSE))</f>
        <v/>
      </c>
      <c r="P87">
        <f>IF(VLOOKUP($E87,TaskValues_ref!$E:$Z,17,FALSE)=0,"",VLOOKUP($E87,TaskValues_ref!$E:$Z,17,FALSE))</f>
        <v>1</v>
      </c>
      <c r="Q87">
        <f>IF(VLOOKUP($E87,TaskValues_ref!$E:$Z,18,FALSE)=0,"",VLOOKUP($E87,TaskValues_ref!$E:$Z,18,FALSE))</f>
        <v>10</v>
      </c>
      <c r="R87" t="str">
        <f>IF(VLOOKUP($E87,TaskValues_ref!$E:$Z,19,FALSE)=0,"",VLOOKUP($E87,TaskValues_ref!$E:$Z,19,FALSE))</f>
        <v/>
      </c>
      <c r="S87" t="str">
        <f>IF(VLOOKUP($E87,TaskValues_ref!$E:$Z,20,FALSE)=0,"",VLOOKUP($E87,TaskValues_ref!$E:$Z,20,FALSE))</f>
        <v/>
      </c>
    </row>
    <row r="88" spans="1:19" x14ac:dyDescent="0.35">
      <c r="A88" s="357" t="s">
        <v>2337</v>
      </c>
      <c r="B88" s="357" t="s">
        <v>2335</v>
      </c>
      <c r="C88" s="357" t="s">
        <v>2336</v>
      </c>
      <c r="D88" s="66">
        <v>95</v>
      </c>
      <c r="E88" s="64" t="str">
        <f t="shared" si="3"/>
        <v>DPC.STI.95</v>
      </c>
      <c r="F88" s="319" t="str">
        <f>VLOOKUP(E88,TaskValues_ref!E:F,2,FALSE)</f>
        <v>Risk reduction</v>
      </c>
      <c r="G88" s="321" t="str">
        <f>VLOOKUP($E88,TaskValues_ref!$E:$Z,3,FALSE)</f>
        <v>Clinical</v>
      </c>
      <c r="H88" s="321" t="str">
        <f>VLOOKUP($E88,TaskValues_ref!$E:$Z,4,FALSE)</f>
        <v>Public Health</v>
      </c>
      <c r="I88" s="321" t="str">
        <f>VLOOKUP($E88,TaskValues_ref!$E:$Z,5,FALSE)</f>
        <v>Sexual health</v>
      </c>
      <c r="J88" s="320" t="str">
        <f>VLOOKUP($E88,TaskValues_ref!$E:$Z,6,FALSE)</f>
        <v>adults 18+</v>
      </c>
      <c r="K88" s="321" t="str">
        <f>VLOOKUP($E88,TaskValues_ref!$E:$Z,10,FALSE)</f>
        <v>Amhara</v>
      </c>
      <c r="L88" s="195">
        <f>IF(VLOOKUP($E88,TaskValues_ref!$E:$Z,11,FALSE)=0,"",VLOOKUP($E88,TaskValues_ref!$E:$Z,11,FALSE))</f>
        <v>2.0927000000000001E-4</v>
      </c>
      <c r="M88" s="321" t="str">
        <f>IF(VLOOKUP($E88,TaskValues_ref!$E:$Z,13,FALSE)=0,"",VLOOKUP($E88,TaskValues_ref!$E:$Z,13,FALSE))</f>
        <v/>
      </c>
      <c r="N88" s="89">
        <f>IF(VLOOKUP($E88,TaskValues_ref!$E:$Z,15,FALSE)=0,"",VLOOKUP($E88,TaskValues_ref!$E:$Z,15,FALSE))</f>
        <v>0.90986310592664843</v>
      </c>
      <c r="O88" t="str">
        <f>IF(VLOOKUP($E88,TaskValues_ref!$E:$Z,16,FALSE)=0,"",VLOOKUP($E88,TaskValues_ref!$E:$Z,16,FALSE))</f>
        <v/>
      </c>
      <c r="P88">
        <f>IF(VLOOKUP($E88,TaskValues_ref!$E:$Z,17,FALSE)=0,"",VLOOKUP($E88,TaskValues_ref!$E:$Z,17,FALSE))</f>
        <v>1</v>
      </c>
      <c r="Q88">
        <f>IF(VLOOKUP($E88,TaskValues_ref!$E:$Z,18,FALSE)=0,"",VLOOKUP($E88,TaskValues_ref!$E:$Z,18,FALSE))</f>
        <v>5</v>
      </c>
      <c r="R88" t="str">
        <f>IF(VLOOKUP($E88,TaskValues_ref!$E:$Z,19,FALSE)=0,"",VLOOKUP($E88,TaskValues_ref!$E:$Z,19,FALSE))</f>
        <v/>
      </c>
      <c r="S88" t="str">
        <f>IF(VLOOKUP($E88,TaskValues_ref!$E:$Z,20,FALSE)=0,"",VLOOKUP($E88,TaskValues_ref!$E:$Z,20,FALSE))</f>
        <v/>
      </c>
    </row>
    <row r="89" spans="1:19" x14ac:dyDescent="0.35">
      <c r="A89" s="357" t="s">
        <v>2337</v>
      </c>
      <c r="B89" s="357" t="s">
        <v>2335</v>
      </c>
      <c r="C89" s="357" t="s">
        <v>2336</v>
      </c>
      <c r="D89" s="66">
        <v>96</v>
      </c>
      <c r="E89" s="64" t="str">
        <f t="shared" si="3"/>
        <v>DPC.STI.96</v>
      </c>
      <c r="F89" s="319" t="str">
        <f>VLOOKUP(E89,TaskValues_ref!E:F,2,FALSE)</f>
        <v>HIV self-testing</v>
      </c>
      <c r="G89" s="321" t="str">
        <f>VLOOKUP($E89,TaskValues_ref!$E:$Z,3,FALSE)</f>
        <v>Clinical</v>
      </c>
      <c r="H89" s="321" t="str">
        <f>VLOOKUP($E89,TaskValues_ref!$E:$Z,4,FALSE)</f>
        <v>Acute</v>
      </c>
      <c r="I89" s="321" t="str">
        <f>VLOOKUP($E89,TaskValues_ref!$E:$Z,5,FALSE)</f>
        <v>HIV</v>
      </c>
      <c r="J89" s="320" t="str">
        <f>VLOOKUP($E89,TaskValues_ref!$E:$Z,6,FALSE)</f>
        <v>adults 18+</v>
      </c>
      <c r="K89" s="321" t="str">
        <f>VLOOKUP($E89,TaskValues_ref!$E:$Z,10,FALSE)</f>
        <v>Amhara</v>
      </c>
      <c r="L89" s="195">
        <f>IF(VLOOKUP($E89,TaskValues_ref!$E:$Z,11,FALSE)=0,"",VLOOKUP($E89,TaskValues_ref!$E:$Z,11,FALSE))</f>
        <v>2.0927000000000001E-4</v>
      </c>
      <c r="M89" s="321">
        <f>IF(VLOOKUP($E89,TaskValues_ref!$E:$Z,13,FALSE)=0,"",VLOOKUP($E89,TaskValues_ref!$E:$Z,13,FALSE))</f>
        <v>4</v>
      </c>
      <c r="N89" s="89">
        <f>IF(VLOOKUP($E89,TaskValues_ref!$E:$Z,15,FALSE)=0,"",VLOOKUP($E89,TaskValues_ref!$E:$Z,15,FALSE))</f>
        <v>0.90986310592664843</v>
      </c>
      <c r="O89">
        <f>IF(VLOOKUP($E89,TaskValues_ref!$E:$Z,16,FALSE)=0,"",VLOOKUP($E89,TaskValues_ref!$E:$Z,16,FALSE))</f>
        <v>1</v>
      </c>
      <c r="P89" t="str">
        <f>IF(VLOOKUP($E89,TaskValues_ref!$E:$Z,17,FALSE)=0,"",VLOOKUP($E89,TaskValues_ref!$E:$Z,17,FALSE))</f>
        <v/>
      </c>
      <c r="Q89">
        <f>IF(VLOOKUP($E89,TaskValues_ref!$E:$Z,18,FALSE)=0,"",VLOOKUP($E89,TaskValues_ref!$E:$Z,18,FALSE))</f>
        <v>5</v>
      </c>
      <c r="R89" t="str">
        <f>IF(VLOOKUP($E89,TaskValues_ref!$E:$Z,19,FALSE)=0,"",VLOOKUP($E89,TaskValues_ref!$E:$Z,19,FALSE))</f>
        <v/>
      </c>
      <c r="S89" t="str">
        <f>IF(VLOOKUP($E89,TaskValues_ref!$E:$Z,20,FALSE)=0,"",VLOOKUP($E89,TaskValues_ref!$E:$Z,20,FALSE))</f>
        <v/>
      </c>
    </row>
    <row r="90" spans="1:19" x14ac:dyDescent="0.35">
      <c r="A90" s="357" t="s">
        <v>2337</v>
      </c>
      <c r="B90" s="357" t="s">
        <v>2335</v>
      </c>
      <c r="C90" s="357" t="s">
        <v>2336</v>
      </c>
      <c r="D90" s="66">
        <v>97</v>
      </c>
      <c r="E90" s="64" t="str">
        <f t="shared" si="3"/>
        <v>DPC.STI.97</v>
      </c>
      <c r="F90" s="319" t="str">
        <f>VLOOKUP(E90,TaskValues_ref!E:F,2,FALSE)</f>
        <v>HIV voluntary counseling &amp; testing</v>
      </c>
      <c r="G90" s="321" t="str">
        <f>VLOOKUP($E90,TaskValues_ref!$E:$Z,3,FALSE)</f>
        <v>Clinical</v>
      </c>
      <c r="H90" s="321" t="str">
        <f>VLOOKUP($E90,TaskValues_ref!$E:$Z,4,FALSE)</f>
        <v>Acute</v>
      </c>
      <c r="I90" s="321" t="str">
        <f>VLOOKUP($E90,TaskValues_ref!$E:$Z,5,FALSE)</f>
        <v>HIV</v>
      </c>
      <c r="J90" s="320" t="str">
        <f>VLOOKUP($E90,TaskValues_ref!$E:$Z,6,FALSE)</f>
        <v>adults 18+</v>
      </c>
      <c r="K90" s="321" t="str">
        <f>VLOOKUP($E90,TaskValues_ref!$E:$Z,10,FALSE)</f>
        <v>Amhara</v>
      </c>
      <c r="L90" s="195" t="str">
        <f>IF(VLOOKUP($E90,TaskValues_ref!$E:$Z,11,FALSE)=0,"",VLOOKUP($E90,TaskValues_ref!$E:$Z,11,FALSE))</f>
        <v/>
      </c>
      <c r="M90" s="321" t="str">
        <f>IF(VLOOKUP($E90,TaskValues_ref!$E:$Z,13,FALSE)=0,"",VLOOKUP($E90,TaskValues_ref!$E:$Z,13,FALSE))</f>
        <v/>
      </c>
      <c r="N90" s="89">
        <f>IF(VLOOKUP($E90,TaskValues_ref!$E:$Z,15,FALSE)=0,"",VLOOKUP($E90,TaskValues_ref!$E:$Z,15,FALSE))</f>
        <v>0.90986310592664843</v>
      </c>
      <c r="O90">
        <f>IF(VLOOKUP($E90,TaskValues_ref!$E:$Z,16,FALSE)=0,"",VLOOKUP($E90,TaskValues_ref!$E:$Z,16,FALSE))</f>
        <v>1</v>
      </c>
      <c r="P90" t="str">
        <f>IF(VLOOKUP($E90,TaskValues_ref!$E:$Z,17,FALSE)=0,"",VLOOKUP($E90,TaskValues_ref!$E:$Z,17,FALSE))</f>
        <v/>
      </c>
      <c r="Q90">
        <f>IF(VLOOKUP($E90,TaskValues_ref!$E:$Z,18,FALSE)=0,"",VLOOKUP($E90,TaskValues_ref!$E:$Z,18,FALSE))</f>
        <v>5</v>
      </c>
      <c r="R90" t="str">
        <f>IF(VLOOKUP($E90,TaskValues_ref!$E:$Z,19,FALSE)=0,"",VLOOKUP($E90,TaskValues_ref!$E:$Z,19,FALSE))</f>
        <v/>
      </c>
      <c r="S90" t="str">
        <f>IF(VLOOKUP($E90,TaskValues_ref!$E:$Z,20,FALSE)=0,"",VLOOKUP($E90,TaskValues_ref!$E:$Z,20,FALSE))</f>
        <v/>
      </c>
    </row>
    <row r="91" spans="1:19" x14ac:dyDescent="0.35">
      <c r="A91" s="357" t="s">
        <v>2337</v>
      </c>
      <c r="B91" s="357" t="s">
        <v>2335</v>
      </c>
      <c r="C91" s="357" t="s">
        <v>2336</v>
      </c>
      <c r="D91" s="66">
        <v>98</v>
      </c>
      <c r="E91" s="64" t="str">
        <f t="shared" si="3"/>
        <v>DPC.STI.98</v>
      </c>
      <c r="F91" s="319" t="str">
        <f>VLOOKUP(E91,TaskValues_ref!E:F,2,FALSE)</f>
        <v>HIV provider-initiated counseling &amp; testing</v>
      </c>
      <c r="G91" s="321" t="str">
        <f>VLOOKUP($E91,TaskValues_ref!$E:$Z,3,FALSE)</f>
        <v>Clinical</v>
      </c>
      <c r="H91" s="321" t="str">
        <f>VLOOKUP($E91,TaskValues_ref!$E:$Z,4,FALSE)</f>
        <v>Acute</v>
      </c>
      <c r="I91" s="321" t="str">
        <f>VLOOKUP($E91,TaskValues_ref!$E:$Z,5,FALSE)</f>
        <v>HIV</v>
      </c>
      <c r="J91" s="320" t="str">
        <f>VLOOKUP($E91,TaskValues_ref!$E:$Z,6,FALSE)</f>
        <v>adults 18+</v>
      </c>
      <c r="K91" s="321" t="str">
        <f>VLOOKUP($E91,TaskValues_ref!$E:$Z,10,FALSE)</f>
        <v>Amhara</v>
      </c>
      <c r="L91" s="195" t="str">
        <f>IF(VLOOKUP($E91,TaskValues_ref!$E:$Z,11,FALSE)=0,"",VLOOKUP($E91,TaskValues_ref!$E:$Z,11,FALSE))</f>
        <v/>
      </c>
      <c r="M91" s="321" t="str">
        <f>IF(VLOOKUP($E91,TaskValues_ref!$E:$Z,13,FALSE)=0,"",VLOOKUP($E91,TaskValues_ref!$E:$Z,13,FALSE))</f>
        <v/>
      </c>
      <c r="N91" s="89">
        <f>IF(VLOOKUP($E91,TaskValues_ref!$E:$Z,15,FALSE)=0,"",VLOOKUP($E91,TaskValues_ref!$E:$Z,15,FALSE))</f>
        <v>0.90986310592664843</v>
      </c>
      <c r="O91">
        <f>IF(VLOOKUP($E91,TaskValues_ref!$E:$Z,16,FALSE)=0,"",VLOOKUP($E91,TaskValues_ref!$E:$Z,16,FALSE))</f>
        <v>1</v>
      </c>
      <c r="P91" t="str">
        <f>IF(VLOOKUP($E91,TaskValues_ref!$E:$Z,17,FALSE)=0,"",VLOOKUP($E91,TaskValues_ref!$E:$Z,17,FALSE))</f>
        <v/>
      </c>
      <c r="Q91">
        <f>IF(VLOOKUP($E91,TaskValues_ref!$E:$Z,18,FALSE)=0,"",VLOOKUP($E91,TaskValues_ref!$E:$Z,18,FALSE))</f>
        <v>5</v>
      </c>
      <c r="R91" t="str">
        <f>IF(VLOOKUP($E91,TaskValues_ref!$E:$Z,19,FALSE)=0,"",VLOOKUP($E91,TaskValues_ref!$E:$Z,19,FALSE))</f>
        <v/>
      </c>
      <c r="S91" t="str">
        <f>IF(VLOOKUP($E91,TaskValues_ref!$E:$Z,20,FALSE)=0,"",VLOOKUP($E91,TaskValues_ref!$E:$Z,20,FALSE))</f>
        <v/>
      </c>
    </row>
    <row r="92" spans="1:19" x14ac:dyDescent="0.35">
      <c r="A92" s="357" t="s">
        <v>2337</v>
      </c>
      <c r="B92" s="357" t="s">
        <v>2335</v>
      </c>
      <c r="C92" s="357" t="s">
        <v>2336</v>
      </c>
      <c r="D92" s="66">
        <v>99</v>
      </c>
      <c r="E92" s="64" t="str">
        <f t="shared" si="3"/>
        <v>DPC.STI.99</v>
      </c>
      <c r="F92" s="319" t="str">
        <f>VLOOKUP(E92,TaskValues_ref!E:F,2,FALSE)</f>
        <v>HIV linkages</v>
      </c>
      <c r="G92" s="321" t="str">
        <f>VLOOKUP($E92,TaskValues_ref!$E:$Z,3,FALSE)</f>
        <v>Clinical</v>
      </c>
      <c r="H92" s="321" t="str">
        <f>VLOOKUP($E92,TaskValues_ref!$E:$Z,4,FALSE)</f>
        <v>Acute</v>
      </c>
      <c r="I92" s="321" t="str">
        <f>VLOOKUP($E92,TaskValues_ref!$E:$Z,5,FALSE)</f>
        <v>HIV</v>
      </c>
      <c r="J92" s="320" t="str">
        <f>VLOOKUP($E92,TaskValues_ref!$E:$Z,6,FALSE)</f>
        <v>adults 18+</v>
      </c>
      <c r="K92" s="321" t="str">
        <f>VLOOKUP($E92,TaskValues_ref!$E:$Z,10,FALSE)</f>
        <v>Amhara</v>
      </c>
      <c r="L92" s="195">
        <f>IF(VLOOKUP($E92,TaskValues_ref!$E:$Z,11,FALSE)=0,"",VLOOKUP($E92,TaskValues_ref!$E:$Z,11,FALSE))</f>
        <v>2.0927000000000001E-4</v>
      </c>
      <c r="M92" s="321" t="str">
        <f>IF(VLOOKUP($E92,TaskValues_ref!$E:$Z,13,FALSE)=0,"",VLOOKUP($E92,TaskValues_ref!$E:$Z,13,FALSE))</f>
        <v/>
      </c>
      <c r="N92" s="89">
        <f>IF(VLOOKUP($E92,TaskValues_ref!$E:$Z,15,FALSE)=0,"",VLOOKUP($E92,TaskValues_ref!$E:$Z,15,FALSE))</f>
        <v>0.90986310592664843</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35">
      <c r="A93" s="357" t="s">
        <v>2337</v>
      </c>
      <c r="B93" s="357" t="s">
        <v>2335</v>
      </c>
      <c r="C93" s="357" t="s">
        <v>69</v>
      </c>
      <c r="D93" s="66">
        <v>102</v>
      </c>
      <c r="E93" s="64" t="str">
        <f>_xlfn.CONCAT("DPC.Mlr.",D93)</f>
        <v>DPC.Mlr.102</v>
      </c>
      <c r="F93" s="319" t="str">
        <f>VLOOKUP(E93,TaskValues_ref!E:F,2,FALSE)</f>
        <v>Vector control</v>
      </c>
      <c r="G93" s="321" t="str">
        <f>VLOOKUP($E93,TaskValues_ref!$E:$Z,3,FALSE)</f>
        <v>Non-clinical</v>
      </c>
      <c r="H93" s="321" t="str">
        <f>VLOOKUP($E93,TaskValues_ref!$E:$Z,4,FALSE)</f>
        <v>Public Health</v>
      </c>
      <c r="I93" s="321" t="str">
        <f>VLOOKUP($E93,TaskValues_ref!$E:$Z,5,FALSE)</f>
        <v>Malaria</v>
      </c>
      <c r="J93" s="320" t="str">
        <f>VLOOKUP($E93,TaskValues_ref!$E:$Z,6,FALSE)</f>
        <v>all</v>
      </c>
      <c r="K93" s="321" t="str">
        <f>VLOOKUP($E93,TaskValues_ref!$E:$Z,10,FALSE)</f>
        <v>Amhara</v>
      </c>
      <c r="L93" s="195">
        <f>IF(VLOOKUP($E93,TaskValues_ref!$E:$Z,11,FALSE)=0,"",VLOOKUP($E93,TaskValues_ref!$E:$Z,11,FALSE))</f>
        <v>0.25</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f>IF(VLOOKUP($E93,TaskValues_ref!$E:$Z,17,FALSE)=0,"",VLOOKUP($E93,TaskValues_ref!$E:$Z,17,FALSE))</f>
        <v>1</v>
      </c>
      <c r="Q93">
        <f>IF(VLOOKUP($E93,TaskValues_ref!$E:$Z,18,FALSE)=0,"",VLOOKUP($E93,TaskValues_ref!$E:$Z,18,FALSE))</f>
        <v>5</v>
      </c>
      <c r="R93" t="str">
        <f>IF(VLOOKUP($E93,TaskValues_ref!$E:$Z,19,FALSE)=0,"",VLOOKUP($E93,TaskValues_ref!$E:$Z,19,FALSE))</f>
        <v/>
      </c>
      <c r="S93" t="str">
        <f>IF(VLOOKUP($E93,TaskValues_ref!$E:$Z,20,FALSE)=0,"",VLOOKUP($E93,TaskValues_ref!$E:$Z,20,FALSE))</f>
        <v/>
      </c>
    </row>
    <row r="94" spans="1:19" x14ac:dyDescent="0.35">
      <c r="A94" s="357" t="s">
        <v>2337</v>
      </c>
      <c r="B94" s="357" t="s">
        <v>2335</v>
      </c>
      <c r="C94" s="357" t="s">
        <v>69</v>
      </c>
      <c r="D94" s="66">
        <v>103</v>
      </c>
      <c r="E94" s="64" t="s">
        <v>2354</v>
      </c>
      <c r="F94" s="319" t="str">
        <f>VLOOKUP(E94,TaskValues_ref!E:F,2,FALSE)</f>
        <v>Uncomplicated malaria in adults</v>
      </c>
      <c r="G94" s="321" t="str">
        <f>VLOOKUP($E94,TaskValues_ref!$E:$Z,3,FALSE)</f>
        <v>Clinical</v>
      </c>
      <c r="H94" s="321" t="str">
        <f>VLOOKUP($E94,TaskValues_ref!$E:$Z,4,FALSE)</f>
        <v>Acute</v>
      </c>
      <c r="I94" s="321" t="str">
        <f>VLOOKUP($E94,TaskValues_ref!$E:$Z,5,FALSE)</f>
        <v>Malaria</v>
      </c>
      <c r="J94" s="320" t="str">
        <f>VLOOKUP($E94,TaskValues_ref!$E:$Z,6,FALSE)</f>
        <v>adults 18+</v>
      </c>
      <c r="K94" s="321" t="str">
        <f>VLOOKUP($E94,TaskValues_ref!$E:$Z,10,FALSE)</f>
        <v>Amhara</v>
      </c>
      <c r="L94" s="195">
        <f>IF(VLOOKUP($E94,TaskValues_ref!$E:$Z,11,FALSE)=0,"",VLOOKUP($E94,TaskValues_ref!$E:$Z,11,FALSE))</f>
        <v>1.1622799726572285E-2</v>
      </c>
      <c r="M94" s="321" t="str">
        <f>IF(VLOOKUP($E94,TaskValues_ref!$E:$Z,13,FALSE)=0,"",VLOOKUP($E94,TaskValues_ref!$E:$Z,13,FALSE))</f>
        <v/>
      </c>
      <c r="N94" s="89">
        <f>IF(VLOOKUP($E94,TaskValues_ref!$E:$Z,15,FALSE)=0,"",VLOOKUP($E94,TaskValues_ref!$E:$Z,15,FALSE))</f>
        <v>0.87556301899925537</v>
      </c>
      <c r="O94">
        <f>IF(VLOOKUP($E94,TaskValues_ref!$E:$Z,16,FALSE)=0,"",VLOOKUP($E94,TaskValues_ref!$E:$Z,16,FALSE))</f>
        <v>1</v>
      </c>
      <c r="P94" t="str">
        <f>IF(VLOOKUP($E94,TaskValues_ref!$E:$Z,17,FALSE)=0,"",VLOOKUP($E94,TaskValues_ref!$E:$Z,17,FALSE))</f>
        <v/>
      </c>
      <c r="Q94">
        <f>IF(VLOOKUP($E94,TaskValues_ref!$E:$Z,18,FALSE)=0,"",VLOOKUP($E94,TaskValues_ref!$E:$Z,18,FALSE))</f>
        <v>10</v>
      </c>
      <c r="R94" t="str">
        <f>IF(VLOOKUP($E94,TaskValues_ref!$E:$Z,19,FALSE)=0,"",VLOOKUP($E94,TaskValues_ref!$E:$Z,19,FALSE))</f>
        <v/>
      </c>
      <c r="S94" t="str">
        <f>IF(VLOOKUP($E94,TaskValues_ref!$E:$Z,20,FALSE)=0,"",VLOOKUP($E94,TaskValues_ref!$E:$Z,20,FALSE))</f>
        <v/>
      </c>
    </row>
    <row r="95" spans="1:19" x14ac:dyDescent="0.35">
      <c r="A95" s="357" t="s">
        <v>2337</v>
      </c>
      <c r="B95" s="357" t="s">
        <v>2335</v>
      </c>
      <c r="C95" s="357" t="s">
        <v>69</v>
      </c>
      <c r="D95" s="66">
        <v>103</v>
      </c>
      <c r="E95" s="64" t="s">
        <v>2355</v>
      </c>
      <c r="F95" s="319" t="str">
        <f>VLOOKUP(E95,TaskValues_ref!E:F,2,FALSE)</f>
        <v>Uncomplicated malaria in children</v>
      </c>
      <c r="G95" s="321" t="str">
        <f>VLOOKUP($E95,TaskValues_ref!$E:$Z,3,FALSE)</f>
        <v>Clinical</v>
      </c>
      <c r="H95" s="321" t="str">
        <f>VLOOKUP($E95,TaskValues_ref!$E:$Z,4,FALSE)</f>
        <v>Acute</v>
      </c>
      <c r="I95" s="321" t="str">
        <f>VLOOKUP($E95,TaskValues_ref!$E:$Z,5,FALSE)</f>
        <v>Malaria</v>
      </c>
      <c r="J95" s="320" t="str">
        <f>VLOOKUP($E95,TaskValues_ref!$E:$Z,6,FALSE)</f>
        <v>1-18</v>
      </c>
      <c r="K95" s="321" t="str">
        <f>VLOOKUP($E95,TaskValues_ref!$E:$Z,10,FALSE)</f>
        <v>Amhara</v>
      </c>
      <c r="L95" s="195">
        <f>IF(VLOOKUP($E95,TaskValues_ref!$E:$Z,11,FALSE)=0,"",VLOOKUP($E95,TaskValues_ref!$E:$Z,11,FALSE))</f>
        <v>1.1622799726572285E-2</v>
      </c>
      <c r="M95" s="321" t="str">
        <f>IF(VLOOKUP($E95,TaskValues_ref!$E:$Z,13,FALSE)=0,"",VLOOKUP($E95,TaskValues_ref!$E:$Z,13,FALSE))</f>
        <v/>
      </c>
      <c r="N95" s="89">
        <f>IF(VLOOKUP($E95,TaskValues_ref!$E:$Z,15,FALSE)=0,"",VLOOKUP($E95,TaskValues_ref!$E:$Z,15,FALSE))</f>
        <v>0.87556301899925537</v>
      </c>
      <c r="O95">
        <f>IF(VLOOKUP($E95,TaskValues_ref!$E:$Z,16,FALSE)=0,"",VLOOKUP($E95,TaskValues_ref!$E:$Z,16,FALSE))</f>
        <v>1</v>
      </c>
      <c r="P95" t="str">
        <f>IF(VLOOKUP($E95,TaskValues_ref!$E:$Z,17,FALSE)=0,"",VLOOKUP($E95,TaskValues_ref!$E:$Z,17,FALSE))</f>
        <v/>
      </c>
      <c r="Q95">
        <f>IF(VLOOKUP($E95,TaskValues_ref!$E:$Z,18,FALSE)=0,"",VLOOKUP($E95,TaskValues_ref!$E:$Z,18,FALSE))</f>
        <v>10</v>
      </c>
      <c r="R95" t="str">
        <f>IF(VLOOKUP($E95,TaskValues_ref!$E:$Z,19,FALSE)=0,"",VLOOKUP($E95,TaskValues_ref!$E:$Z,19,FALSE))</f>
        <v/>
      </c>
      <c r="S95" t="str">
        <f>IF(VLOOKUP($E95,TaskValues_ref!$E:$Z,20,FALSE)=0,"",VLOOKUP($E95,TaskValues_ref!$E:$Z,20,FALSE))</f>
        <v/>
      </c>
    </row>
    <row r="96" spans="1:19" x14ac:dyDescent="0.35">
      <c r="A96" s="357" t="s">
        <v>2337</v>
      </c>
      <c r="B96" s="357" t="s">
        <v>2335</v>
      </c>
      <c r="C96" s="357" t="s">
        <v>69</v>
      </c>
      <c r="D96" s="66">
        <v>103</v>
      </c>
      <c r="E96" s="64" t="s">
        <v>2358</v>
      </c>
      <c r="F96" s="319" t="str">
        <f>VLOOKUP(E96,TaskValues_ref!E:F,2,FALSE)</f>
        <v>Testing non-malaria cases</v>
      </c>
      <c r="G96" s="321" t="str">
        <f>VLOOKUP($E96,TaskValues_ref!$E:$Z,3,FALSE)</f>
        <v>Clinical</v>
      </c>
      <c r="H96" s="321" t="str">
        <f>VLOOKUP($E96,TaskValues_ref!$E:$Z,4,FALSE)</f>
        <v>Public Health</v>
      </c>
      <c r="I96" s="321" t="str">
        <f>VLOOKUP($E96,TaskValues_ref!$E:$Z,5,FALSE)</f>
        <v>Malaria</v>
      </c>
      <c r="J96" s="320" t="str">
        <f>VLOOKUP($E96,TaskValues_ref!$E:$Z,6,FALSE)</f>
        <v>all</v>
      </c>
      <c r="K96" s="321" t="str">
        <f>VLOOKUP($E96,TaskValues_ref!$E:$Z,10,FALSE)</f>
        <v>Amhara</v>
      </c>
      <c r="L96" s="195">
        <f>IF(VLOOKUP($E96,TaskValues_ref!$E:$Z,11,FALSE)=0,"",VLOOKUP($E96,TaskValues_ref!$E:$Z,11,FALSE))</f>
        <v>1.2914221918413649E-2</v>
      </c>
      <c r="M96" s="321">
        <f>IF(VLOOKUP($E96,TaskValues_ref!$E:$Z,13,FALSE)=0,"",VLOOKUP($E96,TaskValues_ref!$E:$Z,13,FALSE))</f>
        <v>4</v>
      </c>
      <c r="N96" s="89">
        <f>IF(VLOOKUP($E96,TaskValues_ref!$E:$Z,15,FALSE)=0,"",VLOOKUP($E96,TaskValues_ref!$E:$Z,15,FALSE))</f>
        <v>1</v>
      </c>
      <c r="O96">
        <f>IF(VLOOKUP($E96,TaskValues_ref!$E:$Z,16,FALSE)=0,"",VLOOKUP($E96,TaskValues_ref!$E:$Z,16,FALSE))</f>
        <v>1</v>
      </c>
      <c r="P96" t="str">
        <f>IF(VLOOKUP($E96,TaskValues_ref!$E:$Z,17,FALSE)=0,"",VLOOKUP($E96,TaskValues_ref!$E:$Z,17,FALSE))</f>
        <v/>
      </c>
      <c r="Q96">
        <f>IF(VLOOKUP($E96,TaskValues_ref!$E:$Z,18,FALSE)=0,"",VLOOKUP($E96,TaskValues_ref!$E:$Z,18,FALSE))</f>
        <v>5</v>
      </c>
      <c r="R96" t="str">
        <f>IF(VLOOKUP($E96,TaskValues_ref!$E:$Z,19,FALSE)=0,"",VLOOKUP($E96,TaskValues_ref!$E:$Z,19,FALSE))</f>
        <v/>
      </c>
      <c r="S96" t="str">
        <f>IF(VLOOKUP($E96,TaskValues_ref!$E:$Z,20,FALSE)=0,"",VLOOKUP($E96,TaskValues_ref!$E:$Z,20,FALSE))</f>
        <v/>
      </c>
    </row>
    <row r="97" spans="1:19" x14ac:dyDescent="0.35">
      <c r="A97" s="357" t="s">
        <v>2337</v>
      </c>
      <c r="B97" s="357" t="s">
        <v>2335</v>
      </c>
      <c r="C97" s="357" t="s">
        <v>69</v>
      </c>
      <c r="D97" s="66">
        <v>104</v>
      </c>
      <c r="E97" s="64" t="s">
        <v>2356</v>
      </c>
      <c r="F97" s="319" t="str">
        <f>VLOOKUP(E97,TaskValues_ref!E:F,2,FALSE)</f>
        <v>Severe malaria in adults</v>
      </c>
      <c r="G97" s="321" t="str">
        <f>VLOOKUP($E97,TaskValues_ref!$E:$Z,3,FALSE)</f>
        <v>Clinical</v>
      </c>
      <c r="H97" s="321" t="str">
        <f>VLOOKUP($E97,TaskValues_ref!$E:$Z,4,FALSE)</f>
        <v>Acute</v>
      </c>
      <c r="I97" s="321" t="str">
        <f>VLOOKUP($E97,TaskValues_ref!$E:$Z,5,FALSE)</f>
        <v>Malaria</v>
      </c>
      <c r="J97" s="320" t="str">
        <f>VLOOKUP($E97,TaskValues_ref!$E:$Z,6,FALSE)</f>
        <v>adults 18+</v>
      </c>
      <c r="K97" s="321" t="str">
        <f>VLOOKUP($E97,TaskValues_ref!$E:$Z,10,FALSE)</f>
        <v>Amhara</v>
      </c>
      <c r="L97" s="195">
        <f>IF(VLOOKUP($E97,TaskValues_ref!$E:$Z,11,FALSE)=0,"",VLOOKUP($E97,TaskValues_ref!$E:$Z,11,FALSE))</f>
        <v>1.291422191841365E-3</v>
      </c>
      <c r="M97" s="321" t="str">
        <f>IF(VLOOKUP($E97,TaskValues_ref!$E:$Z,13,FALSE)=0,"",VLOOKUP($E97,TaskValues_ref!$E:$Z,13,FALSE))</f>
        <v/>
      </c>
      <c r="N97" s="89">
        <f>IF(VLOOKUP($E97,TaskValues_ref!$E:$Z,15,FALSE)=0,"",VLOOKUP($E97,TaskValues_ref!$E:$Z,15,FALSE))</f>
        <v>0.87556301899925537</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35">
      <c r="A98" s="357" t="s">
        <v>2337</v>
      </c>
      <c r="B98" s="357" t="s">
        <v>2335</v>
      </c>
      <c r="C98" s="357" t="s">
        <v>69</v>
      </c>
      <c r="D98" s="66">
        <v>104</v>
      </c>
      <c r="E98" s="64" t="s">
        <v>2357</v>
      </c>
      <c r="F98" s="319" t="str">
        <f>VLOOKUP(E98,TaskValues_ref!E:F,2,FALSE)</f>
        <v>Severe malaria in children</v>
      </c>
      <c r="G98" s="321" t="str">
        <f>VLOOKUP($E98,TaskValues_ref!$E:$Z,3,FALSE)</f>
        <v>Clinical</v>
      </c>
      <c r="H98" s="321" t="str">
        <f>VLOOKUP($E98,TaskValues_ref!$E:$Z,4,FALSE)</f>
        <v>Acute</v>
      </c>
      <c r="I98" s="321" t="str">
        <f>VLOOKUP($E98,TaskValues_ref!$E:$Z,5,FALSE)</f>
        <v>Malaria</v>
      </c>
      <c r="J98" s="320" t="str">
        <f>VLOOKUP($E98,TaskValues_ref!$E:$Z,6,FALSE)</f>
        <v>1-18</v>
      </c>
      <c r="K98" s="321" t="str">
        <f>VLOOKUP($E98,TaskValues_ref!$E:$Z,10,FALSE)</f>
        <v>Amhara</v>
      </c>
      <c r="L98" s="195">
        <f>IF(VLOOKUP($E98,TaskValues_ref!$E:$Z,11,FALSE)=0,"",VLOOKUP($E98,TaskValues_ref!$E:$Z,11,FALSE))</f>
        <v>1.291422191841365E-3</v>
      </c>
      <c r="M98" s="321" t="str">
        <f>IF(VLOOKUP($E98,TaskValues_ref!$E:$Z,13,FALSE)=0,"",VLOOKUP($E98,TaskValues_ref!$E:$Z,13,FALSE))</f>
        <v/>
      </c>
      <c r="N98" s="89">
        <f>IF(VLOOKUP($E98,TaskValues_ref!$E:$Z,15,FALSE)=0,"",VLOOKUP($E98,TaskValues_ref!$E:$Z,15,FALSE))</f>
        <v>0.87556301899925537</v>
      </c>
      <c r="O98">
        <f>IF(VLOOKUP($E98,TaskValues_ref!$E:$Z,16,FALSE)=0,"",VLOOKUP($E98,TaskValues_ref!$E:$Z,16,FALSE))</f>
        <v>1</v>
      </c>
      <c r="P98" t="str">
        <f>IF(VLOOKUP($E98,TaskValues_ref!$E:$Z,17,FALSE)=0,"",VLOOKUP($E98,TaskValues_ref!$E:$Z,17,FALSE))</f>
        <v/>
      </c>
      <c r="Q98">
        <f>IF(VLOOKUP($E98,TaskValues_ref!$E:$Z,18,FALSE)=0,"",VLOOKUP($E98,TaskValues_ref!$E:$Z,18,FALSE))</f>
        <v>15</v>
      </c>
      <c r="R98" t="str">
        <f>IF(VLOOKUP($E98,TaskValues_ref!$E:$Z,19,FALSE)=0,"",VLOOKUP($E98,TaskValues_ref!$E:$Z,19,FALSE))</f>
        <v/>
      </c>
      <c r="S98" t="str">
        <f>IF(VLOOKUP($E98,TaskValues_ref!$E:$Z,20,FALSE)=0,"",VLOOKUP($E98,TaskValues_ref!$E:$Z,20,FALSE))</f>
        <v/>
      </c>
    </row>
    <row r="99" spans="1:19" x14ac:dyDescent="0.35">
      <c r="A99" s="357" t="s">
        <v>2337</v>
      </c>
      <c r="B99" s="357" t="s">
        <v>2335</v>
      </c>
      <c r="C99" s="357" t="s">
        <v>69</v>
      </c>
      <c r="D99" s="66">
        <v>105</v>
      </c>
      <c r="E99" s="64" t="str">
        <f>_xlfn.CONCAT("DPC.Mlr.",D99)</f>
        <v>DPC.Mlr.105</v>
      </c>
      <c r="F99" s="319" t="str">
        <f>VLOOKUP(E99,TaskValues_ref!E:F,2,FALSE)</f>
        <v>Malaria surveillance</v>
      </c>
      <c r="G99" s="321" t="str">
        <f>VLOOKUP($E99,TaskValues_ref!$E:$Z,3,FALSE)</f>
        <v>Non-productive</v>
      </c>
      <c r="H99" s="321" t="str">
        <f>VLOOKUP($E99,TaskValues_ref!$E:$Z,4,FALSE)</f>
        <v>Public Health</v>
      </c>
      <c r="I99" s="321" t="str">
        <f>VLOOKUP($E99,TaskValues_ref!$E:$Z,5,FALSE)</f>
        <v>Malaria</v>
      </c>
      <c r="J99" s="320" t="str">
        <f>VLOOKUP($E99,TaskValues_ref!$E:$Z,6,FALSE)</f>
        <v>-</v>
      </c>
      <c r="K99" s="321" t="str">
        <f>VLOOKUP($E99,TaskValues_ref!$E:$Z,10,FALSE)</f>
        <v>Amhara</v>
      </c>
      <c r="L99" s="195" t="str">
        <f>IF(VLOOKUP($E99,TaskValues_ref!$E:$Z,11,FALSE)=0,"",VLOOKUP($E99,TaskValues_ref!$E:$Z,11,FALSE))</f>
        <v/>
      </c>
      <c r="M99" s="321"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35">
      <c r="A100" s="357" t="s">
        <v>2337</v>
      </c>
      <c r="B100" s="357" t="s">
        <v>2335</v>
      </c>
      <c r="C100" s="357" t="s">
        <v>69</v>
      </c>
      <c r="D100" s="66">
        <v>106</v>
      </c>
      <c r="E100" s="64" t="str">
        <f>_xlfn.CONCAT("DPC.Mlr.",D100)</f>
        <v>DPC.Mlr.106</v>
      </c>
      <c r="F100" s="319" t="str">
        <f>VLOOKUP(E100,TaskValues_ref!E:F,2,FALSE)</f>
        <v>Risk reduction</v>
      </c>
      <c r="G100" s="321" t="str">
        <f>VLOOKUP($E100,TaskValues_ref!$E:$Z,3,FALSE)</f>
        <v>Non-clinical</v>
      </c>
      <c r="H100" s="321" t="str">
        <f>VLOOKUP($E100,TaskValues_ref!$E:$Z,4,FALSE)</f>
        <v>Public Health</v>
      </c>
      <c r="I100" s="321" t="str">
        <f>VLOOKUP($E100,TaskValues_ref!$E:$Z,5,FALSE)</f>
        <v>Malaria</v>
      </c>
      <c r="J100" s="320" t="str">
        <f>VLOOKUP($E100,TaskValues_ref!$E:$Z,6,FALSE)</f>
        <v>-</v>
      </c>
      <c r="K100" s="321" t="str">
        <f>VLOOKUP($E100,TaskValues_ref!$E:$Z,10,FALSE)</f>
        <v>Amhara</v>
      </c>
      <c r="L100" s="195" t="str">
        <f>IF(VLOOKUP($E100,TaskValues_ref!$E:$Z,11,FALSE)=0,"",VLOOKUP($E100,TaskValues_ref!$E:$Z,11,FALSE))</f>
        <v/>
      </c>
      <c r="M100" s="321"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35">
      <c r="A101" s="357" t="s">
        <v>2337</v>
      </c>
      <c r="B101" s="357" t="s">
        <v>2335</v>
      </c>
      <c r="C101" s="357" t="s">
        <v>69</v>
      </c>
      <c r="D101" s="66">
        <v>107</v>
      </c>
      <c r="E101" s="64" t="str">
        <f>_xlfn.CONCAT("DPC.Mlr.",D101)</f>
        <v>DPC.Mlr.107</v>
      </c>
      <c r="F101" s="319" t="str">
        <f>VLOOKUP(E101,TaskValues_ref!E:F,2,FALSE)</f>
        <v>Outbreak detection &amp; response</v>
      </c>
      <c r="G101" s="321" t="str">
        <f>VLOOKUP($E101,TaskValues_ref!$E:$Z,3,FALSE)</f>
        <v>Non-clinical</v>
      </c>
      <c r="H101" s="321" t="str">
        <f>VLOOKUP($E101,TaskValues_ref!$E:$Z,4,FALSE)</f>
        <v>Public Health</v>
      </c>
      <c r="I101" s="321" t="str">
        <f>VLOOKUP($E101,TaskValues_ref!$E:$Z,5,FALSE)</f>
        <v>Malaria</v>
      </c>
      <c r="J101" s="320" t="str">
        <f>VLOOKUP($E101,TaskValues_ref!$E:$Z,6,FALSE)</f>
        <v>-</v>
      </c>
      <c r="K101" s="321" t="str">
        <f>VLOOKUP($E101,TaskValues_ref!$E:$Z,10,FALSE)</f>
        <v>Amhara</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35">
      <c r="A102" s="357" t="s">
        <v>2337</v>
      </c>
      <c r="B102" s="357" t="s">
        <v>2335</v>
      </c>
      <c r="C102" s="357" t="s">
        <v>2367</v>
      </c>
      <c r="D102" s="66">
        <v>108</v>
      </c>
      <c r="E102" s="64" t="s">
        <v>2373</v>
      </c>
      <c r="F102" s="319" t="str">
        <f>VLOOKUP(E102,TaskValues_ref!E:F,2,FALSE)</f>
        <v>Testing</v>
      </c>
      <c r="G102" s="321" t="str">
        <f>VLOOKUP($E102,TaskValues_ref!$E:$Z,3,FALSE)</f>
        <v>Clinical</v>
      </c>
      <c r="H102" s="321" t="str">
        <f>VLOOKUP($E102,TaskValues_ref!$E:$Z,4,FALSE)</f>
        <v>Acute</v>
      </c>
      <c r="I102" s="321" t="str">
        <f>VLOOKUP($E102,TaskValues_ref!$E:$Z,5,FALSE)</f>
        <v>Tuberculosis</v>
      </c>
      <c r="J102" s="320" t="str">
        <f>VLOOKUP($E102,TaskValues_ref!$E:$Z,6,FALSE)</f>
        <v>adults 18+</v>
      </c>
      <c r="K102" s="321" t="str">
        <f>VLOOKUP($E102,TaskValues_ref!$E:$Z,10,FALSE)</f>
        <v>Amhara</v>
      </c>
      <c r="L102" s="195">
        <f>IF(VLOOKUP($E102,TaskValues_ref!$E:$Z,11,FALSE)=0,"",VLOOKUP($E102,TaskValues_ref!$E:$Z,11,FALSE))</f>
        <v>1.083E-3</v>
      </c>
      <c r="M102" s="321">
        <f>IF(VLOOKUP($E102,TaskValues_ref!$E:$Z,13,FALSE)=0,"",VLOOKUP($E102,TaskValues_ref!$E:$Z,13,FALSE))</f>
        <v>8.3333333333333339</v>
      </c>
      <c r="N102" s="89">
        <f>IF(VLOOKUP($E102,TaskValues_ref!$E:$Z,15,FALSE)=0,"",VLOOKUP($E102,TaskValues_ref!$E:$Z,15,FALSE))</f>
        <v>0.92465934537590888</v>
      </c>
      <c r="O102">
        <f>IF(VLOOKUP($E102,TaskValues_ref!$E:$Z,16,FALSE)=0,"",VLOOKUP($E102,TaskValues_ref!$E:$Z,16,FALSE))</f>
        <v>1</v>
      </c>
      <c r="P102" t="str">
        <f>IF(VLOOKUP($E102,TaskValues_ref!$E:$Z,17,FALSE)=0,"",VLOOKUP($E102,TaskValues_ref!$E:$Z,17,FALSE))</f>
        <v/>
      </c>
      <c r="Q102">
        <f>IF(VLOOKUP($E102,TaskValues_ref!$E:$Z,18,FALSE)=0,"",VLOOKUP($E102,TaskValues_ref!$E:$Z,18,FALSE))</f>
        <v>10</v>
      </c>
      <c r="R102" t="str">
        <f>IF(VLOOKUP($E102,TaskValues_ref!$E:$Z,19,FALSE)=0,"",VLOOKUP($E102,TaskValues_ref!$E:$Z,19,FALSE))</f>
        <v/>
      </c>
      <c r="S102" t="str">
        <f>IF(VLOOKUP($E102,TaskValues_ref!$E:$Z,20,FALSE)=0,"",VLOOKUP($E102,TaskValues_ref!$E:$Z,20,FALSE))</f>
        <v/>
      </c>
    </row>
    <row r="103" spans="1:19" x14ac:dyDescent="0.35">
      <c r="A103" s="357" t="s">
        <v>2337</v>
      </c>
      <c r="B103" s="357" t="s">
        <v>2335</v>
      </c>
      <c r="C103" s="357" t="s">
        <v>2367</v>
      </c>
      <c r="D103" s="66">
        <v>108</v>
      </c>
      <c r="E103" s="64" t="s">
        <v>2374</v>
      </c>
      <c r="F103" s="319" t="str">
        <f>VLOOKUP(E103,TaskValues_ref!E:F,2,FALSE)</f>
        <v>Follow-up and linkage for positives</v>
      </c>
      <c r="G103" s="321" t="str">
        <f>VLOOKUP($E103,TaskValues_ref!$E:$Z,3,FALSE)</f>
        <v>Clinical</v>
      </c>
      <c r="H103" s="321" t="str">
        <f>VLOOKUP($E103,TaskValues_ref!$E:$Z,4,FALSE)</f>
        <v>Acute</v>
      </c>
      <c r="I103" s="321" t="str">
        <f>VLOOKUP($E103,TaskValues_ref!$E:$Z,5,FALSE)</f>
        <v>Tuberculosis</v>
      </c>
      <c r="J103" s="320" t="str">
        <f>VLOOKUP($E103,TaskValues_ref!$E:$Z,6,FALSE)</f>
        <v>adults 18+</v>
      </c>
      <c r="K103" s="321" t="str">
        <f>VLOOKUP($E103,TaskValues_ref!$E:$Z,10,FALSE)</f>
        <v>Amhara</v>
      </c>
      <c r="L103" s="195">
        <f>IF(VLOOKUP($E103,TaskValues_ref!$E:$Z,11,FALSE)=0,"",VLOOKUP($E103,TaskValues_ref!$E:$Z,11,FALSE))</f>
        <v>1.083E-3</v>
      </c>
      <c r="M103" s="321" t="str">
        <f>IF(VLOOKUP($E103,TaskValues_ref!$E:$Z,13,FALSE)=0,"",VLOOKUP($E103,TaskValues_ref!$E:$Z,13,FALSE))</f>
        <v/>
      </c>
      <c r="N103" s="89">
        <f>IF(VLOOKUP($E103,TaskValues_ref!$E:$Z,15,FALSE)=0,"",VLOOKUP($E103,TaskValues_ref!$E:$Z,15,FALSE))</f>
        <v>0.92465934537590888</v>
      </c>
      <c r="O103">
        <f>IF(VLOOKUP($E103,TaskValues_ref!$E:$Z,16,FALSE)=0,"",VLOOKUP($E103,TaskValues_ref!$E:$Z,16,FALSE))</f>
        <v>1</v>
      </c>
      <c r="P103" t="str">
        <f>IF(VLOOKUP($E103,TaskValues_ref!$E:$Z,17,FALSE)=0,"",VLOOKUP($E103,TaskValues_ref!$E:$Z,17,FALSE))</f>
        <v/>
      </c>
      <c r="Q103">
        <f>IF(VLOOKUP($E103,TaskValues_ref!$E:$Z,18,FALSE)=0,"",VLOOKUP($E103,TaskValues_ref!$E:$Z,18,FALSE))</f>
        <v>10</v>
      </c>
      <c r="R103" t="str">
        <f>IF(VLOOKUP($E103,TaskValues_ref!$E:$Z,19,FALSE)=0,"",VLOOKUP($E103,TaskValues_ref!$E:$Z,19,FALSE))</f>
        <v/>
      </c>
      <c r="S103" t="str">
        <f>IF(VLOOKUP($E103,TaskValues_ref!$E:$Z,20,FALSE)=0,"",VLOOKUP($E103,TaskValues_ref!$E:$Z,20,FALSE))</f>
        <v/>
      </c>
    </row>
    <row r="104" spans="1:19" x14ac:dyDescent="0.35">
      <c r="A104" s="357" t="s">
        <v>2337</v>
      </c>
      <c r="B104" s="357" t="s">
        <v>2335</v>
      </c>
      <c r="C104" s="357" t="s">
        <v>2367</v>
      </c>
      <c r="D104" s="66">
        <v>109</v>
      </c>
      <c r="E104" s="64" t="str">
        <f>_xlfn.CONCAT("DPC.TB.",D104)</f>
        <v>DPC.TB.109</v>
      </c>
      <c r="F104" s="319" t="str">
        <f>VLOOKUP(E104,TaskValues_ref!E:F,2,FALSE)</f>
        <v>Treatment (DOT)</v>
      </c>
      <c r="G104" s="321" t="str">
        <f>VLOOKUP($E104,TaskValues_ref!$E:$Z,3,FALSE)</f>
        <v>Clinical</v>
      </c>
      <c r="H104" s="321" t="str">
        <f>VLOOKUP($E104,TaskValues_ref!$E:$Z,4,FALSE)</f>
        <v>Acute</v>
      </c>
      <c r="I104" s="321" t="str">
        <f>VLOOKUP($E104,TaskValues_ref!$E:$Z,5,FALSE)</f>
        <v>Tuberculosis</v>
      </c>
      <c r="J104" s="320" t="str">
        <f>VLOOKUP($E104,TaskValues_ref!$E:$Z,6,FALSE)</f>
        <v>adults 18+</v>
      </c>
      <c r="K104" s="321" t="str">
        <f>VLOOKUP($E104,TaskValues_ref!$E:$Z,10,FALSE)</f>
        <v>Amhara</v>
      </c>
      <c r="L104" s="195">
        <f>IF(VLOOKUP($E104,TaskValues_ref!$E:$Z,11,FALSE)=0,"",VLOOKUP($E104,TaskValues_ref!$E:$Z,11,FALSE))</f>
        <v>1.083E-3</v>
      </c>
      <c r="M104" s="321" t="str">
        <f>IF(VLOOKUP($E104,TaskValues_ref!$E:$Z,13,FALSE)=0,"",VLOOKUP($E104,TaskValues_ref!$E:$Z,13,FALSE))</f>
        <v/>
      </c>
      <c r="N104" s="89">
        <f>IF(VLOOKUP($E104,TaskValues_ref!$E:$Z,15,FALSE)=0,"",VLOOKUP($E104,TaskValues_ref!$E:$Z,15,FALSE))</f>
        <v>0.92465934537590888</v>
      </c>
      <c r="O104">
        <f>IF(VLOOKUP($E104,TaskValues_ref!$E:$Z,16,FALSE)=0,"",VLOOKUP($E104,TaskValues_ref!$E:$Z,16,FALSE))</f>
        <v>84</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35">
      <c r="A105" s="357" t="s">
        <v>2337</v>
      </c>
      <c r="B105" s="357" t="s">
        <v>2335</v>
      </c>
      <c r="C105" s="357" t="s">
        <v>2367</v>
      </c>
      <c r="D105" s="66">
        <v>110</v>
      </c>
      <c r="E105" s="64" t="str">
        <f>_xlfn.CONCAT("DPC.TB.",D105)</f>
        <v>DPC.TB.110</v>
      </c>
      <c r="F105" s="319" t="str">
        <f>VLOOKUP(E105,TaskValues_ref!E:F,2,FALSE)</f>
        <v>HIV prevention for TB patients</v>
      </c>
      <c r="G105" s="321" t="str">
        <f>VLOOKUP($E105,TaskValues_ref!$E:$Z,3,FALSE)</f>
        <v>Non-clinical</v>
      </c>
      <c r="H105" s="321" t="str">
        <f>VLOOKUP($E105,TaskValues_ref!$E:$Z,4,FALSE)</f>
        <v>Public Health</v>
      </c>
      <c r="I105" s="321" t="str">
        <f>VLOOKUP($E105,TaskValues_ref!$E:$Z,5,FALSE)</f>
        <v>Tuberculosis</v>
      </c>
      <c r="J105" s="320" t="str">
        <f>VLOOKUP($E105,TaskValues_ref!$E:$Z,6,FALSE)</f>
        <v>-</v>
      </c>
      <c r="K105" s="321" t="str">
        <f>VLOOKUP($E105,TaskValues_ref!$E:$Z,10,FALSE)</f>
        <v>Amhara</v>
      </c>
      <c r="L105" s="195" t="str">
        <f>IF(VLOOKUP($E105,TaskValues_ref!$E:$Z,11,FALSE)=0,"",VLOOKUP($E105,TaskValues_ref!$E:$Z,11,FALSE))</f>
        <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t="str">
        <f>IF(VLOOKUP($E105,TaskValues_ref!$E:$Z,19,FALSE)=0,"",VLOOKUP($E105,TaskValues_ref!$E:$Z,19,FALSE))</f>
        <v/>
      </c>
      <c r="S105" t="str">
        <f>IF(VLOOKUP($E105,TaskValues_ref!$E:$Z,20,FALSE)=0,"",VLOOKUP($E105,TaskValues_ref!$E:$Z,20,FALSE))</f>
        <v/>
      </c>
    </row>
    <row r="106" spans="1:19" x14ac:dyDescent="0.35">
      <c r="A106" s="357" t="s">
        <v>2337</v>
      </c>
      <c r="B106" s="357" t="s">
        <v>2378</v>
      </c>
      <c r="C106" s="357" t="s">
        <v>2379</v>
      </c>
      <c r="D106" s="66">
        <v>112</v>
      </c>
      <c r="E106" s="64" t="s">
        <v>2383</v>
      </c>
      <c r="F106" s="319" t="str">
        <f>VLOOKUP(E106,TaskValues_ref!E:F,2,FALSE)</f>
        <v>Promote protection from tobacco smoke</v>
      </c>
      <c r="G106" s="321" t="str">
        <f>VLOOKUP($E106,TaskValues_ref!$E:$Z,3,FALSE)</f>
        <v>Non-clinical</v>
      </c>
      <c r="H106" s="321" t="str">
        <f>VLOOKUP($E106,TaskValues_ref!$E:$Z,4,FALSE)</f>
        <v>Public Health</v>
      </c>
      <c r="I106" s="321" t="str">
        <f>VLOOKUP($E106,TaskValues_ref!$E:$Z,5,FALSE)</f>
        <v>-</v>
      </c>
      <c r="J106" s="320" t="str">
        <f>VLOOKUP($E106,TaskValues_ref!$E:$Z,6,FALSE)</f>
        <v>-</v>
      </c>
      <c r="K106" s="321" t="str">
        <f>VLOOKUP($E106,TaskValues_ref!$E:$Z,10,FALSE)</f>
        <v>Amhara</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35">
      <c r="A107" s="357" t="s">
        <v>2337</v>
      </c>
      <c r="B107" s="357" t="s">
        <v>2378</v>
      </c>
      <c r="C107" s="357" t="s">
        <v>2379</v>
      </c>
      <c r="D107" s="66">
        <v>113</v>
      </c>
      <c r="E107" s="64" t="s">
        <v>2384</v>
      </c>
      <c r="F107" s="319" t="str">
        <f>VLOOKUP(E107,TaskValues_ref!E:F,2,FALSE)</f>
        <v>Campaigns re: alcohol use</v>
      </c>
      <c r="G107" s="321" t="str">
        <f>VLOOKUP($E107,TaskValues_ref!$E:$Z,3,FALSE)</f>
        <v>Non-clinical</v>
      </c>
      <c r="H107" s="321" t="str">
        <f>VLOOKUP($E107,TaskValues_ref!$E:$Z,4,FALSE)</f>
        <v>Public Health</v>
      </c>
      <c r="I107" s="321" t="str">
        <f>VLOOKUP($E107,TaskValues_ref!$E:$Z,5,FALSE)</f>
        <v>-</v>
      </c>
      <c r="J107" s="320" t="str">
        <f>VLOOKUP($E107,TaskValues_ref!$E:$Z,6,FALSE)</f>
        <v>-</v>
      </c>
      <c r="K107" s="321" t="str">
        <f>VLOOKUP($E107,TaskValues_ref!$E:$Z,10,FALSE)</f>
        <v>Amhara</v>
      </c>
      <c r="L107" s="195" t="str">
        <f>IF(VLOOKUP($E107,TaskValues_ref!$E:$Z,11,FALSE)=0,"",VLOOKUP($E107,TaskValues_ref!$E:$Z,11,FALSE))</f>
        <v/>
      </c>
      <c r="M107" s="321"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35">
      <c r="A108" s="357" t="s">
        <v>2337</v>
      </c>
      <c r="B108" s="357" t="s">
        <v>2378</v>
      </c>
      <c r="C108" s="357" t="s">
        <v>2379</v>
      </c>
      <c r="D108" s="66">
        <v>114</v>
      </c>
      <c r="E108" s="64" t="s">
        <v>2385</v>
      </c>
      <c r="F108" s="319" t="str">
        <f>VLOOKUP(E108,TaskValues_ref!E:F,2,FALSE)</f>
        <v>Community-level physical activity</v>
      </c>
      <c r="G108" s="321" t="str">
        <f>VLOOKUP($E108,TaskValues_ref!$E:$Z,3,FALSE)</f>
        <v>Non-clinical</v>
      </c>
      <c r="H108" s="321" t="str">
        <f>VLOOKUP($E108,TaskValues_ref!$E:$Z,4,FALSE)</f>
        <v>Public Health</v>
      </c>
      <c r="I108" s="321" t="str">
        <f>VLOOKUP($E108,TaskValues_ref!$E:$Z,5,FALSE)</f>
        <v>-</v>
      </c>
      <c r="J108" s="320" t="str">
        <f>VLOOKUP($E108,TaskValues_ref!$E:$Z,6,FALSE)</f>
        <v>-</v>
      </c>
      <c r="K108" s="321" t="str">
        <f>VLOOKUP($E108,TaskValues_ref!$E:$Z,10,FALSE)</f>
        <v>Amhara</v>
      </c>
      <c r="L108" s="195" t="str">
        <f>IF(VLOOKUP($E108,TaskValues_ref!$E:$Z,11,FALSE)=0,"",VLOOKUP($E108,TaskValues_ref!$E:$Z,11,FALSE))</f>
        <v/>
      </c>
      <c r="M108" s="321"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35">
      <c r="A109" s="357" t="s">
        <v>2337</v>
      </c>
      <c r="B109" s="357" t="s">
        <v>2378</v>
      </c>
      <c r="C109" s="357" t="s">
        <v>2386</v>
      </c>
      <c r="D109" s="66">
        <v>115</v>
      </c>
      <c r="E109" s="64" t="str">
        <f>_xlfn.CONCAT("DPC.Cncr.",D109)</f>
        <v>DPC.Cncr.115</v>
      </c>
      <c r="F109" s="319" t="str">
        <f>VLOOKUP(E109,TaskValues_ref!E:F,2,FALSE)</f>
        <v>Awareness on risk factors</v>
      </c>
      <c r="G109" s="321" t="str">
        <f>VLOOKUP($E109,TaskValues_ref!$E:$Z,3,FALSE)</f>
        <v>Non-clinical</v>
      </c>
      <c r="H109" s="321" t="str">
        <f>VLOOKUP($E109,TaskValues_ref!$E:$Z,4,FALSE)</f>
        <v>Public Health</v>
      </c>
      <c r="I109" s="321" t="str">
        <f>VLOOKUP($E109,TaskValues_ref!$E:$Z,5,FALSE)</f>
        <v>-</v>
      </c>
      <c r="J109" s="320" t="str">
        <f>VLOOKUP($E109,TaskValues_ref!$E:$Z,6,FALSE)</f>
        <v>-</v>
      </c>
      <c r="K109" s="321" t="str">
        <f>VLOOKUP($E109,TaskValues_ref!$E:$Z,10,FALSE)</f>
        <v>Amhara</v>
      </c>
      <c r="L109" s="195" t="str">
        <f>IF(VLOOKUP($E109,TaskValues_ref!$E:$Z,11,FALSE)=0,"",VLOOKUP($E109,TaskValues_ref!$E:$Z,11,FALSE))</f>
        <v/>
      </c>
      <c r="M109" s="321"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35">
      <c r="A110" s="357" t="s">
        <v>2337</v>
      </c>
      <c r="B110" s="357" t="s">
        <v>2378</v>
      </c>
      <c r="C110" s="357" t="s">
        <v>2386</v>
      </c>
      <c r="D110" s="66">
        <v>117</v>
      </c>
      <c r="E110" s="64" t="str">
        <f>_xlfn.CONCAT("DPC.Cncr.",D110)</f>
        <v>DPC.Cncr.117</v>
      </c>
      <c r="F110" s="319" t="str">
        <f>VLOOKUP(E110,TaskValues_ref!E:F,2,FALSE)</f>
        <v>Breast cancer education</v>
      </c>
      <c r="G110" s="321" t="str">
        <f>VLOOKUP($E110,TaskValues_ref!$E:$Z,3,FALSE)</f>
        <v>Clinical</v>
      </c>
      <c r="H110" s="321" t="str">
        <f>VLOOKUP($E110,TaskValues_ref!$E:$Z,4,FALSE)</f>
        <v>Public Health</v>
      </c>
      <c r="I110" s="321" t="str">
        <f>VLOOKUP($E110,TaskValues_ref!$E:$Z,5,FALSE)</f>
        <v>-</v>
      </c>
      <c r="J110" s="320" t="str">
        <f>VLOOKUP($E110,TaskValues_ref!$E:$Z,6,FALSE)</f>
        <v>-</v>
      </c>
      <c r="K110" s="321" t="str">
        <f>VLOOKUP($E110,TaskValues_ref!$E:$Z,10,FALSE)</f>
        <v>Amhara</v>
      </c>
      <c r="L110" s="195" t="str">
        <f>IF(VLOOKUP($E110,TaskValues_ref!$E:$Z,11,FALSE)=0,"",VLOOKUP($E110,TaskValues_ref!$E:$Z,11,FALSE))</f>
        <v/>
      </c>
      <c r="M110" s="321"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35">
      <c r="A111" s="357" t="s">
        <v>2337</v>
      </c>
      <c r="B111" s="357" t="s">
        <v>2378</v>
      </c>
      <c r="C111" s="357" t="s">
        <v>2386</v>
      </c>
      <c r="D111" s="66">
        <v>118</v>
      </c>
      <c r="E111" s="64" t="str">
        <f>_xlfn.CONCAT("DPC.Cncr.",D111)</f>
        <v>DPC.Cncr.118</v>
      </c>
      <c r="F111" s="319" t="str">
        <f>VLOOKUP(E111,TaskValues_ref!E:F,2,FALSE)</f>
        <v>Clinical breast exams</v>
      </c>
      <c r="G111" s="321" t="str">
        <f>VLOOKUP($E111,TaskValues_ref!$E:$Z,3,FALSE)</f>
        <v>Clinical</v>
      </c>
      <c r="H111" s="321" t="str">
        <f>VLOOKUP($E111,TaskValues_ref!$E:$Z,4,FALSE)</f>
        <v>Preventive</v>
      </c>
      <c r="I111" s="321" t="str">
        <f>VLOOKUP($E111,TaskValues_ref!$E:$Z,5,FALSE)</f>
        <v>NCDs</v>
      </c>
      <c r="J111" s="320" t="str">
        <f>VLOOKUP($E111,TaskValues_ref!$E:$Z,6,FALSE)</f>
        <v>women 15-49</v>
      </c>
      <c r="K111" s="321" t="str">
        <f>VLOOKUP($E111,TaskValues_ref!$E:$Z,10,FALSE)</f>
        <v>Amhara</v>
      </c>
      <c r="L111" s="195">
        <f>IF(VLOOKUP($E111,TaskValues_ref!$E:$Z,11,FALSE)=0,"",VLOOKUP($E111,TaskValues_ref!$E:$Z,11,FALSE))</f>
        <v>1</v>
      </c>
      <c r="M111" s="321">
        <f>IF(VLOOKUP($E111,TaskValues_ref!$E:$Z,13,FALSE)=0,"",VLOOKUP($E111,TaskValues_ref!$E:$Z,13,FALSE))</f>
        <v>0.5</v>
      </c>
      <c r="N111" s="89">
        <f>IF(VLOOKUP($E111,TaskValues_ref!$E:$Z,15,FALSE)=0,"",VLOOKUP($E111,TaskValues_ref!$E:$Z,15,FALSE))</f>
        <v>1</v>
      </c>
      <c r="O111" t="str">
        <f>IF(VLOOKUP($E111,TaskValues_ref!$E:$Z,16,FALSE)=0,"",VLOOKUP($E111,TaskValues_ref!$E:$Z,16,FALSE))</f>
        <v/>
      </c>
      <c r="P111">
        <f>IF(VLOOKUP($E111,TaskValues_ref!$E:$Z,17,FALSE)=0,"",VLOOKUP($E111,TaskValues_ref!$E:$Z,17,FALSE))</f>
        <v>1</v>
      </c>
      <c r="Q111">
        <f>IF(VLOOKUP($E111,TaskValues_ref!$E:$Z,18,FALSE)=0,"",VLOOKUP($E111,TaskValues_ref!$E:$Z,18,FALSE))</f>
        <v>5</v>
      </c>
      <c r="R111" t="str">
        <f>IF(VLOOKUP($E111,TaskValues_ref!$E:$Z,19,FALSE)=0,"",VLOOKUP($E111,TaskValues_ref!$E:$Z,19,FALSE))</f>
        <v/>
      </c>
      <c r="S111" t="str">
        <f>IF(VLOOKUP($E111,TaskValues_ref!$E:$Z,20,FALSE)=0,"",VLOOKUP($E111,TaskValues_ref!$E:$Z,20,FALSE))</f>
        <v/>
      </c>
    </row>
    <row r="112" spans="1:19" x14ac:dyDescent="0.35">
      <c r="A112" s="357" t="s">
        <v>2337</v>
      </c>
      <c r="B112" s="357" t="s">
        <v>2378</v>
      </c>
      <c r="C112" s="357" t="s">
        <v>2386</v>
      </c>
      <c r="D112" s="66">
        <v>119</v>
      </c>
      <c r="E112" s="64" t="s">
        <v>3368</v>
      </c>
      <c r="F112" s="319" t="str">
        <f>VLOOKUP(E112,TaskValues_ref!E:F,2,FALSE)</f>
        <v>Palliative care for cancer, men 20-29</v>
      </c>
      <c r="G112" s="321" t="str">
        <f>VLOOKUP($E112,TaskValues_ref!$E:$Z,3,FALSE)</f>
        <v>Clinical</v>
      </c>
      <c r="H112" s="321" t="str">
        <f>VLOOKUP($E112,TaskValues_ref!$E:$Z,4,FALSE)</f>
        <v>Acute</v>
      </c>
      <c r="I112" s="321" t="str">
        <f>VLOOKUP($E112,TaskValues_ref!$E:$Z,5,FALSE)</f>
        <v>NCDs</v>
      </c>
      <c r="J112" s="320" t="str">
        <f>VLOOKUP($E112,TaskValues_ref!$E:$Z,6,FALSE)</f>
        <v>men 20-29</v>
      </c>
      <c r="K112" s="321" t="str">
        <f>VLOOKUP($E112,TaskValues_ref!$E:$Z,10,FALSE)</f>
        <v>Amhara</v>
      </c>
      <c r="L112" s="195">
        <f>IF(VLOOKUP($E112,TaskValues_ref!$E:$Z,11,FALSE)=0,"",VLOOKUP($E112,TaskValues_ref!$E:$Z,11,FALSE))</f>
        <v>1.0900000000000001E-4</v>
      </c>
      <c r="M112" s="321">
        <f>IF(VLOOKUP($E112,TaskValues_ref!$E:$Z,13,FALSE)=0,"",VLOOKUP($E112,TaskValues_ref!$E:$Z,13,FALSE))</f>
        <v>0.5</v>
      </c>
      <c r="N112" s="89">
        <f>IF(VLOOKUP($E112,TaskValues_ref!$E:$Z,15,FALSE)=0,"",VLOOKUP($E112,TaskValues_ref!$E:$Z,15,FALSE))</f>
        <v>1</v>
      </c>
      <c r="O112">
        <f>IF(VLOOKUP($E112,TaskValues_ref!$E:$Z,16,FALSE)=0,"",VLOOKUP($E112,TaskValues_ref!$E:$Z,16,FALSE))</f>
        <v>12</v>
      </c>
      <c r="P112" t="str">
        <f>IF(VLOOKUP($E112,TaskValues_ref!$E:$Z,17,FALSE)=0,"",VLOOKUP($E112,TaskValues_ref!$E:$Z,17,FALSE))</f>
        <v/>
      </c>
      <c r="Q112">
        <f>IF(VLOOKUP($E112,TaskValues_ref!$E:$Z,18,FALSE)=0,"",VLOOKUP($E112,TaskValues_ref!$E:$Z,18,FALSE))</f>
        <v>15</v>
      </c>
      <c r="R112" t="str">
        <f>IF(VLOOKUP($E112,TaskValues_ref!$E:$Z,19,FALSE)=0,"",VLOOKUP($E112,TaskValues_ref!$E:$Z,19,FALSE))</f>
        <v/>
      </c>
      <c r="S112" t="str">
        <f>IF(VLOOKUP($E112,TaskValues_ref!$E:$Z,20,FALSE)=0,"",VLOOKUP($E112,TaskValues_ref!$E:$Z,20,FALSE))</f>
        <v/>
      </c>
    </row>
    <row r="113" spans="1:19" x14ac:dyDescent="0.35">
      <c r="A113" s="357" t="s">
        <v>2337</v>
      </c>
      <c r="B113" s="357" t="s">
        <v>2378</v>
      </c>
      <c r="C113" s="357" t="s">
        <v>2386</v>
      </c>
      <c r="D113" s="66">
        <v>119</v>
      </c>
      <c r="E113" s="64" t="s">
        <v>3369</v>
      </c>
      <c r="F113" s="319" t="str">
        <f>VLOOKUP(E113,TaskValues_ref!E:F,2,FALSE)</f>
        <v>Palliative care for cancer, men 30-39</v>
      </c>
      <c r="G113" s="321" t="str">
        <f>VLOOKUP($E113,TaskValues_ref!$E:$Z,3,FALSE)</f>
        <v>Clinical</v>
      </c>
      <c r="H113" s="321" t="str">
        <f>VLOOKUP($E113,TaskValues_ref!$E:$Z,4,FALSE)</f>
        <v>Acute</v>
      </c>
      <c r="I113" s="321" t="str">
        <f>VLOOKUP($E113,TaskValues_ref!$E:$Z,5,FALSE)</f>
        <v>NCDs</v>
      </c>
      <c r="J113" s="320" t="str">
        <f>VLOOKUP($E113,TaskValues_ref!$E:$Z,6,FALSE)</f>
        <v>men 30-39</v>
      </c>
      <c r="K113" s="321" t="str">
        <f>VLOOKUP($E113,TaskValues_ref!$E:$Z,10,FALSE)</f>
        <v>Amhara</v>
      </c>
      <c r="L113" s="195">
        <f>IF(VLOOKUP($E113,TaskValues_ref!$E:$Z,11,FALSE)=0,"",VLOOKUP($E113,TaskValues_ref!$E:$Z,11,FALSE))</f>
        <v>1.8100000000000001E-4</v>
      </c>
      <c r="M113" s="321">
        <f>IF(VLOOKUP($E113,TaskValues_ref!$E:$Z,13,FALSE)=0,"",VLOOKUP($E113,TaskValues_ref!$E:$Z,13,FALSE))</f>
        <v>0.5</v>
      </c>
      <c r="N113" s="89">
        <f>IF(VLOOKUP($E113,TaskValues_ref!$E:$Z,15,FALSE)=0,"",VLOOKUP($E113,TaskValues_ref!$E:$Z,15,FALSE))</f>
        <v>1</v>
      </c>
      <c r="O113">
        <f>IF(VLOOKUP($E113,TaskValues_ref!$E:$Z,16,FALSE)=0,"",VLOOKUP($E113,TaskValues_ref!$E:$Z,16,FALSE))</f>
        <v>12</v>
      </c>
      <c r="P113" t="str">
        <f>IF(VLOOKUP($E113,TaskValues_ref!$E:$Z,17,FALSE)=0,"",VLOOKUP($E113,TaskValues_ref!$E:$Z,17,FALSE))</f>
        <v/>
      </c>
      <c r="Q113">
        <f>IF(VLOOKUP($E113,TaskValues_ref!$E:$Z,18,FALSE)=0,"",VLOOKUP($E113,TaskValues_ref!$E:$Z,18,FALSE))</f>
        <v>15</v>
      </c>
      <c r="R113" t="str">
        <f>IF(VLOOKUP($E113,TaskValues_ref!$E:$Z,19,FALSE)=0,"",VLOOKUP($E113,TaskValues_ref!$E:$Z,19,FALSE))</f>
        <v/>
      </c>
      <c r="S113" t="str">
        <f>IF(VLOOKUP($E113,TaskValues_ref!$E:$Z,20,FALSE)=0,"",VLOOKUP($E113,TaskValues_ref!$E:$Z,20,FALSE))</f>
        <v/>
      </c>
    </row>
    <row r="114" spans="1:19" x14ac:dyDescent="0.35">
      <c r="A114" s="357" t="s">
        <v>2337</v>
      </c>
      <c r="B114" s="357" t="s">
        <v>2378</v>
      </c>
      <c r="C114" s="357" t="s">
        <v>2386</v>
      </c>
      <c r="D114" s="66">
        <v>119</v>
      </c>
      <c r="E114" s="64" t="s">
        <v>3370</v>
      </c>
      <c r="F114" s="319" t="str">
        <f>VLOOKUP(E114,TaskValues_ref!E:F,2,FALSE)</f>
        <v>Palliative care for cancer, men 40-49</v>
      </c>
      <c r="G114" s="321" t="str">
        <f>VLOOKUP($E114,TaskValues_ref!$E:$Z,3,FALSE)</f>
        <v>Clinical</v>
      </c>
      <c r="H114" s="321" t="str">
        <f>VLOOKUP($E114,TaskValues_ref!$E:$Z,4,FALSE)</f>
        <v>Acute</v>
      </c>
      <c r="I114" s="321" t="str">
        <f>VLOOKUP($E114,TaskValues_ref!$E:$Z,5,FALSE)</f>
        <v>NCDs</v>
      </c>
      <c r="J114" s="320" t="str">
        <f>VLOOKUP($E114,TaskValues_ref!$E:$Z,6,FALSE)</f>
        <v>men 40-49</v>
      </c>
      <c r="K114" s="321" t="str">
        <f>VLOOKUP($E114,TaskValues_ref!$E:$Z,10,FALSE)</f>
        <v>Amhara</v>
      </c>
      <c r="L114" s="195">
        <f>IF(VLOOKUP($E114,TaskValues_ref!$E:$Z,11,FALSE)=0,"",VLOOKUP($E114,TaskValues_ref!$E:$Z,11,FALSE))</f>
        <v>4.2700000000000002E-4</v>
      </c>
      <c r="M114" s="321">
        <f>IF(VLOOKUP($E114,TaskValues_ref!$E:$Z,13,FALSE)=0,"",VLOOKUP($E114,TaskValues_ref!$E:$Z,13,FALSE))</f>
        <v>0.5</v>
      </c>
      <c r="N114" s="89">
        <f>IF(VLOOKUP($E114,TaskValues_ref!$E:$Z,15,FALSE)=0,"",VLOOKUP($E114,TaskValues_ref!$E:$Z,15,FALSE))</f>
        <v>1</v>
      </c>
      <c r="O114">
        <f>IF(VLOOKUP($E114,TaskValues_ref!$E:$Z,16,FALSE)=0,"",VLOOKUP($E114,TaskValues_ref!$E:$Z,16,FALSE))</f>
        <v>12</v>
      </c>
      <c r="P114" t="str">
        <f>IF(VLOOKUP($E114,TaskValues_ref!$E:$Z,17,FALSE)=0,"",VLOOKUP($E114,TaskValues_ref!$E:$Z,17,FALSE))</f>
        <v/>
      </c>
      <c r="Q114">
        <f>IF(VLOOKUP($E114,TaskValues_ref!$E:$Z,18,FALSE)=0,"",VLOOKUP($E114,TaskValues_ref!$E:$Z,18,FALSE))</f>
        <v>15</v>
      </c>
      <c r="R114" t="str">
        <f>IF(VLOOKUP($E114,TaskValues_ref!$E:$Z,19,FALSE)=0,"",VLOOKUP($E114,TaskValues_ref!$E:$Z,19,FALSE))</f>
        <v/>
      </c>
      <c r="S114" t="str">
        <f>IF(VLOOKUP($E114,TaskValues_ref!$E:$Z,20,FALSE)=0,"",VLOOKUP($E114,TaskValues_ref!$E:$Z,20,FALSE))</f>
        <v/>
      </c>
    </row>
    <row r="115" spans="1:19" x14ac:dyDescent="0.35">
      <c r="A115" s="357" t="s">
        <v>2337</v>
      </c>
      <c r="B115" s="357" t="s">
        <v>2378</v>
      </c>
      <c r="C115" s="357" t="s">
        <v>2386</v>
      </c>
      <c r="D115" s="66">
        <v>119</v>
      </c>
      <c r="E115" s="64" t="s">
        <v>3371</v>
      </c>
      <c r="F115" s="319" t="str">
        <f>VLOOKUP(E115,TaskValues_ref!E:F,2,FALSE)</f>
        <v>Palliative care for cancer, men 50-59</v>
      </c>
      <c r="G115" s="321" t="str">
        <f>VLOOKUP($E115,TaskValues_ref!$E:$Z,3,FALSE)</f>
        <v>Clinical</v>
      </c>
      <c r="H115" s="321" t="str">
        <f>VLOOKUP($E115,TaskValues_ref!$E:$Z,4,FALSE)</f>
        <v>Acute</v>
      </c>
      <c r="I115" s="321" t="str">
        <f>VLOOKUP($E115,TaskValues_ref!$E:$Z,5,FALSE)</f>
        <v>NCDs</v>
      </c>
      <c r="J115" s="320" t="str">
        <f>VLOOKUP($E115,TaskValues_ref!$E:$Z,6,FALSE)</f>
        <v>men 50-59</v>
      </c>
      <c r="K115" s="321" t="str">
        <f>VLOOKUP($E115,TaskValues_ref!$E:$Z,10,FALSE)</f>
        <v>Amhara</v>
      </c>
      <c r="L115" s="195">
        <f>IF(VLOOKUP($E115,TaskValues_ref!$E:$Z,11,FALSE)=0,"",VLOOKUP($E115,TaskValues_ref!$E:$Z,11,FALSE))</f>
        <v>1.1199999999999999E-3</v>
      </c>
      <c r="M115" s="321">
        <f>IF(VLOOKUP($E115,TaskValues_ref!$E:$Z,13,FALSE)=0,"",VLOOKUP($E115,TaskValues_ref!$E:$Z,13,FALSE))</f>
        <v>0.5</v>
      </c>
      <c r="N115" s="89">
        <f>IF(VLOOKUP($E115,TaskValues_ref!$E:$Z,15,FALSE)=0,"",VLOOKUP($E115,TaskValues_ref!$E:$Z,15,FALSE))</f>
        <v>1</v>
      </c>
      <c r="O115">
        <f>IF(VLOOKUP($E115,TaskValues_ref!$E:$Z,16,FALSE)=0,"",VLOOKUP($E115,TaskValues_ref!$E:$Z,16,FALSE))</f>
        <v>12</v>
      </c>
      <c r="P115" t="str">
        <f>IF(VLOOKUP($E115,TaskValues_ref!$E:$Z,17,FALSE)=0,"",VLOOKUP($E115,TaskValues_ref!$E:$Z,17,FALSE))</f>
        <v/>
      </c>
      <c r="Q115">
        <f>IF(VLOOKUP($E115,TaskValues_ref!$E:$Z,18,FALSE)=0,"",VLOOKUP($E115,TaskValues_ref!$E:$Z,18,FALSE))</f>
        <v>15</v>
      </c>
      <c r="R115" t="str">
        <f>IF(VLOOKUP($E115,TaskValues_ref!$E:$Z,19,FALSE)=0,"",VLOOKUP($E115,TaskValues_ref!$E:$Z,19,FALSE))</f>
        <v/>
      </c>
      <c r="S115" t="str">
        <f>IF(VLOOKUP($E115,TaskValues_ref!$E:$Z,20,FALSE)=0,"",VLOOKUP($E115,TaskValues_ref!$E:$Z,20,FALSE))</f>
        <v/>
      </c>
    </row>
    <row r="116" spans="1:19" x14ac:dyDescent="0.35">
      <c r="A116" s="357" t="s">
        <v>2337</v>
      </c>
      <c r="B116" s="357" t="s">
        <v>2378</v>
      </c>
      <c r="C116" s="357" t="s">
        <v>2386</v>
      </c>
      <c r="D116" s="66">
        <v>119</v>
      </c>
      <c r="E116" s="64" t="s">
        <v>3372</v>
      </c>
      <c r="F116" s="319" t="str">
        <f>VLOOKUP(E116,TaskValues_ref!E:F,2,FALSE)</f>
        <v>Palliative care for cancer, men 60-69</v>
      </c>
      <c r="G116" s="321" t="str">
        <f>VLOOKUP($E116,TaskValues_ref!$E:$Z,3,FALSE)</f>
        <v>Clinical</v>
      </c>
      <c r="H116" s="321" t="str">
        <f>VLOOKUP($E116,TaskValues_ref!$E:$Z,4,FALSE)</f>
        <v>Acute</v>
      </c>
      <c r="I116" s="321" t="str">
        <f>VLOOKUP($E116,TaskValues_ref!$E:$Z,5,FALSE)</f>
        <v>NCDs</v>
      </c>
      <c r="J116" s="320" t="str">
        <f>VLOOKUP($E116,TaskValues_ref!$E:$Z,6,FALSE)</f>
        <v>men 60-69</v>
      </c>
      <c r="K116" s="321" t="str">
        <f>VLOOKUP($E116,TaskValues_ref!$E:$Z,10,FALSE)</f>
        <v>Amhara</v>
      </c>
      <c r="L116" s="195">
        <f>IF(VLOOKUP($E116,TaskValues_ref!$E:$Z,11,FALSE)=0,"",VLOOKUP($E116,TaskValues_ref!$E:$Z,11,FALSE))</f>
        <v>2.47E-3</v>
      </c>
      <c r="M116" s="321">
        <f>IF(VLOOKUP($E116,TaskValues_ref!$E:$Z,13,FALSE)=0,"",VLOOKUP($E116,TaskValues_ref!$E:$Z,13,FALSE))</f>
        <v>0.5</v>
      </c>
      <c r="N116" s="89">
        <f>IF(VLOOKUP($E116,TaskValues_ref!$E:$Z,15,FALSE)=0,"",VLOOKUP($E116,TaskValues_ref!$E:$Z,15,FALSE))</f>
        <v>1</v>
      </c>
      <c r="O116">
        <f>IF(VLOOKUP($E116,TaskValues_ref!$E:$Z,16,FALSE)=0,"",VLOOKUP($E116,TaskValues_ref!$E:$Z,16,FALSE))</f>
        <v>12</v>
      </c>
      <c r="P116" t="str">
        <f>IF(VLOOKUP($E116,TaskValues_ref!$E:$Z,17,FALSE)=0,"",VLOOKUP($E116,TaskValues_ref!$E:$Z,17,FALSE))</f>
        <v/>
      </c>
      <c r="Q116">
        <f>IF(VLOOKUP($E116,TaskValues_ref!$E:$Z,18,FALSE)=0,"",VLOOKUP($E116,TaskValues_ref!$E:$Z,18,FALSE))</f>
        <v>15</v>
      </c>
      <c r="R116" t="str">
        <f>IF(VLOOKUP($E116,TaskValues_ref!$E:$Z,19,FALSE)=0,"",VLOOKUP($E116,TaskValues_ref!$E:$Z,19,FALSE))</f>
        <v/>
      </c>
      <c r="S116" t="str">
        <f>IF(VLOOKUP($E116,TaskValues_ref!$E:$Z,20,FALSE)=0,"",VLOOKUP($E116,TaskValues_ref!$E:$Z,20,FALSE))</f>
        <v/>
      </c>
    </row>
    <row r="117" spans="1:19" x14ac:dyDescent="0.35">
      <c r="A117" s="357" t="s">
        <v>2337</v>
      </c>
      <c r="B117" s="357" t="s">
        <v>2378</v>
      </c>
      <c r="C117" s="357" t="s">
        <v>2386</v>
      </c>
      <c r="D117" s="66">
        <v>119</v>
      </c>
      <c r="E117" s="64" t="s">
        <v>3373</v>
      </c>
      <c r="F117" s="319" t="str">
        <f>VLOOKUP(E117,TaskValues_ref!E:F,2,FALSE)</f>
        <v>Palliative care for cancer, women 20-29</v>
      </c>
      <c r="G117" s="321" t="str">
        <f>VLOOKUP($E117,TaskValues_ref!$E:$Z,3,FALSE)</f>
        <v>Clinical</v>
      </c>
      <c r="H117" s="321" t="str">
        <f>VLOOKUP($E117,TaskValues_ref!$E:$Z,4,FALSE)</f>
        <v>Acute</v>
      </c>
      <c r="I117" s="321" t="str">
        <f>VLOOKUP($E117,TaskValues_ref!$E:$Z,5,FALSE)</f>
        <v>NCDs</v>
      </c>
      <c r="J117" s="320" t="str">
        <f>VLOOKUP($E117,TaskValues_ref!$E:$Z,6,FALSE)</f>
        <v>women 20-29</v>
      </c>
      <c r="K117" s="321" t="str">
        <f>VLOOKUP($E117,TaskValues_ref!$E:$Z,10,FALSE)</f>
        <v>Amhara</v>
      </c>
      <c r="L117" s="195">
        <f>IF(VLOOKUP($E117,TaskValues_ref!$E:$Z,11,FALSE)=0,"",VLOOKUP($E117,TaskValues_ref!$E:$Z,11,FALSE))</f>
        <v>1.7000000000000001E-4</v>
      </c>
      <c r="M117" s="321">
        <f>IF(VLOOKUP($E117,TaskValues_ref!$E:$Z,13,FALSE)=0,"",VLOOKUP($E117,TaskValues_ref!$E:$Z,13,FALSE))</f>
        <v>0.5</v>
      </c>
      <c r="N117" s="89">
        <f>IF(VLOOKUP($E117,TaskValues_ref!$E:$Z,15,FALSE)=0,"",VLOOKUP($E117,TaskValues_ref!$E:$Z,15,FALSE))</f>
        <v>1</v>
      </c>
      <c r="O117">
        <f>IF(VLOOKUP($E117,TaskValues_ref!$E:$Z,16,FALSE)=0,"",VLOOKUP($E117,TaskValues_ref!$E:$Z,16,FALSE))</f>
        <v>12</v>
      </c>
      <c r="P117" t="str">
        <f>IF(VLOOKUP($E117,TaskValues_ref!$E:$Z,17,FALSE)=0,"",VLOOKUP($E117,TaskValues_ref!$E:$Z,17,FALSE))</f>
        <v/>
      </c>
      <c r="Q117">
        <f>IF(VLOOKUP($E117,TaskValues_ref!$E:$Z,18,FALSE)=0,"",VLOOKUP($E117,TaskValues_ref!$E:$Z,18,FALSE))</f>
        <v>15</v>
      </c>
      <c r="R117" t="str">
        <f>IF(VLOOKUP($E117,TaskValues_ref!$E:$Z,19,FALSE)=0,"",VLOOKUP($E117,TaskValues_ref!$E:$Z,19,FALSE))</f>
        <v/>
      </c>
      <c r="S117" t="str">
        <f>IF(VLOOKUP($E117,TaskValues_ref!$E:$Z,20,FALSE)=0,"",VLOOKUP($E117,TaskValues_ref!$E:$Z,20,FALSE))</f>
        <v/>
      </c>
    </row>
    <row r="118" spans="1:19" x14ac:dyDescent="0.35">
      <c r="A118" s="357" t="s">
        <v>2337</v>
      </c>
      <c r="B118" s="357" t="s">
        <v>2378</v>
      </c>
      <c r="C118" s="357" t="s">
        <v>2386</v>
      </c>
      <c r="D118" s="66">
        <v>119</v>
      </c>
      <c r="E118" s="64" t="s">
        <v>3374</v>
      </c>
      <c r="F118" s="319" t="str">
        <f>VLOOKUP(E118,TaskValues_ref!E:F,2,FALSE)</f>
        <v>Palliative care for cancer, women 30-39</v>
      </c>
      <c r="G118" s="321" t="str">
        <f>VLOOKUP($E118,TaskValues_ref!$E:$Z,3,FALSE)</f>
        <v>Clinical</v>
      </c>
      <c r="H118" s="321" t="str">
        <f>VLOOKUP($E118,TaskValues_ref!$E:$Z,4,FALSE)</f>
        <v>Acute</v>
      </c>
      <c r="I118" s="321" t="str">
        <f>VLOOKUP($E118,TaskValues_ref!$E:$Z,5,FALSE)</f>
        <v>NCDs</v>
      </c>
      <c r="J118" s="320" t="str">
        <f>VLOOKUP($E118,TaskValues_ref!$E:$Z,6,FALSE)</f>
        <v>women 30-39</v>
      </c>
      <c r="K118" s="321" t="str">
        <f>VLOOKUP($E118,TaskValues_ref!$E:$Z,10,FALSE)</f>
        <v>Amhara</v>
      </c>
      <c r="L118" s="195">
        <f>IF(VLOOKUP($E118,TaskValues_ref!$E:$Z,11,FALSE)=0,"",VLOOKUP($E118,TaskValues_ref!$E:$Z,11,FALSE))</f>
        <v>5.0600000000000005E-4</v>
      </c>
      <c r="M118" s="321">
        <f>IF(VLOOKUP($E118,TaskValues_ref!$E:$Z,13,FALSE)=0,"",VLOOKUP($E118,TaskValues_ref!$E:$Z,13,FALSE))</f>
        <v>0.5</v>
      </c>
      <c r="N118" s="89">
        <f>IF(VLOOKUP($E118,TaskValues_ref!$E:$Z,15,FALSE)=0,"",VLOOKUP($E118,TaskValues_ref!$E:$Z,15,FALSE))</f>
        <v>1</v>
      </c>
      <c r="O118">
        <f>IF(VLOOKUP($E118,TaskValues_ref!$E:$Z,16,FALSE)=0,"",VLOOKUP($E118,TaskValues_ref!$E:$Z,16,FALSE))</f>
        <v>12</v>
      </c>
      <c r="P118" t="str">
        <f>IF(VLOOKUP($E118,TaskValues_ref!$E:$Z,17,FALSE)=0,"",VLOOKUP($E118,TaskValues_ref!$E:$Z,17,FALSE))</f>
        <v/>
      </c>
      <c r="Q118">
        <f>IF(VLOOKUP($E118,TaskValues_ref!$E:$Z,18,FALSE)=0,"",VLOOKUP($E118,TaskValues_ref!$E:$Z,18,FALSE))</f>
        <v>15</v>
      </c>
      <c r="R118" t="str">
        <f>IF(VLOOKUP($E118,TaskValues_ref!$E:$Z,19,FALSE)=0,"",VLOOKUP($E118,TaskValues_ref!$E:$Z,19,FALSE))</f>
        <v/>
      </c>
      <c r="S118" t="str">
        <f>IF(VLOOKUP($E118,TaskValues_ref!$E:$Z,20,FALSE)=0,"",VLOOKUP($E118,TaskValues_ref!$E:$Z,20,FALSE))</f>
        <v/>
      </c>
    </row>
    <row r="119" spans="1:19" x14ac:dyDescent="0.35">
      <c r="A119" s="357" t="s">
        <v>2337</v>
      </c>
      <c r="B119" s="357" t="s">
        <v>2378</v>
      </c>
      <c r="C119" s="357" t="s">
        <v>2386</v>
      </c>
      <c r="D119" s="66">
        <v>119</v>
      </c>
      <c r="E119" s="64" t="s">
        <v>3375</v>
      </c>
      <c r="F119" s="319" t="str">
        <f>VLOOKUP(E119,TaskValues_ref!E:F,2,FALSE)</f>
        <v>Palliative care for cancer, women 40-49</v>
      </c>
      <c r="G119" s="321" t="str">
        <f>VLOOKUP($E119,TaskValues_ref!$E:$Z,3,FALSE)</f>
        <v>Clinical</v>
      </c>
      <c r="H119" s="321" t="str">
        <f>VLOOKUP($E119,TaskValues_ref!$E:$Z,4,FALSE)</f>
        <v>Acute</v>
      </c>
      <c r="I119" s="321" t="str">
        <f>VLOOKUP($E119,TaskValues_ref!$E:$Z,5,FALSE)</f>
        <v>NCDs</v>
      </c>
      <c r="J119" s="320" t="str">
        <f>VLOOKUP($E119,TaskValues_ref!$E:$Z,6,FALSE)</f>
        <v>women 40-49</v>
      </c>
      <c r="K119" s="321" t="str">
        <f>VLOOKUP($E119,TaskValues_ref!$E:$Z,10,FALSE)</f>
        <v>Amhara</v>
      </c>
      <c r="L119" s="195">
        <f>IF(VLOOKUP($E119,TaskValues_ref!$E:$Z,11,FALSE)=0,"",VLOOKUP($E119,TaskValues_ref!$E:$Z,11,FALSE))</f>
        <v>1.286E-3</v>
      </c>
      <c r="M119" s="321">
        <f>IF(VLOOKUP($E119,TaskValues_ref!$E:$Z,13,FALSE)=0,"",VLOOKUP($E119,TaskValues_ref!$E:$Z,13,FALSE))</f>
        <v>0.5</v>
      </c>
      <c r="N119" s="89">
        <f>IF(VLOOKUP($E119,TaskValues_ref!$E:$Z,15,FALSE)=0,"",VLOOKUP($E119,TaskValues_ref!$E:$Z,15,FALSE))</f>
        <v>1</v>
      </c>
      <c r="O119">
        <f>IF(VLOOKUP($E119,TaskValues_ref!$E:$Z,16,FALSE)=0,"",VLOOKUP($E119,TaskValues_ref!$E:$Z,16,FALSE))</f>
        <v>12</v>
      </c>
      <c r="P119" t="str">
        <f>IF(VLOOKUP($E119,TaskValues_ref!$E:$Z,17,FALSE)=0,"",VLOOKUP($E119,TaskValues_ref!$E:$Z,17,FALSE))</f>
        <v/>
      </c>
      <c r="Q119">
        <f>IF(VLOOKUP($E119,TaskValues_ref!$E:$Z,18,FALSE)=0,"",VLOOKUP($E119,TaskValues_ref!$E:$Z,18,FALSE))</f>
        <v>15</v>
      </c>
      <c r="R119" t="str">
        <f>IF(VLOOKUP($E119,TaskValues_ref!$E:$Z,19,FALSE)=0,"",VLOOKUP($E119,TaskValues_ref!$E:$Z,19,FALSE))</f>
        <v/>
      </c>
      <c r="S119" t="str">
        <f>IF(VLOOKUP($E119,TaskValues_ref!$E:$Z,20,FALSE)=0,"",VLOOKUP($E119,TaskValues_ref!$E:$Z,20,FALSE))</f>
        <v/>
      </c>
    </row>
    <row r="120" spans="1:19" x14ac:dyDescent="0.35">
      <c r="A120" s="357" t="s">
        <v>2337</v>
      </c>
      <c r="B120" s="357" t="s">
        <v>2378</v>
      </c>
      <c r="C120" s="357" t="s">
        <v>2386</v>
      </c>
      <c r="D120" s="66">
        <v>119</v>
      </c>
      <c r="E120" s="64" t="s">
        <v>3384</v>
      </c>
      <c r="F120" s="319" t="str">
        <f>VLOOKUP(E120,TaskValues_ref!E:F,2,FALSE)</f>
        <v>Palliative care for cancer, women 50-59</v>
      </c>
      <c r="G120" s="321" t="str">
        <f>VLOOKUP($E120,TaskValues_ref!$E:$Z,3,FALSE)</f>
        <v>Clinical</v>
      </c>
      <c r="H120" s="321" t="str">
        <f>VLOOKUP($E120,TaskValues_ref!$E:$Z,4,FALSE)</f>
        <v>Acute</v>
      </c>
      <c r="I120" s="321" t="str">
        <f>VLOOKUP($E120,TaskValues_ref!$E:$Z,5,FALSE)</f>
        <v>NCDs</v>
      </c>
      <c r="J120" s="320" t="str">
        <f>VLOOKUP($E120,TaskValues_ref!$E:$Z,6,FALSE)</f>
        <v>women 50-59</v>
      </c>
      <c r="K120" s="321" t="str">
        <f>VLOOKUP($E120,TaskValues_ref!$E:$Z,10,FALSE)</f>
        <v>Amhara</v>
      </c>
      <c r="L120" s="195">
        <f>IF(VLOOKUP($E120,TaskValues_ref!$E:$Z,11,FALSE)=0,"",VLOOKUP($E120,TaskValues_ref!$E:$Z,11,FALSE))</f>
        <v>2.5500000000000002E-3</v>
      </c>
      <c r="M120" s="321">
        <f>IF(VLOOKUP($E120,TaskValues_ref!$E:$Z,13,FALSE)=0,"",VLOOKUP($E120,TaskValues_ref!$E:$Z,13,FALSE))</f>
        <v>0.5</v>
      </c>
      <c r="N120" s="89">
        <f>IF(VLOOKUP($E120,TaskValues_ref!$E:$Z,15,FALSE)=0,"",VLOOKUP($E120,TaskValues_ref!$E:$Z,15,FALSE))</f>
        <v>1</v>
      </c>
      <c r="O120">
        <f>IF(VLOOKUP($E120,TaskValues_ref!$E:$Z,16,FALSE)=0,"",VLOOKUP($E120,TaskValues_ref!$E:$Z,16,FALSE))</f>
        <v>12</v>
      </c>
      <c r="P120" t="str">
        <f>IF(VLOOKUP($E120,TaskValues_ref!$E:$Z,17,FALSE)=0,"",VLOOKUP($E120,TaskValues_ref!$E:$Z,17,FALSE))</f>
        <v/>
      </c>
      <c r="Q120">
        <f>IF(VLOOKUP($E120,TaskValues_ref!$E:$Z,18,FALSE)=0,"",VLOOKUP($E120,TaskValues_ref!$E:$Z,18,FALSE))</f>
        <v>15</v>
      </c>
      <c r="R120" t="str">
        <f>IF(VLOOKUP($E120,TaskValues_ref!$E:$Z,19,FALSE)=0,"",VLOOKUP($E120,TaskValues_ref!$E:$Z,19,FALSE))</f>
        <v/>
      </c>
      <c r="S120" t="str">
        <f>IF(VLOOKUP($E120,TaskValues_ref!$E:$Z,20,FALSE)=0,"",VLOOKUP($E120,TaskValues_ref!$E:$Z,20,FALSE))</f>
        <v/>
      </c>
    </row>
    <row r="121" spans="1:19" x14ac:dyDescent="0.35">
      <c r="A121" s="357" t="s">
        <v>2337</v>
      </c>
      <c r="B121" s="357" t="s">
        <v>2378</v>
      </c>
      <c r="C121" s="357" t="s">
        <v>2386</v>
      </c>
      <c r="D121" s="66">
        <v>119</v>
      </c>
      <c r="E121" s="64" t="s">
        <v>3385</v>
      </c>
      <c r="F121" s="319" t="str">
        <f>VLOOKUP(E121,TaskValues_ref!E:F,2,FALSE)</f>
        <v>Palliative care for cancer, women 60-69</v>
      </c>
      <c r="G121" s="321" t="str">
        <f>VLOOKUP($E121,TaskValues_ref!$E:$Z,3,FALSE)</f>
        <v>Clinical</v>
      </c>
      <c r="H121" s="321" t="str">
        <f>VLOOKUP($E121,TaskValues_ref!$E:$Z,4,FALSE)</f>
        <v>Acute</v>
      </c>
      <c r="I121" s="321" t="str">
        <f>VLOOKUP($E121,TaskValues_ref!$E:$Z,5,FALSE)</f>
        <v>NCDs</v>
      </c>
      <c r="J121" s="320" t="str">
        <f>VLOOKUP($E121,TaskValues_ref!$E:$Z,6,FALSE)</f>
        <v>women 60-69</v>
      </c>
      <c r="K121" s="321" t="str">
        <f>VLOOKUP($E121,TaskValues_ref!$E:$Z,10,FALSE)</f>
        <v>Amhara</v>
      </c>
      <c r="L121" s="195">
        <f>IF(VLOOKUP($E121,TaskValues_ref!$E:$Z,11,FALSE)=0,"",VLOOKUP($E121,TaskValues_ref!$E:$Z,11,FALSE))</f>
        <v>3.5810000000000004E-3</v>
      </c>
      <c r="M121" s="321">
        <f>IF(VLOOKUP($E121,TaskValues_ref!$E:$Z,13,FALSE)=0,"",VLOOKUP($E121,TaskValues_ref!$E:$Z,13,FALSE))</f>
        <v>0.5</v>
      </c>
      <c r="N121" s="89">
        <f>IF(VLOOKUP($E121,TaskValues_ref!$E:$Z,15,FALSE)=0,"",VLOOKUP($E121,TaskValues_ref!$E:$Z,15,FALSE))</f>
        <v>1</v>
      </c>
      <c r="O121">
        <f>IF(VLOOKUP($E121,TaskValues_ref!$E:$Z,16,FALSE)=0,"",VLOOKUP($E121,TaskValues_ref!$E:$Z,16,FALSE))</f>
        <v>12</v>
      </c>
      <c r="P121" t="str">
        <f>IF(VLOOKUP($E121,TaskValues_ref!$E:$Z,17,FALSE)=0,"",VLOOKUP($E121,TaskValues_ref!$E:$Z,17,FALSE))</f>
        <v/>
      </c>
      <c r="Q121">
        <f>IF(VLOOKUP($E121,TaskValues_ref!$E:$Z,18,FALSE)=0,"",VLOOKUP($E121,TaskValues_ref!$E:$Z,18,FALSE))</f>
        <v>15</v>
      </c>
      <c r="R121" t="str">
        <f>IF(VLOOKUP($E121,TaskValues_ref!$E:$Z,19,FALSE)=0,"",VLOOKUP($E121,TaskValues_ref!$E:$Z,19,FALSE))</f>
        <v/>
      </c>
      <c r="S121" t="str">
        <f>IF(VLOOKUP($E121,TaskValues_ref!$E:$Z,20,FALSE)=0,"",VLOOKUP($E121,TaskValues_ref!$E:$Z,20,FALSE))</f>
        <v/>
      </c>
    </row>
    <row r="122" spans="1:19" x14ac:dyDescent="0.35">
      <c r="A122" s="357" t="s">
        <v>2337</v>
      </c>
      <c r="B122" s="357" t="s">
        <v>2378</v>
      </c>
      <c r="C122" s="357" t="s">
        <v>2386</v>
      </c>
      <c r="D122" s="66">
        <v>119</v>
      </c>
      <c r="E122" s="64" t="s">
        <v>3386</v>
      </c>
      <c r="F122" s="319" t="str">
        <f>VLOOKUP(E122,TaskValues_ref!E:F,2,FALSE)</f>
        <v>Palliative care for cancer, men &amp; women 70+</v>
      </c>
      <c r="G122" s="321" t="str">
        <f>VLOOKUP($E122,TaskValues_ref!$E:$Z,3,FALSE)</f>
        <v>Clinical</v>
      </c>
      <c r="H122" s="321" t="str">
        <f>VLOOKUP($E122,TaskValues_ref!$E:$Z,4,FALSE)</f>
        <v>Acute</v>
      </c>
      <c r="I122" s="321" t="str">
        <f>VLOOKUP($E122,TaskValues_ref!$E:$Z,5,FALSE)</f>
        <v>NCDs</v>
      </c>
      <c r="J122" s="320" t="str">
        <f>VLOOKUP($E122,TaskValues_ref!$E:$Z,6,FALSE)</f>
        <v>adults 70+</v>
      </c>
      <c r="K122" s="321" t="str">
        <f>VLOOKUP($E122,TaskValues_ref!$E:$Z,10,FALSE)</f>
        <v>Amhara</v>
      </c>
      <c r="L122" s="195">
        <f>IF(VLOOKUP($E122,TaskValues_ref!$E:$Z,11,FALSE)=0,"",VLOOKUP($E122,TaskValues_ref!$E:$Z,11,FALSE))</f>
        <v>4.3550000000000004E-3</v>
      </c>
      <c r="M122" s="321">
        <f>IF(VLOOKUP($E122,TaskValues_ref!$E:$Z,13,FALSE)=0,"",VLOOKUP($E122,TaskValues_ref!$E:$Z,13,FALSE))</f>
        <v>0.5</v>
      </c>
      <c r="N122" s="89">
        <f>IF(VLOOKUP($E122,TaskValues_ref!$E:$Z,15,FALSE)=0,"",VLOOKUP($E122,TaskValues_ref!$E:$Z,15,FALSE))</f>
        <v>1</v>
      </c>
      <c r="O122">
        <f>IF(VLOOKUP($E122,TaskValues_ref!$E:$Z,16,FALSE)=0,"",VLOOKUP($E122,TaskValues_ref!$E:$Z,16,FALSE))</f>
        <v>12</v>
      </c>
      <c r="P122" t="str">
        <f>IF(VLOOKUP($E122,TaskValues_ref!$E:$Z,17,FALSE)=0,"",VLOOKUP($E122,TaskValues_ref!$E:$Z,17,FALSE))</f>
        <v/>
      </c>
      <c r="Q122">
        <f>IF(VLOOKUP($E122,TaskValues_ref!$E:$Z,18,FALSE)=0,"",VLOOKUP($E122,TaskValues_ref!$E:$Z,18,FALSE))</f>
        <v>15</v>
      </c>
      <c r="R122" t="str">
        <f>IF(VLOOKUP($E122,TaskValues_ref!$E:$Z,19,FALSE)=0,"",VLOOKUP($E122,TaskValues_ref!$E:$Z,19,FALSE))</f>
        <v/>
      </c>
      <c r="S122" t="str">
        <f>IF(VLOOKUP($E122,TaskValues_ref!$E:$Z,20,FALSE)=0,"",VLOOKUP($E122,TaskValues_ref!$E:$Z,20,FALSE))</f>
        <v/>
      </c>
    </row>
    <row r="123" spans="1:19" x14ac:dyDescent="0.35">
      <c r="A123" s="357" t="s">
        <v>2337</v>
      </c>
      <c r="B123" s="357" t="s">
        <v>2378</v>
      </c>
      <c r="C123" s="357" t="s">
        <v>2393</v>
      </c>
      <c r="D123" s="66">
        <v>120</v>
      </c>
      <c r="E123" s="64" t="str">
        <f>_xlfn.CONCAT("DPC.Hyp.",D123)</f>
        <v>DPC.Hyp.120</v>
      </c>
      <c r="F123" s="319" t="str">
        <f>VLOOKUP(E123,TaskValues_ref!E:F,2,FALSE)</f>
        <v>Lifestyle counseling</v>
      </c>
      <c r="G123" s="321" t="str">
        <f>VLOOKUP($E123,TaskValues_ref!$E:$Z,3,FALSE)</f>
        <v>Clinical</v>
      </c>
      <c r="H123" s="321" t="str">
        <f>VLOOKUP($E123,TaskValues_ref!$E:$Z,4,FALSE)</f>
        <v>Preventive</v>
      </c>
      <c r="I123" s="321" t="str">
        <f>VLOOKUP($E123,TaskValues_ref!$E:$Z,5,FALSE)</f>
        <v>NCDs</v>
      </c>
      <c r="J123" s="320" t="str">
        <f>VLOOKUP($E123,TaskValues_ref!$E:$Z,6,FALSE)</f>
        <v>-</v>
      </c>
      <c r="K123" s="321" t="str">
        <f>VLOOKUP($E123,TaskValues_ref!$E:$Z,10,FALSE)</f>
        <v>Amhara</v>
      </c>
      <c r="L123" s="195" t="str">
        <f>IF(VLOOKUP($E123,TaskValues_ref!$E:$Z,11,FALSE)=0,"",VLOOKUP($E123,TaskValues_ref!$E:$Z,11,FALSE))</f>
        <v/>
      </c>
      <c r="M123" s="321" t="str">
        <f>IF(VLOOKUP($E123,TaskValues_ref!$E:$Z,13,FALSE)=0,"",VLOOKUP($E123,TaskValues_ref!$E:$Z,13,FALSE))</f>
        <v/>
      </c>
      <c r="N123" s="89" t="str">
        <f>IF(VLOOKUP($E123,TaskValues_ref!$E:$Z,15,FALSE)=0,"",VLOOKUP($E123,TaskValues_ref!$E:$Z,15,FALSE))</f>
        <v/>
      </c>
      <c r="O123" t="str">
        <f>IF(VLOOKUP($E123,TaskValues_ref!$E:$Z,16,FALSE)=0,"",VLOOKUP($E123,TaskValues_ref!$E:$Z,16,FALSE))</f>
        <v/>
      </c>
      <c r="P123" t="str">
        <f>IF(VLOOKUP($E123,TaskValues_ref!$E:$Z,17,FALSE)=0,"",VLOOKUP($E123,TaskValues_ref!$E:$Z,17,FALSE))</f>
        <v/>
      </c>
      <c r="Q123" t="str">
        <f>IF(VLOOKUP($E123,TaskValues_ref!$E:$Z,18,FALSE)=0,"",VLOOKUP($E123,TaskValues_ref!$E:$Z,18,FALSE))</f>
        <v/>
      </c>
      <c r="R123" t="str">
        <f>IF(VLOOKUP($E123,TaskValues_ref!$E:$Z,19,FALSE)=0,"",VLOOKUP($E123,TaskValues_ref!$E:$Z,19,FALSE))</f>
        <v/>
      </c>
      <c r="S123" t="str">
        <f>IF(VLOOKUP($E123,TaskValues_ref!$E:$Z,20,FALSE)=0,"",VLOOKUP($E123,TaskValues_ref!$E:$Z,20,FALSE))</f>
        <v/>
      </c>
    </row>
    <row r="124" spans="1:19" x14ac:dyDescent="0.35">
      <c r="A124" s="357" t="s">
        <v>2337</v>
      </c>
      <c r="B124" s="357" t="s">
        <v>2378</v>
      </c>
      <c r="C124" s="357" t="s">
        <v>2393</v>
      </c>
      <c r="D124" s="66">
        <v>121</v>
      </c>
      <c r="E124" s="64" t="str">
        <f>_xlfn.CONCAT("DPC.Hyp.",D124)</f>
        <v>DPC.Hyp.121</v>
      </c>
      <c r="F124" s="319" t="str">
        <f>VLOOKUP(E124,TaskValues_ref!E:F,2,FALSE)</f>
        <v>Hypertension screening</v>
      </c>
      <c r="G124" s="321" t="str">
        <f>VLOOKUP($E124,TaskValues_ref!$E:$Z,3,FALSE)</f>
        <v>Clinical</v>
      </c>
      <c r="H124" s="321" t="str">
        <f>VLOOKUP($E124,TaskValues_ref!$E:$Z,4,FALSE)</f>
        <v>Preventive</v>
      </c>
      <c r="I124" s="321" t="str">
        <f>VLOOKUP($E124,TaskValues_ref!$E:$Z,5,FALSE)</f>
        <v>NCDs</v>
      </c>
      <c r="J124" s="320" t="str">
        <f>VLOOKUP($E124,TaskValues_ref!$E:$Z,6,FALSE)</f>
        <v>adults 18+</v>
      </c>
      <c r="K124" s="321" t="str">
        <f>VLOOKUP($E124,TaskValues_ref!$E:$Z,10,FALSE)</f>
        <v>Amhara</v>
      </c>
      <c r="L124" s="195">
        <f>IF(VLOOKUP($E124,TaskValues_ref!$E:$Z,11,FALSE)=0,"",VLOOKUP($E124,TaskValues_ref!$E:$Z,11,FALSE))</f>
        <v>1</v>
      </c>
      <c r="M124" s="321">
        <f>IF(VLOOKUP($E124,TaskValues_ref!$E:$Z,13,FALSE)=0,"",VLOOKUP($E124,TaskValues_ref!$E:$Z,13,FALSE))</f>
        <v>0.2</v>
      </c>
      <c r="N124" s="89">
        <f>IF(VLOOKUP($E124,TaskValues_ref!$E:$Z,15,FALSE)=0,"",VLOOKUP($E124,TaskValues_ref!$E:$Z,15,FALSE))</f>
        <v>1</v>
      </c>
      <c r="O124">
        <f>IF(VLOOKUP($E124,TaskValues_ref!$E:$Z,16,FALSE)=0,"",VLOOKUP($E124,TaskValues_ref!$E:$Z,16,FALSE))</f>
        <v>1</v>
      </c>
      <c r="P124" t="str">
        <f>IF(VLOOKUP($E124,TaskValues_ref!$E:$Z,17,FALSE)=0,"",VLOOKUP($E124,TaskValues_ref!$E:$Z,17,FALSE))</f>
        <v/>
      </c>
      <c r="Q124">
        <f>IF(VLOOKUP($E124,TaskValues_ref!$E:$Z,18,FALSE)=0,"",VLOOKUP($E124,TaskValues_ref!$E:$Z,18,FALSE))</f>
        <v>15</v>
      </c>
      <c r="R124" t="str">
        <f>IF(VLOOKUP($E124,TaskValues_ref!$E:$Z,19,FALSE)=0,"",VLOOKUP($E124,TaskValues_ref!$E:$Z,19,FALSE))</f>
        <v/>
      </c>
      <c r="S124" t="str">
        <f>IF(VLOOKUP($E124,TaskValues_ref!$E:$Z,20,FALSE)=0,"",VLOOKUP($E124,TaskValues_ref!$E:$Z,20,FALSE))</f>
        <v/>
      </c>
    </row>
    <row r="125" spans="1:19" x14ac:dyDescent="0.35">
      <c r="A125" s="357" t="s">
        <v>2337</v>
      </c>
      <c r="B125" s="357" t="s">
        <v>2378</v>
      </c>
      <c r="C125" s="357" t="s">
        <v>2393</v>
      </c>
      <c r="D125" s="66">
        <v>122</v>
      </c>
      <c r="E125" s="64" t="str">
        <f>_xlfn.CONCAT("DPC.Hyp.",D125)</f>
        <v>DPC.Hyp.122</v>
      </c>
      <c r="F125" s="319" t="str">
        <f>VLOOKUP(E125,TaskValues_ref!E:F,2,FALSE)</f>
        <v>Hypertension routine care</v>
      </c>
      <c r="G125" s="321" t="str">
        <f>VLOOKUP($E125,TaskValues_ref!$E:$Z,3,FALSE)</f>
        <v>Clinical</v>
      </c>
      <c r="H125" s="321" t="str">
        <f>VLOOKUP($E125,TaskValues_ref!$E:$Z,4,FALSE)</f>
        <v>Acute</v>
      </c>
      <c r="I125" s="321" t="str">
        <f>VLOOKUP($E125,TaskValues_ref!$E:$Z,5,FALSE)</f>
        <v>NCDs</v>
      </c>
      <c r="J125" s="320" t="str">
        <f>VLOOKUP($E125,TaskValues_ref!$E:$Z,6,FALSE)</f>
        <v>adults 18+</v>
      </c>
      <c r="K125" s="321" t="str">
        <f>VLOOKUP($E125,TaskValues_ref!$E:$Z,10,FALSE)</f>
        <v>Amhara</v>
      </c>
      <c r="L125" s="195">
        <f>IF(VLOOKUP($E125,TaskValues_ref!$E:$Z,11,FALSE)=0,"",VLOOKUP($E125,TaskValues_ref!$E:$Z,11,FALSE))</f>
        <v>0.22270000000000001</v>
      </c>
      <c r="M125" s="321" t="str">
        <f>IF(VLOOKUP($E125,TaskValues_ref!$E:$Z,13,FALSE)=0,"",VLOOKUP($E125,TaskValues_ref!$E:$Z,13,FALSE))</f>
        <v/>
      </c>
      <c r="N125" s="89">
        <f>IF(VLOOKUP($E125,TaskValues_ref!$E:$Z,15,FALSE)=0,"",VLOOKUP($E125,TaskValues_ref!$E:$Z,15,FALSE))</f>
        <v>1.02</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35">
      <c r="A126" s="357" t="s">
        <v>2337</v>
      </c>
      <c r="B126" s="357" t="s">
        <v>2378</v>
      </c>
      <c r="C126" s="357" t="s">
        <v>519</v>
      </c>
      <c r="D126" s="66">
        <v>123</v>
      </c>
      <c r="E126" s="64" t="str">
        <f>_xlfn.CONCAT("DPC.Dbt.",D126)</f>
        <v>DPC.Dbt.123</v>
      </c>
      <c r="F126" s="319" t="str">
        <f>VLOOKUP(E126,TaskValues_ref!E:F,2,FALSE)</f>
        <v>Lifestyle counseling</v>
      </c>
      <c r="G126" s="321" t="str">
        <f>VLOOKUP($E126,TaskValues_ref!$E:$Z,3,FALSE)</f>
        <v>Clinical</v>
      </c>
      <c r="H126" s="321" t="str">
        <f>VLOOKUP($E126,TaskValues_ref!$E:$Z,4,FALSE)</f>
        <v>Preventive</v>
      </c>
      <c r="I126" s="321" t="str">
        <f>VLOOKUP($E126,TaskValues_ref!$E:$Z,5,FALSE)</f>
        <v>NCDs</v>
      </c>
      <c r="J126" s="320" t="str">
        <f>VLOOKUP($E126,TaskValues_ref!$E:$Z,6,FALSE)</f>
        <v>-</v>
      </c>
      <c r="K126" s="321" t="str">
        <f>VLOOKUP($E126,TaskValues_ref!$E:$Z,10,FALSE)</f>
        <v>Amhara</v>
      </c>
      <c r="L126" s="195" t="str">
        <f>IF(VLOOKUP($E126,TaskValues_ref!$E:$Z,11,FALSE)=0,"",VLOOKUP($E126,TaskValues_ref!$E:$Z,11,FALSE))</f>
        <v/>
      </c>
      <c r="M126" s="321"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t="str">
        <f>IF(VLOOKUP($E126,TaskValues_ref!$E:$Z,19,FALSE)=0,"",VLOOKUP($E126,TaskValues_ref!$E:$Z,19,FALSE))</f>
        <v/>
      </c>
      <c r="S126" t="str">
        <f>IF(VLOOKUP($E126,TaskValues_ref!$E:$Z,20,FALSE)=0,"",VLOOKUP($E126,TaskValues_ref!$E:$Z,20,FALSE))</f>
        <v/>
      </c>
    </row>
    <row r="127" spans="1:19" x14ac:dyDescent="0.35">
      <c r="A127" s="357" t="s">
        <v>2337</v>
      </c>
      <c r="B127" s="357" t="s">
        <v>2378</v>
      </c>
      <c r="C127" s="357" t="s">
        <v>519</v>
      </c>
      <c r="D127" s="66">
        <v>124</v>
      </c>
      <c r="E127" s="64" t="str">
        <f>_xlfn.CONCAT("DPC.Dbt.",D127)</f>
        <v>DPC.Dbt.124</v>
      </c>
      <c r="F127" s="319" t="str">
        <f>VLOOKUP(E127,TaskValues_ref!E:F,2,FALSE)</f>
        <v>Screening for type 2 diabetes</v>
      </c>
      <c r="G127" s="321" t="str">
        <f>VLOOKUP($E127,TaskValues_ref!$E:$Z,3,FALSE)</f>
        <v>Clinical</v>
      </c>
      <c r="H127" s="321" t="str">
        <f>VLOOKUP($E127,TaskValues_ref!$E:$Z,4,FALSE)</f>
        <v>Preventive</v>
      </c>
      <c r="I127" s="321" t="str">
        <f>VLOOKUP($E127,TaskValues_ref!$E:$Z,5,FALSE)</f>
        <v>NCDs</v>
      </c>
      <c r="J127" s="320" t="str">
        <f>VLOOKUP($E127,TaskValues_ref!$E:$Z,6,FALSE)</f>
        <v>adults 35+</v>
      </c>
      <c r="K127" s="321" t="str">
        <f>VLOOKUP($E127,TaskValues_ref!$E:$Z,10,FALSE)</f>
        <v>Amhara</v>
      </c>
      <c r="L127" s="195">
        <f>IF(VLOOKUP($E127,TaskValues_ref!$E:$Z,11,FALSE)=0,"",VLOOKUP($E127,TaskValues_ref!$E:$Z,11,FALSE))</f>
        <v>1</v>
      </c>
      <c r="M127" s="321">
        <f>IF(VLOOKUP($E127,TaskValues_ref!$E:$Z,13,FALSE)=0,"",VLOOKUP($E127,TaskValues_ref!$E:$Z,13,FALSE))</f>
        <v>0.2</v>
      </c>
      <c r="N127" s="89">
        <f>IF(VLOOKUP($E127,TaskValues_ref!$E:$Z,15,FALSE)=0,"",VLOOKUP($E127,TaskValues_ref!$E:$Z,15,FALSE))</f>
        <v>1</v>
      </c>
      <c r="O127">
        <f>IF(VLOOKUP($E127,TaskValues_ref!$E:$Z,16,FALSE)=0,"",VLOOKUP($E127,TaskValues_ref!$E:$Z,16,FALSE))</f>
        <v>1</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35">
      <c r="A128" s="357" t="s">
        <v>2337</v>
      </c>
      <c r="B128" s="357" t="s">
        <v>2378</v>
      </c>
      <c r="C128" s="357" t="s">
        <v>519</v>
      </c>
      <c r="D128" s="66">
        <v>125</v>
      </c>
      <c r="E128" s="64" t="s">
        <v>3390</v>
      </c>
      <c r="F128" s="319" t="str">
        <f>VLOOKUP(E128,TaskValues_ref!E:F,2,FALSE)</f>
        <v>Diabetes routine care, ages 15-24</v>
      </c>
      <c r="G128" s="321" t="str">
        <f>VLOOKUP($E128,TaskValues_ref!$E:$Z,3,FALSE)</f>
        <v>Clinical</v>
      </c>
      <c r="H128" s="321" t="str">
        <f>VLOOKUP($E128,TaskValues_ref!$E:$Z,4,FALSE)</f>
        <v>Acute</v>
      </c>
      <c r="I128" s="321" t="str">
        <f>VLOOKUP($E128,TaskValues_ref!$E:$Z,5,FALSE)</f>
        <v>NCDs</v>
      </c>
      <c r="J128" s="320" t="str">
        <f>VLOOKUP($E128,TaskValues_ref!$E:$Z,6,FALSE)</f>
        <v>adults 15-24</v>
      </c>
      <c r="K128" s="321" t="str">
        <f>VLOOKUP($E128,TaskValues_ref!$E:$Z,10,FALSE)</f>
        <v>Amhara</v>
      </c>
      <c r="L128" s="195">
        <f>IF(VLOOKUP($E128,TaskValues_ref!$E:$Z,11,FALSE)=0,"",VLOOKUP($E128,TaskValues_ref!$E:$Z,11,FALSE))</f>
        <v>2.6000000000000002E-2</v>
      </c>
      <c r="M128" s="321" t="str">
        <f>IF(VLOOKUP($E128,TaskValues_ref!$E:$Z,13,FALSE)=0,"",VLOOKUP($E128,TaskValues_ref!$E:$Z,13,FALSE))</f>
        <v/>
      </c>
      <c r="N128" s="89">
        <f>IF(VLOOKUP($E128,TaskValues_ref!$E:$Z,15,FALSE)=0,"",VLOOKUP($E128,TaskValues_ref!$E:$Z,15,FALSE))</f>
        <v>1</v>
      </c>
      <c r="O128" t="str">
        <f>IF(VLOOKUP($E128,TaskValues_ref!$E:$Z,16,FALSE)=0,"",VLOOKUP($E128,TaskValues_ref!$E:$Z,16,FALSE))</f>
        <v/>
      </c>
      <c r="P128">
        <f>IF(VLOOKUP($E128,TaskValues_ref!$E:$Z,17,FALSE)=0,"",VLOOKUP($E128,TaskValues_ref!$E:$Z,17,FALSE))</f>
        <v>1</v>
      </c>
      <c r="Q128">
        <f>IF(VLOOKUP($E128,TaskValues_ref!$E:$Z,18,FALSE)=0,"",VLOOKUP($E128,TaskValues_ref!$E:$Z,18,FALSE))</f>
        <v>5</v>
      </c>
      <c r="R128" t="str">
        <f>IF(VLOOKUP($E128,TaskValues_ref!$E:$Z,19,FALSE)=0,"",VLOOKUP($E128,TaskValues_ref!$E:$Z,19,FALSE))</f>
        <v/>
      </c>
      <c r="S128" t="str">
        <f>IF(VLOOKUP($E128,TaskValues_ref!$E:$Z,20,FALSE)=0,"",VLOOKUP($E128,TaskValues_ref!$E:$Z,20,FALSE))</f>
        <v/>
      </c>
    </row>
    <row r="129" spans="1:19" x14ac:dyDescent="0.35">
      <c r="A129" s="357" t="s">
        <v>2337</v>
      </c>
      <c r="B129" s="357" t="s">
        <v>2378</v>
      </c>
      <c r="C129" s="357" t="s">
        <v>519</v>
      </c>
      <c r="D129" s="66">
        <v>125</v>
      </c>
      <c r="E129" s="64" t="s">
        <v>3391</v>
      </c>
      <c r="F129" s="319" t="str">
        <f>VLOOKUP(E129,TaskValues_ref!E:F,2,FALSE)</f>
        <v>Diabetes routine care, ages 25-34</v>
      </c>
      <c r="G129" s="321" t="str">
        <f>VLOOKUP($E129,TaskValues_ref!$E:$Z,3,FALSE)</f>
        <v>Clinical</v>
      </c>
      <c r="H129" s="321" t="str">
        <f>VLOOKUP($E129,TaskValues_ref!$E:$Z,4,FALSE)</f>
        <v>Acute</v>
      </c>
      <c r="I129" s="321" t="str">
        <f>VLOOKUP($E129,TaskValues_ref!$E:$Z,5,FALSE)</f>
        <v>NCDs</v>
      </c>
      <c r="J129" s="320" t="str">
        <f>VLOOKUP($E129,TaskValues_ref!$E:$Z,6,FALSE)</f>
        <v>adults 25-34</v>
      </c>
      <c r="K129" s="321" t="str">
        <f>VLOOKUP($E129,TaskValues_ref!$E:$Z,10,FALSE)</f>
        <v>Amhara</v>
      </c>
      <c r="L129" s="195">
        <f>IF(VLOOKUP($E129,TaskValues_ref!$E:$Z,11,FALSE)=0,"",VLOOKUP($E129,TaskValues_ref!$E:$Z,11,FALSE))</f>
        <v>2.6000000000000002E-2</v>
      </c>
      <c r="M129" s="321" t="str">
        <f>IF(VLOOKUP($E129,TaskValues_ref!$E:$Z,13,FALSE)=0,"",VLOOKUP($E129,TaskValues_ref!$E:$Z,13,FALSE))</f>
        <v/>
      </c>
      <c r="N129" s="89">
        <f>IF(VLOOKUP($E129,TaskValues_ref!$E:$Z,15,FALSE)=0,"",VLOOKUP($E129,TaskValues_ref!$E:$Z,15,FALSE))</f>
        <v>1</v>
      </c>
      <c r="O129" t="str">
        <f>IF(VLOOKUP($E129,TaskValues_ref!$E:$Z,16,FALSE)=0,"",VLOOKUP($E129,TaskValues_ref!$E:$Z,16,FALSE))</f>
        <v/>
      </c>
      <c r="P129">
        <f>IF(VLOOKUP($E129,TaskValues_ref!$E:$Z,17,FALSE)=0,"",VLOOKUP($E129,TaskValues_ref!$E:$Z,17,FALSE))</f>
        <v>1</v>
      </c>
      <c r="Q129">
        <f>IF(VLOOKUP($E129,TaskValues_ref!$E:$Z,18,FALSE)=0,"",VLOOKUP($E129,TaskValues_ref!$E:$Z,18,FALSE))</f>
        <v>5</v>
      </c>
      <c r="R129" t="str">
        <f>IF(VLOOKUP($E129,TaskValues_ref!$E:$Z,19,FALSE)=0,"",VLOOKUP($E129,TaskValues_ref!$E:$Z,19,FALSE))</f>
        <v/>
      </c>
      <c r="S129" t="str">
        <f>IF(VLOOKUP($E129,TaskValues_ref!$E:$Z,20,FALSE)=0,"",VLOOKUP($E129,TaskValues_ref!$E:$Z,20,FALSE))</f>
        <v/>
      </c>
    </row>
    <row r="130" spans="1:19" x14ac:dyDescent="0.35">
      <c r="A130" s="357" t="s">
        <v>2337</v>
      </c>
      <c r="B130" s="357" t="s">
        <v>2378</v>
      </c>
      <c r="C130" s="357" t="s">
        <v>519</v>
      </c>
      <c r="D130" s="66">
        <v>125</v>
      </c>
      <c r="E130" s="64" t="s">
        <v>3392</v>
      </c>
      <c r="F130" s="319" t="str">
        <f>VLOOKUP(E130,TaskValues_ref!E:F,2,FALSE)</f>
        <v>Diabetes routine care, ages 35-44</v>
      </c>
      <c r="G130" s="321" t="str">
        <f>VLOOKUP($E130,TaskValues_ref!$E:$Z,3,FALSE)</f>
        <v>Clinical</v>
      </c>
      <c r="H130" s="321" t="str">
        <f>VLOOKUP($E130,TaskValues_ref!$E:$Z,4,FALSE)</f>
        <v>Acute</v>
      </c>
      <c r="I130" s="321" t="str">
        <f>VLOOKUP($E130,TaskValues_ref!$E:$Z,5,FALSE)</f>
        <v>NCDs</v>
      </c>
      <c r="J130" s="320" t="str">
        <f>VLOOKUP($E130,TaskValues_ref!$E:$Z,6,FALSE)</f>
        <v>adults 35-44</v>
      </c>
      <c r="K130" s="321" t="str">
        <f>VLOOKUP($E130,TaskValues_ref!$E:$Z,10,FALSE)</f>
        <v>Amhara</v>
      </c>
      <c r="L130" s="195">
        <f>IF(VLOOKUP($E130,TaskValues_ref!$E:$Z,11,FALSE)=0,"",VLOOKUP($E130,TaskValues_ref!$E:$Z,11,FALSE))</f>
        <v>3.9E-2</v>
      </c>
      <c r="M130" s="321" t="str">
        <f>IF(VLOOKUP($E130,TaskValues_ref!$E:$Z,13,FALSE)=0,"",VLOOKUP($E130,TaskValues_ref!$E:$Z,13,FALSE))</f>
        <v/>
      </c>
      <c r="N130" s="89">
        <f>IF(VLOOKUP($E130,TaskValues_ref!$E:$Z,15,FALSE)=0,"",VLOOKUP($E130,TaskValues_ref!$E:$Z,15,FALSE))</f>
        <v>1</v>
      </c>
      <c r="O130" t="str">
        <f>IF(VLOOKUP($E130,TaskValues_ref!$E:$Z,16,FALSE)=0,"",VLOOKUP($E130,TaskValues_ref!$E:$Z,16,FALSE))</f>
        <v/>
      </c>
      <c r="P130">
        <f>IF(VLOOKUP($E130,TaskValues_ref!$E:$Z,17,FALSE)=0,"",VLOOKUP($E130,TaskValues_ref!$E:$Z,17,FALSE))</f>
        <v>1</v>
      </c>
      <c r="Q130">
        <f>IF(VLOOKUP($E130,TaskValues_ref!$E:$Z,18,FALSE)=0,"",VLOOKUP($E130,TaskValues_ref!$E:$Z,18,FALSE))</f>
        <v>5</v>
      </c>
      <c r="R130" t="str">
        <f>IF(VLOOKUP($E130,TaskValues_ref!$E:$Z,19,FALSE)=0,"",VLOOKUP($E130,TaskValues_ref!$E:$Z,19,FALSE))</f>
        <v/>
      </c>
      <c r="S130" t="str">
        <f>IF(VLOOKUP($E130,TaskValues_ref!$E:$Z,20,FALSE)=0,"",VLOOKUP($E130,TaskValues_ref!$E:$Z,20,FALSE))</f>
        <v/>
      </c>
    </row>
    <row r="131" spans="1:19" x14ac:dyDescent="0.35">
      <c r="A131" s="357" t="s">
        <v>2337</v>
      </c>
      <c r="B131" s="357" t="s">
        <v>2378</v>
      </c>
      <c r="C131" s="357" t="s">
        <v>519</v>
      </c>
      <c r="D131" s="66">
        <v>125</v>
      </c>
      <c r="E131" s="64" t="s">
        <v>3393</v>
      </c>
      <c r="F131" s="319" t="str">
        <f>VLOOKUP(E131,TaskValues_ref!E:F,2,FALSE)</f>
        <v>Diabetes routine care, ages 45-54</v>
      </c>
      <c r="G131" s="321" t="str">
        <f>VLOOKUP($E131,TaskValues_ref!$E:$Z,3,FALSE)</f>
        <v>Clinical</v>
      </c>
      <c r="H131" s="321" t="str">
        <f>VLOOKUP($E131,TaskValues_ref!$E:$Z,4,FALSE)</f>
        <v>Acute</v>
      </c>
      <c r="I131" s="321" t="str">
        <f>VLOOKUP($E131,TaskValues_ref!$E:$Z,5,FALSE)</f>
        <v>NCDs</v>
      </c>
      <c r="J131" s="320" t="str">
        <f>VLOOKUP($E131,TaskValues_ref!$E:$Z,6,FALSE)</f>
        <v>adults 45-54</v>
      </c>
      <c r="K131" s="321" t="str">
        <f>VLOOKUP($E131,TaskValues_ref!$E:$Z,10,FALSE)</f>
        <v>Amhara</v>
      </c>
      <c r="L131" s="195">
        <f>IF(VLOOKUP($E131,TaskValues_ref!$E:$Z,11,FALSE)=0,"",VLOOKUP($E131,TaskValues_ref!$E:$Z,11,FALSE))</f>
        <v>4.2999999999999997E-2</v>
      </c>
      <c r="M131" s="321" t="str">
        <f>IF(VLOOKUP($E131,TaskValues_ref!$E:$Z,13,FALSE)=0,"",VLOOKUP($E131,TaskValues_ref!$E:$Z,13,FALSE))</f>
        <v/>
      </c>
      <c r="N131" s="89">
        <f>IF(VLOOKUP($E131,TaskValues_ref!$E:$Z,15,FALSE)=0,"",VLOOKUP($E131,TaskValues_ref!$E:$Z,15,FALSE))</f>
        <v>1</v>
      </c>
      <c r="O131" t="str">
        <f>IF(VLOOKUP($E131,TaskValues_ref!$E:$Z,16,FALSE)=0,"",VLOOKUP($E131,TaskValues_ref!$E:$Z,16,FALSE))</f>
        <v/>
      </c>
      <c r="P131">
        <f>IF(VLOOKUP($E131,TaskValues_ref!$E:$Z,17,FALSE)=0,"",VLOOKUP($E131,TaskValues_ref!$E:$Z,17,FALSE))</f>
        <v>1</v>
      </c>
      <c r="Q131">
        <f>IF(VLOOKUP($E131,TaskValues_ref!$E:$Z,18,FALSE)=0,"",VLOOKUP($E131,TaskValues_ref!$E:$Z,18,FALSE))</f>
        <v>5</v>
      </c>
      <c r="R131" t="str">
        <f>IF(VLOOKUP($E131,TaskValues_ref!$E:$Z,19,FALSE)=0,"",VLOOKUP($E131,TaskValues_ref!$E:$Z,19,FALSE))</f>
        <v/>
      </c>
      <c r="S131" t="str">
        <f>IF(VLOOKUP($E131,TaskValues_ref!$E:$Z,20,FALSE)=0,"",VLOOKUP($E131,TaskValues_ref!$E:$Z,20,FALSE))</f>
        <v/>
      </c>
    </row>
    <row r="132" spans="1:19" x14ac:dyDescent="0.35">
      <c r="A132" s="357" t="s">
        <v>2337</v>
      </c>
      <c r="B132" s="357" t="s">
        <v>2378</v>
      </c>
      <c r="C132" s="357" t="s">
        <v>519</v>
      </c>
      <c r="D132" s="66">
        <v>125</v>
      </c>
      <c r="E132" s="64" t="s">
        <v>3394</v>
      </c>
      <c r="F132" s="319" t="str">
        <f>VLOOKUP(E132,TaskValues_ref!E:F,2,FALSE)</f>
        <v>Diabetes routine care, ages 55-64</v>
      </c>
      <c r="G132" s="321" t="str">
        <f>VLOOKUP($E132,TaskValues_ref!$E:$Z,3,FALSE)</f>
        <v>Clinical</v>
      </c>
      <c r="H132" s="321" t="str">
        <f>VLOOKUP($E132,TaskValues_ref!$E:$Z,4,FALSE)</f>
        <v>Acute</v>
      </c>
      <c r="I132" s="321" t="str">
        <f>VLOOKUP($E132,TaskValues_ref!$E:$Z,5,FALSE)</f>
        <v>NCDs</v>
      </c>
      <c r="J132" s="320" t="str">
        <f>VLOOKUP($E132,TaskValues_ref!$E:$Z,6,FALSE)</f>
        <v>adults 55-64</v>
      </c>
      <c r="K132" s="321" t="str">
        <f>VLOOKUP($E132,TaskValues_ref!$E:$Z,10,FALSE)</f>
        <v>Amhara</v>
      </c>
      <c r="L132" s="195">
        <f>IF(VLOOKUP($E132,TaskValues_ref!$E:$Z,11,FALSE)=0,"",VLOOKUP($E132,TaskValues_ref!$E:$Z,11,FALSE))</f>
        <v>4.9000000000000002E-2</v>
      </c>
      <c r="M132" s="321" t="str">
        <f>IF(VLOOKUP($E132,TaskValues_ref!$E:$Z,13,FALSE)=0,"",VLOOKUP($E132,TaskValues_ref!$E:$Z,13,FALSE))</f>
        <v/>
      </c>
      <c r="N132" s="89">
        <f>IF(VLOOKUP($E132,TaskValues_ref!$E:$Z,15,FALSE)=0,"",VLOOKUP($E132,TaskValues_ref!$E:$Z,15,FALSE))</f>
        <v>1</v>
      </c>
      <c r="O132" t="str">
        <f>IF(VLOOKUP($E132,TaskValues_ref!$E:$Z,16,FALSE)=0,"",VLOOKUP($E132,TaskValues_ref!$E:$Z,16,FALSE))</f>
        <v/>
      </c>
      <c r="P132">
        <f>IF(VLOOKUP($E132,TaskValues_ref!$E:$Z,17,FALSE)=0,"",VLOOKUP($E132,TaskValues_ref!$E:$Z,17,FALSE))</f>
        <v>1</v>
      </c>
      <c r="Q132">
        <f>IF(VLOOKUP($E132,TaskValues_ref!$E:$Z,18,FALSE)=0,"",VLOOKUP($E132,TaskValues_ref!$E:$Z,18,FALSE))</f>
        <v>5</v>
      </c>
      <c r="R132" t="str">
        <f>IF(VLOOKUP($E132,TaskValues_ref!$E:$Z,19,FALSE)=0,"",VLOOKUP($E132,TaskValues_ref!$E:$Z,19,FALSE))</f>
        <v/>
      </c>
      <c r="S132" t="str">
        <f>IF(VLOOKUP($E132,TaskValues_ref!$E:$Z,20,FALSE)=0,"",VLOOKUP($E132,TaskValues_ref!$E:$Z,20,FALSE))</f>
        <v/>
      </c>
    </row>
    <row r="133" spans="1:19" x14ac:dyDescent="0.35">
      <c r="A133" s="357" t="s">
        <v>2337</v>
      </c>
      <c r="B133" s="357" t="s">
        <v>2378</v>
      </c>
      <c r="C133" s="357" t="s">
        <v>519</v>
      </c>
      <c r="D133" s="66">
        <v>125</v>
      </c>
      <c r="E133" s="64" t="s">
        <v>3461</v>
      </c>
      <c r="F133" s="319" t="str">
        <f>VLOOKUP(E133,TaskValues_ref!E:F,2,FALSE)</f>
        <v>Diabetes routine care, ages 65+</v>
      </c>
      <c r="G133" s="321" t="str">
        <f>VLOOKUP($E133,TaskValues_ref!$E:$Z,3,FALSE)</f>
        <v>Clinical</v>
      </c>
      <c r="H133" s="321" t="str">
        <f>VLOOKUP($E133,TaskValues_ref!$E:$Z,4,FALSE)</f>
        <v>Acute</v>
      </c>
      <c r="I133" s="321" t="str">
        <f>VLOOKUP($E133,TaskValues_ref!$E:$Z,5,FALSE)</f>
        <v>NCDs</v>
      </c>
      <c r="J133" s="320" t="str">
        <f>VLOOKUP($E133,TaskValues_ref!$E:$Z,6,FALSE)</f>
        <v>adults 65+</v>
      </c>
      <c r="K133" s="321" t="str">
        <f>VLOOKUP($E133,TaskValues_ref!$E:$Z,10,FALSE)</f>
        <v>Amhara</v>
      </c>
      <c r="L133" s="195">
        <f>IF(VLOOKUP($E133,TaskValues_ref!$E:$Z,11,FALSE)=0,"",VLOOKUP($E133,TaskValues_ref!$E:$Z,11,FALSE))</f>
        <v>4.5999999999999999E-2</v>
      </c>
      <c r="M133" s="321" t="str">
        <f>IF(VLOOKUP($E133,TaskValues_ref!$E:$Z,13,FALSE)=0,"",VLOOKUP($E133,TaskValues_ref!$E:$Z,13,FALSE))</f>
        <v/>
      </c>
      <c r="N133" s="89">
        <f>IF(VLOOKUP($E133,TaskValues_ref!$E:$Z,15,FALSE)=0,"",VLOOKUP($E133,TaskValues_ref!$E:$Z,15,FALSE))</f>
        <v>1</v>
      </c>
      <c r="O133" t="str">
        <f>IF(VLOOKUP($E133,TaskValues_ref!$E:$Z,16,FALSE)=0,"",VLOOKUP($E133,TaskValues_ref!$E:$Z,16,FALSE))</f>
        <v/>
      </c>
      <c r="P133">
        <f>IF(VLOOKUP($E133,TaskValues_ref!$E:$Z,17,FALSE)=0,"",VLOOKUP($E133,TaskValues_ref!$E:$Z,17,FALSE))</f>
        <v>1</v>
      </c>
      <c r="Q133">
        <f>IF(VLOOKUP($E133,TaskValues_ref!$E:$Z,18,FALSE)=0,"",VLOOKUP($E133,TaskValues_ref!$E:$Z,18,FALSE))</f>
        <v>5</v>
      </c>
      <c r="R133" t="str">
        <f>IF(VLOOKUP($E133,TaskValues_ref!$E:$Z,19,FALSE)=0,"",VLOOKUP($E133,TaskValues_ref!$E:$Z,19,FALSE))</f>
        <v/>
      </c>
      <c r="S133" t="str">
        <f>IF(VLOOKUP($E133,TaskValues_ref!$E:$Z,20,FALSE)=0,"",VLOOKUP($E133,TaskValues_ref!$E:$Z,20,FALSE))</f>
        <v/>
      </c>
    </row>
    <row r="134" spans="1:19" x14ac:dyDescent="0.35">
      <c r="A134" s="357" t="s">
        <v>2337</v>
      </c>
      <c r="B134" s="357" t="s">
        <v>2378</v>
      </c>
      <c r="C134" s="357" t="s">
        <v>2394</v>
      </c>
      <c r="D134" s="66">
        <v>126</v>
      </c>
      <c r="E134" s="64" t="str">
        <f>_xlfn.CONCAT("DPC.Asth.",D134)</f>
        <v>DPC.Asth.126</v>
      </c>
      <c r="F134" s="319" t="str">
        <f>VLOOKUP(E134,TaskValues_ref!E:F,2,FALSE)</f>
        <v>Smoking cessation</v>
      </c>
      <c r="G134" s="321" t="str">
        <f>VLOOKUP($E134,TaskValues_ref!$E:$Z,3,FALSE)</f>
        <v>Clinical</v>
      </c>
      <c r="H134" s="321" t="str">
        <f>VLOOKUP($E134,TaskValues_ref!$E:$Z,4,FALSE)</f>
        <v>Preventive</v>
      </c>
      <c r="I134" s="321" t="str">
        <f>VLOOKUP($E134,TaskValues_ref!$E:$Z,5,FALSE)</f>
        <v>NCDs</v>
      </c>
      <c r="J134" s="320" t="str">
        <f>VLOOKUP($E134,TaskValues_ref!$E:$Z,6,FALSE)</f>
        <v>men 18+</v>
      </c>
      <c r="K134" s="321" t="str">
        <f>VLOOKUP($E134,TaskValues_ref!$E:$Z,10,FALSE)</f>
        <v>Amhara</v>
      </c>
      <c r="L134" s="195">
        <f>IF(VLOOKUP($E134,TaskValues_ref!$E:$Z,11,FALSE)=0,"",VLOOKUP($E134,TaskValues_ref!$E:$Z,11,FALSE))</f>
        <v>6.9999999999999993E-3</v>
      </c>
      <c r="M134" s="321">
        <f>IF(VLOOKUP($E134,TaskValues_ref!$E:$Z,13,FALSE)=0,"",VLOOKUP($E134,TaskValues_ref!$E:$Z,13,FALSE))</f>
        <v>0.1</v>
      </c>
      <c r="N134" s="89">
        <f>IF(VLOOKUP($E134,TaskValues_ref!$E:$Z,15,FALSE)=0,"",VLOOKUP($E134,TaskValues_ref!$E:$Z,15,FALSE))</f>
        <v>1</v>
      </c>
      <c r="O134">
        <f>IF(VLOOKUP($E134,TaskValues_ref!$E:$Z,16,FALSE)=0,"",VLOOKUP($E134,TaskValues_ref!$E:$Z,16,FALSE))</f>
        <v>2</v>
      </c>
      <c r="P134" t="str">
        <f>IF(VLOOKUP($E134,TaskValues_ref!$E:$Z,17,FALSE)=0,"",VLOOKUP($E134,TaskValues_ref!$E:$Z,17,FALSE))</f>
        <v/>
      </c>
      <c r="Q134">
        <f>IF(VLOOKUP($E134,TaskValues_ref!$E:$Z,18,FALSE)=0,"",VLOOKUP($E134,TaskValues_ref!$E:$Z,18,FALSE))</f>
        <v>10</v>
      </c>
      <c r="R134" t="str">
        <f>IF(VLOOKUP($E134,TaskValues_ref!$E:$Z,19,FALSE)=0,"",VLOOKUP($E134,TaskValues_ref!$E:$Z,19,FALSE))</f>
        <v/>
      </c>
      <c r="S134" t="str">
        <f>IF(VLOOKUP($E134,TaskValues_ref!$E:$Z,20,FALSE)=0,"",VLOOKUP($E134,TaskValues_ref!$E:$Z,20,FALSE))</f>
        <v/>
      </c>
    </row>
    <row r="135" spans="1:19" x14ac:dyDescent="0.35">
      <c r="A135" s="357" t="s">
        <v>2337</v>
      </c>
      <c r="B135" s="357" t="s">
        <v>2378</v>
      </c>
      <c r="C135" s="357" t="s">
        <v>2394</v>
      </c>
      <c r="D135" s="66">
        <v>127</v>
      </c>
      <c r="E135" s="64" t="str">
        <f>_xlfn.CONCAT("DPC.Asth.",D135)</f>
        <v>DPC.Asth.127</v>
      </c>
      <c r="F135" s="319" t="str">
        <f>VLOOKUP(E135,TaskValues_ref!E:F,2,FALSE)</f>
        <v>Prevention of risk factors</v>
      </c>
      <c r="G135" s="321" t="str">
        <f>VLOOKUP($E135,TaskValues_ref!$E:$Z,3,FALSE)</f>
        <v>Clinical</v>
      </c>
      <c r="H135" s="321" t="str">
        <f>VLOOKUP($E135,TaskValues_ref!$E:$Z,4,FALSE)</f>
        <v>Preventive</v>
      </c>
      <c r="I135" s="321" t="str">
        <f>VLOOKUP($E135,TaskValues_ref!$E:$Z,5,FALSE)</f>
        <v>NCDs</v>
      </c>
      <c r="J135" s="320" t="str">
        <f>VLOOKUP($E135,TaskValues_ref!$E:$Z,6,FALSE)</f>
        <v>adults 18+</v>
      </c>
      <c r="K135" s="321" t="str">
        <f>VLOOKUP($E135,TaskValues_ref!$E:$Z,10,FALSE)</f>
        <v>Amhara</v>
      </c>
      <c r="L135" s="195" t="str">
        <f>IF(VLOOKUP($E135,TaskValues_ref!$E:$Z,11,FALSE)=0,"",VLOOKUP($E135,TaskValues_ref!$E:$Z,11,FALSE))</f>
        <v/>
      </c>
      <c r="M135" s="321" t="str">
        <f>IF(VLOOKUP($E135,TaskValues_ref!$E:$Z,13,FALSE)=0,"",VLOOKUP($E135,TaskValues_ref!$E:$Z,13,FALSE))</f>
        <v/>
      </c>
      <c r="N135" s="89" t="str">
        <f>IF(VLOOKUP($E135,TaskValues_ref!$E:$Z,15,FALSE)=0,"",VLOOKUP($E135,TaskValues_ref!$E:$Z,15,FALSE))</f>
        <v/>
      </c>
      <c r="O135" t="str">
        <f>IF(VLOOKUP($E135,TaskValues_ref!$E:$Z,16,FALSE)=0,"",VLOOKUP($E135,TaskValues_ref!$E:$Z,16,FALSE))</f>
        <v/>
      </c>
      <c r="P135" t="str">
        <f>IF(VLOOKUP($E135,TaskValues_ref!$E:$Z,17,FALSE)=0,"",VLOOKUP($E135,TaskValues_ref!$E:$Z,17,FALSE))</f>
        <v/>
      </c>
      <c r="Q135" t="str">
        <f>IF(VLOOKUP($E135,TaskValues_ref!$E:$Z,18,FALSE)=0,"",VLOOKUP($E135,TaskValues_ref!$E:$Z,18,FALSE))</f>
        <v/>
      </c>
      <c r="R135" t="str">
        <f>IF(VLOOKUP($E135,TaskValues_ref!$E:$Z,19,FALSE)=0,"",VLOOKUP($E135,TaskValues_ref!$E:$Z,19,FALSE))</f>
        <v/>
      </c>
      <c r="S135" t="str">
        <f>IF(VLOOKUP($E135,TaskValues_ref!$E:$Z,20,FALSE)=0,"",VLOOKUP($E135,TaskValues_ref!$E:$Z,20,FALSE))</f>
        <v/>
      </c>
    </row>
    <row r="136" spans="1:19" x14ac:dyDescent="0.35">
      <c r="A136" s="357" t="s">
        <v>2337</v>
      </c>
      <c r="B136" s="357" t="s">
        <v>2378</v>
      </c>
      <c r="C136" s="357" t="s">
        <v>232</v>
      </c>
      <c r="D136" s="66">
        <v>130</v>
      </c>
      <c r="E136" s="64" t="s">
        <v>2442</v>
      </c>
      <c r="F136" s="319" t="str">
        <f>VLOOKUP(E136,TaskValues_ref!E:F,2,FALSE)</f>
        <v>Generate community awareness</v>
      </c>
      <c r="G136" s="321" t="str">
        <f>VLOOKUP($E136,TaskValues_ref!$E:$Z,3,FALSE)</f>
        <v>Non-clinical</v>
      </c>
      <c r="H136" s="321" t="str">
        <f>VLOOKUP($E136,TaskValues_ref!$E:$Z,4,FALSE)</f>
        <v>Public health</v>
      </c>
      <c r="I136" s="321" t="str">
        <f>VLOOKUP($E136,TaskValues_ref!$E:$Z,5,FALSE)</f>
        <v>Mental health</v>
      </c>
      <c r="J136" s="320" t="str">
        <f>VLOOKUP($E136,TaskValues_ref!$E:$Z,6,FALSE)</f>
        <v>-</v>
      </c>
      <c r="K136" s="321" t="str">
        <f>VLOOKUP($E136,TaskValues_ref!$E:$Z,10,FALSE)</f>
        <v>Amhara</v>
      </c>
      <c r="L136" s="195" t="str">
        <f>IF(VLOOKUP($E136,TaskValues_ref!$E:$Z,11,FALSE)=0,"",VLOOKUP($E136,TaskValues_ref!$E:$Z,11,FALSE))</f>
        <v/>
      </c>
      <c r="M136" s="321"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t="str">
        <f>IF(VLOOKUP($E136,TaskValues_ref!$E:$Z,19,FALSE)=0,"",VLOOKUP($E136,TaskValues_ref!$E:$Z,19,FALSE))</f>
        <v/>
      </c>
      <c r="S136" t="str">
        <f>IF(VLOOKUP($E136,TaskValues_ref!$E:$Z,20,FALSE)=0,"",VLOOKUP($E136,TaskValues_ref!$E:$Z,20,FALSE))</f>
        <v/>
      </c>
    </row>
    <row r="137" spans="1:19" x14ac:dyDescent="0.35">
      <c r="A137" s="357" t="s">
        <v>2337</v>
      </c>
      <c r="B137" s="357" t="s">
        <v>2378</v>
      </c>
      <c r="C137" s="357" t="s">
        <v>232</v>
      </c>
      <c r="D137" s="66">
        <v>130</v>
      </c>
      <c r="E137" s="64" t="s">
        <v>2443</v>
      </c>
      <c r="F137" s="319" t="str">
        <f>VLOOKUP(E137,TaskValues_ref!E:F,2,FALSE)</f>
        <v>Identify &amp; link to care</v>
      </c>
      <c r="G137" s="321" t="str">
        <f>VLOOKUP($E137,TaskValues_ref!$E:$Z,3,FALSE)</f>
        <v>Clinical</v>
      </c>
      <c r="H137" s="321" t="str">
        <f>VLOOKUP($E137,TaskValues_ref!$E:$Z,4,FALSE)</f>
        <v>Acute</v>
      </c>
      <c r="I137" s="321" t="str">
        <f>VLOOKUP($E137,TaskValues_ref!$E:$Z,5,FALSE)</f>
        <v>Mental health</v>
      </c>
      <c r="J137" s="320" t="str">
        <f>VLOOKUP($E137,TaskValues_ref!$E:$Z,6,FALSE)</f>
        <v>30 yo adults</v>
      </c>
      <c r="K137" s="321" t="str">
        <f>VLOOKUP($E137,TaskValues_ref!$E:$Z,10,FALSE)</f>
        <v>Amhara</v>
      </c>
      <c r="L137" s="195">
        <f>IF(VLOOKUP($E137,TaskValues_ref!$E:$Z,11,FALSE)=0,"",VLOOKUP($E137,TaskValues_ref!$E:$Z,11,FALSE))</f>
        <v>0.21579999999999999</v>
      </c>
      <c r="M137" s="321" t="str">
        <f>IF(VLOOKUP($E137,TaskValues_ref!$E:$Z,13,FALSE)=0,"",VLOOKUP($E137,TaskValues_ref!$E:$Z,13,FALSE))</f>
        <v/>
      </c>
      <c r="N137" s="89">
        <f>IF(VLOOKUP($E137,TaskValues_ref!$E:$Z,15,FALSE)=0,"",VLOOKUP($E137,TaskValues_ref!$E:$Z,15,FALSE))</f>
        <v>1</v>
      </c>
      <c r="O137">
        <f>IF(VLOOKUP($E137,TaskValues_ref!$E:$Z,16,FALSE)=0,"",VLOOKUP($E137,TaskValues_ref!$E:$Z,16,FALSE))</f>
        <v>1</v>
      </c>
      <c r="P137" t="str">
        <f>IF(VLOOKUP($E137,TaskValues_ref!$E:$Z,17,FALSE)=0,"",VLOOKUP($E137,TaskValues_ref!$E:$Z,17,FALSE))</f>
        <v/>
      </c>
      <c r="Q137">
        <f>IF(VLOOKUP($E137,TaskValues_ref!$E:$Z,18,FALSE)=0,"",VLOOKUP($E137,TaskValues_ref!$E:$Z,18,FALSE))</f>
        <v>15</v>
      </c>
      <c r="R137" t="str">
        <f>IF(VLOOKUP($E137,TaskValues_ref!$E:$Z,19,FALSE)=0,"",VLOOKUP($E137,TaskValues_ref!$E:$Z,19,FALSE))</f>
        <v/>
      </c>
      <c r="S137" t="str">
        <f>IF(VLOOKUP($E137,TaskValues_ref!$E:$Z,20,FALSE)=0,"",VLOOKUP($E137,TaskValues_ref!$E:$Z,20,FALSE))</f>
        <v/>
      </c>
    </row>
    <row r="138" spans="1:19" x14ac:dyDescent="0.35">
      <c r="A138" s="357" t="s">
        <v>2337</v>
      </c>
      <c r="B138" s="357" t="s">
        <v>2378</v>
      </c>
      <c r="C138" s="357" t="s">
        <v>232</v>
      </c>
      <c r="D138" s="66">
        <v>131</v>
      </c>
      <c r="E138" s="64" t="str">
        <f>_xlfn.CONCAT("DPC.MH.",D138)</f>
        <v>DPC.MH.131</v>
      </c>
      <c r="F138" s="319" t="str">
        <f>VLOOKUP(E138,TaskValues_ref!E:F,2,FALSE)</f>
        <v>Workplace stress reduction</v>
      </c>
      <c r="G138" s="321" t="str">
        <f>VLOOKUP($E138,TaskValues_ref!$E:$Z,3,FALSE)</f>
        <v>Non-clinical</v>
      </c>
      <c r="H138" s="321" t="str">
        <f>VLOOKUP($E138,TaskValues_ref!$E:$Z,4,FALSE)</f>
        <v>Public health</v>
      </c>
      <c r="I138" s="321" t="str">
        <f>VLOOKUP($E138,TaskValues_ref!$E:$Z,5,FALSE)</f>
        <v>Mental health</v>
      </c>
      <c r="J138" s="320" t="str">
        <f>VLOOKUP($E138,TaskValues_ref!$E:$Z,6,FALSE)</f>
        <v>-</v>
      </c>
      <c r="K138" s="321" t="str">
        <f>VLOOKUP($E138,TaskValues_ref!$E:$Z,10,FALSE)</f>
        <v>Amhara</v>
      </c>
      <c r="L138" s="195" t="str">
        <f>IF(VLOOKUP($E138,TaskValues_ref!$E:$Z,11,FALSE)=0,"",VLOOKUP($E138,TaskValues_ref!$E:$Z,11,FALSE))</f>
        <v/>
      </c>
      <c r="M138" s="321" t="str">
        <f>IF(VLOOKUP($E138,TaskValues_ref!$E:$Z,13,FALSE)=0,"",VLOOKUP($E138,TaskValues_ref!$E:$Z,13,FALSE))</f>
        <v/>
      </c>
      <c r="N138" s="89" t="str">
        <f>IF(VLOOKUP($E138,TaskValues_ref!$E:$Z,15,FALSE)=0,"",VLOOKUP($E138,TaskValues_ref!$E:$Z,15,FALSE))</f>
        <v/>
      </c>
      <c r="O138" t="str">
        <f>IF(VLOOKUP($E138,TaskValues_ref!$E:$Z,16,FALSE)=0,"",VLOOKUP($E138,TaskValues_ref!$E:$Z,16,FALSE))</f>
        <v/>
      </c>
      <c r="P138" t="str">
        <f>IF(VLOOKUP($E138,TaskValues_ref!$E:$Z,17,FALSE)=0,"",VLOOKUP($E138,TaskValues_ref!$E:$Z,17,FALSE))</f>
        <v/>
      </c>
      <c r="Q138" t="str">
        <f>IF(VLOOKUP($E138,TaskValues_ref!$E:$Z,18,FALSE)=0,"",VLOOKUP($E138,TaskValues_ref!$E:$Z,18,FALSE))</f>
        <v/>
      </c>
      <c r="R138" t="str">
        <f>IF(VLOOKUP($E138,TaskValues_ref!$E:$Z,19,FALSE)=0,"",VLOOKUP($E138,TaskValues_ref!$E:$Z,19,FALSE))</f>
        <v/>
      </c>
      <c r="S138" t="str">
        <f>IF(VLOOKUP($E138,TaskValues_ref!$E:$Z,20,FALSE)=0,"",VLOOKUP($E138,TaskValues_ref!$E:$Z,20,FALSE))</f>
        <v/>
      </c>
    </row>
    <row r="139" spans="1:19" x14ac:dyDescent="0.35">
      <c r="A139" s="357" t="s">
        <v>2337</v>
      </c>
      <c r="B139" s="357" t="s">
        <v>2378</v>
      </c>
      <c r="C139" s="357" t="s">
        <v>232</v>
      </c>
      <c r="D139" s="66">
        <v>132</v>
      </c>
      <c r="E139" s="64" t="str">
        <f>_xlfn.CONCAT("DPC.MH.",D139)</f>
        <v>DPC.MH.132</v>
      </c>
      <c r="F139" s="319" t="str">
        <f>VLOOKUP(E139,TaskValues_ref!E:F,2,FALSE)</f>
        <v>School-based mental health programs</v>
      </c>
      <c r="G139" s="321" t="str">
        <f>VLOOKUP($E139,TaskValues_ref!$E:$Z,3,FALSE)</f>
        <v>Non-clinical</v>
      </c>
      <c r="H139" s="321" t="str">
        <f>VLOOKUP($E139,TaskValues_ref!$E:$Z,4,FALSE)</f>
        <v>Public health</v>
      </c>
      <c r="I139" s="321" t="str">
        <f>VLOOKUP($E139,TaskValues_ref!$E:$Z,5,FALSE)</f>
        <v>Mental health</v>
      </c>
      <c r="J139" s="320" t="str">
        <f>VLOOKUP($E139,TaskValues_ref!$E:$Z,6,FALSE)</f>
        <v>-</v>
      </c>
      <c r="K139" s="321" t="str">
        <f>VLOOKUP($E139,TaskValues_ref!$E:$Z,10,FALSE)</f>
        <v>Amhara</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35">
      <c r="A140" s="357" t="s">
        <v>2337</v>
      </c>
      <c r="B140" s="357" t="s">
        <v>2378</v>
      </c>
      <c r="C140" s="357" t="s">
        <v>232</v>
      </c>
      <c r="D140" s="66">
        <v>133</v>
      </c>
      <c r="E140" s="64" t="str">
        <f>_xlfn.CONCAT("DPC.MH.",D140)</f>
        <v>DPC.MH.133</v>
      </c>
      <c r="F140" s="319" t="str">
        <f>VLOOKUP(E140,TaskValues_ref!E:F,2,FALSE)</f>
        <v>Identify &amp; assess drug use</v>
      </c>
      <c r="G140" s="321" t="str">
        <f>VLOOKUP($E140,TaskValues_ref!$E:$Z,3,FALSE)</f>
        <v>Clinical</v>
      </c>
      <c r="H140" s="321" t="str">
        <f>VLOOKUP($E140,TaskValues_ref!$E:$Z,4,FALSE)</f>
        <v>Acute</v>
      </c>
      <c r="I140" s="321" t="str">
        <f>VLOOKUP($E140,TaskValues_ref!$E:$Z,5,FALSE)</f>
        <v>Mental health</v>
      </c>
      <c r="J140" s="320" t="str">
        <f>VLOOKUP($E140,TaskValues_ref!$E:$Z,6,FALSE)</f>
        <v>30 yo adults</v>
      </c>
      <c r="K140" s="321" t="str">
        <f>VLOOKUP($E140,TaskValues_ref!$E:$Z,10,FALSE)</f>
        <v>Amhara</v>
      </c>
      <c r="L140" s="195" t="str">
        <f>IF(VLOOKUP($E140,TaskValues_ref!$E:$Z,11,FALSE)=0,"",VLOOKUP($E140,TaskValues_ref!$E:$Z,11,FALSE))</f>
        <v/>
      </c>
      <c r="M140" s="321" t="str">
        <f>IF(VLOOKUP($E140,TaskValues_ref!$E:$Z,13,FALSE)=0,"",VLOOKUP($E140,TaskValues_ref!$E:$Z,13,FALSE))</f>
        <v/>
      </c>
      <c r="N140" s="89">
        <f>IF(VLOOKUP($E140,TaskValues_ref!$E:$Z,15,FALSE)=0,"",VLOOKUP($E140,TaskValues_ref!$E:$Z,15,FALSE))</f>
        <v>1</v>
      </c>
      <c r="O140">
        <f>IF(VLOOKUP($E140,TaskValues_ref!$E:$Z,16,FALSE)=0,"",VLOOKUP($E140,TaskValues_ref!$E:$Z,16,FALSE))</f>
        <v>1</v>
      </c>
      <c r="P140" t="str">
        <f>IF(VLOOKUP($E140,TaskValues_ref!$E:$Z,17,FALSE)=0,"",VLOOKUP($E140,TaskValues_ref!$E:$Z,17,FALSE))</f>
        <v/>
      </c>
      <c r="Q140">
        <f>IF(VLOOKUP($E140,TaskValues_ref!$E:$Z,18,FALSE)=0,"",VLOOKUP($E140,TaskValues_ref!$E:$Z,18,FALSE))</f>
        <v>15</v>
      </c>
      <c r="R140" t="str">
        <f>IF(VLOOKUP($E140,TaskValues_ref!$E:$Z,19,FALSE)=0,"",VLOOKUP($E140,TaskValues_ref!$E:$Z,19,FALSE))</f>
        <v/>
      </c>
      <c r="S140" t="str">
        <f>IF(VLOOKUP($E140,TaskValues_ref!$E:$Z,20,FALSE)=0,"",VLOOKUP($E140,TaskValues_ref!$E:$Z,20,FALSE))</f>
        <v/>
      </c>
    </row>
    <row r="141" spans="1:19" x14ac:dyDescent="0.35">
      <c r="A141" s="357" t="s">
        <v>2337</v>
      </c>
      <c r="B141" s="357" t="s">
        <v>2378</v>
      </c>
      <c r="C141" s="357" t="s">
        <v>232</v>
      </c>
      <c r="D141" s="66">
        <v>134</v>
      </c>
      <c r="E141" s="64" t="str">
        <f>_xlfn.CONCAT("DPC.MH.",D141)</f>
        <v>DPC.MH.134</v>
      </c>
      <c r="F141" s="319" t="str">
        <f>VLOOKUP(E141,TaskValues_ref!E:F,2,FALSE)</f>
        <v>Safer storage of pesticides</v>
      </c>
      <c r="G141" s="321" t="str">
        <f>VLOOKUP($E141,TaskValues_ref!$E:$Z,3,FALSE)</f>
        <v>Non-clinical</v>
      </c>
      <c r="H141" s="321" t="str">
        <f>VLOOKUP($E141,TaskValues_ref!$E:$Z,4,FALSE)</f>
        <v>Public health</v>
      </c>
      <c r="I141" s="321" t="str">
        <f>VLOOKUP($E141,TaskValues_ref!$E:$Z,5,FALSE)</f>
        <v>Mental health</v>
      </c>
      <c r="J141" s="320" t="str">
        <f>VLOOKUP($E141,TaskValues_ref!$E:$Z,6,FALSE)</f>
        <v>-</v>
      </c>
      <c r="K141" s="321" t="str">
        <f>VLOOKUP($E141,TaskValues_ref!$E:$Z,10,FALSE)</f>
        <v>Amhara</v>
      </c>
      <c r="L141" s="195" t="str">
        <f>IF(VLOOKUP($E141,TaskValues_ref!$E:$Z,11,FALSE)=0,"",VLOOKUP($E141,TaskValues_ref!$E:$Z,11,FALSE))</f>
        <v/>
      </c>
      <c r="M141" s="321" t="str">
        <f>IF(VLOOKUP($E141,TaskValues_ref!$E:$Z,13,FALSE)=0,"",VLOOKUP($E141,TaskValues_ref!$E:$Z,13,FALSE))</f>
        <v/>
      </c>
      <c r="N141" s="89" t="str">
        <f>IF(VLOOKUP($E141,TaskValues_ref!$E:$Z,15,FALSE)=0,"",VLOOKUP($E141,TaskValues_ref!$E:$Z,15,FALSE))</f>
        <v/>
      </c>
      <c r="O141" t="str">
        <f>IF(VLOOKUP($E141,TaskValues_ref!$E:$Z,16,FALSE)=0,"",VLOOKUP($E141,TaskValues_ref!$E:$Z,16,FALSE))</f>
        <v/>
      </c>
      <c r="P141" t="str">
        <f>IF(VLOOKUP($E141,TaskValues_ref!$E:$Z,17,FALSE)=0,"",VLOOKUP($E141,TaskValues_ref!$E:$Z,17,FALSE))</f>
        <v/>
      </c>
      <c r="Q141" t="str">
        <f>IF(VLOOKUP($E141,TaskValues_ref!$E:$Z,18,FALSE)=0,"",VLOOKUP($E141,TaskValues_ref!$E:$Z,18,FALSE))</f>
        <v/>
      </c>
      <c r="R141" t="str">
        <f>IF(VLOOKUP($E141,TaskValues_ref!$E:$Z,19,FALSE)=0,"",VLOOKUP($E141,TaskValues_ref!$E:$Z,19,FALSE))</f>
        <v/>
      </c>
      <c r="S141" t="str">
        <f>IF(VLOOKUP($E141,TaskValues_ref!$E:$Z,20,FALSE)=0,"",VLOOKUP($E141,TaskValues_ref!$E:$Z,20,FALSE))</f>
        <v/>
      </c>
    </row>
    <row r="142" spans="1:19" x14ac:dyDescent="0.35">
      <c r="A142" s="357" t="s">
        <v>2337</v>
      </c>
      <c r="B142" s="357" t="s">
        <v>2378</v>
      </c>
      <c r="C142" s="357" t="s">
        <v>232</v>
      </c>
      <c r="D142" s="66">
        <v>135</v>
      </c>
      <c r="E142" s="64" t="str">
        <f>_xlfn.CONCAT("DPC.MH.",D142)</f>
        <v>DPC.MH.135</v>
      </c>
      <c r="F142" s="319" t="str">
        <f>VLOOKUP(E142,TaskValues_ref!E:F,2,FALSE)</f>
        <v>Emergency poisoning response</v>
      </c>
      <c r="G142" s="321" t="str">
        <f>VLOOKUP($E142,TaskValues_ref!$E:$Z,3,FALSE)</f>
        <v>Clinical</v>
      </c>
      <c r="H142" s="321" t="str">
        <f>VLOOKUP($E142,TaskValues_ref!$E:$Z,4,FALSE)</f>
        <v>Acute</v>
      </c>
      <c r="I142" s="321" t="str">
        <f>VLOOKUP($E142,TaskValues_ref!$E:$Z,5,FALSE)</f>
        <v>Mental health</v>
      </c>
      <c r="J142" s="320" t="str">
        <f>VLOOKUP($E142,TaskValues_ref!$E:$Z,6,FALSE)</f>
        <v>adults 18+</v>
      </c>
      <c r="K142" s="321" t="str">
        <f>VLOOKUP($E142,TaskValues_ref!$E:$Z,10,FALSE)</f>
        <v>Amhara</v>
      </c>
      <c r="L142" s="195" t="str">
        <f>IF(VLOOKUP($E142,TaskValues_ref!$E:$Z,11,FALSE)=0,"",VLOOKUP($E142,TaskValues_ref!$E:$Z,11,FALSE))</f>
        <v/>
      </c>
      <c r="M142" s="321" t="str">
        <f>IF(VLOOKUP($E142,TaskValues_ref!$E:$Z,13,FALSE)=0,"",VLOOKUP($E142,TaskValues_ref!$E:$Z,13,FALSE))</f>
        <v/>
      </c>
      <c r="N142" s="89">
        <f>IF(VLOOKUP($E142,TaskValues_ref!$E:$Z,15,FALSE)=0,"",VLOOKUP($E142,TaskValues_ref!$E:$Z,15,FALSE))</f>
        <v>1</v>
      </c>
      <c r="O142">
        <f>IF(VLOOKUP($E142,TaskValues_ref!$E:$Z,16,FALSE)=0,"",VLOOKUP($E142,TaskValues_ref!$E:$Z,16,FALSE))</f>
        <v>1</v>
      </c>
      <c r="P142" t="str">
        <f>IF(VLOOKUP($E142,TaskValues_ref!$E:$Z,17,FALSE)=0,"",VLOOKUP($E142,TaskValues_ref!$E:$Z,17,FALSE))</f>
        <v/>
      </c>
      <c r="Q142">
        <f>IF(VLOOKUP($E142,TaskValues_ref!$E:$Z,18,FALSE)=0,"",VLOOKUP($E142,TaskValues_ref!$E:$Z,18,FALSE))</f>
        <v>15</v>
      </c>
      <c r="R142" t="str">
        <f>IF(VLOOKUP($E142,TaskValues_ref!$E:$Z,19,FALSE)=0,"",VLOOKUP($E142,TaskValues_ref!$E:$Z,19,FALSE))</f>
        <v/>
      </c>
      <c r="S142" t="str">
        <f>IF(VLOOKUP($E142,TaskValues_ref!$E:$Z,20,FALSE)=0,"",VLOOKUP($E142,TaskValues_ref!$E:$Z,20,FALSE))</f>
        <v/>
      </c>
    </row>
    <row r="143" spans="1:19" x14ac:dyDescent="0.35">
      <c r="A143" s="357" t="s">
        <v>2337</v>
      </c>
      <c r="B143" s="357" t="s">
        <v>2378</v>
      </c>
      <c r="C143" s="357" t="s">
        <v>2395</v>
      </c>
      <c r="D143" s="66">
        <v>136</v>
      </c>
      <c r="E143" s="64" t="str">
        <f>_xlfn.CONCAT("DPC.Oph.",D143)</f>
        <v>DPC.Oph.136</v>
      </c>
      <c r="F143" s="319" t="str">
        <f>VLOOKUP(E143,TaskValues_ref!E:F,2,FALSE)</f>
        <v>Awareness &amp; screening for cataracts</v>
      </c>
      <c r="G143" s="321" t="str">
        <f>VLOOKUP($E143,TaskValues_ref!$E:$Z,3,FALSE)</f>
        <v>Clinical</v>
      </c>
      <c r="H143" s="321" t="str">
        <f>VLOOKUP($E143,TaskValues_ref!$E:$Z,4,FALSE)</f>
        <v>Preventive</v>
      </c>
      <c r="I143" s="321" t="str">
        <f>VLOOKUP($E143,TaskValues_ref!$E:$Z,5,FALSE)</f>
        <v>NCDs</v>
      </c>
      <c r="J143" s="320" t="str">
        <f>VLOOKUP($E143,TaskValues_ref!$E:$Z,6,FALSE)</f>
        <v>adults 18+</v>
      </c>
      <c r="K143" s="321" t="str">
        <f>VLOOKUP($E143,TaskValues_ref!$E:$Z,10,FALSE)</f>
        <v>Amhara</v>
      </c>
      <c r="L143" s="195">
        <f>IF(VLOOKUP($E143,TaskValues_ref!$E:$Z,11,FALSE)=0,"",VLOOKUP($E143,TaskValues_ref!$E:$Z,11,FALSE))</f>
        <v>4.8212E-4</v>
      </c>
      <c r="M143" s="321" t="str">
        <f>IF(VLOOKUP($E143,TaskValues_ref!$E:$Z,13,FALSE)=0,"",VLOOKUP($E143,TaskValues_ref!$E:$Z,13,FALSE))</f>
        <v/>
      </c>
      <c r="N143" s="89">
        <f>IF(VLOOKUP($E143,TaskValues_ref!$E:$Z,15,FALSE)=0,"",VLOOKUP($E143,TaskValues_ref!$E:$Z,15,FALSE))</f>
        <v>1.0311999999999999</v>
      </c>
      <c r="O143">
        <f>IF(VLOOKUP($E143,TaskValues_ref!$E:$Z,16,FALSE)=0,"",VLOOKUP($E143,TaskValues_ref!$E:$Z,16,FALSE))</f>
        <v>1</v>
      </c>
      <c r="P143" t="str">
        <f>IF(VLOOKUP($E143,TaskValues_ref!$E:$Z,17,FALSE)=0,"",VLOOKUP($E143,TaskValues_ref!$E:$Z,17,FALSE))</f>
        <v/>
      </c>
      <c r="Q143">
        <f>IF(VLOOKUP($E143,TaskValues_ref!$E:$Z,18,FALSE)=0,"",VLOOKUP($E143,TaskValues_ref!$E:$Z,18,FALSE))</f>
        <v>10</v>
      </c>
      <c r="R143" t="str">
        <f>IF(VLOOKUP($E143,TaskValues_ref!$E:$Z,19,FALSE)=0,"",VLOOKUP($E143,TaskValues_ref!$E:$Z,19,FALSE))</f>
        <v/>
      </c>
      <c r="S143" t="str">
        <f>IF(VLOOKUP($E143,TaskValues_ref!$E:$Z,20,FALSE)=0,"",VLOOKUP($E143,TaskValues_ref!$E:$Z,20,FALSE))</f>
        <v/>
      </c>
    </row>
    <row r="144" spans="1:19" x14ac:dyDescent="0.35">
      <c r="A144" s="357" t="s">
        <v>2337</v>
      </c>
      <c r="B144" s="357" t="s">
        <v>2378</v>
      </c>
      <c r="C144" s="357" t="s">
        <v>2395</v>
      </c>
      <c r="D144" s="66">
        <v>137</v>
      </c>
      <c r="E144" s="64" t="str">
        <f>_xlfn.CONCAT("DPC.Oph.",D144)</f>
        <v>DPC.Oph.137</v>
      </c>
      <c r="F144" s="319" t="str">
        <f>VLOOKUP(E144,TaskValues_ref!E:F,2,FALSE)</f>
        <v>Awareness of eye glasses</v>
      </c>
      <c r="G144" s="321" t="str">
        <f>VLOOKUP($E144,TaskValues_ref!$E:$Z,3,FALSE)</f>
        <v>Clinical</v>
      </c>
      <c r="H144" s="321" t="str">
        <f>VLOOKUP($E144,TaskValues_ref!$E:$Z,4,FALSE)</f>
        <v>Public health</v>
      </c>
      <c r="I144" s="321" t="str">
        <f>VLOOKUP($E144,TaskValues_ref!$E:$Z,5,FALSE)</f>
        <v>NCDs</v>
      </c>
      <c r="J144" s="320" t="str">
        <f>VLOOKUP($E144,TaskValues_ref!$E:$Z,6,FALSE)</f>
        <v>-</v>
      </c>
      <c r="K144" s="321" t="str">
        <f>VLOOKUP($E144,TaskValues_ref!$E:$Z,10,FALSE)</f>
        <v>Amhara</v>
      </c>
      <c r="L144" s="195" t="str">
        <f>IF(VLOOKUP($E144,TaskValues_ref!$E:$Z,11,FALSE)=0,"",VLOOKUP($E144,TaskValues_ref!$E:$Z,11,FALSE))</f>
        <v/>
      </c>
      <c r="M144" s="321" t="str">
        <f>IF(VLOOKUP($E144,TaskValues_ref!$E:$Z,13,FALSE)=0,"",VLOOKUP($E144,TaskValues_ref!$E:$Z,13,FALSE))</f>
        <v/>
      </c>
      <c r="N144" s="89" t="str">
        <f>IF(VLOOKUP($E144,TaskValues_ref!$E:$Z,15,FALSE)=0,"",VLOOKUP($E144,TaskValues_ref!$E:$Z,15,FALSE))</f>
        <v/>
      </c>
      <c r="O144" t="str">
        <f>IF(VLOOKUP($E144,TaskValues_ref!$E:$Z,16,FALSE)=0,"",VLOOKUP($E144,TaskValues_ref!$E:$Z,16,FALSE))</f>
        <v/>
      </c>
      <c r="P144" t="str">
        <f>IF(VLOOKUP($E144,TaskValues_ref!$E:$Z,17,FALSE)=0,"",VLOOKUP($E144,TaskValues_ref!$E:$Z,17,FALSE))</f>
        <v/>
      </c>
      <c r="Q144" t="str">
        <f>IF(VLOOKUP($E144,TaskValues_ref!$E:$Z,18,FALSE)=0,"",VLOOKUP($E144,TaskValues_ref!$E:$Z,18,FALSE))</f>
        <v/>
      </c>
      <c r="R144" t="str">
        <f>IF(VLOOKUP($E144,TaskValues_ref!$E:$Z,19,FALSE)=0,"",VLOOKUP($E144,TaskValues_ref!$E:$Z,19,FALSE))</f>
        <v/>
      </c>
      <c r="S144" t="str">
        <f>IF(VLOOKUP($E144,TaskValues_ref!$E:$Z,20,FALSE)=0,"",VLOOKUP($E144,TaskValues_ref!$E:$Z,20,FALSE))</f>
        <v/>
      </c>
    </row>
    <row r="145" spans="1:19" x14ac:dyDescent="0.35">
      <c r="A145" s="357" t="s">
        <v>2337</v>
      </c>
      <c r="B145" s="357" t="s">
        <v>2378</v>
      </c>
      <c r="C145" s="357" t="s">
        <v>2395</v>
      </c>
      <c r="D145" s="66">
        <v>138</v>
      </c>
      <c r="E145" s="64" t="str">
        <f>_xlfn.CONCAT("DPC.Oph.",D145)</f>
        <v>DPC.Oph.138</v>
      </c>
      <c r="F145" s="319" t="str">
        <f>VLOOKUP(E145,TaskValues_ref!E:F,2,FALSE)</f>
        <v>School screenings for vision impairment</v>
      </c>
      <c r="G145" s="321" t="str">
        <f>VLOOKUP($E145,TaskValues_ref!$E:$Z,3,FALSE)</f>
        <v>Clinical</v>
      </c>
      <c r="H145" s="321" t="str">
        <f>VLOOKUP($E145,TaskValues_ref!$E:$Z,4,FALSE)</f>
        <v>Preventive</v>
      </c>
      <c r="I145" s="321" t="str">
        <f>VLOOKUP($E145,TaskValues_ref!$E:$Z,5,FALSE)</f>
        <v>NCDs</v>
      </c>
      <c r="J145" s="320" t="str">
        <f>VLOOKUP($E145,TaskValues_ref!$E:$Z,6,FALSE)</f>
        <v>15 yo</v>
      </c>
      <c r="K145" s="321" t="str">
        <f>VLOOKUP($E145,TaskValues_ref!$E:$Z,10,FALSE)</f>
        <v>Amhara</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35">
      <c r="A146" s="357" t="s">
        <v>2337</v>
      </c>
      <c r="B146" s="357" t="s">
        <v>2378</v>
      </c>
      <c r="C146" s="357" t="s">
        <v>2395</v>
      </c>
      <c r="D146" s="66">
        <v>139</v>
      </c>
      <c r="E146" s="64" t="str">
        <f>_xlfn.CONCAT("DPC.Oph.",D146)</f>
        <v>DPC.Oph.139</v>
      </c>
      <c r="F146" s="319" t="str">
        <f>VLOOKUP(E146,TaskValues_ref!E:F,2,FALSE)</f>
        <v>Opportunistic screenings for vision impairment</v>
      </c>
      <c r="G146" s="321" t="str">
        <f>VLOOKUP($E146,TaskValues_ref!$E:$Z,3,FALSE)</f>
        <v>Clinical</v>
      </c>
      <c r="H146" s="321" t="str">
        <f>VLOOKUP($E146,TaskValues_ref!$E:$Z,4,FALSE)</f>
        <v>Preventive</v>
      </c>
      <c r="I146" s="321" t="str">
        <f>VLOOKUP($E146,TaskValues_ref!$E:$Z,5,FALSE)</f>
        <v>NCDs</v>
      </c>
      <c r="J146" s="320" t="str">
        <f>VLOOKUP($E146,TaskValues_ref!$E:$Z,6,FALSE)</f>
        <v>adults 18+</v>
      </c>
      <c r="K146" s="321" t="str">
        <f>VLOOKUP($E146,TaskValues_ref!$E:$Z,10,FALSE)</f>
        <v>Amhara</v>
      </c>
      <c r="L146" s="195">
        <f>IF(VLOOKUP($E146,TaskValues_ref!$E:$Z,11,FALSE)=0,"",VLOOKUP($E146,TaskValues_ref!$E:$Z,11,FALSE))</f>
        <v>0.2</v>
      </c>
      <c r="M146" s="321" t="str">
        <f>IF(VLOOKUP($E146,TaskValues_ref!$E:$Z,13,FALSE)=0,"",VLOOKUP($E146,TaskValues_ref!$E:$Z,13,FALSE))</f>
        <v/>
      </c>
      <c r="N146" s="89">
        <f>IF(VLOOKUP($E146,TaskValues_ref!$E:$Z,15,FALSE)=0,"",VLOOKUP($E146,TaskValues_ref!$E:$Z,15,FALSE))</f>
        <v>1</v>
      </c>
      <c r="O146">
        <f>IF(VLOOKUP($E146,TaskValues_ref!$E:$Z,16,FALSE)=0,"",VLOOKUP($E146,TaskValues_ref!$E:$Z,16,FALSE))</f>
        <v>1</v>
      </c>
      <c r="P146" t="str">
        <f>IF(VLOOKUP($E146,TaskValues_ref!$E:$Z,17,FALSE)=0,"",VLOOKUP($E146,TaskValues_ref!$E:$Z,17,FALSE))</f>
        <v/>
      </c>
      <c r="Q146">
        <f>IF(VLOOKUP($E146,TaskValues_ref!$E:$Z,18,FALSE)=0,"",VLOOKUP($E146,TaskValues_ref!$E:$Z,18,FALSE))</f>
        <v>15</v>
      </c>
      <c r="R146" t="str">
        <f>IF(VLOOKUP($E146,TaskValues_ref!$E:$Z,19,FALSE)=0,"",VLOOKUP($E146,TaskValues_ref!$E:$Z,19,FALSE))</f>
        <v/>
      </c>
      <c r="S146" t="str">
        <f>IF(VLOOKUP($E146,TaskValues_ref!$E:$Z,20,FALSE)=0,"",VLOOKUP($E146,TaskValues_ref!$E:$Z,20,FALSE))</f>
        <v/>
      </c>
    </row>
    <row r="147" spans="1:19" x14ac:dyDescent="0.35">
      <c r="A147" s="357" t="s">
        <v>2337</v>
      </c>
      <c r="B147" s="357" t="s">
        <v>2378</v>
      </c>
      <c r="C147" s="357" t="s">
        <v>2395</v>
      </c>
      <c r="D147" s="66">
        <v>140</v>
      </c>
      <c r="E147" s="64" t="str">
        <f>_xlfn.CONCAT("DPC.Oph.",D147)</f>
        <v>DPC.Oph.140</v>
      </c>
      <c r="F147" s="319" t="str">
        <f>VLOOKUP(E147,TaskValues_ref!E:F,2,FALSE)</f>
        <v>Awareness &amp; screening for glaucoma</v>
      </c>
      <c r="G147" s="321" t="str">
        <f>VLOOKUP($E147,TaskValues_ref!$E:$Z,3,FALSE)</f>
        <v>Clinical</v>
      </c>
      <c r="H147" s="321" t="str">
        <f>VLOOKUP($E147,TaskValues_ref!$E:$Z,4,FALSE)</f>
        <v>Preventive</v>
      </c>
      <c r="I147" s="321" t="str">
        <f>VLOOKUP($E147,TaskValues_ref!$E:$Z,5,FALSE)</f>
        <v>NCDs</v>
      </c>
      <c r="J147" s="320" t="str">
        <f>VLOOKUP($E147,TaskValues_ref!$E:$Z,6,FALSE)</f>
        <v>50 yo adults</v>
      </c>
      <c r="K147" s="321" t="str">
        <f>VLOOKUP($E147,TaskValues_ref!$E:$Z,10,FALSE)</f>
        <v>Amhara</v>
      </c>
      <c r="L147" s="195" t="str">
        <f>IF(VLOOKUP($E147,TaskValues_ref!$E:$Z,11,FALSE)=0,"",VLOOKUP($E147,TaskValues_ref!$E:$Z,11,FALSE))</f>
        <v/>
      </c>
      <c r="M147" s="321" t="str">
        <f>IF(VLOOKUP($E147,TaskValues_ref!$E:$Z,13,FALSE)=0,"",VLOOKUP($E147,TaskValues_ref!$E:$Z,13,FALSE))</f>
        <v/>
      </c>
      <c r="N147" s="89">
        <f>IF(VLOOKUP($E147,TaskValues_ref!$E:$Z,15,FALSE)=0,"",VLOOKUP($E147,TaskValues_ref!$E:$Z,15,FALSE))</f>
        <v>1</v>
      </c>
      <c r="O147">
        <f>IF(VLOOKUP($E147,TaskValues_ref!$E:$Z,16,FALSE)=0,"",VLOOKUP($E147,TaskValues_ref!$E:$Z,16,FALSE))</f>
        <v>1</v>
      </c>
      <c r="P147" t="str">
        <f>IF(VLOOKUP($E147,TaskValues_ref!$E:$Z,17,FALSE)=0,"",VLOOKUP($E147,TaskValues_ref!$E:$Z,17,FALSE))</f>
        <v/>
      </c>
      <c r="Q147">
        <f>IF(VLOOKUP($E147,TaskValues_ref!$E:$Z,18,FALSE)=0,"",VLOOKUP($E147,TaskValues_ref!$E:$Z,18,FALSE))</f>
        <v>15</v>
      </c>
      <c r="R147" t="str">
        <f>IF(VLOOKUP($E147,TaskValues_ref!$E:$Z,19,FALSE)=0,"",VLOOKUP($E147,TaskValues_ref!$E:$Z,19,FALSE))</f>
        <v/>
      </c>
      <c r="S147" t="str">
        <f>IF(VLOOKUP($E147,TaskValues_ref!$E:$Z,20,FALSE)=0,"",VLOOKUP($E147,TaskValues_ref!$E:$Z,20,FALSE))</f>
        <v/>
      </c>
    </row>
    <row r="148" spans="1:19" x14ac:dyDescent="0.35">
      <c r="A148" s="357" t="s">
        <v>2337</v>
      </c>
      <c r="B148" s="357" t="s">
        <v>2378</v>
      </c>
      <c r="C148" s="357" t="s">
        <v>2396</v>
      </c>
      <c r="E148" s="64" t="s">
        <v>2592</v>
      </c>
      <c r="F148" s="319" t="str">
        <f>VLOOKUP(E148,TaskValues_ref!E:F,2,FALSE)</f>
        <v>Basic first aid</v>
      </c>
      <c r="G148" s="321" t="str">
        <f>VLOOKUP($E148,TaskValues_ref!$E:$Z,3,FALSE)</f>
        <v>Clinical</v>
      </c>
      <c r="H148" s="321" t="str">
        <f>VLOOKUP($E148,TaskValues_ref!$E:$Z,4,FALSE)</f>
        <v>Acute</v>
      </c>
      <c r="I148" s="321" t="str">
        <f>VLOOKUP($E148,TaskValues_ref!$E:$Z,5,FALSE)</f>
        <v>First aid</v>
      </c>
      <c r="J148" s="320" t="str">
        <f>VLOOKUP($E148,TaskValues_ref!$E:$Z,6,FALSE)</f>
        <v>all</v>
      </c>
      <c r="K148" s="321" t="str">
        <f>VLOOKUP($E148,TaskValues_ref!$E:$Z,10,FALSE)</f>
        <v>Amhara</v>
      </c>
      <c r="L148" s="195">
        <f>IF(VLOOKUP($E148,TaskValues_ref!$E:$Z,11,FALSE)=0,"",VLOOKUP($E148,TaskValues_ref!$E:$Z,11,FALSE))</f>
        <v>2.595121951219513E-3</v>
      </c>
      <c r="M148" s="321">
        <f>IF(VLOOKUP($E148,TaskValues_ref!$E:$Z,13,FALSE)=0,"",VLOOKUP($E148,TaskValues_ref!$E:$Z,13,FALSE))</f>
        <v>0.25</v>
      </c>
      <c r="N148" s="89">
        <f>IF(VLOOKUP($E148,TaskValues_ref!$E:$Z,15,FALSE)=0,"",VLOOKUP($E148,TaskValues_ref!$E:$Z,15,FALSE))</f>
        <v>1</v>
      </c>
      <c r="O148">
        <f>IF(VLOOKUP($E148,TaskValues_ref!$E:$Z,16,FALSE)=0,"",VLOOKUP($E148,TaskValues_ref!$E:$Z,16,FALSE))</f>
        <v>1</v>
      </c>
      <c r="P148" t="str">
        <f>IF(VLOOKUP($E148,TaskValues_ref!$E:$Z,17,FALSE)=0,"",VLOOKUP($E148,TaskValues_ref!$E:$Z,17,FALSE))</f>
        <v/>
      </c>
      <c r="Q148">
        <f>IF(VLOOKUP($E148,TaskValues_ref!$E:$Z,18,FALSE)=0,"",VLOOKUP($E148,TaskValues_ref!$E:$Z,18,FALSE))</f>
        <v>7</v>
      </c>
      <c r="R148" t="str">
        <f>IF(VLOOKUP($E148,TaskValues_ref!$E:$Z,19,FALSE)=0,"",VLOOKUP($E148,TaskValues_ref!$E:$Z,19,FALSE))</f>
        <v/>
      </c>
      <c r="S148" t="str">
        <f>IF(VLOOKUP($E148,TaskValues_ref!$E:$Z,20,FALSE)=0,"",VLOOKUP($E148,TaskValues_ref!$E:$Z,20,FALSE))</f>
        <v/>
      </c>
    </row>
    <row r="149" spans="1:19" x14ac:dyDescent="0.35">
      <c r="A149" s="66" t="s">
        <v>2337</v>
      </c>
      <c r="B149" s="66" t="s">
        <v>528</v>
      </c>
      <c r="D149" s="66">
        <v>156</v>
      </c>
      <c r="E149" s="64" t="s">
        <v>2451</v>
      </c>
      <c r="F149" s="319" t="str">
        <f>VLOOKUP(E149,TaskValues_ref!E:F,2,FALSE)</f>
        <v>Surveillance for NTDs</v>
      </c>
      <c r="G149" s="321" t="str">
        <f>VLOOKUP($E149,TaskValues_ref!$E:$Z,3,FALSE)</f>
        <v>Non-productive</v>
      </c>
      <c r="H149" s="321" t="str">
        <f>VLOOKUP($E149,TaskValues_ref!$E:$Z,4,FALSE)</f>
        <v>Public Health</v>
      </c>
      <c r="I149" s="321" t="str">
        <f>VLOOKUP($E149,TaskValues_ref!$E:$Z,5,FALSE)</f>
        <v>-</v>
      </c>
      <c r="J149" s="320" t="str">
        <f>VLOOKUP($E149,TaskValues_ref!$E:$Z,6,FALSE)</f>
        <v>-</v>
      </c>
      <c r="K149" s="321" t="str">
        <f>VLOOKUP($E149,TaskValues_ref!$E:$Z,10,FALSE)</f>
        <v>Amhara</v>
      </c>
      <c r="L149" s="195" t="str">
        <f>IF(VLOOKUP($E149,TaskValues_ref!$E:$Z,11,FALSE)=0,"",VLOOKUP($E149,TaskValues_ref!$E:$Z,11,FALSE))</f>
        <v/>
      </c>
      <c r="M149" s="321" t="str">
        <f>IF(VLOOKUP($E149,TaskValues_ref!$E:$Z,13,FALSE)=0,"",VLOOKUP($E149,TaskValues_ref!$E:$Z,13,FALSE))</f>
        <v/>
      </c>
      <c r="N149" s="89" t="str">
        <f>IF(VLOOKUP($E149,TaskValues_ref!$E:$Z,15,FALSE)=0,"",VLOOKUP($E149,TaskValues_ref!$E:$Z,15,FALSE))</f>
        <v/>
      </c>
      <c r="O149" t="str">
        <f>IF(VLOOKUP($E149,TaskValues_ref!$E:$Z,16,FALSE)=0,"",VLOOKUP($E149,TaskValues_ref!$E:$Z,16,FALSE))</f>
        <v/>
      </c>
      <c r="P149" t="str">
        <f>IF(VLOOKUP($E149,TaskValues_ref!$E:$Z,17,FALSE)=0,"",VLOOKUP($E149,TaskValues_ref!$E:$Z,17,FALSE))</f>
        <v/>
      </c>
      <c r="Q149" t="str">
        <f>IF(VLOOKUP($E149,TaskValues_ref!$E:$Z,18,FALSE)=0,"",VLOOKUP($E149,TaskValues_ref!$E:$Z,18,FALSE))</f>
        <v/>
      </c>
      <c r="R149" t="str">
        <f>IF(VLOOKUP($E149,TaskValues_ref!$E:$Z,19,FALSE)=0,"",VLOOKUP($E149,TaskValues_ref!$E:$Z,19,FALSE))</f>
        <v/>
      </c>
      <c r="S149" t="str">
        <f>IF(VLOOKUP($E149,TaskValues_ref!$E:$Z,20,FALSE)=0,"",VLOOKUP($E149,TaskValues_ref!$E:$Z,20,FALSE))</f>
        <v/>
      </c>
    </row>
    <row r="150" spans="1:19" x14ac:dyDescent="0.35">
      <c r="A150" s="66" t="s">
        <v>2337</v>
      </c>
      <c r="B150" s="66" t="s">
        <v>528</v>
      </c>
      <c r="C150" s="66" t="s">
        <v>2453</v>
      </c>
      <c r="D150" s="66">
        <f t="shared" ref="D150:D168" si="4">D149+1</f>
        <v>157</v>
      </c>
      <c r="E150" s="64" t="str">
        <f t="shared" ref="E150:E168" si="5">_xlfn.CONCAT("DPC.NTD.",D150)</f>
        <v>DPC.NTD.157</v>
      </c>
      <c r="F150" s="319" t="str">
        <f>VLOOKUP(E150,TaskValues_ref!E:F,2,FALSE)</f>
        <v>LF screening &amp; referral</v>
      </c>
      <c r="G150" s="321" t="str">
        <f>VLOOKUP($E150,TaskValues_ref!$E:$Z,3,FALSE)</f>
        <v>Clinical</v>
      </c>
      <c r="H150" s="321" t="str">
        <f>VLOOKUP($E150,TaskValues_ref!$E:$Z,4,FALSE)</f>
        <v>Acute</v>
      </c>
      <c r="I150" s="321" t="str">
        <f>VLOOKUP($E150,TaskValues_ref!$E:$Z,5,FALSE)</f>
        <v>NTDs</v>
      </c>
      <c r="J150" s="320" t="str">
        <f>VLOOKUP($E150,TaskValues_ref!$E:$Z,6,FALSE)</f>
        <v>adults 18+</v>
      </c>
      <c r="K150" s="321" t="str">
        <f>VLOOKUP($E150,TaskValues_ref!$E:$Z,10,FALSE)</f>
        <v>Amhara</v>
      </c>
      <c r="L150" s="195">
        <f>IF(VLOOKUP($E150,TaskValues_ref!$E:$Z,11,FALSE)=0,"",VLOOKUP($E150,TaskValues_ref!$E:$Z,11,FALSE))</f>
        <v>5.2961877439969256E-3</v>
      </c>
      <c r="M150" s="321" t="str">
        <f>IF(VLOOKUP($E150,TaskValues_ref!$E:$Z,13,FALSE)=0,"",VLOOKUP($E150,TaskValues_ref!$E:$Z,13,FALSE))</f>
        <v/>
      </c>
      <c r="N150" s="89">
        <f>IF(VLOOKUP($E150,TaskValues_ref!$E:$Z,15,FALSE)=0,"",VLOOKUP($E150,TaskValues_ref!$E:$Z,15,FALSE))</f>
        <v>0.98</v>
      </c>
      <c r="O150">
        <f>IF(VLOOKUP($E150,TaskValues_ref!$E:$Z,16,FALSE)=0,"",VLOOKUP($E150,TaskValues_ref!$E:$Z,16,FALSE))</f>
        <v>1</v>
      </c>
      <c r="P150" t="str">
        <f>IF(VLOOKUP($E150,TaskValues_ref!$E:$Z,17,FALSE)=0,"",VLOOKUP($E150,TaskValues_ref!$E:$Z,17,FALSE))</f>
        <v/>
      </c>
      <c r="Q150">
        <f>IF(VLOOKUP($E150,TaskValues_ref!$E:$Z,18,FALSE)=0,"",VLOOKUP($E150,TaskValues_ref!$E:$Z,18,FALSE))</f>
        <v>5</v>
      </c>
      <c r="R150" t="str">
        <f>IF(VLOOKUP($E150,TaskValues_ref!$E:$Z,19,FALSE)=0,"",VLOOKUP($E150,TaskValues_ref!$E:$Z,19,FALSE))</f>
        <v/>
      </c>
      <c r="S150" t="str">
        <f>IF(VLOOKUP($E150,TaskValues_ref!$E:$Z,20,FALSE)=0,"",VLOOKUP($E150,TaskValues_ref!$E:$Z,20,FALSE))</f>
        <v/>
      </c>
    </row>
    <row r="151" spans="1:19" x14ac:dyDescent="0.35">
      <c r="A151" s="66" t="s">
        <v>2337</v>
      </c>
      <c r="B151" s="66" t="s">
        <v>528</v>
      </c>
      <c r="C151" s="66" t="s">
        <v>2453</v>
      </c>
      <c r="D151" s="66">
        <f t="shared" si="4"/>
        <v>158</v>
      </c>
      <c r="E151" s="64" t="str">
        <f t="shared" si="5"/>
        <v>DPC.NTD.158</v>
      </c>
      <c r="F151" s="319" t="str">
        <f>VLOOKUP(E151,TaskValues_ref!E:F,2,FALSE)</f>
        <v>LF MDA</v>
      </c>
      <c r="G151" s="321" t="str">
        <f>VLOOKUP($E151,TaskValues_ref!$E:$Z,3,FALSE)</f>
        <v>Clinical</v>
      </c>
      <c r="H151" s="321" t="str">
        <f>VLOOKUP($E151,TaskValues_ref!$E:$Z,4,FALSE)</f>
        <v>Public Health</v>
      </c>
      <c r="I151" s="321" t="str">
        <f>VLOOKUP($E151,TaskValues_ref!$E:$Z,5,FALSE)</f>
        <v>NTDs</v>
      </c>
      <c r="J151" s="320" t="str">
        <f>VLOOKUP($E151,TaskValues_ref!$E:$Z,6,FALSE)</f>
        <v>-</v>
      </c>
      <c r="K151" s="321" t="str">
        <f>VLOOKUP($E151,TaskValues_ref!$E:$Z,10,FALSE)</f>
        <v>Amhara</v>
      </c>
      <c r="L151" s="195" t="str">
        <f>IF(VLOOKUP($E151,TaskValues_ref!$E:$Z,11,FALSE)=0,"",VLOOKUP($E151,TaskValues_ref!$E:$Z,11,FALSE))</f>
        <v/>
      </c>
      <c r="M151" s="321" t="str">
        <f>IF(VLOOKUP($E151,TaskValues_ref!$E:$Z,13,FALSE)=0,"",VLOOKUP($E151,TaskValues_ref!$E:$Z,13,FALSE))</f>
        <v/>
      </c>
      <c r="N151" s="89" t="str">
        <f>IF(VLOOKUP($E151,TaskValues_ref!$E:$Z,15,FALSE)=0,"",VLOOKUP($E151,TaskValues_ref!$E:$Z,15,FALSE))</f>
        <v/>
      </c>
      <c r="O151" t="str">
        <f>IF(VLOOKUP($E151,TaskValues_ref!$E:$Z,16,FALSE)=0,"",VLOOKUP($E151,TaskValues_ref!$E:$Z,16,FALSE))</f>
        <v/>
      </c>
      <c r="P151" t="str">
        <f>IF(VLOOKUP($E151,TaskValues_ref!$E:$Z,17,FALSE)=0,"",VLOOKUP($E151,TaskValues_ref!$E:$Z,17,FALSE))</f>
        <v/>
      </c>
      <c r="Q151" t="str">
        <f>IF(VLOOKUP($E151,TaskValues_ref!$E:$Z,18,FALSE)=0,"",VLOOKUP($E151,TaskValues_ref!$E:$Z,18,FALSE))</f>
        <v/>
      </c>
      <c r="R151" t="str">
        <f>IF(VLOOKUP($E151,TaskValues_ref!$E:$Z,19,FALSE)=0,"",VLOOKUP($E151,TaskValues_ref!$E:$Z,19,FALSE))</f>
        <v/>
      </c>
      <c r="S151" t="str">
        <f>IF(VLOOKUP($E151,TaskValues_ref!$E:$Z,20,FALSE)=0,"",VLOOKUP($E151,TaskValues_ref!$E:$Z,20,FALSE))</f>
        <v/>
      </c>
    </row>
    <row r="152" spans="1:19" x14ac:dyDescent="0.35">
      <c r="A152" s="66" t="s">
        <v>2337</v>
      </c>
      <c r="B152" s="66" t="s">
        <v>528</v>
      </c>
      <c r="C152" s="66" t="s">
        <v>2453</v>
      </c>
      <c r="D152" s="66">
        <f t="shared" si="4"/>
        <v>159</v>
      </c>
      <c r="E152" s="64" t="str">
        <f t="shared" si="5"/>
        <v>DPC.NTD.159</v>
      </c>
      <c r="F152" s="319" t="str">
        <f>VLOOKUP(E152,TaskValues_ref!E:F,2,FALSE)</f>
        <v>LLINs and IRS</v>
      </c>
      <c r="G152" s="321" t="str">
        <f>VLOOKUP($E152,TaskValues_ref!$E:$Z,3,FALSE)</f>
        <v>Non-clinical</v>
      </c>
      <c r="H152" s="321" t="str">
        <f>VLOOKUP($E152,TaskValues_ref!$E:$Z,4,FALSE)</f>
        <v>Public Health</v>
      </c>
      <c r="I152" s="321" t="str">
        <f>VLOOKUP($E152,TaskValues_ref!$E:$Z,5,FALSE)</f>
        <v>NTDs</v>
      </c>
      <c r="J152" s="320" t="str">
        <f>VLOOKUP($E152,TaskValues_ref!$E:$Z,6,FALSE)</f>
        <v>all</v>
      </c>
      <c r="K152" s="321" t="str">
        <f>VLOOKUP($E152,TaskValues_ref!$E:$Z,10,FALSE)</f>
        <v>Amhara</v>
      </c>
      <c r="L152" s="195">
        <f>IF(VLOOKUP($E152,TaskValues_ref!$E:$Z,11,FALSE)=0,"",VLOOKUP($E152,TaskValues_ref!$E:$Z,11,FALSE))</f>
        <v>0.25</v>
      </c>
      <c r="M152" s="321" t="str">
        <f>IF(VLOOKUP($E152,TaskValues_ref!$E:$Z,13,FALSE)=0,"",VLOOKUP($E152,TaskValues_ref!$E:$Z,13,FALSE))</f>
        <v/>
      </c>
      <c r="N152" s="89" t="str">
        <f>IF(VLOOKUP($E152,TaskValues_ref!$E:$Z,15,FALSE)=0,"",VLOOKUP($E152,TaskValues_ref!$E:$Z,15,FALSE))</f>
        <v/>
      </c>
      <c r="O152" t="str">
        <f>IF(VLOOKUP($E152,TaskValues_ref!$E:$Z,16,FALSE)=0,"",VLOOKUP($E152,TaskValues_ref!$E:$Z,16,FALSE))</f>
        <v/>
      </c>
      <c r="P152">
        <f>IF(VLOOKUP($E152,TaskValues_ref!$E:$Z,17,FALSE)=0,"",VLOOKUP($E152,TaskValues_ref!$E:$Z,17,FALSE))</f>
        <v>1</v>
      </c>
      <c r="Q152">
        <f>IF(VLOOKUP($E152,TaskValues_ref!$E:$Z,18,FALSE)=0,"",VLOOKUP($E152,TaskValues_ref!$E:$Z,18,FALSE))</f>
        <v>5</v>
      </c>
      <c r="R152" t="str">
        <f>IF(VLOOKUP($E152,TaskValues_ref!$E:$Z,19,FALSE)=0,"",VLOOKUP($E152,TaskValues_ref!$E:$Z,19,FALSE))</f>
        <v/>
      </c>
      <c r="S152" t="str">
        <f>IF(VLOOKUP($E152,TaskValues_ref!$E:$Z,20,FALSE)=0,"",VLOOKUP($E152,TaskValues_ref!$E:$Z,20,FALSE))</f>
        <v/>
      </c>
    </row>
    <row r="153" spans="1:19" x14ac:dyDescent="0.35">
      <c r="A153" s="66" t="s">
        <v>2337</v>
      </c>
      <c r="B153" s="66" t="s">
        <v>528</v>
      </c>
      <c r="C153" s="66" t="s">
        <v>406</v>
      </c>
      <c r="D153" s="66">
        <f t="shared" si="4"/>
        <v>160</v>
      </c>
      <c r="E153" s="64" t="str">
        <f t="shared" si="5"/>
        <v>DPC.NTD.160</v>
      </c>
      <c r="F153" s="319" t="str">
        <f>VLOOKUP(E153,TaskValues_ref!E:F,2,FALSE)</f>
        <v>LF behavior change</v>
      </c>
      <c r="G153" s="321" t="str">
        <f>VLOOKUP($E153,TaskValues_ref!$E:$Z,3,FALSE)</f>
        <v>Non-clinical</v>
      </c>
      <c r="H153" s="321" t="str">
        <f>VLOOKUP($E153,TaskValues_ref!$E:$Z,4,FALSE)</f>
        <v>Public Health</v>
      </c>
      <c r="I153" s="321" t="str">
        <f>VLOOKUP($E153,TaskValues_ref!$E:$Z,5,FALSE)</f>
        <v>NTDs</v>
      </c>
      <c r="J153" s="320" t="str">
        <f>VLOOKUP($E153,TaskValues_ref!$E:$Z,6,FALSE)</f>
        <v>-</v>
      </c>
      <c r="K153" s="321" t="str">
        <f>VLOOKUP($E153,TaskValues_ref!$E:$Z,10,FALSE)</f>
        <v>Amhara</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35">
      <c r="A154" s="66" t="s">
        <v>2337</v>
      </c>
      <c r="B154" s="66" t="s">
        <v>528</v>
      </c>
      <c r="C154" s="66" t="s">
        <v>410</v>
      </c>
      <c r="D154" s="66">
        <f t="shared" si="4"/>
        <v>161</v>
      </c>
      <c r="E154" s="64" t="str">
        <f t="shared" si="5"/>
        <v>DPC.NTD.161</v>
      </c>
      <c r="F154" s="319" t="str">
        <f>VLOOKUP(E154,TaskValues_ref!E:F,2,FALSE)</f>
        <v>Oncho MDA</v>
      </c>
      <c r="G154" s="321" t="str">
        <f>VLOOKUP($E154,TaskValues_ref!$E:$Z,3,FALSE)</f>
        <v>Clinical</v>
      </c>
      <c r="H154" s="321" t="str">
        <f>VLOOKUP($E154,TaskValues_ref!$E:$Z,4,FALSE)</f>
        <v>Public Health</v>
      </c>
      <c r="I154" s="321" t="str">
        <f>VLOOKUP($E154,TaskValues_ref!$E:$Z,5,FALSE)</f>
        <v>NTDs</v>
      </c>
      <c r="J154" s="320" t="str">
        <f>VLOOKUP($E154,TaskValues_ref!$E:$Z,6,FALSE)</f>
        <v>-</v>
      </c>
      <c r="K154" s="321" t="str">
        <f>VLOOKUP($E154,TaskValues_ref!$E:$Z,10,FALSE)</f>
        <v>Amhara</v>
      </c>
      <c r="L154" s="195" t="str">
        <f>IF(VLOOKUP($E154,TaskValues_ref!$E:$Z,11,FALSE)=0,"",VLOOKUP($E154,TaskValues_ref!$E:$Z,11,FALSE))</f>
        <v/>
      </c>
      <c r="M154" s="321"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t="str">
        <f>IF(VLOOKUP($E154,TaskValues_ref!$E:$Z,19,FALSE)=0,"",VLOOKUP($E154,TaskValues_ref!$E:$Z,19,FALSE))</f>
        <v/>
      </c>
      <c r="S154" t="str">
        <f>IF(VLOOKUP($E154,TaskValues_ref!$E:$Z,20,FALSE)=0,"",VLOOKUP($E154,TaskValues_ref!$E:$Z,20,FALSE))</f>
        <v/>
      </c>
    </row>
    <row r="155" spans="1:19" x14ac:dyDescent="0.35">
      <c r="A155" s="66" t="s">
        <v>2337</v>
      </c>
      <c r="B155" s="66" t="s">
        <v>528</v>
      </c>
      <c r="C155" s="66" t="s">
        <v>410</v>
      </c>
      <c r="D155" s="66">
        <f t="shared" si="4"/>
        <v>162</v>
      </c>
      <c r="E155" s="64" t="str">
        <f t="shared" si="5"/>
        <v>DPC.NTD.162</v>
      </c>
      <c r="F155" s="319" t="str">
        <f>VLOOKUP(E155,TaskValues_ref!E:F,2,FALSE)</f>
        <v>Oncho behavior change</v>
      </c>
      <c r="G155" s="321" t="str">
        <f>VLOOKUP($E155,TaskValues_ref!$E:$Z,3,FALSE)</f>
        <v>Non-clinical</v>
      </c>
      <c r="H155" s="321" t="str">
        <f>VLOOKUP($E155,TaskValues_ref!$E:$Z,4,FALSE)</f>
        <v>Public Health</v>
      </c>
      <c r="I155" s="321" t="str">
        <f>VLOOKUP($E155,TaskValues_ref!$E:$Z,5,FALSE)</f>
        <v>NTDs</v>
      </c>
      <c r="J155" s="320" t="str">
        <f>VLOOKUP($E155,TaskValues_ref!$E:$Z,6,FALSE)</f>
        <v>-</v>
      </c>
      <c r="K155" s="321" t="str">
        <f>VLOOKUP($E155,TaskValues_ref!$E:$Z,10,FALSE)</f>
        <v>Amhara</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35">
      <c r="A156" s="66" t="s">
        <v>2337</v>
      </c>
      <c r="B156" s="66" t="s">
        <v>528</v>
      </c>
      <c r="C156" s="66" t="s">
        <v>410</v>
      </c>
      <c r="D156" s="66">
        <f t="shared" si="4"/>
        <v>163</v>
      </c>
      <c r="E156" s="64" t="str">
        <f t="shared" si="5"/>
        <v>DPC.NTD.163</v>
      </c>
      <c r="F156" s="319" t="str">
        <f>VLOOKUP(E156,TaskValues_ref!E:F,2,FALSE)</f>
        <v>Trachoma behavior change</v>
      </c>
      <c r="G156" s="321" t="str">
        <f>VLOOKUP($E156,TaskValues_ref!$E:$Z,3,FALSE)</f>
        <v>Non-clinical</v>
      </c>
      <c r="H156" s="321" t="str">
        <f>VLOOKUP($E156,TaskValues_ref!$E:$Z,4,FALSE)</f>
        <v>Public Health</v>
      </c>
      <c r="I156" s="321" t="str">
        <f>VLOOKUP($E156,TaskValues_ref!$E:$Z,5,FALSE)</f>
        <v>NTDs</v>
      </c>
      <c r="J156" s="320" t="str">
        <f>VLOOKUP($E156,TaskValues_ref!$E:$Z,6,FALSE)</f>
        <v>-</v>
      </c>
      <c r="K156" s="321" t="str">
        <f>VLOOKUP($E156,TaskValues_ref!$E:$Z,10,FALSE)</f>
        <v>Amhara</v>
      </c>
      <c r="L156" s="195" t="str">
        <f>IF(VLOOKUP($E156,TaskValues_ref!$E:$Z,11,FALSE)=0,"",VLOOKUP($E156,TaskValues_ref!$E:$Z,11,FALSE))</f>
        <v/>
      </c>
      <c r="M156" s="321" t="str">
        <f>IF(VLOOKUP($E156,TaskValues_ref!$E:$Z,13,FALSE)=0,"",VLOOKUP($E156,TaskValues_ref!$E:$Z,13,FALSE))</f>
        <v/>
      </c>
      <c r="N156" s="89" t="str">
        <f>IF(VLOOKUP($E156,TaskValues_ref!$E:$Z,15,FALSE)=0,"",VLOOKUP($E156,TaskValues_ref!$E:$Z,15,FALSE))</f>
        <v/>
      </c>
      <c r="O156" t="str">
        <f>IF(VLOOKUP($E156,TaskValues_ref!$E:$Z,16,FALSE)=0,"",VLOOKUP($E156,TaskValues_ref!$E:$Z,16,FALSE))</f>
        <v/>
      </c>
      <c r="P156" t="str">
        <f>IF(VLOOKUP($E156,TaskValues_ref!$E:$Z,17,FALSE)=0,"",VLOOKUP($E156,TaskValues_ref!$E:$Z,17,FALSE))</f>
        <v/>
      </c>
      <c r="Q156" t="str">
        <f>IF(VLOOKUP($E156,TaskValues_ref!$E:$Z,18,FALSE)=0,"",VLOOKUP($E156,TaskValues_ref!$E:$Z,18,FALSE))</f>
        <v/>
      </c>
      <c r="R156" t="str">
        <f>IF(VLOOKUP($E156,TaskValues_ref!$E:$Z,19,FALSE)=0,"",VLOOKUP($E156,TaskValues_ref!$E:$Z,19,FALSE))</f>
        <v/>
      </c>
      <c r="S156" t="str">
        <f>IF(VLOOKUP($E156,TaskValues_ref!$E:$Z,20,FALSE)=0,"",VLOOKUP($E156,TaskValues_ref!$E:$Z,20,FALSE))</f>
        <v/>
      </c>
    </row>
    <row r="157" spans="1:19" x14ac:dyDescent="0.35">
      <c r="A157" s="66" t="s">
        <v>2337</v>
      </c>
      <c r="B157" s="66" t="s">
        <v>528</v>
      </c>
      <c r="C157" s="66" t="s">
        <v>410</v>
      </c>
      <c r="D157" s="66">
        <f t="shared" si="4"/>
        <v>164</v>
      </c>
      <c r="E157" s="64" t="str">
        <f t="shared" si="5"/>
        <v>DPC.NTD.164</v>
      </c>
      <c r="F157" s="319" t="str">
        <f>VLOOKUP(E157,TaskValues_ref!E:F,2,FALSE)</f>
        <v>Promote water and sanitation</v>
      </c>
      <c r="G157" s="321" t="str">
        <f>VLOOKUP($E157,TaskValues_ref!$E:$Z,3,FALSE)</f>
        <v>Non-clinical</v>
      </c>
      <c r="H157" s="321" t="str">
        <f>VLOOKUP($E157,TaskValues_ref!$E:$Z,4,FALSE)</f>
        <v>Public Health</v>
      </c>
      <c r="I157" s="321" t="str">
        <f>VLOOKUP($E157,TaskValues_ref!$E:$Z,5,FALSE)</f>
        <v>NTDs</v>
      </c>
      <c r="J157" s="320" t="str">
        <f>VLOOKUP($E157,TaskValues_ref!$E:$Z,6,FALSE)</f>
        <v>-</v>
      </c>
      <c r="K157" s="321" t="str">
        <f>VLOOKUP($E157,TaskValues_ref!$E:$Z,10,FALSE)</f>
        <v>Amhara</v>
      </c>
      <c r="L157" s="195" t="str">
        <f>IF(VLOOKUP($E157,TaskValues_ref!$E:$Z,11,FALSE)=0,"",VLOOKUP($E157,TaskValues_ref!$E:$Z,11,FALSE))</f>
        <v/>
      </c>
      <c r="M157" s="321"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35">
      <c r="A158" s="66" t="s">
        <v>2337</v>
      </c>
      <c r="B158" s="66" t="s">
        <v>528</v>
      </c>
      <c r="C158" s="66" t="s">
        <v>2454</v>
      </c>
      <c r="D158" s="66">
        <f t="shared" si="4"/>
        <v>165</v>
      </c>
      <c r="E158" s="64" t="str">
        <f t="shared" si="5"/>
        <v>DPC.NTD.165</v>
      </c>
      <c r="F158" s="319" t="str">
        <f>VLOOKUP(E158,TaskValues_ref!E:F,2,FALSE)</f>
        <v>Dx &amp; treat trachoma</v>
      </c>
      <c r="G158" s="321" t="str">
        <f>VLOOKUP($E158,TaskValues_ref!$E:$Z,3,FALSE)</f>
        <v>Clinical</v>
      </c>
      <c r="H158" s="321" t="str">
        <f>VLOOKUP($E158,TaskValues_ref!$E:$Z,4,FALSE)</f>
        <v>Acute</v>
      </c>
      <c r="I158" s="321" t="str">
        <f>VLOOKUP($E158,TaskValues_ref!$E:$Z,5,FALSE)</f>
        <v>NTDs</v>
      </c>
      <c r="J158" s="320" t="str">
        <f>VLOOKUP($E158,TaskValues_ref!$E:$Z,6,FALSE)</f>
        <v>children 0-9</v>
      </c>
      <c r="K158" s="321" t="str">
        <f>VLOOKUP($E158,TaskValues_ref!$E:$Z,10,FALSE)</f>
        <v>Amhara</v>
      </c>
      <c r="L158" s="195">
        <f>IF(VLOOKUP($E158,TaskValues_ref!$E:$Z,11,FALSE)=0,"",VLOOKUP($E158,TaskValues_ref!$E:$Z,11,FALSE))</f>
        <v>1.0375000000000001E-2</v>
      </c>
      <c r="M158" s="321" t="str">
        <f>IF(VLOOKUP($E158,TaskValues_ref!$E:$Z,13,FALSE)=0,"",VLOOKUP($E158,TaskValues_ref!$E:$Z,13,FALSE))</f>
        <v/>
      </c>
      <c r="N158" s="89">
        <f>IF(VLOOKUP($E158,TaskValues_ref!$E:$Z,15,FALSE)=0,"",VLOOKUP($E158,TaskValues_ref!$E:$Z,15,FALSE))</f>
        <v>0.98</v>
      </c>
      <c r="O158">
        <f>IF(VLOOKUP($E158,TaskValues_ref!$E:$Z,16,FALSE)=0,"",VLOOKUP($E158,TaskValues_ref!$E:$Z,16,FALSE))</f>
        <v>1</v>
      </c>
      <c r="P158" t="str">
        <f>IF(VLOOKUP($E158,TaskValues_ref!$E:$Z,17,FALSE)=0,"",VLOOKUP($E158,TaskValues_ref!$E:$Z,17,FALSE))</f>
        <v/>
      </c>
      <c r="Q158">
        <f>IF(VLOOKUP($E158,TaskValues_ref!$E:$Z,18,FALSE)=0,"",VLOOKUP($E158,TaskValues_ref!$E:$Z,18,FALSE))</f>
        <v>5</v>
      </c>
      <c r="R158" t="str">
        <f>IF(VLOOKUP($E158,TaskValues_ref!$E:$Z,19,FALSE)=0,"",VLOOKUP($E158,TaskValues_ref!$E:$Z,19,FALSE))</f>
        <v/>
      </c>
      <c r="S158" t="str">
        <f>IF(VLOOKUP($E158,TaskValues_ref!$E:$Z,20,FALSE)=0,"",VLOOKUP($E158,TaskValues_ref!$E:$Z,20,FALSE))</f>
        <v/>
      </c>
    </row>
    <row r="159" spans="1:19" x14ac:dyDescent="0.35">
      <c r="A159" s="66" t="s">
        <v>2337</v>
      </c>
      <c r="B159" s="66" t="s">
        <v>528</v>
      </c>
      <c r="C159" s="66" t="s">
        <v>2454</v>
      </c>
      <c r="D159" s="66">
        <f t="shared" si="4"/>
        <v>166</v>
      </c>
      <c r="E159" s="64" t="str">
        <f t="shared" si="5"/>
        <v>DPC.NTD.166</v>
      </c>
      <c r="F159" s="319" t="str">
        <f>VLOOKUP(E159,TaskValues_ref!E:F,2,FALSE)</f>
        <v>Trochomatous trichiasis surgery</v>
      </c>
      <c r="G159" s="321" t="str">
        <f>VLOOKUP($E159,TaskValues_ref!$E:$Z,3,FALSE)</f>
        <v>Clinical</v>
      </c>
      <c r="H159" s="321" t="str">
        <f>VLOOKUP($E159,TaskValues_ref!$E:$Z,4,FALSE)</f>
        <v>Acute</v>
      </c>
      <c r="I159" s="321" t="str">
        <f>VLOOKUP($E159,TaskValues_ref!$E:$Z,5,FALSE)</f>
        <v>NTDs</v>
      </c>
      <c r="J159" s="320" t="str">
        <f>VLOOKUP($E159,TaskValues_ref!$E:$Z,6,FALSE)</f>
        <v>adults 18+</v>
      </c>
      <c r="K159" s="321" t="str">
        <f>VLOOKUP($E159,TaskValues_ref!$E:$Z,10,FALSE)</f>
        <v>Amhara</v>
      </c>
      <c r="L159" s="195" t="str">
        <f>IF(VLOOKUP($E159,TaskValues_ref!$E:$Z,11,FALSE)=0,"",VLOOKUP($E159,TaskValues_ref!$E:$Z,11,FALSE))</f>
        <v/>
      </c>
      <c r="M159" s="321" t="str">
        <f>IF(VLOOKUP($E159,TaskValues_ref!$E:$Z,13,FALSE)=0,"",VLOOKUP($E159,TaskValues_ref!$E:$Z,13,FALSE))</f>
        <v/>
      </c>
      <c r="N159" s="89">
        <f>IF(VLOOKUP($E159,TaskValues_ref!$E:$Z,15,FALSE)=0,"",VLOOKUP($E159,TaskValues_ref!$E:$Z,15,FALSE))</f>
        <v>0.98</v>
      </c>
      <c r="O159">
        <f>IF(VLOOKUP($E159,TaskValues_ref!$E:$Z,16,FALSE)=0,"",VLOOKUP($E159,TaskValues_ref!$E:$Z,16,FALSE))</f>
        <v>1</v>
      </c>
      <c r="P159" t="str">
        <f>IF(VLOOKUP($E159,TaskValues_ref!$E:$Z,17,FALSE)=0,"",VLOOKUP($E159,TaskValues_ref!$E:$Z,17,FALSE))</f>
        <v/>
      </c>
      <c r="Q159">
        <f>IF(VLOOKUP($E159,TaskValues_ref!$E:$Z,18,FALSE)=0,"",VLOOKUP($E159,TaskValues_ref!$E:$Z,18,FALSE))</f>
        <v>30</v>
      </c>
      <c r="R159" t="str">
        <f>IF(VLOOKUP($E159,TaskValues_ref!$E:$Z,19,FALSE)=0,"",VLOOKUP($E159,TaskValues_ref!$E:$Z,19,FALSE))</f>
        <v/>
      </c>
      <c r="S159" t="str">
        <f>IF(VLOOKUP($E159,TaskValues_ref!$E:$Z,20,FALSE)=0,"",VLOOKUP($E159,TaskValues_ref!$E:$Z,20,FALSE))</f>
        <v/>
      </c>
    </row>
    <row r="160" spans="1:19" x14ac:dyDescent="0.35">
      <c r="A160" s="66" t="s">
        <v>2337</v>
      </c>
      <c r="B160" s="66" t="s">
        <v>528</v>
      </c>
      <c r="C160" s="66" t="s">
        <v>2455</v>
      </c>
      <c r="D160" s="66">
        <f t="shared" si="4"/>
        <v>167</v>
      </c>
      <c r="E160" s="64" t="str">
        <f t="shared" si="5"/>
        <v>DPC.NTD.167</v>
      </c>
      <c r="F160" s="319" t="str">
        <f>VLOOKUP(E160,TaskValues_ref!E:F,2,FALSE)</f>
        <v>Trachoma MDA</v>
      </c>
      <c r="G160" s="321" t="str">
        <f>VLOOKUP($E160,TaskValues_ref!$E:$Z,3,FALSE)</f>
        <v>Non-clinical</v>
      </c>
      <c r="H160" s="321" t="str">
        <f>VLOOKUP($E160,TaskValues_ref!$E:$Z,4,FALSE)</f>
        <v>Public Health</v>
      </c>
      <c r="I160" s="321" t="str">
        <f>VLOOKUP($E160,TaskValues_ref!$E:$Z,5,FALSE)</f>
        <v>NTDs</v>
      </c>
      <c r="J160" s="320" t="str">
        <f>VLOOKUP($E160,TaskValues_ref!$E:$Z,6,FALSE)</f>
        <v>-</v>
      </c>
      <c r="K160" s="321" t="str">
        <f>VLOOKUP($E160,TaskValues_ref!$E:$Z,10,FALSE)</f>
        <v>Amhara</v>
      </c>
      <c r="L160" s="195" t="str">
        <f>IF(VLOOKUP($E160,TaskValues_ref!$E:$Z,11,FALSE)=0,"",VLOOKUP($E160,TaskValues_ref!$E:$Z,11,FALSE))</f>
        <v/>
      </c>
      <c r="M160" s="321"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35">
      <c r="A161" s="66" t="s">
        <v>2337</v>
      </c>
      <c r="B161" s="66" t="s">
        <v>528</v>
      </c>
      <c r="C161" s="66" t="s">
        <v>2455</v>
      </c>
      <c r="D161" s="66">
        <f t="shared" si="4"/>
        <v>168</v>
      </c>
      <c r="E161" s="64" t="str">
        <f t="shared" si="5"/>
        <v>DPC.NTD.168</v>
      </c>
      <c r="F161" s="319" t="str">
        <f>VLOOKUP(E161,TaskValues_ref!E:F,2,FALSE)</f>
        <v>Promote face washing</v>
      </c>
      <c r="G161" s="321" t="str">
        <f>VLOOKUP($E161,TaskValues_ref!$E:$Z,3,FALSE)</f>
        <v>Non-clinical</v>
      </c>
      <c r="H161" s="321" t="str">
        <f>VLOOKUP($E161,TaskValues_ref!$E:$Z,4,FALSE)</f>
        <v>Public Health</v>
      </c>
      <c r="I161" s="321" t="str">
        <f>VLOOKUP($E161,TaskValues_ref!$E:$Z,5,FALSE)</f>
        <v>NTDs</v>
      </c>
      <c r="J161" s="320" t="str">
        <f>VLOOKUP($E161,TaskValues_ref!$E:$Z,6,FALSE)</f>
        <v>-</v>
      </c>
      <c r="K161" s="321" t="str">
        <f>VLOOKUP($E161,TaskValues_ref!$E:$Z,10,FALSE)</f>
        <v>Amhara</v>
      </c>
      <c r="L161" s="195" t="str">
        <f>IF(VLOOKUP($E161,TaskValues_ref!$E:$Z,11,FALSE)=0,"",VLOOKUP($E161,TaskValues_ref!$E:$Z,11,FALSE))</f>
        <v/>
      </c>
      <c r="M161" s="321"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35">
      <c r="A162" s="66" t="s">
        <v>2337</v>
      </c>
      <c r="B162" s="66" t="s">
        <v>528</v>
      </c>
      <c r="C162" s="66" t="s">
        <v>2237</v>
      </c>
      <c r="D162" s="66">
        <f t="shared" si="4"/>
        <v>169</v>
      </c>
      <c r="E162" s="64" t="str">
        <f t="shared" si="5"/>
        <v>DPC.NTD.169</v>
      </c>
      <c r="F162" s="319" t="str">
        <f>VLOOKUP(E162,TaskValues_ref!E:F,2,FALSE)</f>
        <v>Schisto behavior change</v>
      </c>
      <c r="G162" s="321" t="str">
        <f>VLOOKUP($E162,TaskValues_ref!$E:$Z,3,FALSE)</f>
        <v>Non-clinical</v>
      </c>
      <c r="H162" s="321" t="str">
        <f>VLOOKUP($E162,TaskValues_ref!$E:$Z,4,FALSE)</f>
        <v>Public Health</v>
      </c>
      <c r="I162" s="321" t="str">
        <f>VLOOKUP($E162,TaskValues_ref!$E:$Z,5,FALSE)</f>
        <v>NTDs</v>
      </c>
      <c r="J162" s="320" t="str">
        <f>VLOOKUP($E162,TaskValues_ref!$E:$Z,6,FALSE)</f>
        <v>-</v>
      </c>
      <c r="K162" s="321" t="str">
        <f>VLOOKUP($E162,TaskValues_ref!$E:$Z,10,FALSE)</f>
        <v>Amhara</v>
      </c>
      <c r="L162" s="195" t="str">
        <f>IF(VLOOKUP($E162,TaskValues_ref!$E:$Z,11,FALSE)=0,"",VLOOKUP($E162,TaskValues_ref!$E:$Z,11,FALSE))</f>
        <v/>
      </c>
      <c r="M162" s="321" t="str">
        <f>IF(VLOOKUP($E162,TaskValues_ref!$E:$Z,13,FALSE)=0,"",VLOOKUP($E162,TaskValues_ref!$E:$Z,13,FALSE))</f>
        <v/>
      </c>
      <c r="N162" s="89" t="str">
        <f>IF(VLOOKUP($E162,TaskValues_ref!$E:$Z,15,FALSE)=0,"",VLOOKUP($E162,TaskValues_ref!$E:$Z,15,FALSE))</f>
        <v/>
      </c>
      <c r="O162" t="str">
        <f>IF(VLOOKUP($E162,TaskValues_ref!$E:$Z,16,FALSE)=0,"",VLOOKUP($E162,TaskValues_ref!$E:$Z,16,FALSE))</f>
        <v/>
      </c>
      <c r="P162" t="str">
        <f>IF(VLOOKUP($E162,TaskValues_ref!$E:$Z,17,FALSE)=0,"",VLOOKUP($E162,TaskValues_ref!$E:$Z,17,FALSE))</f>
        <v/>
      </c>
      <c r="Q162" t="str">
        <f>IF(VLOOKUP($E162,TaskValues_ref!$E:$Z,18,FALSE)=0,"",VLOOKUP($E162,TaskValues_ref!$E:$Z,18,FALSE))</f>
        <v/>
      </c>
      <c r="R162" t="str">
        <f>IF(VLOOKUP($E162,TaskValues_ref!$E:$Z,19,FALSE)=0,"",VLOOKUP($E162,TaskValues_ref!$E:$Z,19,FALSE))</f>
        <v/>
      </c>
      <c r="S162" t="str">
        <f>IF(VLOOKUP($E162,TaskValues_ref!$E:$Z,20,FALSE)=0,"",VLOOKUP($E162,TaskValues_ref!$E:$Z,20,FALSE))</f>
        <v/>
      </c>
    </row>
    <row r="163" spans="1:19" x14ac:dyDescent="0.35">
      <c r="A163" s="66" t="s">
        <v>2337</v>
      </c>
      <c r="B163" s="66" t="s">
        <v>528</v>
      </c>
      <c r="C163" s="66" t="s">
        <v>2237</v>
      </c>
      <c r="D163" s="66">
        <f t="shared" si="4"/>
        <v>170</v>
      </c>
      <c r="E163" s="64" t="str">
        <f t="shared" si="5"/>
        <v>DPC.NTD.170</v>
      </c>
      <c r="F163" s="319" t="str">
        <f>VLOOKUP(E163,TaskValues_ref!E:F,2,FALSE)</f>
        <v>Snail control</v>
      </c>
      <c r="G163" s="321" t="str">
        <f>VLOOKUP($E163,TaskValues_ref!$E:$Z,3,FALSE)</f>
        <v>Non-clinical</v>
      </c>
      <c r="H163" s="321" t="str">
        <f>VLOOKUP($E163,TaskValues_ref!$E:$Z,4,FALSE)</f>
        <v>Public Health</v>
      </c>
      <c r="I163" s="321" t="str">
        <f>VLOOKUP($E163,TaskValues_ref!$E:$Z,5,FALSE)</f>
        <v>NTDs</v>
      </c>
      <c r="J163" s="320" t="str">
        <f>VLOOKUP($E163,TaskValues_ref!$E:$Z,6,FALSE)</f>
        <v>-</v>
      </c>
      <c r="K163" s="321" t="str">
        <f>VLOOKUP($E163,TaskValues_ref!$E:$Z,10,FALSE)</f>
        <v>Amhara</v>
      </c>
      <c r="L163" s="195" t="str">
        <f>IF(VLOOKUP($E163,TaskValues_ref!$E:$Z,11,FALSE)=0,"",VLOOKUP($E163,TaskValues_ref!$E:$Z,11,FALSE))</f>
        <v/>
      </c>
      <c r="M163" s="321" t="str">
        <f>IF(VLOOKUP($E163,TaskValues_ref!$E:$Z,13,FALSE)=0,"",VLOOKUP($E163,TaskValues_ref!$E:$Z,13,FALSE))</f>
        <v/>
      </c>
      <c r="N163" s="89" t="str">
        <f>IF(VLOOKUP($E163,TaskValues_ref!$E:$Z,15,FALSE)=0,"",VLOOKUP($E163,TaskValues_ref!$E:$Z,15,FALSE))</f>
        <v/>
      </c>
      <c r="O163" t="str">
        <f>IF(VLOOKUP($E163,TaskValues_ref!$E:$Z,16,FALSE)=0,"",VLOOKUP($E163,TaskValues_ref!$E:$Z,16,FALSE))</f>
        <v/>
      </c>
      <c r="P163" t="str">
        <f>IF(VLOOKUP($E163,TaskValues_ref!$E:$Z,17,FALSE)=0,"",VLOOKUP($E163,TaskValues_ref!$E:$Z,17,FALSE))</f>
        <v/>
      </c>
      <c r="Q163" t="str">
        <f>IF(VLOOKUP($E163,TaskValues_ref!$E:$Z,18,FALSE)=0,"",VLOOKUP($E163,TaskValues_ref!$E:$Z,18,FALSE))</f>
        <v/>
      </c>
      <c r="R163" t="str">
        <f>IF(VLOOKUP($E163,TaskValues_ref!$E:$Z,19,FALSE)=0,"",VLOOKUP($E163,TaskValues_ref!$E:$Z,19,FALSE))</f>
        <v/>
      </c>
      <c r="S163" t="str">
        <f>IF(VLOOKUP($E163,TaskValues_ref!$E:$Z,20,FALSE)=0,"",VLOOKUP($E163,TaskValues_ref!$E:$Z,20,FALSE))</f>
        <v/>
      </c>
    </row>
    <row r="164" spans="1:19" x14ac:dyDescent="0.35">
      <c r="A164" s="66" t="s">
        <v>2337</v>
      </c>
      <c r="B164" s="66" t="s">
        <v>528</v>
      </c>
      <c r="C164" s="66" t="s">
        <v>2456</v>
      </c>
      <c r="D164" s="66">
        <f t="shared" si="4"/>
        <v>171</v>
      </c>
      <c r="E164" s="64" t="str">
        <f t="shared" si="5"/>
        <v>DPC.NTD.171</v>
      </c>
      <c r="F164" s="319" t="str">
        <f>VLOOKUP(E164,TaskValues_ref!E:F,2,FALSE)</f>
        <v>Schisto MDA</v>
      </c>
      <c r="G164" s="321" t="str">
        <f>VLOOKUP($E164,TaskValues_ref!$E:$Z,3,FALSE)</f>
        <v>Non-clinical</v>
      </c>
      <c r="H164" s="321" t="str">
        <f>VLOOKUP($E164,TaskValues_ref!$E:$Z,4,FALSE)</f>
        <v>Public Health</v>
      </c>
      <c r="I164" s="321" t="str">
        <f>VLOOKUP($E164,TaskValues_ref!$E:$Z,5,FALSE)</f>
        <v>NTDs</v>
      </c>
      <c r="J164" s="320" t="str">
        <f>VLOOKUP($E164,TaskValues_ref!$E:$Z,6,FALSE)</f>
        <v>all</v>
      </c>
      <c r="K164" s="321" t="str">
        <f>VLOOKUP($E164,TaskValues_ref!$E:$Z,10,FALSE)</f>
        <v>Amhara</v>
      </c>
      <c r="L164" s="195">
        <f>IF(VLOOKUP($E164,TaskValues_ref!$E:$Z,11,FALSE)=0,"",VLOOKUP($E164,TaskValues_ref!$E:$Z,11,FALSE))</f>
        <v>0.25</v>
      </c>
      <c r="M164" s="321" t="str">
        <f>IF(VLOOKUP($E164,TaskValues_ref!$E:$Z,13,FALSE)=0,"",VLOOKUP($E164,TaskValues_ref!$E:$Z,13,FALSE))</f>
        <v/>
      </c>
      <c r="N164" s="89" t="str">
        <f>IF(VLOOKUP($E164,TaskValues_ref!$E:$Z,15,FALSE)=0,"",VLOOKUP($E164,TaskValues_ref!$E:$Z,15,FALSE))</f>
        <v/>
      </c>
      <c r="O164" t="str">
        <f>IF(VLOOKUP($E164,TaskValues_ref!$E:$Z,16,FALSE)=0,"",VLOOKUP($E164,TaskValues_ref!$E:$Z,16,FALSE))</f>
        <v/>
      </c>
      <c r="P164">
        <f>IF(VLOOKUP($E164,TaskValues_ref!$E:$Z,17,FALSE)=0,"",VLOOKUP($E164,TaskValues_ref!$E:$Z,17,FALSE))</f>
        <v>1</v>
      </c>
      <c r="Q164">
        <f>IF(VLOOKUP($E164,TaskValues_ref!$E:$Z,18,FALSE)=0,"",VLOOKUP($E164,TaskValues_ref!$E:$Z,18,FALSE))</f>
        <v>5</v>
      </c>
      <c r="R164" t="str">
        <f>IF(VLOOKUP($E164,TaskValues_ref!$E:$Z,19,FALSE)=0,"",VLOOKUP($E164,TaskValues_ref!$E:$Z,19,FALSE))</f>
        <v/>
      </c>
      <c r="S164" t="str">
        <f>IF(VLOOKUP($E164,TaskValues_ref!$E:$Z,20,FALSE)=0,"",VLOOKUP($E164,TaskValues_ref!$E:$Z,20,FALSE))</f>
        <v/>
      </c>
    </row>
    <row r="165" spans="1:19" x14ac:dyDescent="0.35">
      <c r="A165" s="66" t="s">
        <v>2337</v>
      </c>
      <c r="B165" s="66" t="s">
        <v>528</v>
      </c>
      <c r="C165" s="66" t="s">
        <v>2456</v>
      </c>
      <c r="D165" s="66">
        <f t="shared" si="4"/>
        <v>172</v>
      </c>
      <c r="E165" s="64" t="str">
        <f t="shared" si="5"/>
        <v>DPC.NTD.172</v>
      </c>
      <c r="F165" s="319" t="str">
        <f>VLOOKUP(E165,TaskValues_ref!E:F,2,FALSE)</f>
        <v>STH behavior change</v>
      </c>
      <c r="G165" s="321" t="str">
        <f>VLOOKUP($E165,TaskValues_ref!$E:$Z,3,FALSE)</f>
        <v>Non-clinical</v>
      </c>
      <c r="H165" s="321" t="str">
        <f>VLOOKUP($E165,TaskValues_ref!$E:$Z,4,FALSE)</f>
        <v>Public Health</v>
      </c>
      <c r="I165" s="321" t="str">
        <f>VLOOKUP($E165,TaskValues_ref!$E:$Z,5,FALSE)</f>
        <v>NTDs</v>
      </c>
      <c r="J165" s="320" t="str">
        <f>VLOOKUP($E165,TaskValues_ref!$E:$Z,6,FALSE)</f>
        <v>-</v>
      </c>
      <c r="K165" s="321" t="str">
        <f>VLOOKUP($E165,TaskValues_ref!$E:$Z,10,FALSE)</f>
        <v>Amhara</v>
      </c>
      <c r="L165" s="195" t="str">
        <f>IF(VLOOKUP($E165,TaskValues_ref!$E:$Z,11,FALSE)=0,"",VLOOKUP($E165,TaskValues_ref!$E:$Z,11,FALSE))</f>
        <v/>
      </c>
      <c r="M165" s="321"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t="str">
        <f>IF(VLOOKUP($E165,TaskValues_ref!$E:$Z,19,FALSE)=0,"",VLOOKUP($E165,TaskValues_ref!$E:$Z,19,FALSE))</f>
        <v/>
      </c>
      <c r="S165" t="str">
        <f>IF(VLOOKUP($E165,TaskValues_ref!$E:$Z,20,FALSE)=0,"",VLOOKUP($E165,TaskValues_ref!$E:$Z,20,FALSE))</f>
        <v/>
      </c>
    </row>
    <row r="166" spans="1:19" x14ac:dyDescent="0.35">
      <c r="A166" s="66" t="s">
        <v>2337</v>
      </c>
      <c r="B166" s="66" t="s">
        <v>528</v>
      </c>
      <c r="C166" s="66" t="s">
        <v>2456</v>
      </c>
      <c r="D166" s="66">
        <f t="shared" si="4"/>
        <v>173</v>
      </c>
      <c r="E166" s="64" t="str">
        <f t="shared" si="5"/>
        <v>DPC.NTD.173</v>
      </c>
      <c r="F166" s="319" t="str">
        <f>VLOOKUP(E166,TaskValues_ref!E:F,2,FALSE)</f>
        <v>STH MDA</v>
      </c>
      <c r="G166" s="321" t="str">
        <f>VLOOKUP($E166,TaskValues_ref!$E:$Z,3,FALSE)</f>
        <v>Non-clinical</v>
      </c>
      <c r="H166" s="321" t="str">
        <f>VLOOKUP($E166,TaskValues_ref!$E:$Z,4,FALSE)</f>
        <v>Public Health</v>
      </c>
      <c r="I166" s="321" t="str">
        <f>VLOOKUP($E166,TaskValues_ref!$E:$Z,5,FALSE)</f>
        <v>NTDs</v>
      </c>
      <c r="J166" s="320" t="str">
        <f>VLOOKUP($E166,TaskValues_ref!$E:$Z,6,FALSE)</f>
        <v>1-18</v>
      </c>
      <c r="K166" s="321" t="str">
        <f>VLOOKUP($E166,TaskValues_ref!$E:$Z,10,FALSE)</f>
        <v>Amhara</v>
      </c>
      <c r="L166" s="195" t="str">
        <f>IF(VLOOKUP($E166,TaskValues_ref!$E:$Z,11,FALSE)=0,"",VLOOKUP($E166,TaskValues_ref!$E:$Z,11,FALSE))</f>
        <v/>
      </c>
      <c r="M166" s="321"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t="str">
        <f>IF(VLOOKUP($E166,TaskValues_ref!$E:$Z,19,FALSE)=0,"",VLOOKUP($E166,TaskValues_ref!$E:$Z,19,FALSE))</f>
        <v/>
      </c>
      <c r="S166" t="str">
        <f>IF(VLOOKUP($E166,TaskValues_ref!$E:$Z,20,FALSE)=0,"",VLOOKUP($E166,TaskValues_ref!$E:$Z,20,FALSE))</f>
        <v/>
      </c>
    </row>
    <row r="167" spans="1:19" x14ac:dyDescent="0.35">
      <c r="A167" s="66" t="s">
        <v>2337</v>
      </c>
      <c r="B167" s="66" t="s">
        <v>528</v>
      </c>
      <c r="C167" s="66" t="s">
        <v>2482</v>
      </c>
      <c r="D167" s="66">
        <f t="shared" si="4"/>
        <v>174</v>
      </c>
      <c r="E167" s="64" t="str">
        <f t="shared" si="5"/>
        <v>DPC.NTD.174</v>
      </c>
      <c r="F167" s="319" t="str">
        <f>VLOOKUP(E167,TaskValues_ref!E:F,2,FALSE)</f>
        <v>STH dx &amp; treat in pregnancy</v>
      </c>
      <c r="G167" s="321" t="str">
        <f>VLOOKUP($E167,TaskValues_ref!$E:$Z,3,FALSE)</f>
        <v>Clinical</v>
      </c>
      <c r="H167" s="321" t="str">
        <f>VLOOKUP($E167,TaskValues_ref!$E:$Z,4,FALSE)</f>
        <v>Acute</v>
      </c>
      <c r="I167" s="321" t="str">
        <f>VLOOKUP($E167,TaskValues_ref!$E:$Z,5,FALSE)</f>
        <v>NTDs</v>
      </c>
      <c r="J167" s="320" t="str">
        <f>VLOOKUP($E167,TaskValues_ref!$E:$Z,6,FALSE)</f>
        <v>women 15-49</v>
      </c>
      <c r="K167" s="321" t="str">
        <f>VLOOKUP($E167,TaskValues_ref!$E:$Z,10,FALSE)</f>
        <v>Amhara</v>
      </c>
      <c r="L167" s="195">
        <f>IF(VLOOKUP($E167,TaskValues_ref!$E:$Z,11,FALSE)=0,"",VLOOKUP($E167,TaskValues_ref!$E:$Z,11,FALSE))</f>
        <v>0.33399999999999996</v>
      </c>
      <c r="M167" s="321" t="str">
        <f>IF(VLOOKUP($E167,TaskValues_ref!$E:$Z,13,FALSE)=0,"",VLOOKUP($E167,TaskValues_ref!$E:$Z,13,FALSE))</f>
        <v/>
      </c>
      <c r="N167" s="89">
        <f>IF(VLOOKUP($E167,TaskValues_ref!$E:$Z,15,FALSE)=0,"",VLOOKUP($E167,TaskValues_ref!$E:$Z,15,FALSE))</f>
        <v>0.98</v>
      </c>
      <c r="O167">
        <f>IF(VLOOKUP($E167,TaskValues_ref!$E:$Z,16,FALSE)=0,"",VLOOKUP($E167,TaskValues_ref!$E:$Z,16,FALSE))</f>
        <v>1</v>
      </c>
      <c r="P167" t="str">
        <f>IF(VLOOKUP($E167,TaskValues_ref!$E:$Z,17,FALSE)=0,"",VLOOKUP($E167,TaskValues_ref!$E:$Z,17,FALSE))</f>
        <v/>
      </c>
      <c r="Q167">
        <f>IF(VLOOKUP($E167,TaskValues_ref!$E:$Z,18,FALSE)=0,"",VLOOKUP($E167,TaskValues_ref!$E:$Z,18,FALSE))</f>
        <v>5</v>
      </c>
      <c r="R167" t="str">
        <f>IF(VLOOKUP($E167,TaskValues_ref!$E:$Z,19,FALSE)=0,"",VLOOKUP($E167,TaskValues_ref!$E:$Z,19,FALSE))</f>
        <v/>
      </c>
      <c r="S167" t="str">
        <f>IF(VLOOKUP($E167,TaskValues_ref!$E:$Z,20,FALSE)=0,"",VLOOKUP($E167,TaskValues_ref!$E:$Z,20,FALSE))</f>
        <v/>
      </c>
    </row>
    <row r="168" spans="1:19" x14ac:dyDescent="0.35">
      <c r="A168" s="66" t="s">
        <v>2337</v>
      </c>
      <c r="B168" s="66" t="s">
        <v>528</v>
      </c>
      <c r="C168" s="66" t="s">
        <v>2482</v>
      </c>
      <c r="D168" s="66">
        <f t="shared" si="4"/>
        <v>175</v>
      </c>
      <c r="E168" s="64" t="str">
        <f t="shared" si="5"/>
        <v>DPC.NTD.175</v>
      </c>
      <c r="F168" s="319" t="str">
        <f>VLOOKUP(E168,TaskValues_ref!E:F,2,FALSE)</f>
        <v>Scabies behavior change</v>
      </c>
      <c r="G168" s="321" t="str">
        <f>VLOOKUP($E168,TaskValues_ref!$E:$Z,3,FALSE)</f>
        <v>Non-clinical</v>
      </c>
      <c r="H168" s="321" t="str">
        <f>VLOOKUP($E168,TaskValues_ref!$E:$Z,4,FALSE)</f>
        <v>Public Health</v>
      </c>
      <c r="I168" s="321" t="str">
        <f>VLOOKUP($E168,TaskValues_ref!$E:$Z,5,FALSE)</f>
        <v>NTDs</v>
      </c>
      <c r="J168" s="320" t="str">
        <f>VLOOKUP($E168,TaskValues_ref!$E:$Z,6,FALSE)</f>
        <v>-</v>
      </c>
      <c r="K168" s="321" t="str">
        <f>VLOOKUP($E168,TaskValues_ref!$E:$Z,10,FALSE)</f>
        <v>Amhara</v>
      </c>
      <c r="L168" s="195" t="str">
        <f>IF(VLOOKUP($E168,TaskValues_ref!$E:$Z,11,FALSE)=0,"",VLOOKUP($E168,TaskValues_ref!$E:$Z,11,FALSE))</f>
        <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t="str">
        <f>IF(VLOOKUP($E168,TaskValues_ref!$E:$Z,17,FALSE)=0,"",VLOOKUP($E168,TaskValues_ref!$E:$Z,17,FALSE))</f>
        <v/>
      </c>
      <c r="Q168" t="str">
        <f>IF(VLOOKUP($E168,TaskValues_ref!$E:$Z,18,FALSE)=0,"",VLOOKUP($E168,TaskValues_ref!$E:$Z,18,FALSE))</f>
        <v/>
      </c>
      <c r="R168" t="str">
        <f>IF(VLOOKUP($E168,TaskValues_ref!$E:$Z,19,FALSE)=0,"",VLOOKUP($E168,TaskValues_ref!$E:$Z,19,FALSE))</f>
        <v/>
      </c>
      <c r="S168" t="str">
        <f>IF(VLOOKUP($E168,TaskValues_ref!$E:$Z,20,FALSE)=0,"",VLOOKUP($E168,TaskValues_ref!$E:$Z,20,FALSE))</f>
        <v/>
      </c>
    </row>
    <row r="169" spans="1:19" x14ac:dyDescent="0.35">
      <c r="A169" s="66" t="s">
        <v>2484</v>
      </c>
      <c r="D169" s="66" t="s">
        <v>2486</v>
      </c>
      <c r="E169" s="64" t="s">
        <v>2625</v>
      </c>
      <c r="F169" s="319" t="str">
        <f>VLOOKUP(E169,TaskValues_ref!E:F,2,FALSE)</f>
        <v>Model household program</v>
      </c>
      <c r="G169" s="321" t="str">
        <f>VLOOKUP($E169,TaskValues_ref!$E:$Z,3,FALSE)</f>
        <v>Non-clinical</v>
      </c>
      <c r="H169" s="321" t="str">
        <f>VLOOKUP($E169,TaskValues_ref!$E:$Z,4,FALSE)</f>
        <v>-</v>
      </c>
      <c r="I169" s="321" t="str">
        <f>VLOOKUP($E169,TaskValues_ref!$E:$Z,5,FALSE)</f>
        <v>-</v>
      </c>
      <c r="J169" s="320" t="str">
        <f>VLOOKUP($E169,TaskValues_ref!$E:$Z,6,FALSE)</f>
        <v>all</v>
      </c>
      <c r="K169" s="321" t="str">
        <f>VLOOKUP($E169,TaskValues_ref!$E:$Z,10,FALSE)</f>
        <v>Amhara</v>
      </c>
      <c r="L169" s="195" t="str">
        <f>IF(VLOOKUP($E169,TaskValues_ref!$E:$Z,11,FALSE)=0,"",VLOOKUP($E169,TaskValues_ref!$E:$Z,11,FALSE))</f>
        <v/>
      </c>
      <c r="M169" s="321"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f>IF(VLOOKUP($E169,TaskValues_ref!$E:$Z,19,FALSE)=0,"",VLOOKUP($E169,TaskValues_ref!$E:$Z,19,FALSE))</f>
        <v>15</v>
      </c>
      <c r="S169" t="str">
        <f>IF(VLOOKUP($E169,TaskValues_ref!$E:$Z,20,FALSE)=0,"",VLOOKUP($E169,TaskValues_ref!$E:$Z,20,FALSE))</f>
        <v/>
      </c>
    </row>
    <row r="170" spans="1:19" x14ac:dyDescent="0.35">
      <c r="A170" s="66" t="s">
        <v>2487</v>
      </c>
      <c r="D170" s="66" t="s">
        <v>2488</v>
      </c>
      <c r="E170" s="64" t="s">
        <v>2626</v>
      </c>
      <c r="F170" s="319" t="str">
        <f>VLOOKUP(E170,TaskValues_ref!E:F,2,FALSE)</f>
        <v>Model household program</v>
      </c>
      <c r="G170" s="321" t="str">
        <f>VLOOKUP($E170,TaskValues_ref!$E:$Z,3,FALSE)</f>
        <v>Non-clinical</v>
      </c>
      <c r="H170" s="321" t="str">
        <f>VLOOKUP($E170,TaskValues_ref!$E:$Z,4,FALSE)</f>
        <v>-</v>
      </c>
      <c r="I170" s="321" t="str">
        <f>VLOOKUP($E170,TaskValues_ref!$E:$Z,5,FALSE)</f>
        <v>-</v>
      </c>
      <c r="J170" s="320" t="str">
        <f>VLOOKUP($E170,TaskValues_ref!$E:$Z,6,FALSE)</f>
        <v>all</v>
      </c>
      <c r="K170" s="321" t="str">
        <f>VLOOKUP($E170,TaskValues_ref!$E:$Z,10,FALSE)</f>
        <v>Amhara</v>
      </c>
      <c r="L170" s="195" t="str">
        <f>IF(VLOOKUP($E170,TaskValues_ref!$E:$Z,11,FALSE)=0,"",VLOOKUP($E170,TaskValues_ref!$E:$Z,11,FALSE))</f>
        <v/>
      </c>
      <c r="M170" s="321"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f>IF(VLOOKUP($E170,TaskValues_ref!$E:$Z,19,FALSE)=0,"",VLOOKUP($E170,TaskValues_ref!$E:$Z,19,FALSE))</f>
        <v>15</v>
      </c>
      <c r="S170" t="str">
        <f>IF(VLOOKUP($E170,TaskValues_ref!$E:$Z,20,FALSE)=0,"",VLOOKUP($E170,TaskValues_ref!$E:$Z,20,FALSE))</f>
        <v/>
      </c>
    </row>
    <row r="171" spans="1:19" x14ac:dyDescent="0.35">
      <c r="A171" s="319"/>
      <c r="E171" s="64" t="s">
        <v>1952</v>
      </c>
      <c r="F171" s="319" t="str">
        <f>VLOOKUP(E171,TaskValues_ref!E:F,2,FALSE)</f>
        <v>Record keeping</v>
      </c>
      <c r="G171" s="321" t="str">
        <f>VLOOKUP($E171,TaskValues_ref!$E:$Z,3,FALSE)</f>
        <v>Non-productive</v>
      </c>
      <c r="H171" s="321" t="str">
        <f>VLOOKUP($E171,TaskValues_ref!$E:$Z,4,FALSE)</f>
        <v>-</v>
      </c>
      <c r="I171" s="321" t="str">
        <f>VLOOKUP($E171,TaskValues_ref!$E:$Z,5,FALSE)</f>
        <v>-</v>
      </c>
      <c r="J171" s="320" t="str">
        <f>VLOOKUP($E171,TaskValues_ref!$E:$Z,6,FALSE)</f>
        <v>all</v>
      </c>
      <c r="K171" s="321" t="str">
        <f>VLOOKUP($E171,TaskValues_ref!$E:$Z,10,FALSE)</f>
        <v>Amhara</v>
      </c>
      <c r="L171" s="195">
        <f>IF(VLOOKUP($E171,TaskValues_ref!$E:$Z,11,FALSE)=0,"",VLOOKUP($E171,TaskValues_ref!$E:$Z,11,FALSE))</f>
        <v>1</v>
      </c>
      <c r="M171" s="321" t="str">
        <f>IF(VLOOKUP($E171,TaskValues_ref!$E:$Z,13,FALSE)=0,"",VLOOKUP($E171,TaskValues_ref!$E:$Z,13,FALSE))</f>
        <v/>
      </c>
      <c r="N171" s="89">
        <f>IF(VLOOKUP($E171,TaskValues_ref!$E:$Z,15,FALSE)=0,"",VLOOKUP($E171,TaskValues_ref!$E:$Z,15,FALSE))</f>
        <v>1</v>
      </c>
      <c r="O171">
        <f>IF(VLOOKUP($E171,TaskValues_ref!$E:$Z,16,FALSE)=0,"",VLOOKUP($E171,TaskValues_ref!$E:$Z,16,FALSE))</f>
        <v>1</v>
      </c>
      <c r="P171" t="str">
        <f>IF(VLOOKUP($E171,TaskValues_ref!$E:$Z,17,FALSE)=0,"",VLOOKUP($E171,TaskValues_ref!$E:$Z,17,FALSE))</f>
        <v/>
      </c>
      <c r="Q171">
        <f>IF(VLOOKUP($E171,TaskValues_ref!$E:$Z,18,FALSE)=0,"",VLOOKUP($E171,TaskValues_ref!$E:$Z,18,FALSE))</f>
        <v>4.5844447190612616</v>
      </c>
      <c r="R171" t="str">
        <f>IF(VLOOKUP($E171,TaskValues_ref!$E:$Z,19,FALSE)=0,"",VLOOKUP($E171,TaskValues_ref!$E:$Z,19,FALSE))</f>
        <v/>
      </c>
      <c r="S171" t="str">
        <f>IF(VLOOKUP($E171,TaskValues_ref!$E:$Z,20,FALSE)=0,"",VLOOKUP($E171,TaskValues_ref!$E:$Z,20,FALSE))</f>
        <v/>
      </c>
    </row>
    <row r="172" spans="1:19" s="127" customFormat="1" x14ac:dyDescent="0.35">
      <c r="A172" s="373"/>
      <c r="B172" s="373"/>
      <c r="C172" s="373"/>
      <c r="D172" s="373"/>
      <c r="E172" s="373" t="s">
        <v>2770</v>
      </c>
      <c r="F172" s="374" t="str">
        <f>VLOOKUP(E172,TaskValues_ref!E:F,2,FALSE)</f>
        <v>Test additional</v>
      </c>
      <c r="G172" s="374"/>
      <c r="H172" s="374"/>
      <c r="I172" s="374"/>
      <c r="J172" s="376"/>
      <c r="K172" s="127" t="str">
        <f>VLOOKUP($E172,TaskValues_ref!$E:$Z,10,FALSE)</f>
        <v>Amhara</v>
      </c>
      <c r="L172" s="335"/>
      <c r="N172" s="377"/>
      <c r="Q172" s="258"/>
      <c r="S172" s="127">
        <v>1E-3</v>
      </c>
    </row>
    <row r="173" spans="1:19" s="127" customFormat="1" x14ac:dyDescent="0.35">
      <c r="A173" s="373"/>
      <c r="B173" s="373"/>
      <c r="C173" s="373"/>
      <c r="D173" s="373"/>
      <c r="E173" s="127" t="s">
        <v>2179</v>
      </c>
      <c r="F173" s="374" t="str">
        <f>VLOOKUP(E173,TaskValues_ref!E:F,2,FALSE)</f>
        <v>Normal labor management</v>
      </c>
      <c r="G173" s="374" t="s">
        <v>154</v>
      </c>
      <c r="H173" s="374" t="s">
        <v>155</v>
      </c>
      <c r="I173" s="375" t="s">
        <v>65</v>
      </c>
      <c r="J173" s="376" t="s">
        <v>156</v>
      </c>
      <c r="K173" s="375" t="str">
        <f>VLOOKUP($E173,TaskValues_ref!$E:$Z,10,FALSE)</f>
        <v>Amhara</v>
      </c>
      <c r="L173" s="335">
        <v>1</v>
      </c>
      <c r="N173" s="377">
        <v>1</v>
      </c>
      <c r="O173" s="127">
        <v>1</v>
      </c>
      <c r="Q173" s="378">
        <v>0</v>
      </c>
    </row>
    <row r="174" spans="1:19" s="127" customFormat="1" x14ac:dyDescent="0.35">
      <c r="A174" s="373"/>
      <c r="B174" s="373"/>
      <c r="C174" s="373"/>
      <c r="D174" s="373"/>
      <c r="E174" s="127" t="s">
        <v>2181</v>
      </c>
      <c r="F174" s="374" t="str">
        <f>VLOOKUP(E174,TaskValues_ref!E:F,2,FALSE)</f>
        <v>Emergency OB</v>
      </c>
      <c r="G174" s="374" t="s">
        <v>154</v>
      </c>
      <c r="H174" s="374" t="s">
        <v>155</v>
      </c>
      <c r="I174" s="375" t="s">
        <v>65</v>
      </c>
      <c r="J174" s="376" t="s">
        <v>156</v>
      </c>
      <c r="K174" s="375" t="str">
        <f>VLOOKUP($E174,TaskValues_ref!$E:$Z,10,FALSE)</f>
        <v>Amhara</v>
      </c>
      <c r="L174" s="335">
        <v>1</v>
      </c>
      <c r="N174" s="377">
        <v>1</v>
      </c>
      <c r="O174" s="127">
        <v>1</v>
      </c>
      <c r="Q174" s="378">
        <v>0</v>
      </c>
    </row>
    <row r="175" spans="1:19" s="127" customFormat="1" x14ac:dyDescent="0.35">
      <c r="A175" s="373"/>
      <c r="B175" s="373"/>
      <c r="C175" s="373"/>
      <c r="D175" s="373"/>
      <c r="E175" s="127" t="s">
        <v>2180</v>
      </c>
      <c r="F175" s="374" t="str">
        <f>VLOOKUP(E175,TaskValues_ref!E:F,2,FALSE)</f>
        <v>Active management 3rd stage</v>
      </c>
      <c r="G175" s="374" t="s">
        <v>154</v>
      </c>
      <c r="H175" s="374" t="s">
        <v>155</v>
      </c>
      <c r="I175" s="375" t="s">
        <v>65</v>
      </c>
      <c r="J175" s="376" t="s">
        <v>156</v>
      </c>
      <c r="K175" s="375" t="str">
        <f>VLOOKUP($E175,TaskValues_ref!$E:$Z,10,FALSE)</f>
        <v>Amhara</v>
      </c>
      <c r="L175" s="335">
        <v>1</v>
      </c>
      <c r="N175" s="377">
        <v>1</v>
      </c>
      <c r="O175" s="127">
        <v>1</v>
      </c>
      <c r="Q175" s="378">
        <v>0</v>
      </c>
    </row>
    <row r="176" spans="1:19" s="127" customFormat="1" x14ac:dyDescent="0.35">
      <c r="A176" s="373"/>
      <c r="B176" s="373"/>
      <c r="C176" s="373"/>
      <c r="D176" s="373"/>
      <c r="E176" s="127" t="s">
        <v>2192</v>
      </c>
      <c r="F176" s="374" t="str">
        <f>VLOOKUP(E176,TaskValues_ref!E:F,2,FALSE)</f>
        <v>Maternal sepsis</v>
      </c>
      <c r="G176" s="374" t="s">
        <v>154</v>
      </c>
      <c r="H176" s="374" t="s">
        <v>155</v>
      </c>
      <c r="I176" s="375" t="s">
        <v>65</v>
      </c>
      <c r="J176" s="376" t="s">
        <v>156</v>
      </c>
      <c r="K176" s="375" t="str">
        <f>VLOOKUP($E176,TaskValues_ref!$E:$Z,10,FALSE)</f>
        <v>Amhara</v>
      </c>
      <c r="L176" s="335">
        <v>1</v>
      </c>
      <c r="N176" s="377">
        <v>1</v>
      </c>
      <c r="O176" s="127">
        <v>1</v>
      </c>
      <c r="Q176" s="378">
        <v>0</v>
      </c>
    </row>
    <row r="177" spans="5:19" x14ac:dyDescent="0.35">
      <c r="E177" s="64" t="s">
        <v>2793</v>
      </c>
      <c r="F177" s="319" t="str">
        <f>VLOOKUP(E177,TaskValues_ref!E:F,2,FALSE)</f>
        <v>Travel HEH</v>
      </c>
      <c r="G177" s="321" t="str">
        <f>VLOOKUP($E177,TaskValues_ref!$E:$Z,3,FALSE)</f>
        <v>Non-productive</v>
      </c>
      <c r="H177" s="321" t="str">
        <f>VLOOKUP($E177,TaskValues_ref!$E:$Z,4,FALSE)</f>
        <v>-</v>
      </c>
      <c r="I177" s="321" t="str">
        <f>VLOOKUP($E177,TaskValues_ref!$E:$Z,5,FALSE)</f>
        <v>-</v>
      </c>
      <c r="J177" s="320" t="str">
        <f>VLOOKUP($E177,TaskValues_ref!$E:$Z,6,FALSE)</f>
        <v>all</v>
      </c>
      <c r="K177" s="321" t="str">
        <f>VLOOKUP($E177,TaskValues_ref!$E:$Z,10,FALSE)</f>
        <v>Amhara</v>
      </c>
      <c r="L177" s="195">
        <f>IF(VLOOKUP($E177,TaskValues_ref!$E:$Z,11,FALSE)=0,"",VLOOKUP($E177,TaskValues_ref!$E:$Z,11,FALSE))</f>
        <v>0.5</v>
      </c>
      <c r="M177" s="321" t="str">
        <f>IF(VLOOKUP($E177,TaskValues_ref!$E:$Z,13,FALSE)=0,"",VLOOKUP($E177,TaskValues_ref!$E:$Z,13,FALSE))</f>
        <v/>
      </c>
      <c r="N177" s="89">
        <f>IF(VLOOKUP($E177,TaskValues_ref!$E:$Z,15,FALSE)=0,"",VLOOKUP($E177,TaskValues_ref!$E:$Z,15,FALSE))</f>
        <v>0.98</v>
      </c>
      <c r="O177">
        <f>IF(VLOOKUP($E177,TaskValues_ref!$E:$Z,16,FALSE)=0,"",VLOOKUP($E177,TaskValues_ref!$E:$Z,16,FALSE))</f>
        <v>1</v>
      </c>
      <c r="P177" t="str">
        <f>IF(VLOOKUP($E177,TaskValues_ref!$E:$Z,17,FALSE)=0,"",VLOOKUP($E177,TaskValues_ref!$E:$Z,17,FALSE))</f>
        <v/>
      </c>
      <c r="Q177">
        <f>IF(VLOOKUP($E177,TaskValues_ref!$E:$Z,18,FALSE)=0,"",VLOOKUP($E177,TaskValues_ref!$E:$Z,18,FALSE))</f>
        <v>5.3832494807158753</v>
      </c>
      <c r="R177" t="str">
        <f>IF(VLOOKUP($E177,TaskValues_ref!$E:$Z,19,FALSE)=0,"",VLOOKUP($E177,TaskValues_ref!$E:$Z,19,FALSE))</f>
        <v/>
      </c>
      <c r="S177" t="str">
        <f>IF(VLOOKUP($E177,TaskValues_ref!$E:$Z,20,FALSE)=0,"",VLOOKUP($E177,TaskValues_ref!$E:$Z,20,FALSE))</f>
        <v/>
      </c>
    </row>
    <row r="178" spans="5:19" x14ac:dyDescent="0.35">
      <c r="E178" s="64" t="s">
        <v>2794</v>
      </c>
      <c r="F178" s="319" t="str">
        <f>VLOOKUP(E178,TaskValues_ref!E:F,2,FALSE)</f>
        <v>Travel HEP</v>
      </c>
      <c r="G178" s="321" t="str">
        <f>VLOOKUP($E178,TaskValues_ref!$E:$Z,3,FALSE)</f>
        <v>Non-productive</v>
      </c>
      <c r="H178" s="321" t="str">
        <f>VLOOKUP($E178,TaskValues_ref!$E:$Z,4,FALSE)</f>
        <v>-</v>
      </c>
      <c r="I178" s="321" t="str">
        <f>VLOOKUP($E178,TaskValues_ref!$E:$Z,5,FALSE)</f>
        <v>-</v>
      </c>
      <c r="J178" s="320" t="str">
        <f>VLOOKUP($E178,TaskValues_ref!$E:$Z,6,FALSE)</f>
        <v>all</v>
      </c>
      <c r="K178" s="321" t="str">
        <f>VLOOKUP($E178,TaskValues_ref!$E:$Z,10,FALSE)</f>
        <v>Amhara</v>
      </c>
      <c r="L178" s="195">
        <f>IF(VLOOKUP($E178,TaskValues_ref!$E:$Z,11,FALSE)=0,"",VLOOKUP($E178,TaskValues_ref!$E:$Z,11,FALSE))</f>
        <v>0.5</v>
      </c>
      <c r="M178" s="321"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5.3832494807158753</v>
      </c>
      <c r="R178" t="str">
        <f>IF(VLOOKUP($E178,TaskValues_ref!$E:$Z,19,FALSE)=0,"",VLOOKUP($E178,TaskValues_ref!$E:$Z,19,FALSE))</f>
        <v/>
      </c>
      <c r="S178" t="str">
        <f>IF(VLOOKUP($E178,TaskValues_ref!$E:$Z,20,FALSE)=0,"",VLOOKUP($E178,TaskValues_ref!$E:$Z,20,FALSE))</f>
        <v/>
      </c>
    </row>
    <row r="179" spans="5:19" x14ac:dyDescent="0.35">
      <c r="E179" s="64" t="s">
        <v>2811</v>
      </c>
      <c r="F179" s="321" t="s">
        <v>2817</v>
      </c>
      <c r="G179" s="321" t="str">
        <f>VLOOKUP($E179,TaskValues_ref!$E:$Z,3,FALSE)</f>
        <v>Non-productive</v>
      </c>
      <c r="H179" s="321" t="str">
        <f>VLOOKUP($E179,TaskValues_ref!$E:$Z,4,FALSE)</f>
        <v>-</v>
      </c>
      <c r="I179" s="321" t="str">
        <f>VLOOKUP($E179,TaskValues_ref!$E:$Z,5,FALSE)</f>
        <v>-</v>
      </c>
      <c r="J179" s="320" t="str">
        <f>VLOOKUP($E179,TaskValues_ref!$E:$Z,6,FALSE)</f>
        <v>-</v>
      </c>
      <c r="K179" s="321" t="str">
        <f>VLOOKUP($E179,TaskValues_ref!$E:$Z,10,FALSE)</f>
        <v>Amhara</v>
      </c>
      <c r="L179" s="195" t="str">
        <f>IF(VLOOKUP($E179,TaskValues_ref!$E:$Z,11,FALSE)=0,"",VLOOKUP($E179,TaskValues_ref!$E:$Z,11,FALSE))</f>
        <v/>
      </c>
      <c r="M179" s="321" t="str">
        <f>IF(VLOOKUP($E179,TaskValues_ref!$E:$Z,13,FALSE)=0,"",VLOOKUP($E179,TaskValues_ref!$E:$Z,13,FALSE))</f>
        <v/>
      </c>
      <c r="N179" s="89" t="str">
        <f>IF(VLOOKUP($E179,TaskValues_ref!$E:$Z,15,FALSE)=0,"",VLOOKUP($E179,TaskValues_ref!$E:$Z,15,FALSE))</f>
        <v/>
      </c>
      <c r="O179" t="str">
        <f>IF(VLOOKUP($E179,TaskValues_ref!$E:$Z,16,FALSE)=0,"",VLOOKUP($E179,TaskValues_ref!$E:$Z,16,FALSE))</f>
        <v/>
      </c>
      <c r="P179" t="str">
        <f>IF(VLOOKUP($E179,TaskValues_ref!$E:$Z,17,FALSE)=0,"",VLOOKUP($E179,TaskValues_ref!$E:$Z,17,FALSE))</f>
        <v/>
      </c>
      <c r="Q179" t="str">
        <f>IF(VLOOKUP($E179,TaskValues_ref!$E:$Z,18,FALSE)=0,"",VLOOKUP($E179,TaskValues_ref!$E:$Z,18,FALSE))</f>
        <v/>
      </c>
      <c r="R179">
        <f>IF(VLOOKUP($E179,TaskValues_ref!$E:$Z,19,FALSE)=0,"",VLOOKUP($E179,TaskValues_ref!$E:$Z,19,FALSE))</f>
        <v>4.5120000000000005</v>
      </c>
      <c r="S179" t="str">
        <f>IF(VLOOKUP($E179,TaskValues_ref!$E:$Z,20,FALSE)=0,"",VLOOKUP($E179,TaskValues_ref!$E:$Z,20,FALSE))</f>
        <v/>
      </c>
    </row>
    <row r="180" spans="5:19" x14ac:dyDescent="0.35">
      <c r="E180" s="64" t="s">
        <v>2812</v>
      </c>
      <c r="F180" s="321" t="s">
        <v>2818</v>
      </c>
      <c r="G180" s="321" t="str">
        <f>VLOOKUP($E180,TaskValues_ref!$E:$Z,3,FALSE)</f>
        <v>Non-productive</v>
      </c>
      <c r="H180" s="321" t="str">
        <f>VLOOKUP($E180,TaskValues_ref!$E:$Z,4,FALSE)</f>
        <v>-</v>
      </c>
      <c r="I180" s="321" t="str">
        <f>VLOOKUP($E180,TaskValues_ref!$E:$Z,5,FALSE)</f>
        <v>-</v>
      </c>
      <c r="J180" s="320" t="str">
        <f>VLOOKUP($E180,TaskValues_ref!$E:$Z,6,FALSE)</f>
        <v>-</v>
      </c>
      <c r="K180" s="321" t="str">
        <f>VLOOKUP($E180,TaskValues_ref!$E:$Z,10,FALSE)</f>
        <v>Amhara</v>
      </c>
      <c r="L180" s="195" t="str">
        <f>IF(VLOOKUP($E180,TaskValues_ref!$E:$Z,11,FALSE)=0,"",VLOOKUP($E180,TaskValues_ref!$E:$Z,11,FALSE))</f>
        <v/>
      </c>
      <c r="M180" s="321" t="str">
        <f>IF(VLOOKUP($E180,TaskValues_ref!$E:$Z,13,FALSE)=0,"",VLOOKUP($E180,TaskValues_ref!$E:$Z,13,FALSE))</f>
        <v/>
      </c>
      <c r="N180" s="89" t="str">
        <f>IF(VLOOKUP($E180,TaskValues_ref!$E:$Z,15,FALSE)=0,"",VLOOKUP($E180,TaskValues_ref!$E:$Z,15,FALSE))</f>
        <v/>
      </c>
      <c r="O180" t="str">
        <f>IF(VLOOKUP($E180,TaskValues_ref!$E:$Z,16,FALSE)=0,"",VLOOKUP($E180,TaskValues_ref!$E:$Z,16,FALSE))</f>
        <v/>
      </c>
      <c r="P180" t="str">
        <f>IF(VLOOKUP($E180,TaskValues_ref!$E:$Z,17,FALSE)=0,"",VLOOKUP($E180,TaskValues_ref!$E:$Z,17,FALSE))</f>
        <v/>
      </c>
      <c r="Q180" t="str">
        <f>IF(VLOOKUP($E180,TaskValues_ref!$E:$Z,18,FALSE)=0,"",VLOOKUP($E180,TaskValues_ref!$E:$Z,18,FALSE))</f>
        <v/>
      </c>
      <c r="R180">
        <f>IF(VLOOKUP($E180,TaskValues_ref!$E:$Z,19,FALSE)=0,"",VLOOKUP($E180,TaskValues_ref!$E:$Z,19,FALSE))</f>
        <v>4.5120000000000005</v>
      </c>
      <c r="S180" t="str">
        <f>IF(VLOOKUP($E180,TaskValues_ref!$E:$Z,20,FALSE)=0,"",VLOOKUP($E180,TaskValues_ref!$E:$Z,20,FALSE))</f>
        <v/>
      </c>
    </row>
    <row r="181" spans="5:19" x14ac:dyDescent="0.35">
      <c r="E181" s="64" t="s">
        <v>2813</v>
      </c>
      <c r="F181" s="321" t="s">
        <v>2819</v>
      </c>
      <c r="G181" s="321" t="str">
        <f>VLOOKUP($E181,TaskValues_ref!$E:$Z,3,FALSE)</f>
        <v>Non-productive</v>
      </c>
      <c r="H181" s="321" t="str">
        <f>VLOOKUP($E181,TaskValues_ref!$E:$Z,4,FALSE)</f>
        <v>-</v>
      </c>
      <c r="I181" s="321" t="str">
        <f>VLOOKUP($E181,TaskValues_ref!$E:$Z,5,FALSE)</f>
        <v>-</v>
      </c>
      <c r="J181" s="320" t="str">
        <f>VLOOKUP($E181,TaskValues_ref!$E:$Z,6,FALSE)</f>
        <v>-</v>
      </c>
      <c r="K181" s="321" t="str">
        <f>VLOOKUP($E181,TaskValues_ref!$E:$Z,10,FALSE)</f>
        <v>Amhara</v>
      </c>
      <c r="L181" s="195" t="str">
        <f>IF(VLOOKUP($E181,TaskValues_ref!$E:$Z,11,FALSE)=0,"",VLOOKUP($E181,TaskValues_ref!$E:$Z,11,FALSE))</f>
        <v/>
      </c>
      <c r="M181" s="321"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f>IF(VLOOKUP($E181,TaskValues_ref!$E:$Z,19,FALSE)=0,"",VLOOKUP($E181,TaskValues_ref!$E:$Z,19,FALSE))</f>
        <v>4.5120000000000005</v>
      </c>
      <c r="S181" t="str">
        <f>IF(VLOOKUP($E181,TaskValues_ref!$E:$Z,20,FALSE)=0,"",VLOOKUP($E181,TaskValues_ref!$E:$Z,20,FALSE))</f>
        <v/>
      </c>
    </row>
    <row r="182" spans="5:19" x14ac:dyDescent="0.35">
      <c r="E182" s="64" t="s">
        <v>2814</v>
      </c>
      <c r="F182" s="321" t="s">
        <v>2820</v>
      </c>
      <c r="G182" s="321" t="str">
        <f>VLOOKUP($E182,TaskValues_ref!$E:$Z,3,FALSE)</f>
        <v>Non-productive</v>
      </c>
      <c r="H182" s="321" t="str">
        <f>VLOOKUP($E182,TaskValues_ref!$E:$Z,4,FALSE)</f>
        <v>-</v>
      </c>
      <c r="I182" s="321" t="str">
        <f>VLOOKUP($E182,TaskValues_ref!$E:$Z,5,FALSE)</f>
        <v>-</v>
      </c>
      <c r="J182" s="320" t="str">
        <f>VLOOKUP($E182,TaskValues_ref!$E:$Z,6,FALSE)</f>
        <v>-</v>
      </c>
      <c r="K182" s="321" t="str">
        <f>VLOOKUP($E182,TaskValues_ref!$E:$Z,10,FALSE)</f>
        <v>Amhara</v>
      </c>
      <c r="L182" s="195" t="str">
        <f>IF(VLOOKUP($E182,TaskValues_ref!$E:$Z,11,FALSE)=0,"",VLOOKUP($E182,TaskValues_ref!$E:$Z,11,FALSE))</f>
        <v/>
      </c>
      <c r="M182" s="321"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f>IF(VLOOKUP($E182,TaskValues_ref!$E:$Z,19,FALSE)=0,"",VLOOKUP($E182,TaskValues_ref!$E:$Z,19,FALSE))</f>
        <v>4.5120000000000005</v>
      </c>
      <c r="S182" t="str">
        <f>IF(VLOOKUP($E182,TaskValues_ref!$E:$Z,20,FALSE)=0,"",VLOOKUP($E182,TaskValues_ref!$E:$Z,20,FALSE))</f>
        <v/>
      </c>
    </row>
    <row r="183" spans="5:19" x14ac:dyDescent="0.35">
      <c r="E183" s="64" t="s">
        <v>2815</v>
      </c>
      <c r="F183" s="321" t="s">
        <v>2821</v>
      </c>
      <c r="G183" s="321" t="str">
        <f>VLOOKUP($E183,TaskValues_ref!$E:$Z,3,FALSE)</f>
        <v>Non-productive</v>
      </c>
      <c r="H183" s="321" t="str">
        <f>VLOOKUP($E183,TaskValues_ref!$E:$Z,4,FALSE)</f>
        <v>-</v>
      </c>
      <c r="I183" s="321" t="str">
        <f>VLOOKUP($E183,TaskValues_ref!$E:$Z,5,FALSE)</f>
        <v>-</v>
      </c>
      <c r="J183" s="320" t="str">
        <f>VLOOKUP($E183,TaskValues_ref!$E:$Z,6,FALSE)</f>
        <v>-</v>
      </c>
      <c r="K183" s="321" t="str">
        <f>VLOOKUP($E183,TaskValues_ref!$E:$Z,10,FALSE)</f>
        <v>Amhara</v>
      </c>
      <c r="L183" s="195" t="str">
        <f>IF(VLOOKUP($E183,TaskValues_ref!$E:$Z,11,FALSE)=0,"",VLOOKUP($E183,TaskValues_ref!$E:$Z,11,FALSE))</f>
        <v/>
      </c>
      <c r="M183" s="321" t="str">
        <f>IF(VLOOKUP($E183,TaskValues_ref!$E:$Z,13,FALSE)=0,"",VLOOKUP($E183,TaskValues_ref!$E:$Z,13,FALSE))</f>
        <v/>
      </c>
      <c r="N183" s="89" t="str">
        <f>IF(VLOOKUP($E183,TaskValues_ref!$E:$Z,15,FALSE)=0,"",VLOOKUP($E183,TaskValues_ref!$E:$Z,15,FALSE))</f>
        <v/>
      </c>
      <c r="O183" t="str">
        <f>IF(VLOOKUP($E183,TaskValues_ref!$E:$Z,16,FALSE)=0,"",VLOOKUP($E183,TaskValues_ref!$E:$Z,16,FALSE))</f>
        <v/>
      </c>
      <c r="P183" t="str">
        <f>IF(VLOOKUP($E183,TaskValues_ref!$E:$Z,17,FALSE)=0,"",VLOOKUP($E183,TaskValues_ref!$E:$Z,17,FALSE))</f>
        <v/>
      </c>
      <c r="Q183" t="str">
        <f>IF(VLOOKUP($E183,TaskValues_ref!$E:$Z,18,FALSE)=0,"",VLOOKUP($E183,TaskValues_ref!$E:$Z,18,FALSE))</f>
        <v/>
      </c>
      <c r="R183">
        <f>IF(VLOOKUP($E183,TaskValues_ref!$E:$Z,19,FALSE)=0,"",VLOOKUP($E183,TaskValues_ref!$E:$Z,19,FALSE))</f>
        <v>4.5120000000000005</v>
      </c>
      <c r="S183" t="str">
        <f>IF(VLOOKUP($E183,TaskValues_ref!$E:$Z,20,FALSE)=0,"",VLOOKUP($E183,TaskValues_ref!$E:$Z,20,FALSE))</f>
        <v/>
      </c>
    </row>
    <row r="184" spans="5:19" x14ac:dyDescent="0.35">
      <c r="E184" s="64" t="s">
        <v>2816</v>
      </c>
      <c r="F184" s="321" t="s">
        <v>2822</v>
      </c>
      <c r="G184" s="321" t="str">
        <f>VLOOKUP($E184,TaskValues_ref!$E:$Z,3,FALSE)</f>
        <v>Non-productive</v>
      </c>
      <c r="H184" s="321" t="str">
        <f>VLOOKUP($E184,TaskValues_ref!$E:$Z,4,FALSE)</f>
        <v>-</v>
      </c>
      <c r="I184" s="321" t="str">
        <f>VLOOKUP($E184,TaskValues_ref!$E:$Z,5,FALSE)</f>
        <v>-</v>
      </c>
      <c r="J184" s="320" t="str">
        <f>VLOOKUP($E184,TaskValues_ref!$E:$Z,6,FALSE)</f>
        <v>-</v>
      </c>
      <c r="K184" s="321" t="str">
        <f>VLOOKUP($E184,TaskValues_ref!$E:$Z,10,FALSE)</f>
        <v>Amhara</v>
      </c>
      <c r="L184" s="195" t="str">
        <f>IF(VLOOKUP($E184,TaskValues_ref!$E:$Z,11,FALSE)=0,"",VLOOKUP($E184,TaskValues_ref!$E:$Z,11,FALSE))</f>
        <v/>
      </c>
      <c r="M184" s="321"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f>IF(VLOOKUP($E184,TaskValues_ref!$E:$Z,19,FALSE)=0,"",VLOOKUP($E184,TaskValues_ref!$E:$Z,19,FALSE))</f>
        <v>4.5120000000000005</v>
      </c>
      <c r="S184" t="str">
        <f>IF(VLOOKUP($E184,TaskValues_ref!$E:$Z,20,FALSE)=0,"",VLOOKUP($E184,TaskValues_ref!$E:$Z,20,FALSE))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6032AB-D91B-4380-8AAF-091B71BF2838}">
          <x14:formula1>
            <xm:f>Lookup!$D$2:$D$15</xm:f>
          </x14:formula1>
          <xm:sqref>I172:I176 I185:I500</xm:sqref>
        </x14:dataValidation>
        <x14:dataValidation type="list" allowBlank="1" showInputMessage="1" showErrorMessage="1" xr:uid="{2DE55DD6-00CB-4F77-BE15-ADA13DE0C2EF}">
          <x14:formula1>
            <xm:f>Lookup!$B$2:$B$9</xm:f>
          </x14:formula1>
          <xm:sqref>H172:H176 H185:H401</xm:sqref>
        </x14:dataValidation>
        <x14:dataValidation type="list" allowBlank="1" showInputMessage="1" showErrorMessage="1" xr:uid="{32A18B71-6E51-49D8-BEF1-5EC6D298D0A5}">
          <x14:formula1>
            <xm:f>Lookup!$F$2:$F$45</xm:f>
          </x14:formula1>
          <xm:sqref>J2:J1048576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F81EC-120B-4AC6-BE1B-07666847D0AD}">
  <sheetPr>
    <tabColor theme="9"/>
  </sheetPr>
  <dimension ref="A1:AA33"/>
  <sheetViews>
    <sheetView topLeftCell="E1" workbookViewId="0">
      <selection activeCell="O34" sqref="O34"/>
    </sheetView>
  </sheetViews>
  <sheetFormatPr defaultRowHeight="14.5" x14ac:dyDescent="0.35"/>
  <cols>
    <col min="1" max="1" width="25.453125" bestFit="1" customWidth="1"/>
    <col min="2" max="2" width="31.1796875" bestFit="1" customWidth="1"/>
    <col min="3" max="3" width="14.26953125" bestFit="1" customWidth="1"/>
    <col min="4" max="4" width="3.81640625" bestFit="1" customWidth="1"/>
    <col min="5" max="5" width="13.26953125" bestFit="1" customWidth="1"/>
    <col min="6" max="6" width="22.81640625" bestFit="1" customWidth="1"/>
    <col min="7" max="7" width="12.1796875" bestFit="1" customWidth="1"/>
    <col min="8" max="8" width="9.453125" bestFit="1" customWidth="1"/>
    <col min="9" max="9" width="12.453125" bestFit="1" customWidth="1"/>
    <col min="10" max="10" width="12.1796875" bestFit="1" customWidth="1"/>
    <col min="11" max="11" width="13.81640625" hidden="1" customWidth="1"/>
    <col min="12" max="12" width="5" hidden="1" customWidth="1"/>
    <col min="13" max="13" width="7.26953125" hidden="1" customWidth="1"/>
    <col min="14" max="14" width="9.81640625" hidden="1" customWidth="1"/>
    <col min="15" max="15" width="15.81640625" bestFit="1" customWidth="1"/>
    <col min="16" max="16" width="27.81640625" bestFit="1" customWidth="1"/>
    <col min="17" max="17" width="12.54296875" bestFit="1" customWidth="1"/>
    <col min="18" max="18" width="38.453125" bestFit="1" customWidth="1"/>
    <col min="19" max="19" width="15.453125" bestFit="1" customWidth="1"/>
    <col min="20" max="20" width="18.453125" bestFit="1" customWidth="1"/>
    <col min="21" max="21" width="18.1796875" bestFit="1" customWidth="1"/>
    <col min="22" max="22" width="14.1796875" bestFit="1" customWidth="1"/>
    <col min="23" max="23" width="13.453125" bestFit="1" customWidth="1"/>
    <col min="24" max="24" width="7.54296875" bestFit="1" customWidth="1"/>
    <col min="25" max="25" width="5.453125" bestFit="1" customWidth="1"/>
    <col min="26" max="26" width="31.81640625" bestFit="1" customWidth="1"/>
    <col min="27" max="27" width="9.7265625" bestFit="1" customWidth="1"/>
  </cols>
  <sheetData>
    <row r="1" spans="1:27" x14ac:dyDescent="0.35">
      <c r="A1" t="s">
        <v>2166</v>
      </c>
      <c r="E1" t="s">
        <v>135</v>
      </c>
      <c r="F1" t="s">
        <v>136</v>
      </c>
      <c r="G1" t="s">
        <v>137</v>
      </c>
      <c r="H1" t="s">
        <v>138</v>
      </c>
      <c r="I1" t="s">
        <v>139</v>
      </c>
      <c r="J1" t="s">
        <v>140</v>
      </c>
      <c r="K1" t="s">
        <v>2170</v>
      </c>
      <c r="L1" t="s">
        <v>2171</v>
      </c>
      <c r="M1" t="s">
        <v>2172</v>
      </c>
      <c r="N1" t="s">
        <v>141</v>
      </c>
      <c r="O1" t="s">
        <v>142</v>
      </c>
      <c r="P1" t="s">
        <v>143</v>
      </c>
      <c r="Q1" t="s">
        <v>144</v>
      </c>
      <c r="R1" t="s">
        <v>145</v>
      </c>
      <c r="S1" t="s">
        <v>146</v>
      </c>
      <c r="T1" t="s">
        <v>147</v>
      </c>
      <c r="U1" t="s">
        <v>148</v>
      </c>
      <c r="V1" t="s">
        <v>149</v>
      </c>
      <c r="W1" t="s">
        <v>150</v>
      </c>
      <c r="X1" t="s">
        <v>151</v>
      </c>
      <c r="Y1" t="s">
        <v>2200</v>
      </c>
      <c r="Z1" t="s">
        <v>2183</v>
      </c>
      <c r="AA1" t="s">
        <v>2833</v>
      </c>
    </row>
    <row r="2" spans="1:27" x14ac:dyDescent="0.35">
      <c r="A2" t="s">
        <v>2337</v>
      </c>
      <c r="B2" t="s">
        <v>2378</v>
      </c>
      <c r="C2" t="s">
        <v>2386</v>
      </c>
      <c r="D2">
        <v>119</v>
      </c>
      <c r="F2" t="s">
        <v>2390</v>
      </c>
      <c r="G2" t="s">
        <v>154</v>
      </c>
      <c r="H2" t="s">
        <v>2789</v>
      </c>
      <c r="I2" t="s">
        <v>220</v>
      </c>
      <c r="K2" t="s">
        <v>975</v>
      </c>
      <c r="L2" t="s">
        <v>975</v>
      </c>
      <c r="M2" t="s">
        <v>975</v>
      </c>
      <c r="N2" t="s">
        <v>2886</v>
      </c>
      <c r="P2" t="s">
        <v>2195</v>
      </c>
      <c r="Q2">
        <v>0.5</v>
      </c>
      <c r="R2" t="s">
        <v>2555</v>
      </c>
      <c r="S2">
        <v>1.01</v>
      </c>
      <c r="T2">
        <v>12</v>
      </c>
      <c r="V2">
        <v>15</v>
      </c>
      <c r="Y2" t="s">
        <v>975</v>
      </c>
      <c r="Z2" t="s">
        <v>2392</v>
      </c>
      <c r="AA2" t="s">
        <v>3147</v>
      </c>
    </row>
    <row r="3" spans="1:27" x14ac:dyDescent="0.35">
      <c r="E3" t="s">
        <v>3368</v>
      </c>
      <c r="J3" t="s">
        <v>3376</v>
      </c>
    </row>
    <row r="4" spans="1:27" x14ac:dyDescent="0.35">
      <c r="E4" t="s">
        <v>3369</v>
      </c>
      <c r="J4" t="s">
        <v>3377</v>
      </c>
    </row>
    <row r="5" spans="1:27" x14ac:dyDescent="0.35">
      <c r="E5" t="s">
        <v>3370</v>
      </c>
      <c r="J5" t="s">
        <v>3378</v>
      </c>
    </row>
    <row r="6" spans="1:27" x14ac:dyDescent="0.35">
      <c r="E6" t="s">
        <v>3371</v>
      </c>
      <c r="J6" t="s">
        <v>3379</v>
      </c>
    </row>
    <row r="7" spans="1:27" x14ac:dyDescent="0.35">
      <c r="E7" t="s">
        <v>3372</v>
      </c>
      <c r="J7" t="s">
        <v>3380</v>
      </c>
    </row>
    <row r="8" spans="1:27" x14ac:dyDescent="0.35">
      <c r="E8" t="s">
        <v>3373</v>
      </c>
      <c r="J8" t="s">
        <v>3381</v>
      </c>
    </row>
    <row r="9" spans="1:27" x14ac:dyDescent="0.35">
      <c r="E9" t="s">
        <v>3374</v>
      </c>
      <c r="J9" t="s">
        <v>3382</v>
      </c>
    </row>
    <row r="10" spans="1:27" x14ac:dyDescent="0.35">
      <c r="E10" t="s">
        <v>3375</v>
      </c>
      <c r="J10" t="s">
        <v>3383</v>
      </c>
    </row>
    <row r="11" spans="1:27" x14ac:dyDescent="0.35">
      <c r="E11" t="s">
        <v>3384</v>
      </c>
      <c r="J11" t="s">
        <v>3387</v>
      </c>
    </row>
    <row r="12" spans="1:27" x14ac:dyDescent="0.35">
      <c r="E12" t="s">
        <v>3385</v>
      </c>
      <c r="J12" t="s">
        <v>3388</v>
      </c>
    </row>
    <row r="13" spans="1:27" x14ac:dyDescent="0.35">
      <c r="E13" t="s">
        <v>3386</v>
      </c>
      <c r="J13" t="s">
        <v>3389</v>
      </c>
    </row>
    <row r="14" spans="1:27" x14ac:dyDescent="0.35">
      <c r="A14" t="s">
        <v>2337</v>
      </c>
      <c r="B14" t="s">
        <v>2378</v>
      </c>
      <c r="C14" t="s">
        <v>2393</v>
      </c>
      <c r="D14">
        <v>122</v>
      </c>
      <c r="E14" t="s">
        <v>2710</v>
      </c>
      <c r="F14" t="s">
        <v>2399</v>
      </c>
      <c r="G14" t="s">
        <v>154</v>
      </c>
      <c r="H14" t="s">
        <v>2789</v>
      </c>
      <c r="I14" t="s">
        <v>220</v>
      </c>
      <c r="K14" t="s">
        <v>975</v>
      </c>
      <c r="L14" t="s">
        <v>975</v>
      </c>
      <c r="M14" t="s">
        <v>194</v>
      </c>
      <c r="N14" t="s">
        <v>2886</v>
      </c>
      <c r="O14">
        <v>0.24429999999999999</v>
      </c>
      <c r="P14" t="s">
        <v>1863</v>
      </c>
      <c r="S14">
        <v>1.02</v>
      </c>
      <c r="U14">
        <v>1</v>
      </c>
      <c r="V14">
        <v>5</v>
      </c>
      <c r="Y14" t="s">
        <v>975</v>
      </c>
      <c r="AA14" t="s">
        <v>3098</v>
      </c>
    </row>
    <row r="15" spans="1:27" x14ac:dyDescent="0.35">
      <c r="E15" t="s">
        <v>3401</v>
      </c>
      <c r="J15" t="s">
        <v>3406</v>
      </c>
      <c r="O15" s="68">
        <v>9.0999999999999998E-2</v>
      </c>
    </row>
    <row r="16" spans="1:27" x14ac:dyDescent="0.35">
      <c r="E16" t="s">
        <v>3402</v>
      </c>
      <c r="J16" t="s">
        <v>3407</v>
      </c>
      <c r="O16" s="54">
        <v>0.15</v>
      </c>
    </row>
    <row r="17" spans="1:27" x14ac:dyDescent="0.35">
      <c r="E17" t="s">
        <v>3403</v>
      </c>
      <c r="J17" t="s">
        <v>3396</v>
      </c>
      <c r="O17" s="68">
        <v>0.192</v>
      </c>
    </row>
    <row r="18" spans="1:27" x14ac:dyDescent="0.35">
      <c r="E18" t="s">
        <v>3404</v>
      </c>
      <c r="J18" t="s">
        <v>3397</v>
      </c>
      <c r="O18" s="68">
        <v>0.222</v>
      </c>
    </row>
    <row r="19" spans="1:27" x14ac:dyDescent="0.35">
      <c r="E19" t="s">
        <v>3405</v>
      </c>
      <c r="J19" t="s">
        <v>3398</v>
      </c>
      <c r="O19" s="68">
        <v>0.33600000000000002</v>
      </c>
    </row>
    <row r="20" spans="1:27" x14ac:dyDescent="0.35">
      <c r="E20" t="s">
        <v>3400</v>
      </c>
      <c r="J20" t="s">
        <v>3399</v>
      </c>
      <c r="O20" s="68">
        <v>0.36899999999999999</v>
      </c>
    </row>
    <row r="21" spans="1:27" x14ac:dyDescent="0.35">
      <c r="A21" t="s">
        <v>2337</v>
      </c>
      <c r="B21" t="s">
        <v>2378</v>
      </c>
      <c r="C21" t="s">
        <v>519</v>
      </c>
      <c r="D21">
        <v>125</v>
      </c>
      <c r="F21" t="s">
        <v>2401</v>
      </c>
      <c r="G21" t="s">
        <v>154</v>
      </c>
      <c r="H21" t="s">
        <v>2789</v>
      </c>
      <c r="I21" t="s">
        <v>220</v>
      </c>
      <c r="K21" t="s">
        <v>975</v>
      </c>
      <c r="L21" t="s">
        <v>975</v>
      </c>
      <c r="M21" t="s">
        <v>194</v>
      </c>
      <c r="N21" t="s">
        <v>2886</v>
      </c>
      <c r="P21" t="s">
        <v>1863</v>
      </c>
      <c r="S21">
        <v>1.02</v>
      </c>
      <c r="U21">
        <v>1</v>
      </c>
      <c r="V21">
        <v>5</v>
      </c>
      <c r="Y21" t="s">
        <v>975</v>
      </c>
      <c r="AA21" t="s">
        <v>3112</v>
      </c>
    </row>
    <row r="22" spans="1:27" x14ac:dyDescent="0.35">
      <c r="E22" t="s">
        <v>3390</v>
      </c>
      <c r="J22" t="s">
        <v>3395</v>
      </c>
      <c r="O22" s="68">
        <v>2.5999999999999999E-2</v>
      </c>
    </row>
    <row r="23" spans="1:27" x14ac:dyDescent="0.35">
      <c r="E23" t="s">
        <v>3391</v>
      </c>
      <c r="J23" t="s">
        <v>3396</v>
      </c>
      <c r="O23" s="68">
        <v>3.9E-2</v>
      </c>
    </row>
    <row r="24" spans="1:27" x14ac:dyDescent="0.35">
      <c r="E24" t="s">
        <v>3392</v>
      </c>
      <c r="J24" t="s">
        <v>3397</v>
      </c>
      <c r="O24" s="68">
        <v>4.2999999999999997E-2</v>
      </c>
    </row>
    <row r="25" spans="1:27" x14ac:dyDescent="0.35">
      <c r="E25" t="s">
        <v>3393</v>
      </c>
      <c r="J25" t="s">
        <v>3398</v>
      </c>
      <c r="O25" s="68">
        <v>4.9000000000000002E-2</v>
      </c>
    </row>
    <row r="26" spans="1:27" x14ac:dyDescent="0.35">
      <c r="E26" t="s">
        <v>3394</v>
      </c>
      <c r="J26" t="s">
        <v>3399</v>
      </c>
      <c r="O26" s="68">
        <v>4.5999999999999999E-2</v>
      </c>
    </row>
    <row r="27" spans="1:27" x14ac:dyDescent="0.35">
      <c r="A27" t="s">
        <v>2337</v>
      </c>
      <c r="B27" t="s">
        <v>2378</v>
      </c>
      <c r="C27" t="s">
        <v>232</v>
      </c>
      <c r="D27">
        <v>130</v>
      </c>
      <c r="F27" t="s">
        <v>2445</v>
      </c>
      <c r="G27" t="s">
        <v>154</v>
      </c>
      <c r="H27" t="s">
        <v>2789</v>
      </c>
      <c r="I27" t="s">
        <v>232</v>
      </c>
      <c r="K27" t="s">
        <v>975</v>
      </c>
      <c r="L27" t="s">
        <v>975</v>
      </c>
      <c r="M27" t="s">
        <v>975</v>
      </c>
      <c r="N27" t="s">
        <v>2886</v>
      </c>
      <c r="P27" t="s">
        <v>2431</v>
      </c>
      <c r="S27">
        <v>1</v>
      </c>
      <c r="T27">
        <v>1</v>
      </c>
      <c r="V27">
        <v>15</v>
      </c>
      <c r="AA27" t="s">
        <v>3160</v>
      </c>
    </row>
    <row r="28" spans="1:27" x14ac:dyDescent="0.35">
      <c r="E28" t="s">
        <v>2443</v>
      </c>
      <c r="J28" t="s">
        <v>3408</v>
      </c>
      <c r="O28" s="68">
        <v>5.5E-2</v>
      </c>
    </row>
    <row r="29" spans="1:27" x14ac:dyDescent="0.35">
      <c r="E29" t="s">
        <v>3412</v>
      </c>
      <c r="J29" t="s">
        <v>3409</v>
      </c>
      <c r="O29" s="68">
        <v>8.7999999999999995E-2</v>
      </c>
    </row>
    <row r="30" spans="1:27" x14ac:dyDescent="0.35">
      <c r="E30" t="s">
        <v>3413</v>
      </c>
      <c r="J30" t="s">
        <v>3397</v>
      </c>
      <c r="O30" s="68">
        <v>0.112</v>
      </c>
    </row>
    <row r="31" spans="1:27" x14ac:dyDescent="0.35">
      <c r="E31" t="s">
        <v>3414</v>
      </c>
      <c r="J31" t="s">
        <v>3398</v>
      </c>
      <c r="O31" s="68">
        <v>0.156</v>
      </c>
    </row>
    <row r="32" spans="1:27" x14ac:dyDescent="0.35">
      <c r="E32" t="s">
        <v>3415</v>
      </c>
      <c r="J32" t="s">
        <v>3410</v>
      </c>
      <c r="O32" s="68">
        <v>0.20300000000000001</v>
      </c>
    </row>
    <row r="33" spans="5:15" x14ac:dyDescent="0.35">
      <c r="E33" t="s">
        <v>3416</v>
      </c>
      <c r="J33" t="s">
        <v>3411</v>
      </c>
      <c r="O33" s="54">
        <v>0.25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8AA52-6DEE-4E81-A4A9-A1C10650BF20}">
  <sheetPr>
    <tabColor theme="9"/>
  </sheetPr>
  <dimension ref="A1:T178"/>
  <sheetViews>
    <sheetView zoomScale="70" zoomScaleNormal="70" workbookViewId="0">
      <pane ySplit="1" topLeftCell="A2" activePane="bottomLeft" state="frozen"/>
      <selection activeCell="B15" sqref="B15"/>
      <selection pane="bottomLeft" activeCell="Q130" sqref="Q130"/>
    </sheetView>
  </sheetViews>
  <sheetFormatPr defaultRowHeight="14.5" x14ac:dyDescent="0.35"/>
  <cols>
    <col min="1" max="1" width="15.1796875" style="319" customWidth="1"/>
    <col min="2" max="2" width="42" style="319" bestFit="1" customWidth="1"/>
    <col min="3" max="3" width="3.81640625" style="64" customWidth="1"/>
    <col min="4" max="4" width="3.81640625" style="319" customWidth="1"/>
    <col min="5" max="5" width="3.81640625" style="320" customWidth="1"/>
    <col min="6" max="8" width="3.81640625" style="319" customWidth="1"/>
    <col min="9" max="9" width="3.81640625" style="320" customWidth="1"/>
    <col min="10" max="14" width="3.81640625" style="319" customWidth="1"/>
    <col min="15" max="15" width="3.81640625" style="320" customWidth="1"/>
    <col min="16" max="19" width="3.81640625" style="319" customWidth="1"/>
    <col min="20" max="20" width="3.81640625" style="320" customWidth="1"/>
  </cols>
  <sheetData>
    <row r="1" spans="1:20" s="177" customFormat="1" ht="87.65" customHeight="1" x14ac:dyDescent="0.35">
      <c r="A1" s="328" t="s">
        <v>135</v>
      </c>
      <c r="B1" s="328" t="s">
        <v>136</v>
      </c>
      <c r="C1" s="363" t="s">
        <v>2627</v>
      </c>
      <c r="D1" s="364" t="s">
        <v>2629</v>
      </c>
      <c r="E1" s="365" t="s">
        <v>2628</v>
      </c>
      <c r="F1" s="364" t="s">
        <v>2751</v>
      </c>
      <c r="G1" s="364" t="s">
        <v>2753</v>
      </c>
      <c r="H1" s="364" t="s">
        <v>2754</v>
      </c>
      <c r="I1" s="365" t="s">
        <v>2755</v>
      </c>
      <c r="J1" s="364" t="s">
        <v>2757</v>
      </c>
      <c r="K1" s="364" t="s">
        <v>2752</v>
      </c>
      <c r="L1" s="364" t="s">
        <v>2758</v>
      </c>
      <c r="M1" s="364" t="s">
        <v>2759</v>
      </c>
      <c r="N1" s="364" t="s">
        <v>2760</v>
      </c>
      <c r="O1" s="365" t="s">
        <v>2761</v>
      </c>
      <c r="P1" s="364" t="s">
        <v>2763</v>
      </c>
      <c r="Q1" s="364" t="s">
        <v>2764</v>
      </c>
      <c r="R1" s="364" t="s">
        <v>2765</v>
      </c>
      <c r="S1" s="364" t="s">
        <v>2766</v>
      </c>
      <c r="T1" s="365" t="s">
        <v>2767</v>
      </c>
    </row>
    <row r="2" spans="1:20" x14ac:dyDescent="0.35">
      <c r="A2" s="319" t="s">
        <v>2165</v>
      </c>
      <c r="B2" s="319" t="str">
        <f>VLOOKUP(A2,TaskValues_ref!E:F,2,FALSE)</f>
        <v>ANC visits</v>
      </c>
      <c r="C2" s="64">
        <v>100</v>
      </c>
      <c r="E2" s="320">
        <f t="shared" ref="E2:E15" si="0">SUM(C2:D2)</f>
        <v>100</v>
      </c>
      <c r="F2" s="319">
        <v>100</v>
      </c>
      <c r="I2" s="320">
        <f t="shared" ref="I2:I13" si="1">SUM(F2:H2)</f>
        <v>100</v>
      </c>
      <c r="J2" s="319">
        <v>50</v>
      </c>
      <c r="K2" s="321">
        <v>50</v>
      </c>
      <c r="L2" s="321"/>
      <c r="M2" s="319">
        <f>SUMIFS(Cadres_Comprehensive!P:P,Cadres_Comprehensive!A:A,Cadres_Basic!A2)</f>
        <v>0</v>
      </c>
      <c r="O2" s="320">
        <f t="shared" ref="O2:O13" si="2">SUM(J2:N2)</f>
        <v>100</v>
      </c>
      <c r="P2" s="319">
        <v>100</v>
      </c>
      <c r="R2" s="319">
        <f>M2</f>
        <v>0</v>
      </c>
      <c r="T2" s="320">
        <f t="shared" ref="T2:T35" si="3">SUM(P2:S2)</f>
        <v>100</v>
      </c>
    </row>
    <row r="3" spans="1:20" x14ac:dyDescent="0.35">
      <c r="A3" s="319" t="s">
        <v>2198</v>
      </c>
      <c r="B3" s="319" t="str">
        <f>VLOOKUP(A3,TaskValues_ref!E:F,2,FALSE)</f>
        <v>ANC rapid testing</v>
      </c>
      <c r="C3" s="64">
        <v>100</v>
      </c>
      <c r="E3" s="320">
        <f t="shared" ref="E3:E4" si="4">SUM(C3:D3)</f>
        <v>100</v>
      </c>
      <c r="F3" s="319">
        <v>100</v>
      </c>
      <c r="I3" s="320">
        <f t="shared" ref="I3:I4" si="5">SUM(F3:H3)</f>
        <v>100</v>
      </c>
      <c r="J3" s="319">
        <v>50</v>
      </c>
      <c r="K3" s="321">
        <v>50</v>
      </c>
      <c r="L3" s="321"/>
      <c r="M3" s="319">
        <f>SUMIFS(Cadres_Comprehensive!P:P,Cadres_Comprehensive!A:A,Cadres_Basic!A3)</f>
        <v>0</v>
      </c>
      <c r="O3" s="320">
        <f t="shared" ref="O3:O4" si="6">SUM(J3:N3)</f>
        <v>100</v>
      </c>
      <c r="P3" s="319">
        <v>100</v>
      </c>
      <c r="R3" s="319">
        <f>M3</f>
        <v>0</v>
      </c>
      <c r="T3" s="320">
        <f t="shared" ref="T3:T4" si="7">SUM(P3:S3)</f>
        <v>100</v>
      </c>
    </row>
    <row r="4" spans="1:20" x14ac:dyDescent="0.35">
      <c r="A4" s="319" t="s">
        <v>2191</v>
      </c>
      <c r="B4" s="319" t="str">
        <f>VLOOKUP(A4,TaskValues_ref!E:F,2,FALSE)</f>
        <v>PNC home visits</v>
      </c>
      <c r="C4" s="64">
        <v>100</v>
      </c>
      <c r="E4" s="320">
        <f t="shared" si="4"/>
        <v>100</v>
      </c>
      <c r="F4" s="319">
        <v>100</v>
      </c>
      <c r="I4" s="320">
        <f t="shared" si="5"/>
        <v>100</v>
      </c>
      <c r="J4" s="319">
        <v>50</v>
      </c>
      <c r="K4" s="321">
        <v>50</v>
      </c>
      <c r="L4" s="321"/>
      <c r="M4" s="319">
        <f>SUMIFS(Cadres_Comprehensive!P:P,Cadres_Comprehensive!A:A,Cadres_Basic!A4)</f>
        <v>0</v>
      </c>
      <c r="O4" s="320">
        <f t="shared" si="6"/>
        <v>100</v>
      </c>
      <c r="P4" s="319">
        <v>100</v>
      </c>
      <c r="R4" s="319">
        <f>M4</f>
        <v>0</v>
      </c>
      <c r="T4" s="320">
        <f t="shared" si="7"/>
        <v>100</v>
      </c>
    </row>
    <row r="5" spans="1:20" x14ac:dyDescent="0.35">
      <c r="A5" s="319" t="s">
        <v>2193</v>
      </c>
      <c r="B5" s="319" t="str">
        <f>VLOOKUP(A5,TaskValues_ref!E:F,2,FALSE)</f>
        <v>Mastitis</v>
      </c>
      <c r="C5" s="64">
        <v>100</v>
      </c>
      <c r="E5" s="320">
        <f t="shared" si="0"/>
        <v>100</v>
      </c>
      <c r="F5" s="321"/>
      <c r="G5" s="319">
        <v>100</v>
      </c>
      <c r="I5" s="320">
        <f t="shared" si="1"/>
        <v>100</v>
      </c>
      <c r="K5" s="321"/>
      <c r="L5" s="321">
        <v>100</v>
      </c>
      <c r="M5" s="319">
        <f>SUMIFS(Cadres_Comprehensive!P:P,Cadres_Comprehensive!A:A,Cadres_Basic!A5)</f>
        <v>0</v>
      </c>
      <c r="O5" s="320">
        <f t="shared" si="2"/>
        <v>100</v>
      </c>
      <c r="P5" s="321"/>
      <c r="Q5" s="319">
        <v>100</v>
      </c>
      <c r="R5" s="319">
        <f t="shared" ref="R5:R42" si="8">M5</f>
        <v>0</v>
      </c>
      <c r="T5" s="320">
        <f t="shared" si="3"/>
        <v>100</v>
      </c>
    </row>
    <row r="6" spans="1:20" x14ac:dyDescent="0.35">
      <c r="A6" s="321" t="s">
        <v>2202</v>
      </c>
      <c r="B6" s="319" t="str">
        <f>VLOOKUP(A6,TaskValues_ref!E:F,2,FALSE)</f>
        <v>Pre-referral PPH</v>
      </c>
      <c r="C6" s="64">
        <v>100</v>
      </c>
      <c r="E6" s="320">
        <f t="shared" si="0"/>
        <v>100</v>
      </c>
      <c r="F6" s="321"/>
      <c r="G6" s="319">
        <v>100</v>
      </c>
      <c r="I6" s="320">
        <f t="shared" ref="I6" si="9">SUM(F6:H6)</f>
        <v>100</v>
      </c>
      <c r="K6" s="321"/>
      <c r="L6" s="321">
        <v>100</v>
      </c>
      <c r="M6" s="319">
        <f>SUMIFS(Cadres_Comprehensive!P:P,Cadres_Comprehensive!A:A,Cadres_Basic!A6)</f>
        <v>0</v>
      </c>
      <c r="O6" s="320">
        <f t="shared" ref="O6" si="10">SUM(J6:N6)</f>
        <v>100</v>
      </c>
      <c r="P6" s="321"/>
      <c r="Q6" s="319">
        <v>100</v>
      </c>
      <c r="R6" s="319">
        <f t="shared" ref="R6" si="11">M6</f>
        <v>0</v>
      </c>
      <c r="T6" s="320">
        <f t="shared" ref="T6" si="12">SUM(P6:S6)</f>
        <v>100</v>
      </c>
    </row>
    <row r="7" spans="1:20" x14ac:dyDescent="0.35">
      <c r="A7" s="321" t="s">
        <v>2207</v>
      </c>
      <c r="B7" s="319" t="str">
        <f>VLOOKUP(A7,TaskValues_ref!E:F,2,FALSE)</f>
        <v>Mortality surveillance</v>
      </c>
      <c r="C7" s="64">
        <v>100</v>
      </c>
      <c r="E7" s="320">
        <f t="shared" si="0"/>
        <v>100</v>
      </c>
      <c r="F7" s="321">
        <v>100</v>
      </c>
      <c r="I7" s="320">
        <f t="shared" si="1"/>
        <v>100</v>
      </c>
      <c r="J7" s="319">
        <v>50</v>
      </c>
      <c r="K7" s="321">
        <v>50</v>
      </c>
      <c r="L7" s="321"/>
      <c r="M7" s="319">
        <f>SUMIFS(Cadres_Comprehensive!P:P,Cadres_Comprehensive!A:A,Cadres_Basic!A7)</f>
        <v>0</v>
      </c>
      <c r="O7" s="320">
        <f t="shared" si="2"/>
        <v>100</v>
      </c>
      <c r="P7" s="321">
        <v>100</v>
      </c>
      <c r="R7" s="319">
        <f t="shared" si="8"/>
        <v>0</v>
      </c>
      <c r="T7" s="320">
        <f t="shared" si="3"/>
        <v>100</v>
      </c>
    </row>
    <row r="8" spans="1:20" x14ac:dyDescent="0.35">
      <c r="A8" s="321" t="s">
        <v>2768</v>
      </c>
      <c r="B8" s="319" t="str">
        <f>VLOOKUP(A8,TaskValues_ref!E:F,2,FALSE)</f>
        <v>ID fistula and prolapse</v>
      </c>
      <c r="C8" s="64">
        <v>100</v>
      </c>
      <c r="E8" s="320">
        <f t="shared" si="0"/>
        <v>100</v>
      </c>
      <c r="G8" s="319">
        <v>100</v>
      </c>
      <c r="I8" s="320">
        <f t="shared" si="1"/>
        <v>100</v>
      </c>
      <c r="K8" s="321"/>
      <c r="L8" s="321">
        <v>100</v>
      </c>
      <c r="M8" s="319">
        <f>SUMIFS(Cadres_Comprehensive!P:P,Cadres_Comprehensive!A:A,Cadres_Basic!A8)</f>
        <v>0</v>
      </c>
      <c r="O8" s="320">
        <f t="shared" si="2"/>
        <v>100</v>
      </c>
      <c r="P8" s="321"/>
      <c r="Q8" s="319">
        <v>100</v>
      </c>
      <c r="R8" s="319">
        <f t="shared" si="8"/>
        <v>0</v>
      </c>
      <c r="T8" s="320">
        <f t="shared" si="3"/>
        <v>100</v>
      </c>
    </row>
    <row r="9" spans="1:20" x14ac:dyDescent="0.35">
      <c r="A9" s="321" t="s">
        <v>2769</v>
      </c>
      <c r="B9" s="319" t="str">
        <f>VLOOKUP(A9,TaskValues_ref!E:F,2,FALSE)</f>
        <v>Promote cervical cancer ID and treat</v>
      </c>
      <c r="C9" s="64">
        <v>100</v>
      </c>
      <c r="E9" s="320">
        <f t="shared" si="0"/>
        <v>100</v>
      </c>
      <c r="G9" s="321">
        <v>100</v>
      </c>
      <c r="I9" s="320">
        <f t="shared" si="1"/>
        <v>100</v>
      </c>
      <c r="K9" s="321"/>
      <c r="L9" s="321">
        <v>100</v>
      </c>
      <c r="M9" s="319">
        <f>SUMIFS(Cadres_Comprehensive!P:P,Cadres_Comprehensive!A:A,Cadres_Basic!A9)</f>
        <v>0</v>
      </c>
      <c r="O9" s="320">
        <f t="shared" si="2"/>
        <v>100</v>
      </c>
      <c r="P9" s="321"/>
      <c r="Q9" s="319">
        <v>100</v>
      </c>
      <c r="R9" s="319">
        <f t="shared" si="8"/>
        <v>0</v>
      </c>
      <c r="T9" s="320">
        <f t="shared" si="3"/>
        <v>100</v>
      </c>
    </row>
    <row r="10" spans="1:20" x14ac:dyDescent="0.35">
      <c r="A10" s="321" t="s">
        <v>2630</v>
      </c>
      <c r="B10" s="319" t="str">
        <f>VLOOKUP(A10,TaskValues_ref!E:F,2,FALSE)</f>
        <v>Newborn care</v>
      </c>
      <c r="C10" s="64">
        <v>100</v>
      </c>
      <c r="E10" s="320">
        <f t="shared" si="0"/>
        <v>100</v>
      </c>
      <c r="F10" s="321">
        <v>100</v>
      </c>
      <c r="I10" s="320">
        <f t="shared" si="1"/>
        <v>100</v>
      </c>
      <c r="J10" s="319">
        <v>50</v>
      </c>
      <c r="K10" s="321">
        <v>50</v>
      </c>
      <c r="L10" s="321"/>
      <c r="M10" s="319">
        <f>SUMIFS(Cadres_Comprehensive!P:P,Cadres_Comprehensive!A:A,Cadres_Basic!A10)</f>
        <v>0</v>
      </c>
      <c r="O10" s="320">
        <f t="shared" si="2"/>
        <v>100</v>
      </c>
      <c r="P10" s="321">
        <v>100</v>
      </c>
      <c r="R10" s="319">
        <f t="shared" si="8"/>
        <v>0</v>
      </c>
      <c r="T10" s="320">
        <f t="shared" si="3"/>
        <v>100</v>
      </c>
    </row>
    <row r="11" spans="1:20" x14ac:dyDescent="0.35">
      <c r="A11" s="321" t="s">
        <v>2631</v>
      </c>
      <c r="B11" s="319" t="str">
        <f>VLOOKUP(A11,TaskValues_ref!E:F,2,FALSE)</f>
        <v>Chlorhexidine</v>
      </c>
      <c r="C11" s="64">
        <v>100</v>
      </c>
      <c r="E11" s="320">
        <f t="shared" si="0"/>
        <v>100</v>
      </c>
      <c r="F11" s="321">
        <v>100</v>
      </c>
      <c r="I11" s="320">
        <f t="shared" si="1"/>
        <v>100</v>
      </c>
      <c r="J11" s="319">
        <v>50</v>
      </c>
      <c r="K11" s="321">
        <v>50</v>
      </c>
      <c r="L11" s="321"/>
      <c r="M11" s="319">
        <f>SUMIFS(Cadres_Comprehensive!P:P,Cadres_Comprehensive!A:A,Cadres_Basic!A11)</f>
        <v>0</v>
      </c>
      <c r="O11" s="320">
        <f t="shared" si="2"/>
        <v>100</v>
      </c>
      <c r="P11" s="321">
        <v>100</v>
      </c>
      <c r="R11" s="319">
        <f t="shared" si="8"/>
        <v>0</v>
      </c>
      <c r="T11" s="320">
        <f t="shared" si="3"/>
        <v>100</v>
      </c>
    </row>
    <row r="12" spans="1:20" x14ac:dyDescent="0.35">
      <c r="A12" s="321" t="s">
        <v>2632</v>
      </c>
      <c r="B12" s="319" t="str">
        <f>VLOOKUP(A12,TaskValues_ref!E:F,2,FALSE)</f>
        <v>Kangaroo care</v>
      </c>
      <c r="C12" s="64">
        <v>100</v>
      </c>
      <c r="E12" s="320">
        <f t="shared" si="0"/>
        <v>100</v>
      </c>
      <c r="F12" s="321">
        <v>100</v>
      </c>
      <c r="I12" s="320">
        <f t="shared" si="1"/>
        <v>100</v>
      </c>
      <c r="J12" s="319">
        <v>50</v>
      </c>
      <c r="K12" s="321">
        <v>50</v>
      </c>
      <c r="L12" s="321"/>
      <c r="M12" s="319">
        <f>SUMIFS(Cadres_Comprehensive!P:P,Cadres_Comprehensive!A:A,Cadres_Basic!A12)</f>
        <v>0</v>
      </c>
      <c r="O12" s="320">
        <f t="shared" si="2"/>
        <v>100</v>
      </c>
      <c r="P12" s="321">
        <v>100</v>
      </c>
      <c r="R12" s="319">
        <f t="shared" si="8"/>
        <v>0</v>
      </c>
      <c r="T12" s="320">
        <f t="shared" si="3"/>
        <v>100</v>
      </c>
    </row>
    <row r="13" spans="1:20" x14ac:dyDescent="0.35">
      <c r="A13" s="321" t="s">
        <v>2633</v>
      </c>
      <c r="B13" s="319" t="str">
        <f>VLOOKUP(A13,TaskValues_ref!E:F,2,FALSE)</f>
        <v>Refer congenital anomalies</v>
      </c>
      <c r="C13" s="64">
        <v>100</v>
      </c>
      <c r="E13" s="320">
        <f t="shared" si="0"/>
        <v>100</v>
      </c>
      <c r="F13" s="321">
        <v>100</v>
      </c>
      <c r="I13" s="320">
        <f t="shared" si="1"/>
        <v>100</v>
      </c>
      <c r="J13" s="319">
        <v>50</v>
      </c>
      <c r="K13" s="321">
        <v>50</v>
      </c>
      <c r="L13" s="321"/>
      <c r="M13" s="319">
        <f>SUMIFS(Cadres_Comprehensive!P:P,Cadres_Comprehensive!A:A,Cadres_Basic!A13)</f>
        <v>0</v>
      </c>
      <c r="O13" s="320">
        <f t="shared" si="2"/>
        <v>100</v>
      </c>
      <c r="P13" s="321">
        <v>100</v>
      </c>
      <c r="R13" s="319">
        <f t="shared" si="8"/>
        <v>0</v>
      </c>
      <c r="T13" s="320">
        <f t="shared" si="3"/>
        <v>100</v>
      </c>
    </row>
    <row r="14" spans="1:20" x14ac:dyDescent="0.35">
      <c r="A14" s="321" t="s">
        <v>2225</v>
      </c>
      <c r="B14" s="319" t="str">
        <f>VLOOKUP(A14,TaskValues_ref!E:F,2,FALSE)</f>
        <v>Pneumonia (ARI)</v>
      </c>
      <c r="C14" s="64">
        <v>100</v>
      </c>
      <c r="E14" s="320">
        <f t="shared" si="0"/>
        <v>100</v>
      </c>
      <c r="F14" s="321"/>
      <c r="G14" s="319">
        <v>100</v>
      </c>
      <c r="I14" s="320">
        <f t="shared" ref="I14:I16" si="13">SUM(F14:H14)</f>
        <v>100</v>
      </c>
      <c r="K14" s="321"/>
      <c r="L14" s="321">
        <v>100</v>
      </c>
      <c r="M14" s="319">
        <f>SUMIFS(Cadres_Comprehensive!P:P,Cadres_Comprehensive!A:A,Cadres_Basic!A14)</f>
        <v>0</v>
      </c>
      <c r="O14" s="320">
        <f t="shared" ref="O14:O16" si="14">SUM(J14:N14)</f>
        <v>100</v>
      </c>
      <c r="P14" s="321"/>
      <c r="Q14" s="319">
        <v>100</v>
      </c>
      <c r="R14" s="319">
        <f t="shared" ref="R14:R16" si="15">M14</f>
        <v>0</v>
      </c>
      <c r="T14" s="320">
        <f t="shared" ref="T14:T16" si="16">SUM(P14:S14)</f>
        <v>100</v>
      </c>
    </row>
    <row r="15" spans="1:20" x14ac:dyDescent="0.35">
      <c r="A15" s="321" t="s">
        <v>2227</v>
      </c>
      <c r="B15" s="319" t="str">
        <f>VLOOKUP(A15,TaskValues_ref!E:F,2,FALSE)</f>
        <v>Diarrhea</v>
      </c>
      <c r="C15" s="64">
        <v>100</v>
      </c>
      <c r="E15" s="320">
        <f t="shared" si="0"/>
        <v>100</v>
      </c>
      <c r="F15" s="321"/>
      <c r="G15" s="319">
        <v>100</v>
      </c>
      <c r="I15" s="320">
        <f t="shared" si="13"/>
        <v>100</v>
      </c>
      <c r="K15" s="321"/>
      <c r="L15" s="321">
        <v>100</v>
      </c>
      <c r="M15" s="319">
        <f>SUMIFS(Cadres_Comprehensive!P:P,Cadres_Comprehensive!A:A,Cadres_Basic!A15)</f>
        <v>0</v>
      </c>
      <c r="O15" s="320">
        <f t="shared" si="14"/>
        <v>100</v>
      </c>
      <c r="P15" s="321"/>
      <c r="Q15" s="319">
        <v>100</v>
      </c>
      <c r="R15" s="319">
        <f t="shared" si="15"/>
        <v>0</v>
      </c>
      <c r="T15" s="320">
        <f t="shared" si="16"/>
        <v>100</v>
      </c>
    </row>
    <row r="16" spans="1:20" x14ac:dyDescent="0.35">
      <c r="A16" s="321" t="s">
        <v>2228</v>
      </c>
      <c r="B16" s="319" t="str">
        <f>VLOOKUP(A16,TaskValues_ref!E:F,2,FALSE)</f>
        <v>Parasites</v>
      </c>
      <c r="C16" s="64">
        <v>100</v>
      </c>
      <c r="E16" s="320">
        <f t="shared" ref="E16:E32" si="17">SUM(C16:D16)</f>
        <v>100</v>
      </c>
      <c r="F16" s="321"/>
      <c r="G16" s="319">
        <v>100</v>
      </c>
      <c r="I16" s="320">
        <f t="shared" si="13"/>
        <v>100</v>
      </c>
      <c r="K16" s="321"/>
      <c r="L16" s="321">
        <v>100</v>
      </c>
      <c r="M16" s="319">
        <f>SUMIFS(Cadres_Comprehensive!P:P,Cadres_Comprehensive!A:A,Cadres_Basic!A16)</f>
        <v>0</v>
      </c>
      <c r="O16" s="320">
        <f t="shared" si="14"/>
        <v>100</v>
      </c>
      <c r="P16" s="321"/>
      <c r="Q16" s="319">
        <v>100</v>
      </c>
      <c r="R16" s="319">
        <f t="shared" si="15"/>
        <v>0</v>
      </c>
      <c r="T16" s="320">
        <f t="shared" si="16"/>
        <v>100</v>
      </c>
    </row>
    <row r="17" spans="1:20" x14ac:dyDescent="0.35">
      <c r="A17" s="321" t="s">
        <v>2226</v>
      </c>
      <c r="B17" s="319" t="str">
        <f>VLOOKUP(A17,TaskValues_ref!E:F,2,FALSE)</f>
        <v>Well child check &amp; growth monitoring</v>
      </c>
      <c r="C17" s="64">
        <v>100</v>
      </c>
      <c r="E17" s="320">
        <f t="shared" si="17"/>
        <v>100</v>
      </c>
      <c r="F17" s="319">
        <v>100</v>
      </c>
      <c r="I17" s="320">
        <f t="shared" ref="I17:I32" si="18">SUM(F17:H17)</f>
        <v>100</v>
      </c>
      <c r="J17" s="319">
        <v>50</v>
      </c>
      <c r="K17" s="321">
        <v>50</v>
      </c>
      <c r="L17" s="321"/>
      <c r="M17" s="319">
        <f>SUMIFS(Cadres_Comprehensive!P:P,Cadres_Comprehensive!A:A,Cadres_Basic!A17)</f>
        <v>0</v>
      </c>
      <c r="O17" s="320">
        <f t="shared" ref="O17:O32" si="19">SUM(J17:N17)</f>
        <v>100</v>
      </c>
      <c r="P17" s="319">
        <v>100</v>
      </c>
      <c r="R17" s="319">
        <f>M17</f>
        <v>0</v>
      </c>
      <c r="T17" s="320">
        <f t="shared" ref="T17" si="20">SUM(P17:S17)</f>
        <v>100</v>
      </c>
    </row>
    <row r="18" spans="1:20" x14ac:dyDescent="0.35">
      <c r="A18" s="321" t="s">
        <v>2635</v>
      </c>
      <c r="B18" s="319" t="str">
        <f>VLOOKUP(A18,TaskValues_ref!E:F,2,FALSE)</f>
        <v>Treat severe malnutrition</v>
      </c>
      <c r="C18" s="64">
        <v>100</v>
      </c>
      <c r="E18" s="320">
        <f t="shared" si="17"/>
        <v>100</v>
      </c>
      <c r="F18" s="321"/>
      <c r="G18" s="319">
        <v>100</v>
      </c>
      <c r="I18" s="320">
        <f t="shared" si="18"/>
        <v>100</v>
      </c>
      <c r="K18" s="321"/>
      <c r="L18" s="321">
        <v>100</v>
      </c>
      <c r="M18" s="319">
        <f>SUMIFS(Cadres_Comprehensive!P:P,Cadres_Comprehensive!A:A,Cadres_Basic!A18)</f>
        <v>0</v>
      </c>
      <c r="O18" s="320">
        <f t="shared" si="19"/>
        <v>100</v>
      </c>
      <c r="P18" s="321"/>
      <c r="Q18" s="319">
        <v>100</v>
      </c>
      <c r="R18" s="319">
        <f t="shared" ref="R18:R19" si="21">M18</f>
        <v>0</v>
      </c>
      <c r="T18" s="320">
        <f t="shared" ref="T18:T19" si="22">SUM(P18:S18)</f>
        <v>100</v>
      </c>
    </row>
    <row r="19" spans="1:20" x14ac:dyDescent="0.35">
      <c r="A19" s="321" t="s">
        <v>2636</v>
      </c>
      <c r="B19" s="319" t="str">
        <f>VLOOKUP(A19,TaskValues_ref!E:F,2,FALSE)</f>
        <v>Treat moderate malnutrition</v>
      </c>
      <c r="C19" s="64">
        <v>100</v>
      </c>
      <c r="E19" s="320">
        <f t="shared" si="17"/>
        <v>100</v>
      </c>
      <c r="F19" s="321"/>
      <c r="G19" s="319">
        <v>100</v>
      </c>
      <c r="I19" s="320">
        <f t="shared" si="18"/>
        <v>100</v>
      </c>
      <c r="K19" s="321"/>
      <c r="L19" s="321">
        <v>100</v>
      </c>
      <c r="M19" s="319">
        <f>SUMIFS(Cadres_Comprehensive!P:P,Cadres_Comprehensive!A:A,Cadres_Basic!A19)</f>
        <v>0</v>
      </c>
      <c r="O19" s="320">
        <f t="shared" si="19"/>
        <v>100</v>
      </c>
      <c r="P19" s="321"/>
      <c r="Q19" s="319">
        <v>100</v>
      </c>
      <c r="R19" s="319">
        <f t="shared" si="21"/>
        <v>0</v>
      </c>
      <c r="T19" s="320">
        <f t="shared" si="22"/>
        <v>100</v>
      </c>
    </row>
    <row r="20" spans="1:20" x14ac:dyDescent="0.35">
      <c r="A20" s="321" t="s">
        <v>2637</v>
      </c>
      <c r="B20" s="319" t="str">
        <f>VLOOKUP(A20,TaskValues_ref!E:F,2,FALSE)</f>
        <v>Deworming &amp; VitA</v>
      </c>
      <c r="C20" s="64">
        <v>100</v>
      </c>
      <c r="E20" s="320">
        <f t="shared" si="17"/>
        <v>100</v>
      </c>
      <c r="F20" s="319">
        <v>100</v>
      </c>
      <c r="I20" s="320">
        <f t="shared" si="18"/>
        <v>100</v>
      </c>
      <c r="J20" s="319">
        <v>50</v>
      </c>
      <c r="K20" s="321">
        <v>50</v>
      </c>
      <c r="L20" s="321"/>
      <c r="M20" s="319">
        <f>SUMIFS(Cadres_Comprehensive!P:P,Cadres_Comprehensive!A:A,Cadres_Basic!A20)</f>
        <v>0</v>
      </c>
      <c r="O20" s="320">
        <f t="shared" si="19"/>
        <v>100</v>
      </c>
      <c r="P20" s="319">
        <v>100</v>
      </c>
      <c r="R20" s="319">
        <f>M20</f>
        <v>0</v>
      </c>
      <c r="T20" s="320">
        <f t="shared" ref="T20" si="23">SUM(P20:S20)</f>
        <v>100</v>
      </c>
    </row>
    <row r="21" spans="1:20" x14ac:dyDescent="0.35">
      <c r="A21" s="321" t="s">
        <v>2638</v>
      </c>
      <c r="B21" s="319" t="str">
        <f>VLOOKUP(A21,TaskValues_ref!E:F,2,FALSE)</f>
        <v>Paediatric palliative</v>
      </c>
      <c r="C21" s="64">
        <v>100</v>
      </c>
      <c r="E21" s="320">
        <f t="shared" si="17"/>
        <v>100</v>
      </c>
      <c r="G21" s="321">
        <v>100</v>
      </c>
      <c r="I21" s="320">
        <f t="shared" si="18"/>
        <v>100</v>
      </c>
      <c r="K21" s="321"/>
      <c r="L21" s="321">
        <v>100</v>
      </c>
      <c r="M21" s="319">
        <f>SUMIFS(Cadres_Comprehensive!P:P,Cadres_Comprehensive!A:A,Cadres_Basic!A21)</f>
        <v>0</v>
      </c>
      <c r="O21" s="320">
        <f t="shared" si="19"/>
        <v>100</v>
      </c>
      <c r="Q21" s="321">
        <v>100</v>
      </c>
      <c r="R21" s="319">
        <f t="shared" si="8"/>
        <v>0</v>
      </c>
      <c r="T21" s="320">
        <f t="shared" si="3"/>
        <v>100</v>
      </c>
    </row>
    <row r="22" spans="1:20" x14ac:dyDescent="0.35">
      <c r="A22" s="321" t="s">
        <v>2639</v>
      </c>
      <c r="B22" s="319" t="str">
        <f>VLOOKUP(A22,TaskValues_ref!E:F,2,FALSE)</f>
        <v>Pharyngitis, tonsillitis, sinusitis</v>
      </c>
      <c r="C22" s="64">
        <v>100</v>
      </c>
      <c r="E22" s="320">
        <f t="shared" si="17"/>
        <v>100</v>
      </c>
      <c r="F22" s="321"/>
      <c r="G22" s="319">
        <v>100</v>
      </c>
      <c r="I22" s="320">
        <f t="shared" si="18"/>
        <v>100</v>
      </c>
      <c r="K22" s="321"/>
      <c r="L22" s="321">
        <v>100</v>
      </c>
      <c r="M22" s="319">
        <f>SUMIFS(Cadres_Comprehensive!P:P,Cadres_Comprehensive!A:A,Cadres_Basic!A22)</f>
        <v>0</v>
      </c>
      <c r="O22" s="320">
        <f t="shared" si="19"/>
        <v>100</v>
      </c>
      <c r="P22" s="321"/>
      <c r="Q22" s="319">
        <v>100</v>
      </c>
      <c r="R22" s="319">
        <f t="shared" ref="R22" si="24">M22</f>
        <v>0</v>
      </c>
      <c r="T22" s="320">
        <f t="shared" ref="T22" si="25">SUM(P22:S22)</f>
        <v>100</v>
      </c>
    </row>
    <row r="23" spans="1:20" x14ac:dyDescent="0.35">
      <c r="A23" s="321" t="s">
        <v>2640</v>
      </c>
      <c r="B23" s="319" t="str">
        <f>VLOOKUP(A23,TaskValues_ref!E:F,2,FALSE)</f>
        <v>Scabies</v>
      </c>
      <c r="C23" s="64">
        <v>100</v>
      </c>
      <c r="E23" s="320">
        <f t="shared" si="17"/>
        <v>100</v>
      </c>
      <c r="F23" s="319">
        <v>100</v>
      </c>
      <c r="I23" s="320">
        <f t="shared" si="18"/>
        <v>100</v>
      </c>
      <c r="J23" s="319">
        <v>50</v>
      </c>
      <c r="K23" s="321">
        <v>50</v>
      </c>
      <c r="L23" s="321"/>
      <c r="M23" s="319">
        <f>SUMIFS(Cadres_Comprehensive!P:P,Cadres_Comprehensive!A:A,Cadres_Basic!A23)</f>
        <v>0</v>
      </c>
      <c r="O23" s="320">
        <f t="shared" si="19"/>
        <v>100</v>
      </c>
      <c r="P23" s="319">
        <v>100</v>
      </c>
      <c r="R23" s="319">
        <f>M23</f>
        <v>0</v>
      </c>
      <c r="T23" s="320">
        <f t="shared" ref="T23:T32" si="26">SUM(P23:S23)</f>
        <v>100</v>
      </c>
    </row>
    <row r="24" spans="1:20" x14ac:dyDescent="0.35">
      <c r="A24" s="321" t="s">
        <v>2641</v>
      </c>
      <c r="B24" s="319" t="str">
        <f>VLOOKUP(A24,TaskValues_ref!E:F,2,FALSE)</f>
        <v>Child abuse</v>
      </c>
      <c r="C24" s="64">
        <v>100</v>
      </c>
      <c r="E24" s="320">
        <f t="shared" si="17"/>
        <v>100</v>
      </c>
      <c r="F24" s="321"/>
      <c r="G24" s="319">
        <v>100</v>
      </c>
      <c r="I24" s="320">
        <f t="shared" si="18"/>
        <v>100</v>
      </c>
      <c r="K24" s="321"/>
      <c r="L24" s="321">
        <v>100</v>
      </c>
      <c r="M24" s="319">
        <f>SUMIFS(Cadres_Comprehensive!P:P,Cadres_Comprehensive!A:A,Cadres_Basic!A24)</f>
        <v>0</v>
      </c>
      <c r="O24" s="320">
        <f t="shared" si="19"/>
        <v>100</v>
      </c>
      <c r="P24" s="321"/>
      <c r="Q24" s="319">
        <v>100</v>
      </c>
      <c r="R24" s="319">
        <f t="shared" ref="R24:R25" si="27">M24</f>
        <v>0</v>
      </c>
      <c r="T24" s="320">
        <f t="shared" ref="T24:T25" si="28">SUM(P24:S24)</f>
        <v>100</v>
      </c>
    </row>
    <row r="25" spans="1:20" x14ac:dyDescent="0.35">
      <c r="A25" s="321" t="s">
        <v>2642</v>
      </c>
      <c r="B25" s="319" t="str">
        <f>VLOOKUP(A25,TaskValues_ref!E:F,2,FALSE)</f>
        <v>Social services</v>
      </c>
      <c r="C25" s="64">
        <v>100</v>
      </c>
      <c r="E25" s="320">
        <f t="shared" si="17"/>
        <v>100</v>
      </c>
      <c r="F25" s="321"/>
      <c r="G25" s="319">
        <v>100</v>
      </c>
      <c r="I25" s="320">
        <f t="shared" si="18"/>
        <v>100</v>
      </c>
      <c r="K25" s="321"/>
      <c r="L25" s="321">
        <v>100</v>
      </c>
      <c r="M25" s="319">
        <f>SUMIFS(Cadres_Comprehensive!P:P,Cadres_Comprehensive!A:A,Cadres_Basic!A25)</f>
        <v>0</v>
      </c>
      <c r="O25" s="320">
        <f t="shared" si="19"/>
        <v>100</v>
      </c>
      <c r="P25" s="321"/>
      <c r="Q25" s="319">
        <v>100</v>
      </c>
      <c r="R25" s="319">
        <f t="shared" si="27"/>
        <v>0</v>
      </c>
      <c r="T25" s="320">
        <f t="shared" si="28"/>
        <v>100</v>
      </c>
    </row>
    <row r="26" spans="1:20" x14ac:dyDescent="0.35">
      <c r="A26" s="321" t="s">
        <v>2253</v>
      </c>
      <c r="B26" s="319" t="str">
        <f>VLOOKUP(A26,TaskValues_ref!E:F,2,FALSE)</f>
        <v>Promotion of immunization</v>
      </c>
      <c r="C26" s="64">
        <v>100</v>
      </c>
      <c r="E26" s="320">
        <f t="shared" si="17"/>
        <v>100</v>
      </c>
      <c r="F26" s="319">
        <v>100</v>
      </c>
      <c r="I26" s="320">
        <f t="shared" si="18"/>
        <v>100</v>
      </c>
      <c r="J26" s="319">
        <v>50</v>
      </c>
      <c r="K26" s="321">
        <v>50</v>
      </c>
      <c r="L26" s="321"/>
      <c r="M26" s="319">
        <f>SUMIFS(Cadres_Comprehensive!P:P,Cadres_Comprehensive!A:A,Cadres_Basic!A26)</f>
        <v>0</v>
      </c>
      <c r="O26" s="320">
        <f t="shared" si="19"/>
        <v>100</v>
      </c>
      <c r="P26" s="319">
        <v>100</v>
      </c>
      <c r="R26" s="319">
        <f>M26</f>
        <v>0</v>
      </c>
      <c r="T26" s="320">
        <f t="shared" si="26"/>
        <v>100</v>
      </c>
    </row>
    <row r="27" spans="1:20" x14ac:dyDescent="0.35">
      <c r="A27" s="321" t="s">
        <v>2259</v>
      </c>
      <c r="B27" s="319" t="str">
        <f>VLOOKUP(A27,TaskValues_ref!E:F,2,FALSE)</f>
        <v>RI birth</v>
      </c>
      <c r="C27" s="64">
        <v>100</v>
      </c>
      <c r="E27" s="320">
        <f t="shared" si="17"/>
        <v>100</v>
      </c>
      <c r="F27" s="319">
        <v>100</v>
      </c>
      <c r="I27" s="320">
        <f t="shared" si="18"/>
        <v>100</v>
      </c>
      <c r="J27" s="319">
        <v>50</v>
      </c>
      <c r="K27" s="321">
        <v>50</v>
      </c>
      <c r="L27" s="321"/>
      <c r="M27" s="319">
        <f>SUMIFS(Cadres_Comprehensive!P:P,Cadres_Comprehensive!A:A,Cadres_Basic!A27)</f>
        <v>0</v>
      </c>
      <c r="O27" s="320">
        <f t="shared" si="19"/>
        <v>100</v>
      </c>
      <c r="P27" s="319">
        <v>100</v>
      </c>
      <c r="R27" s="319">
        <f t="shared" ref="R27:R31" si="29">M27</f>
        <v>0</v>
      </c>
      <c r="T27" s="320">
        <f t="shared" si="26"/>
        <v>100</v>
      </c>
    </row>
    <row r="28" spans="1:20" x14ac:dyDescent="0.35">
      <c r="A28" s="321" t="s">
        <v>2260</v>
      </c>
      <c r="B28" s="319" t="str">
        <f>VLOOKUP(A28,TaskValues_ref!E:F,2,FALSE)</f>
        <v>RI 1st year</v>
      </c>
      <c r="C28" s="64">
        <v>100</v>
      </c>
      <c r="E28" s="320">
        <f t="shared" si="17"/>
        <v>100</v>
      </c>
      <c r="F28" s="319">
        <v>100</v>
      </c>
      <c r="I28" s="320">
        <f t="shared" si="18"/>
        <v>100</v>
      </c>
      <c r="J28" s="319">
        <v>50</v>
      </c>
      <c r="K28" s="321">
        <v>50</v>
      </c>
      <c r="L28" s="321"/>
      <c r="M28" s="319">
        <f>SUMIFS(Cadres_Comprehensive!P:P,Cadres_Comprehensive!A:A,Cadres_Basic!A28)</f>
        <v>0</v>
      </c>
      <c r="O28" s="320">
        <f t="shared" si="19"/>
        <v>100</v>
      </c>
      <c r="P28" s="319">
        <v>100</v>
      </c>
      <c r="R28" s="319">
        <f t="shared" si="29"/>
        <v>0</v>
      </c>
      <c r="T28" s="320">
        <f t="shared" si="26"/>
        <v>100</v>
      </c>
    </row>
    <row r="29" spans="1:20" x14ac:dyDescent="0.35">
      <c r="A29" s="321" t="s">
        <v>2261</v>
      </c>
      <c r="B29" s="319" t="str">
        <f>VLOOKUP(A29,TaskValues_ref!E:F,2,FALSE)</f>
        <v>RI 2nd year</v>
      </c>
      <c r="C29" s="64">
        <v>100</v>
      </c>
      <c r="E29" s="320">
        <f t="shared" si="17"/>
        <v>100</v>
      </c>
      <c r="F29" s="319">
        <v>100</v>
      </c>
      <c r="I29" s="320">
        <f t="shared" si="18"/>
        <v>100</v>
      </c>
      <c r="J29" s="319">
        <v>50</v>
      </c>
      <c r="K29" s="321">
        <v>50</v>
      </c>
      <c r="L29" s="321"/>
      <c r="M29" s="319">
        <f>SUMIFS(Cadres_Comprehensive!P:P,Cadres_Comprehensive!A:A,Cadres_Basic!A29)</f>
        <v>0</v>
      </c>
      <c r="O29" s="320">
        <f t="shared" si="19"/>
        <v>100</v>
      </c>
      <c r="P29" s="319">
        <v>100</v>
      </c>
      <c r="R29" s="319">
        <f t="shared" si="29"/>
        <v>0</v>
      </c>
      <c r="T29" s="320">
        <f t="shared" si="26"/>
        <v>100</v>
      </c>
    </row>
    <row r="30" spans="1:20" x14ac:dyDescent="0.35">
      <c r="A30" s="321" t="s">
        <v>2262</v>
      </c>
      <c r="B30" s="319" t="str">
        <f>VLOOKUP(A30,TaskValues_ref!E:F,2,FALSE)</f>
        <v>RI Td CBA</v>
      </c>
      <c r="C30" s="64">
        <v>100</v>
      </c>
      <c r="E30" s="320">
        <f t="shared" si="17"/>
        <v>100</v>
      </c>
      <c r="F30" s="319">
        <v>100</v>
      </c>
      <c r="I30" s="320">
        <f t="shared" si="18"/>
        <v>100</v>
      </c>
      <c r="J30" s="319">
        <v>50</v>
      </c>
      <c r="K30" s="321">
        <v>50</v>
      </c>
      <c r="L30" s="321"/>
      <c r="M30" s="319">
        <f>SUMIFS(Cadres_Comprehensive!P:P,Cadres_Comprehensive!A:A,Cadres_Basic!A30)</f>
        <v>0</v>
      </c>
      <c r="O30" s="320">
        <f t="shared" si="19"/>
        <v>100</v>
      </c>
      <c r="P30" s="319">
        <v>100</v>
      </c>
      <c r="R30" s="319">
        <f t="shared" si="29"/>
        <v>0</v>
      </c>
      <c r="T30" s="320">
        <f t="shared" si="26"/>
        <v>100</v>
      </c>
    </row>
    <row r="31" spans="1:20" x14ac:dyDescent="0.35">
      <c r="A31" s="321" t="s">
        <v>2254</v>
      </c>
      <c r="B31" s="319" t="str">
        <f>VLOOKUP(A31,TaskValues_ref!E:F,2,FALSE)</f>
        <v>SIAs</v>
      </c>
      <c r="C31" s="64">
        <v>100</v>
      </c>
      <c r="E31" s="320">
        <f t="shared" si="17"/>
        <v>100</v>
      </c>
      <c r="F31" s="319">
        <v>100</v>
      </c>
      <c r="I31" s="320">
        <f t="shared" si="18"/>
        <v>100</v>
      </c>
      <c r="J31" s="319">
        <v>50</v>
      </c>
      <c r="K31" s="321">
        <v>50</v>
      </c>
      <c r="L31" s="321"/>
      <c r="M31" s="319">
        <f>SUMIFS(Cadres_Comprehensive!P:P,Cadres_Comprehensive!A:A,Cadres_Basic!A31)</f>
        <v>0</v>
      </c>
      <c r="O31" s="320">
        <f t="shared" si="19"/>
        <v>100</v>
      </c>
      <c r="P31" s="319">
        <v>100</v>
      </c>
      <c r="R31" s="319">
        <f t="shared" si="29"/>
        <v>0</v>
      </c>
      <c r="T31" s="320">
        <f t="shared" si="26"/>
        <v>100</v>
      </c>
    </row>
    <row r="32" spans="1:20" x14ac:dyDescent="0.35">
      <c r="A32" s="321" t="s">
        <v>2255</v>
      </c>
      <c r="B32" s="319" t="str">
        <f>VLOOKUP(A32,TaskValues_ref!E:F,2,FALSE)</f>
        <v>RI adverse effects</v>
      </c>
      <c r="C32" s="64">
        <v>100</v>
      </c>
      <c r="E32" s="320">
        <f t="shared" si="17"/>
        <v>100</v>
      </c>
      <c r="F32" s="319">
        <v>100</v>
      </c>
      <c r="I32" s="320">
        <f t="shared" si="18"/>
        <v>100</v>
      </c>
      <c r="J32" s="319">
        <v>50</v>
      </c>
      <c r="K32" s="321">
        <v>50</v>
      </c>
      <c r="L32" s="321"/>
      <c r="M32" s="319">
        <f>SUMIFS(Cadres_Comprehensive!P:P,Cadres_Comprehensive!A:A,Cadres_Basic!A32)</f>
        <v>0</v>
      </c>
      <c r="O32" s="320">
        <f t="shared" si="19"/>
        <v>100</v>
      </c>
      <c r="P32" s="319">
        <v>100</v>
      </c>
      <c r="R32" s="319">
        <f>M32</f>
        <v>0</v>
      </c>
      <c r="T32" s="320">
        <f t="shared" si="26"/>
        <v>100</v>
      </c>
    </row>
    <row r="33" spans="1:20" x14ac:dyDescent="0.35">
      <c r="A33" s="321" t="s">
        <v>2256</v>
      </c>
      <c r="B33" s="319" t="str">
        <f>VLOOKUP(A33,TaskValues_ref!E:F,2,FALSE)</f>
        <v>Outbreak detection &amp; response</v>
      </c>
      <c r="C33" s="64">
        <v>100</v>
      </c>
      <c r="E33" s="320">
        <f t="shared" ref="E33" si="30">SUM(C33:D33)</f>
        <v>100</v>
      </c>
      <c r="F33" s="319">
        <v>100</v>
      </c>
      <c r="I33" s="320">
        <f t="shared" ref="I33" si="31">SUM(F33:H33)</f>
        <v>100</v>
      </c>
      <c r="J33" s="319">
        <v>50</v>
      </c>
      <c r="K33" s="321">
        <v>50</v>
      </c>
      <c r="L33" s="321"/>
      <c r="M33" s="319">
        <f>SUMIFS(Cadres_Comprehensive!P:P,Cadres_Comprehensive!A:A,Cadres_Basic!A33)</f>
        <v>0</v>
      </c>
      <c r="O33" s="320">
        <f t="shared" ref="O33" si="32">SUM(J33:N33)</f>
        <v>100</v>
      </c>
      <c r="P33" s="319">
        <v>100</v>
      </c>
      <c r="R33" s="319">
        <f>M33</f>
        <v>0</v>
      </c>
      <c r="T33" s="320">
        <f t="shared" ref="T33" si="33">SUM(P33:S33)</f>
        <v>100</v>
      </c>
    </row>
    <row r="34" spans="1:20" x14ac:dyDescent="0.35">
      <c r="A34" s="321" t="s">
        <v>2257</v>
      </c>
      <c r="B34" s="319" t="str">
        <f>VLOOKUP(A34,TaskValues_ref!E:F,2,FALSE)</f>
        <v>Mobiliation &amp; promotion of EPI</v>
      </c>
      <c r="C34" s="64">
        <v>100</v>
      </c>
      <c r="E34" s="320">
        <f t="shared" ref="E34:E54" si="34">SUM(C34:D34)</f>
        <v>100</v>
      </c>
      <c r="F34" s="319">
        <v>100</v>
      </c>
      <c r="I34" s="320">
        <f t="shared" ref="I34:I51" si="35">SUM(F34:H34)</f>
        <v>100</v>
      </c>
      <c r="J34" s="319">
        <v>50</v>
      </c>
      <c r="K34" s="321">
        <v>50</v>
      </c>
      <c r="L34" s="321"/>
      <c r="M34" s="319">
        <f>SUMIFS(Cadres_Comprehensive!P:P,Cadres_Comprehensive!A:A,Cadres_Basic!A34)</f>
        <v>0</v>
      </c>
      <c r="O34" s="320">
        <f t="shared" ref="O34:O51" si="36">SUM(J34:N34)</f>
        <v>100</v>
      </c>
      <c r="P34" s="319">
        <v>100</v>
      </c>
      <c r="R34" s="319">
        <f>M34</f>
        <v>0</v>
      </c>
      <c r="T34" s="320">
        <f t="shared" si="3"/>
        <v>100</v>
      </c>
    </row>
    <row r="35" spans="1:20" x14ac:dyDescent="0.35">
      <c r="A35" s="321" t="s">
        <v>2258</v>
      </c>
      <c r="B35" s="319" t="str">
        <f>VLOOKUP(A35,TaskValues_ref!E:F,2,FALSE)</f>
        <v>VPD surveillance</v>
      </c>
      <c r="C35" s="64">
        <v>100</v>
      </c>
      <c r="E35" s="320">
        <f t="shared" si="34"/>
        <v>100</v>
      </c>
      <c r="F35" s="319">
        <v>100</v>
      </c>
      <c r="I35" s="320">
        <f t="shared" si="35"/>
        <v>100</v>
      </c>
      <c r="J35" s="319">
        <v>50</v>
      </c>
      <c r="K35" s="321">
        <v>50</v>
      </c>
      <c r="L35" s="321"/>
      <c r="M35" s="319">
        <f>SUMIFS(Cadres_Comprehensive!P:P,Cadres_Comprehensive!A:A,Cadres_Basic!A35)</f>
        <v>0</v>
      </c>
      <c r="O35" s="320">
        <f t="shared" si="36"/>
        <v>100</v>
      </c>
      <c r="P35" s="319">
        <v>100</v>
      </c>
      <c r="R35" s="319">
        <f>M35</f>
        <v>0</v>
      </c>
      <c r="T35" s="320">
        <f t="shared" si="3"/>
        <v>100</v>
      </c>
    </row>
    <row r="36" spans="1:20" x14ac:dyDescent="0.35">
      <c r="A36" s="321" t="s">
        <v>2293</v>
      </c>
      <c r="B36" s="319" t="str">
        <f>VLOOKUP(A36,TaskValues_ref!E:F,2,FALSE)</f>
        <v>FP consult first time</v>
      </c>
      <c r="C36" s="64">
        <v>100</v>
      </c>
      <c r="E36" s="320">
        <f t="shared" si="34"/>
        <v>100</v>
      </c>
      <c r="F36" s="321">
        <v>50</v>
      </c>
      <c r="G36" s="319">
        <v>50</v>
      </c>
      <c r="I36" s="320">
        <f t="shared" si="35"/>
        <v>100</v>
      </c>
      <c r="K36" s="321">
        <v>50</v>
      </c>
      <c r="L36" s="319">
        <v>50</v>
      </c>
      <c r="M36" s="319">
        <f>SUMIFS(Cadres_Comprehensive!P:P,Cadres_Comprehensive!A:A,Cadres_Basic!A36)</f>
        <v>0</v>
      </c>
      <c r="O36" s="320">
        <f t="shared" si="36"/>
        <v>100</v>
      </c>
      <c r="P36" s="321">
        <v>50</v>
      </c>
      <c r="Q36" s="319">
        <v>50</v>
      </c>
      <c r="R36" s="319">
        <f t="shared" si="8"/>
        <v>0</v>
      </c>
      <c r="T36" s="320">
        <f t="shared" ref="T36:T42" si="37">SUM(P36:S36)</f>
        <v>100</v>
      </c>
    </row>
    <row r="37" spans="1:20" x14ac:dyDescent="0.35">
      <c r="A37" s="321" t="s">
        <v>2294</v>
      </c>
      <c r="B37" s="319" t="str">
        <f>VLOOKUP(A37,TaskValues_ref!E:F,2,FALSE)</f>
        <v>FP consult postpartum</v>
      </c>
      <c r="C37" s="64">
        <v>100</v>
      </c>
      <c r="E37" s="320">
        <f t="shared" si="34"/>
        <v>100</v>
      </c>
      <c r="F37" s="321">
        <v>50</v>
      </c>
      <c r="G37" s="319">
        <v>50</v>
      </c>
      <c r="I37" s="320">
        <f t="shared" si="35"/>
        <v>100</v>
      </c>
      <c r="K37" s="321">
        <v>50</v>
      </c>
      <c r="L37" s="319">
        <v>50</v>
      </c>
      <c r="M37" s="319">
        <f>SUMIFS(Cadres_Comprehensive!P:P,Cadres_Comprehensive!A:A,Cadres_Basic!A37)</f>
        <v>0</v>
      </c>
      <c r="O37" s="320">
        <f t="shared" si="36"/>
        <v>100</v>
      </c>
      <c r="P37" s="321">
        <v>50</v>
      </c>
      <c r="Q37" s="319">
        <v>50</v>
      </c>
      <c r="R37" s="319">
        <f t="shared" si="8"/>
        <v>0</v>
      </c>
      <c r="T37" s="320">
        <f t="shared" si="37"/>
        <v>100</v>
      </c>
    </row>
    <row r="38" spans="1:20" x14ac:dyDescent="0.35">
      <c r="A38" s="321" t="s">
        <v>2295</v>
      </c>
      <c r="B38" s="319" t="str">
        <f>VLOOKUP(A38,TaskValues_ref!E:F,2,FALSE)</f>
        <v>FP consult switch</v>
      </c>
      <c r="C38" s="64">
        <v>100</v>
      </c>
      <c r="E38" s="320">
        <f t="shared" si="34"/>
        <v>100</v>
      </c>
      <c r="F38" s="321">
        <v>50</v>
      </c>
      <c r="G38" s="319">
        <v>50</v>
      </c>
      <c r="I38" s="320">
        <f t="shared" si="35"/>
        <v>100</v>
      </c>
      <c r="K38" s="321">
        <v>50</v>
      </c>
      <c r="L38" s="319">
        <v>50</v>
      </c>
      <c r="M38" s="319">
        <f>SUMIFS(Cadres_Comprehensive!P:P,Cadres_Comprehensive!A:A,Cadres_Basic!A38)</f>
        <v>0</v>
      </c>
      <c r="O38" s="320">
        <f t="shared" si="36"/>
        <v>100</v>
      </c>
      <c r="P38" s="321">
        <v>50</v>
      </c>
      <c r="Q38" s="319">
        <v>50</v>
      </c>
      <c r="R38" s="319">
        <f t="shared" si="8"/>
        <v>0</v>
      </c>
      <c r="T38" s="320">
        <f t="shared" si="37"/>
        <v>100</v>
      </c>
    </row>
    <row r="39" spans="1:20" x14ac:dyDescent="0.35">
      <c r="A39" s="321" t="s">
        <v>2643</v>
      </c>
      <c r="B39" s="319" t="str">
        <f>VLOOKUP(A39,TaskValues_ref!E:F,2,FALSE)</f>
        <v>Provision of contraceptives</v>
      </c>
      <c r="C39" s="64">
        <v>100</v>
      </c>
      <c r="E39" s="320">
        <f t="shared" si="34"/>
        <v>100</v>
      </c>
      <c r="F39" s="321">
        <v>50</v>
      </c>
      <c r="G39" s="319">
        <v>50</v>
      </c>
      <c r="I39" s="320">
        <f t="shared" si="35"/>
        <v>100</v>
      </c>
      <c r="K39" s="321">
        <v>50</v>
      </c>
      <c r="L39" s="319">
        <v>50</v>
      </c>
      <c r="M39" s="319">
        <f>SUMIFS(Cadres_Comprehensive!P:P,Cadres_Comprehensive!A:A,Cadres_Basic!A39)</f>
        <v>0</v>
      </c>
      <c r="O39" s="320">
        <f t="shared" si="36"/>
        <v>100</v>
      </c>
      <c r="P39" s="321">
        <v>50</v>
      </c>
      <c r="Q39" s="319">
        <v>50</v>
      </c>
      <c r="R39" s="319">
        <f t="shared" si="8"/>
        <v>0</v>
      </c>
      <c r="T39" s="320">
        <f t="shared" si="37"/>
        <v>100</v>
      </c>
    </row>
    <row r="40" spans="1:20" x14ac:dyDescent="0.35">
      <c r="A40" s="321" t="s">
        <v>2644</v>
      </c>
      <c r="B40" s="319" t="str">
        <f>VLOOKUP(A40,TaskValues_ref!E:F,2,FALSE)</f>
        <v>Provision of implants and IUCD</v>
      </c>
      <c r="C40" s="64">
        <v>100</v>
      </c>
      <c r="E40" s="320">
        <f t="shared" si="34"/>
        <v>100</v>
      </c>
      <c r="F40" s="64"/>
      <c r="G40" s="321">
        <v>100</v>
      </c>
      <c r="I40" s="320">
        <f t="shared" si="35"/>
        <v>100</v>
      </c>
      <c r="L40" s="321">
        <v>100</v>
      </c>
      <c r="M40" s="319">
        <f>SUMIFS(Cadres_Comprehensive!P:P,Cadres_Comprehensive!A:A,Cadres_Basic!A40)</f>
        <v>0</v>
      </c>
      <c r="O40" s="320">
        <f t="shared" si="36"/>
        <v>100</v>
      </c>
      <c r="Q40" s="321">
        <v>100</v>
      </c>
      <c r="R40" s="319">
        <f t="shared" si="8"/>
        <v>0</v>
      </c>
      <c r="T40" s="320">
        <f t="shared" si="37"/>
        <v>100</v>
      </c>
    </row>
    <row r="41" spans="1:20" x14ac:dyDescent="0.35">
      <c r="A41" s="321" t="s">
        <v>2646</v>
      </c>
      <c r="B41" s="319" t="str">
        <f>VLOOKUP(A41,TaskValues_ref!E:F,2,FALSE)</f>
        <v>Psycho-social counseling</v>
      </c>
      <c r="C41" s="64">
        <v>100</v>
      </c>
      <c r="E41" s="320">
        <f t="shared" si="34"/>
        <v>100</v>
      </c>
      <c r="F41" s="321"/>
      <c r="G41" s="319">
        <v>100</v>
      </c>
      <c r="I41" s="320">
        <f t="shared" si="35"/>
        <v>100</v>
      </c>
      <c r="K41" s="321"/>
      <c r="L41" s="321">
        <v>100</v>
      </c>
      <c r="M41" s="319">
        <f>SUMIFS(Cadres_Comprehensive!P:P,Cadres_Comprehensive!A:A,Cadres_Basic!A41)</f>
        <v>0</v>
      </c>
      <c r="O41" s="320">
        <f t="shared" si="36"/>
        <v>100</v>
      </c>
      <c r="P41" s="321"/>
      <c r="Q41" s="319">
        <v>100</v>
      </c>
      <c r="R41" s="319">
        <f t="shared" ref="R41" si="38">M41</f>
        <v>0</v>
      </c>
      <c r="T41" s="320">
        <f t="shared" ref="T41" si="39">SUM(P41:S41)</f>
        <v>100</v>
      </c>
    </row>
    <row r="42" spans="1:20" x14ac:dyDescent="0.35">
      <c r="A42" s="321" t="s">
        <v>2648</v>
      </c>
      <c r="B42" s="319" t="str">
        <f>VLOOKUP(A42,TaskValues_ref!E:F,2,FALSE)</f>
        <v>Post-abortion follow-up</v>
      </c>
      <c r="C42" s="64">
        <v>100</v>
      </c>
      <c r="E42" s="320">
        <f t="shared" si="34"/>
        <v>100</v>
      </c>
      <c r="G42" s="321">
        <v>100</v>
      </c>
      <c r="I42" s="320">
        <f t="shared" si="35"/>
        <v>100</v>
      </c>
      <c r="L42" s="321">
        <v>100</v>
      </c>
      <c r="M42" s="319">
        <f>SUMIFS(Cadres_Comprehensive!P:P,Cadres_Comprehensive!A:A,Cadres_Basic!A42)</f>
        <v>0</v>
      </c>
      <c r="O42" s="320">
        <f t="shared" si="36"/>
        <v>100</v>
      </c>
      <c r="Q42" s="321">
        <v>100</v>
      </c>
      <c r="R42" s="319">
        <f t="shared" si="8"/>
        <v>0</v>
      </c>
      <c r="T42" s="320">
        <f t="shared" si="37"/>
        <v>100</v>
      </c>
    </row>
    <row r="43" spans="1:20" x14ac:dyDescent="0.35">
      <c r="A43" s="321" t="s">
        <v>2649</v>
      </c>
      <c r="B43" s="319" t="str">
        <f>VLOOKUP(A43,TaskValues_ref!E:F,2,FALSE)</f>
        <v>Education on menstration</v>
      </c>
      <c r="C43" s="64">
        <v>100</v>
      </c>
      <c r="E43" s="320">
        <f t="shared" si="34"/>
        <v>100</v>
      </c>
      <c r="F43" s="319">
        <v>100</v>
      </c>
      <c r="I43" s="320">
        <f t="shared" si="35"/>
        <v>100</v>
      </c>
      <c r="J43" s="319">
        <v>50</v>
      </c>
      <c r="K43" s="321">
        <v>50</v>
      </c>
      <c r="L43" s="321"/>
      <c r="M43" s="319">
        <f>SUMIFS(Cadres_Comprehensive!P:P,Cadres_Comprehensive!A:A,Cadres_Basic!A43)</f>
        <v>0</v>
      </c>
      <c r="O43" s="320">
        <f t="shared" si="36"/>
        <v>100</v>
      </c>
      <c r="P43" s="319">
        <v>100</v>
      </c>
      <c r="R43" s="319">
        <f>M43</f>
        <v>0</v>
      </c>
      <c r="T43" s="320">
        <f t="shared" ref="T43" si="40">SUM(P43:S43)</f>
        <v>100</v>
      </c>
    </row>
    <row r="44" spans="1:20" x14ac:dyDescent="0.35">
      <c r="A44" s="321" t="s">
        <v>2650</v>
      </c>
      <c r="B44" s="319" t="str">
        <f>VLOOKUP(A44,TaskValues_ref!E:F,2,FALSE)</f>
        <v>Treatment of menstrual problems</v>
      </c>
      <c r="C44" s="64">
        <v>100</v>
      </c>
      <c r="E44" s="320">
        <f t="shared" si="34"/>
        <v>100</v>
      </c>
      <c r="G44" s="321">
        <v>100</v>
      </c>
      <c r="I44" s="320">
        <f t="shared" ref="I44" si="41">SUM(F44:H44)</f>
        <v>100</v>
      </c>
      <c r="L44" s="321">
        <v>100</v>
      </c>
      <c r="M44" s="319">
        <f>SUMIFS(Cadres_Comprehensive!P:P,Cadres_Comprehensive!A:A,Cadres_Basic!A44)</f>
        <v>0</v>
      </c>
      <c r="O44" s="320">
        <f t="shared" ref="O44" si="42">SUM(J44:N44)</f>
        <v>100</v>
      </c>
      <c r="Q44" s="321">
        <v>100</v>
      </c>
      <c r="R44" s="319">
        <f t="shared" ref="R44" si="43">M44</f>
        <v>0</v>
      </c>
      <c r="T44" s="320">
        <f t="shared" ref="T44" si="44">SUM(P44:S44)</f>
        <v>100</v>
      </c>
    </row>
    <row r="45" spans="1:20" x14ac:dyDescent="0.35">
      <c r="A45" s="321" t="s">
        <v>2651</v>
      </c>
      <c r="B45" s="319" t="str">
        <f>VLOOKUP(A45,TaskValues_ref!E:F,2,FALSE)</f>
        <v>Promote self-breast exam</v>
      </c>
      <c r="C45" s="64">
        <v>100</v>
      </c>
      <c r="E45" s="320">
        <f t="shared" si="34"/>
        <v>100</v>
      </c>
      <c r="F45" s="319">
        <v>100</v>
      </c>
      <c r="I45" s="320">
        <f t="shared" si="35"/>
        <v>100</v>
      </c>
      <c r="J45" s="319">
        <v>50</v>
      </c>
      <c r="K45" s="321">
        <v>50</v>
      </c>
      <c r="L45" s="321"/>
      <c r="M45" s="319">
        <f>SUMIFS(Cadres_Comprehensive!P:P,Cadres_Comprehensive!A:A,Cadres_Basic!A45)</f>
        <v>0</v>
      </c>
      <c r="O45" s="320">
        <f t="shared" si="36"/>
        <v>100</v>
      </c>
      <c r="P45" s="319">
        <v>100</v>
      </c>
      <c r="R45" s="319">
        <f>M45</f>
        <v>0</v>
      </c>
      <c r="T45" s="320">
        <f t="shared" ref="T45:T47" si="45">SUM(P45:S45)</f>
        <v>100</v>
      </c>
    </row>
    <row r="46" spans="1:20" x14ac:dyDescent="0.35">
      <c r="A46" s="321" t="s">
        <v>2652</v>
      </c>
      <c r="B46" s="319" t="str">
        <f>VLOOKUP(A46,TaskValues_ref!E:F,2,FALSE)</f>
        <v>HPV vacination</v>
      </c>
      <c r="C46" s="64">
        <v>100</v>
      </c>
      <c r="E46" s="320">
        <f t="shared" si="34"/>
        <v>100</v>
      </c>
      <c r="F46" s="319">
        <v>100</v>
      </c>
      <c r="I46" s="320">
        <f t="shared" si="35"/>
        <v>100</v>
      </c>
      <c r="J46" s="319">
        <v>50</v>
      </c>
      <c r="K46" s="321">
        <v>50</v>
      </c>
      <c r="L46" s="321"/>
      <c r="M46" s="319">
        <f>SUMIFS(Cadres_Comprehensive!P:P,Cadres_Comprehensive!A:A,Cadres_Basic!A46)</f>
        <v>0</v>
      </c>
      <c r="O46" s="320">
        <f t="shared" si="36"/>
        <v>100</v>
      </c>
      <c r="P46" s="319">
        <v>100</v>
      </c>
      <c r="R46" s="319">
        <f>M46</f>
        <v>0</v>
      </c>
      <c r="T46" s="320">
        <f t="shared" si="45"/>
        <v>100</v>
      </c>
    </row>
    <row r="47" spans="1:20" x14ac:dyDescent="0.35">
      <c r="A47" s="321" t="s">
        <v>2653</v>
      </c>
      <c r="B47" s="319" t="str">
        <f>VLOOKUP(A47,TaskValues_ref!E:F,2,FALSE)</f>
        <v>Education on health &amp; wellbeing</v>
      </c>
      <c r="C47" s="64">
        <v>100</v>
      </c>
      <c r="E47" s="320">
        <f t="shared" si="34"/>
        <v>100</v>
      </c>
      <c r="F47" s="319">
        <v>100</v>
      </c>
      <c r="I47" s="320">
        <f t="shared" si="35"/>
        <v>100</v>
      </c>
      <c r="J47" s="319">
        <v>50</v>
      </c>
      <c r="K47" s="321">
        <v>50</v>
      </c>
      <c r="L47" s="321"/>
      <c r="M47" s="319">
        <f>SUMIFS(Cadres_Comprehensive!P:P,Cadres_Comprehensive!A:A,Cadres_Basic!A47)</f>
        <v>0</v>
      </c>
      <c r="O47" s="320">
        <f t="shared" si="36"/>
        <v>100</v>
      </c>
      <c r="P47" s="319">
        <v>100</v>
      </c>
      <c r="R47" s="319">
        <f>M47</f>
        <v>0</v>
      </c>
      <c r="T47" s="320">
        <f t="shared" si="45"/>
        <v>100</v>
      </c>
    </row>
    <row r="48" spans="1:20" x14ac:dyDescent="0.35">
      <c r="A48" s="321" t="s">
        <v>2654</v>
      </c>
      <c r="B48" s="319" t="str">
        <f>VLOOKUP(A48,TaskValues_ref!E:F,2,FALSE)</f>
        <v>Adolescent SRH</v>
      </c>
      <c r="C48" s="64">
        <v>100</v>
      </c>
      <c r="E48" s="320">
        <f t="shared" si="34"/>
        <v>100</v>
      </c>
      <c r="G48" s="321">
        <v>100</v>
      </c>
      <c r="I48" s="320">
        <f t="shared" ref="I48:I49" si="46">SUM(F48:H48)</f>
        <v>100</v>
      </c>
      <c r="L48" s="321">
        <v>100</v>
      </c>
      <c r="M48" s="319">
        <f>SUMIFS(Cadres_Comprehensive!P:P,Cadres_Comprehensive!A:A,Cadres_Basic!A48)</f>
        <v>0</v>
      </c>
      <c r="O48" s="320">
        <f t="shared" ref="O48:O49" si="47">SUM(J48:N48)</f>
        <v>100</v>
      </c>
      <c r="Q48" s="321">
        <v>100</v>
      </c>
      <c r="R48" s="319">
        <f t="shared" ref="R48:R49" si="48">M48</f>
        <v>0</v>
      </c>
      <c r="T48" s="320">
        <f t="shared" ref="T48:T49" si="49">SUM(P48:S48)</f>
        <v>100</v>
      </c>
    </row>
    <row r="49" spans="1:20" x14ac:dyDescent="0.35">
      <c r="A49" s="321" t="s">
        <v>2655</v>
      </c>
      <c r="B49" s="319" t="str">
        <f>VLOOKUP(A49,TaskValues_ref!E:F,2,FALSE)</f>
        <v>Provision of adolescent-friendly contraceptives</v>
      </c>
      <c r="C49" s="64">
        <v>100</v>
      </c>
      <c r="E49" s="320">
        <f t="shared" si="34"/>
        <v>100</v>
      </c>
      <c r="G49" s="321">
        <v>100</v>
      </c>
      <c r="I49" s="320">
        <f t="shared" si="46"/>
        <v>100</v>
      </c>
      <c r="L49" s="321">
        <v>100</v>
      </c>
      <c r="M49" s="319">
        <f>SUMIFS(Cadres_Comprehensive!P:P,Cadres_Comprehensive!A:A,Cadres_Basic!A49)</f>
        <v>0</v>
      </c>
      <c r="O49" s="320">
        <f t="shared" si="47"/>
        <v>100</v>
      </c>
      <c r="Q49" s="321">
        <v>100</v>
      </c>
      <c r="R49" s="319">
        <f t="shared" si="48"/>
        <v>0</v>
      </c>
      <c r="T49" s="320">
        <f t="shared" si="49"/>
        <v>100</v>
      </c>
    </row>
    <row r="50" spans="1:20" x14ac:dyDescent="0.35">
      <c r="A50" s="321" t="s">
        <v>2656</v>
      </c>
      <c r="B50" s="319" t="str">
        <f>VLOOKUP(A50,TaskValues_ref!E:F,2,FALSE)</f>
        <v>Education about GBV</v>
      </c>
      <c r="C50" s="64">
        <v>100</v>
      </c>
      <c r="E50" s="320">
        <f t="shared" si="34"/>
        <v>100</v>
      </c>
      <c r="F50" s="319">
        <v>100</v>
      </c>
      <c r="I50" s="320">
        <f t="shared" si="35"/>
        <v>100</v>
      </c>
      <c r="J50" s="319">
        <v>50</v>
      </c>
      <c r="K50" s="321">
        <v>50</v>
      </c>
      <c r="L50" s="321"/>
      <c r="M50" s="319">
        <f>SUMIFS(Cadres_Comprehensive!P:P,Cadres_Comprehensive!A:A,Cadres_Basic!A50)</f>
        <v>0</v>
      </c>
      <c r="O50" s="320">
        <f t="shared" si="36"/>
        <v>100</v>
      </c>
      <c r="P50" s="319">
        <v>100</v>
      </c>
      <c r="R50" s="319">
        <f>M50</f>
        <v>0</v>
      </c>
      <c r="T50" s="320">
        <f t="shared" ref="T50:T51" si="50">SUM(P50:S50)</f>
        <v>100</v>
      </c>
    </row>
    <row r="51" spans="1:20" x14ac:dyDescent="0.35">
      <c r="A51" s="321" t="s">
        <v>2657</v>
      </c>
      <c r="B51" s="319" t="str">
        <f>VLOOKUP(A51,TaskValues_ref!E:F,2,FALSE)</f>
        <v>Community dialogue about GBV</v>
      </c>
      <c r="C51" s="64">
        <v>100</v>
      </c>
      <c r="E51" s="320">
        <f t="shared" si="34"/>
        <v>100</v>
      </c>
      <c r="F51" s="319">
        <v>100</v>
      </c>
      <c r="I51" s="320">
        <f t="shared" si="35"/>
        <v>100</v>
      </c>
      <c r="J51" s="319">
        <v>50</v>
      </c>
      <c r="K51" s="321">
        <v>50</v>
      </c>
      <c r="L51" s="321"/>
      <c r="M51" s="319">
        <f>SUMIFS(Cadres_Comprehensive!P:P,Cadres_Comprehensive!A:A,Cadres_Basic!A51)</f>
        <v>0</v>
      </c>
      <c r="O51" s="320">
        <f t="shared" si="36"/>
        <v>100</v>
      </c>
      <c r="P51" s="319">
        <v>100</v>
      </c>
      <c r="R51" s="319">
        <f>M51</f>
        <v>0</v>
      </c>
      <c r="T51" s="320">
        <f t="shared" si="50"/>
        <v>100</v>
      </c>
    </row>
    <row r="52" spans="1:20" x14ac:dyDescent="0.35">
      <c r="A52" s="321" t="s">
        <v>2658</v>
      </c>
      <c r="B52" s="319" t="str">
        <f>VLOOKUP(A52,TaskValues_ref!E:F,2,FALSE)</f>
        <v>Pregnancy test for GBV</v>
      </c>
      <c r="C52" s="64">
        <v>100</v>
      </c>
      <c r="E52" s="320">
        <f t="shared" si="34"/>
        <v>100</v>
      </c>
      <c r="G52" s="321">
        <v>100</v>
      </c>
      <c r="I52" s="320">
        <f t="shared" ref="I52:I56" si="51">SUM(F52:H52)</f>
        <v>100</v>
      </c>
      <c r="L52" s="321">
        <v>100</v>
      </c>
      <c r="M52" s="319">
        <f>SUMIFS(Cadres_Comprehensive!P:P,Cadres_Comprehensive!A:A,Cadres_Basic!A52)</f>
        <v>0</v>
      </c>
      <c r="O52" s="320">
        <f t="shared" ref="O52:O56" si="52">SUM(J52:N52)</f>
        <v>100</v>
      </c>
      <c r="Q52" s="321">
        <v>100</v>
      </c>
      <c r="R52" s="319">
        <f t="shared" ref="R52:R56" si="53">M52</f>
        <v>0</v>
      </c>
      <c r="T52" s="320">
        <f t="shared" ref="T52:T56" si="54">SUM(P52:S52)</f>
        <v>100</v>
      </c>
    </row>
    <row r="53" spans="1:20" x14ac:dyDescent="0.35">
      <c r="A53" s="321" t="s">
        <v>2659</v>
      </c>
      <c r="B53" s="319" t="str">
        <f>VLOOKUP(A53,TaskValues_ref!E:F,2,FALSE)</f>
        <v>HIV test for GBV</v>
      </c>
      <c r="C53" s="64">
        <v>100</v>
      </c>
      <c r="E53" s="320">
        <f t="shared" si="34"/>
        <v>100</v>
      </c>
      <c r="G53" s="321">
        <v>100</v>
      </c>
      <c r="I53" s="320">
        <f t="shared" si="51"/>
        <v>100</v>
      </c>
      <c r="L53" s="321">
        <v>100</v>
      </c>
      <c r="M53" s="319">
        <f>SUMIFS(Cadres_Comprehensive!P:P,Cadres_Comprehensive!A:A,Cadres_Basic!A53)</f>
        <v>0</v>
      </c>
      <c r="O53" s="320">
        <f t="shared" si="52"/>
        <v>100</v>
      </c>
      <c r="Q53" s="321">
        <v>100</v>
      </c>
      <c r="R53" s="319">
        <f t="shared" si="53"/>
        <v>0</v>
      </c>
      <c r="T53" s="320">
        <f t="shared" si="54"/>
        <v>100</v>
      </c>
    </row>
    <row r="54" spans="1:20" x14ac:dyDescent="0.35">
      <c r="A54" s="321" t="s">
        <v>2660</v>
      </c>
      <c r="B54" s="319" t="str">
        <f>VLOOKUP(A54,TaskValues_ref!E:F,2,FALSE)</f>
        <v>Emergency GBV response</v>
      </c>
      <c r="C54" s="64">
        <v>100</v>
      </c>
      <c r="E54" s="320">
        <f t="shared" si="34"/>
        <v>100</v>
      </c>
      <c r="G54" s="321">
        <v>100</v>
      </c>
      <c r="I54" s="320">
        <f t="shared" si="51"/>
        <v>100</v>
      </c>
      <c r="L54" s="321">
        <v>100</v>
      </c>
      <c r="M54" s="319">
        <f>SUMIFS(Cadres_Comprehensive!P:P,Cadres_Comprehensive!A:A,Cadres_Basic!A54)</f>
        <v>0</v>
      </c>
      <c r="O54" s="320">
        <f t="shared" si="52"/>
        <v>100</v>
      </c>
      <c r="Q54" s="321">
        <v>100</v>
      </c>
      <c r="R54" s="319">
        <f t="shared" si="53"/>
        <v>0</v>
      </c>
      <c r="T54" s="320">
        <f t="shared" si="54"/>
        <v>100</v>
      </c>
    </row>
    <row r="55" spans="1:20" x14ac:dyDescent="0.35">
      <c r="A55" s="321" t="s">
        <v>2661</v>
      </c>
      <c r="B55" s="319" t="str">
        <f>VLOOKUP(A55,TaskValues_ref!E:F,2,FALSE)</f>
        <v>Medical treatment for GBV</v>
      </c>
      <c r="C55" s="64">
        <v>100</v>
      </c>
      <c r="E55" s="320">
        <f t="shared" ref="E55:E87" si="55">SUM(C55:D55)</f>
        <v>100</v>
      </c>
      <c r="G55" s="321">
        <v>100</v>
      </c>
      <c r="I55" s="320">
        <f t="shared" si="51"/>
        <v>100</v>
      </c>
      <c r="L55" s="321">
        <v>100</v>
      </c>
      <c r="M55" s="319">
        <f>SUMIFS(Cadres_Comprehensive!P:P,Cadres_Comprehensive!A:A,Cadres_Basic!A55)</f>
        <v>0</v>
      </c>
      <c r="O55" s="320">
        <f t="shared" si="52"/>
        <v>100</v>
      </c>
      <c r="Q55" s="321">
        <v>100</v>
      </c>
      <c r="R55" s="319">
        <f t="shared" si="53"/>
        <v>0</v>
      </c>
      <c r="T55" s="320">
        <f t="shared" si="54"/>
        <v>100</v>
      </c>
    </row>
    <row r="56" spans="1:20" x14ac:dyDescent="0.35">
      <c r="A56" s="321" t="s">
        <v>2662</v>
      </c>
      <c r="B56" s="319" t="str">
        <f>VLOOKUP(A56,TaskValues_ref!E:F,2,FALSE)</f>
        <v>Psycho-social support for GBV</v>
      </c>
      <c r="C56" s="64">
        <v>100</v>
      </c>
      <c r="E56" s="320">
        <f t="shared" si="55"/>
        <v>100</v>
      </c>
      <c r="G56" s="321">
        <v>100</v>
      </c>
      <c r="I56" s="320">
        <f t="shared" si="51"/>
        <v>100</v>
      </c>
      <c r="L56" s="321">
        <v>100</v>
      </c>
      <c r="M56" s="319">
        <f>SUMIFS(Cadres_Comprehensive!P:P,Cadres_Comprehensive!A:A,Cadres_Basic!A56)</f>
        <v>0</v>
      </c>
      <c r="O56" s="320">
        <f t="shared" si="52"/>
        <v>100</v>
      </c>
      <c r="Q56" s="321">
        <v>100</v>
      </c>
      <c r="R56" s="319">
        <f t="shared" si="53"/>
        <v>0</v>
      </c>
      <c r="T56" s="320">
        <f t="shared" si="54"/>
        <v>100</v>
      </c>
    </row>
    <row r="57" spans="1:20" x14ac:dyDescent="0.35">
      <c r="A57" s="321" t="s">
        <v>2663</v>
      </c>
      <c r="B57" s="319" t="str">
        <f>VLOOKUP(A57,TaskValues_ref!E:F,2,FALSE)</f>
        <v>Adovacy against HTP</v>
      </c>
      <c r="C57" s="64">
        <v>100</v>
      </c>
      <c r="E57" s="320">
        <f t="shared" si="55"/>
        <v>100</v>
      </c>
      <c r="F57" s="319">
        <v>100</v>
      </c>
      <c r="I57" s="320">
        <f t="shared" ref="I57:I87" si="56">SUM(F57:H57)</f>
        <v>100</v>
      </c>
      <c r="J57" s="319">
        <v>50</v>
      </c>
      <c r="K57" s="321">
        <v>50</v>
      </c>
      <c r="L57" s="321"/>
      <c r="M57" s="319">
        <f>SUMIFS(Cadres_Comprehensive!P:P,Cadres_Comprehensive!A:A,Cadres_Basic!A57)</f>
        <v>0</v>
      </c>
      <c r="O57" s="320">
        <f t="shared" ref="O57:O87" si="57">SUM(J57:N57)</f>
        <v>100</v>
      </c>
      <c r="P57" s="319">
        <v>100</v>
      </c>
      <c r="R57" s="319">
        <f>M57</f>
        <v>0</v>
      </c>
      <c r="T57" s="320">
        <f t="shared" ref="T57:T58" si="58">SUM(P57:S57)</f>
        <v>100</v>
      </c>
    </row>
    <row r="58" spans="1:20" x14ac:dyDescent="0.35">
      <c r="A58" s="321" t="s">
        <v>2664</v>
      </c>
      <c r="B58" s="319" t="str">
        <f>VLOOKUP(A58,TaskValues_ref!E:F,2,FALSE)</f>
        <v>Prevention of teen pregnancy</v>
      </c>
      <c r="C58" s="64">
        <v>100</v>
      </c>
      <c r="E58" s="320">
        <f t="shared" si="55"/>
        <v>100</v>
      </c>
      <c r="F58" s="319">
        <v>100</v>
      </c>
      <c r="I58" s="320">
        <f t="shared" si="56"/>
        <v>100</v>
      </c>
      <c r="J58" s="319">
        <v>50</v>
      </c>
      <c r="K58" s="321">
        <v>50</v>
      </c>
      <c r="L58" s="321"/>
      <c r="M58" s="319">
        <f>SUMIFS(Cadres_Comprehensive!P:P,Cadres_Comprehensive!A:A,Cadres_Basic!A58)</f>
        <v>0</v>
      </c>
      <c r="O58" s="320">
        <f t="shared" si="57"/>
        <v>100</v>
      </c>
      <c r="P58" s="319">
        <v>100</v>
      </c>
      <c r="R58" s="319">
        <f>M58</f>
        <v>0</v>
      </c>
      <c r="T58" s="320">
        <f t="shared" si="58"/>
        <v>100</v>
      </c>
    </row>
    <row r="59" spans="1:20" x14ac:dyDescent="0.35">
      <c r="A59" s="321" t="s">
        <v>2665</v>
      </c>
      <c r="B59" s="319" t="str">
        <f>VLOOKUP(A59,TaskValues_ref!E:F,2,FALSE)</f>
        <v>Folic acid</v>
      </c>
      <c r="C59" s="64">
        <v>100</v>
      </c>
      <c r="E59" s="320">
        <f t="shared" si="55"/>
        <v>100</v>
      </c>
      <c r="G59" s="321">
        <v>100</v>
      </c>
      <c r="I59" s="320">
        <f t="shared" si="56"/>
        <v>100</v>
      </c>
      <c r="L59" s="321">
        <v>100</v>
      </c>
      <c r="M59" s="319">
        <f>SUMIFS(Cadres_Comprehensive!P:P,Cadres_Comprehensive!A:A,Cadres_Basic!A59)</f>
        <v>0</v>
      </c>
      <c r="O59" s="320">
        <f t="shared" si="57"/>
        <v>100</v>
      </c>
      <c r="Q59" s="321">
        <v>100</v>
      </c>
      <c r="R59" s="319">
        <f t="shared" ref="R59" si="59">M59</f>
        <v>0</v>
      </c>
      <c r="T59" s="320">
        <f t="shared" ref="T59" si="60">SUM(P59:S59)</f>
        <v>100</v>
      </c>
    </row>
    <row r="60" spans="1:20" x14ac:dyDescent="0.35">
      <c r="A60" s="321" t="s">
        <v>2666</v>
      </c>
      <c r="B60" s="319" t="str">
        <f>VLOOKUP(A60,TaskValues_ref!E:F,2,FALSE)</f>
        <v>SRH counseling for men</v>
      </c>
      <c r="C60" s="64">
        <v>100</v>
      </c>
      <c r="E60" s="320">
        <f t="shared" si="55"/>
        <v>100</v>
      </c>
      <c r="G60" s="321">
        <v>100</v>
      </c>
      <c r="I60" s="320">
        <f t="shared" si="56"/>
        <v>100</v>
      </c>
      <c r="L60" s="321">
        <v>100</v>
      </c>
      <c r="M60" s="319">
        <f>SUMIFS(Cadres_Comprehensive!P:P,Cadres_Comprehensive!A:A,Cadres_Basic!A60)</f>
        <v>0</v>
      </c>
      <c r="O60" s="320">
        <f t="shared" si="57"/>
        <v>100</v>
      </c>
      <c r="Q60" s="321">
        <v>100</v>
      </c>
      <c r="R60" s="319">
        <f t="shared" ref="R60" si="61">M60</f>
        <v>0</v>
      </c>
      <c r="T60" s="320">
        <f t="shared" ref="T60" si="62">SUM(P60:S60)</f>
        <v>100</v>
      </c>
    </row>
    <row r="61" spans="1:20" x14ac:dyDescent="0.35">
      <c r="A61" s="321" t="s">
        <v>2667</v>
      </c>
      <c r="B61" s="319" t="str">
        <f>VLOOKUP(A61,TaskValues_ref!E:F,2,FALSE)</f>
        <v>Promote breast feeding</v>
      </c>
      <c r="C61" s="64">
        <v>100</v>
      </c>
      <c r="E61" s="320">
        <f t="shared" si="55"/>
        <v>100</v>
      </c>
      <c r="F61" s="319">
        <v>100</v>
      </c>
      <c r="I61" s="320">
        <f t="shared" si="56"/>
        <v>100</v>
      </c>
      <c r="J61" s="319">
        <v>50</v>
      </c>
      <c r="K61" s="321">
        <v>50</v>
      </c>
      <c r="L61" s="321"/>
      <c r="M61" s="319">
        <f>SUMIFS(Cadres_Comprehensive!P:P,Cadres_Comprehensive!A:A,Cadres_Basic!A61)</f>
        <v>0</v>
      </c>
      <c r="O61" s="320">
        <f t="shared" si="57"/>
        <v>100</v>
      </c>
      <c r="P61" s="319">
        <v>100</v>
      </c>
      <c r="R61" s="319">
        <f>M61</f>
        <v>0</v>
      </c>
      <c r="T61" s="320">
        <f t="shared" ref="T61:T64" si="63">SUM(P61:S61)</f>
        <v>100</v>
      </c>
    </row>
    <row r="62" spans="1:20" x14ac:dyDescent="0.35">
      <c r="A62" s="321" t="s">
        <v>2668</v>
      </c>
      <c r="B62" s="319" t="str">
        <f>VLOOKUP(A62,TaskValues_ref!E:F,2,FALSE)</f>
        <v>Nutritional screening during pregnancy</v>
      </c>
      <c r="C62" s="64">
        <v>100</v>
      </c>
      <c r="E62" s="320">
        <f t="shared" si="55"/>
        <v>100</v>
      </c>
      <c r="F62" s="319">
        <v>100</v>
      </c>
      <c r="I62" s="320">
        <f t="shared" si="56"/>
        <v>100</v>
      </c>
      <c r="J62" s="319">
        <v>50</v>
      </c>
      <c r="K62" s="321">
        <v>50</v>
      </c>
      <c r="L62" s="321"/>
      <c r="M62" s="319">
        <f>SUMIFS(Cadres_Comprehensive!P:P,Cadres_Comprehensive!A:A,Cadres_Basic!A62)</f>
        <v>0</v>
      </c>
      <c r="O62" s="320">
        <f t="shared" si="57"/>
        <v>100</v>
      </c>
      <c r="P62" s="319">
        <v>100</v>
      </c>
      <c r="R62" s="319">
        <f>M62</f>
        <v>0</v>
      </c>
      <c r="T62" s="320">
        <f t="shared" si="63"/>
        <v>100</v>
      </c>
    </row>
    <row r="63" spans="1:20" x14ac:dyDescent="0.35">
      <c r="A63" s="321" t="s">
        <v>2669</v>
      </c>
      <c r="B63" s="319" t="str">
        <f>VLOOKUP(A63,TaskValues_ref!E:F,2,FALSE)</f>
        <v>Monthly monitoring</v>
      </c>
      <c r="C63" s="64">
        <v>100</v>
      </c>
      <c r="E63" s="320">
        <f t="shared" si="55"/>
        <v>100</v>
      </c>
      <c r="F63" s="319">
        <v>100</v>
      </c>
      <c r="I63" s="320">
        <f t="shared" si="56"/>
        <v>100</v>
      </c>
      <c r="J63" s="319">
        <v>50</v>
      </c>
      <c r="K63" s="321">
        <v>50</v>
      </c>
      <c r="L63" s="321"/>
      <c r="M63" s="319">
        <f>SUMIFS(Cadres_Comprehensive!P:P,Cadres_Comprehensive!A:A,Cadres_Basic!A63)</f>
        <v>0</v>
      </c>
      <c r="O63" s="320">
        <f t="shared" si="57"/>
        <v>100</v>
      </c>
      <c r="P63" s="319">
        <v>100</v>
      </c>
      <c r="R63" s="319">
        <f>M63</f>
        <v>0</v>
      </c>
      <c r="T63" s="320">
        <f t="shared" si="63"/>
        <v>100</v>
      </c>
    </row>
    <row r="64" spans="1:20" x14ac:dyDescent="0.35">
      <c r="A64" s="321" t="s">
        <v>2670</v>
      </c>
      <c r="B64" s="319" t="str">
        <f>VLOOKUP(A64,TaskValues_ref!E:F,2,FALSE)</f>
        <v>MUAC and oedema screening</v>
      </c>
      <c r="C64" s="64">
        <v>100</v>
      </c>
      <c r="E64" s="320">
        <f t="shared" si="55"/>
        <v>100</v>
      </c>
      <c r="F64" s="319">
        <v>100</v>
      </c>
      <c r="I64" s="320">
        <f t="shared" si="56"/>
        <v>100</v>
      </c>
      <c r="J64" s="319">
        <v>50</v>
      </c>
      <c r="K64" s="321">
        <v>50</v>
      </c>
      <c r="L64" s="321"/>
      <c r="M64" s="319">
        <f>SUMIFS(Cadres_Comprehensive!P:P,Cadres_Comprehensive!A:A,Cadres_Basic!A64)</f>
        <v>0</v>
      </c>
      <c r="O64" s="320">
        <f t="shared" si="57"/>
        <v>100</v>
      </c>
      <c r="P64" s="319">
        <v>100</v>
      </c>
      <c r="R64" s="319">
        <f>M64</f>
        <v>0</v>
      </c>
      <c r="T64" s="320">
        <f t="shared" si="63"/>
        <v>100</v>
      </c>
    </row>
    <row r="65" spans="1:20" x14ac:dyDescent="0.35">
      <c r="A65" s="321" t="s">
        <v>2671</v>
      </c>
      <c r="B65" s="319" t="str">
        <f>VLOOKUP(A65,TaskValues_ref!E:F,2,FALSE)</f>
        <v>Treat malnourished mothers</v>
      </c>
      <c r="C65" s="64">
        <v>100</v>
      </c>
      <c r="E65" s="320">
        <f t="shared" si="55"/>
        <v>100</v>
      </c>
      <c r="G65" s="321">
        <v>100</v>
      </c>
      <c r="I65" s="320">
        <f t="shared" si="56"/>
        <v>100</v>
      </c>
      <c r="L65" s="321">
        <v>100</v>
      </c>
      <c r="M65" s="319">
        <f>SUMIFS(Cadres_Comprehensive!P:P,Cadres_Comprehensive!A:A,Cadres_Basic!A65)</f>
        <v>0</v>
      </c>
      <c r="O65" s="320">
        <f t="shared" si="57"/>
        <v>100</v>
      </c>
      <c r="Q65" s="321">
        <v>100</v>
      </c>
      <c r="R65" s="319">
        <f t="shared" ref="R65:R68" si="64">M65</f>
        <v>0</v>
      </c>
      <c r="T65" s="320">
        <f t="shared" ref="T65:T68" si="65">SUM(P65:S65)</f>
        <v>100</v>
      </c>
    </row>
    <row r="66" spans="1:20" x14ac:dyDescent="0.35">
      <c r="A66" s="321" t="s">
        <v>2621</v>
      </c>
      <c r="B66" s="319" t="str">
        <f>VLOOKUP(A66,TaskValues_ref!E:F,2,FALSE)</f>
        <v>Anaemia severe U5</v>
      </c>
      <c r="C66" s="64">
        <v>100</v>
      </c>
      <c r="E66" s="320">
        <f t="shared" si="55"/>
        <v>100</v>
      </c>
      <c r="G66" s="321">
        <v>100</v>
      </c>
      <c r="I66" s="320">
        <f t="shared" si="56"/>
        <v>100</v>
      </c>
      <c r="L66" s="321">
        <v>100</v>
      </c>
      <c r="M66" s="319">
        <f>SUMIFS(Cadres_Comprehensive!P:P,Cadres_Comprehensive!A:A,Cadres_Basic!A66)</f>
        <v>0</v>
      </c>
      <c r="O66" s="320">
        <f t="shared" si="57"/>
        <v>100</v>
      </c>
      <c r="Q66" s="321">
        <v>100</v>
      </c>
      <c r="R66" s="319">
        <f t="shared" si="64"/>
        <v>0</v>
      </c>
      <c r="T66" s="320">
        <f t="shared" si="65"/>
        <v>100</v>
      </c>
    </row>
    <row r="67" spans="1:20" x14ac:dyDescent="0.35">
      <c r="A67" s="321" t="s">
        <v>2534</v>
      </c>
      <c r="B67" s="319" t="str">
        <f>VLOOKUP(A67,TaskValues_ref!E:F,2,FALSE)</f>
        <v>Anaemia severe children</v>
      </c>
      <c r="C67" s="64">
        <v>100</v>
      </c>
      <c r="E67" s="320">
        <f t="shared" si="55"/>
        <v>100</v>
      </c>
      <c r="G67" s="321">
        <v>100</v>
      </c>
      <c r="I67" s="320">
        <f t="shared" si="56"/>
        <v>100</v>
      </c>
      <c r="L67" s="321">
        <v>100</v>
      </c>
      <c r="M67" s="319">
        <f>SUMIFS(Cadres_Comprehensive!P:P,Cadres_Comprehensive!A:A,Cadres_Basic!A67)</f>
        <v>0</v>
      </c>
      <c r="O67" s="320">
        <f t="shared" si="57"/>
        <v>100</v>
      </c>
      <c r="Q67" s="321">
        <v>100</v>
      </c>
      <c r="R67" s="319">
        <f t="shared" si="64"/>
        <v>0</v>
      </c>
      <c r="T67" s="320">
        <f t="shared" si="65"/>
        <v>100</v>
      </c>
    </row>
    <row r="68" spans="1:20" x14ac:dyDescent="0.35">
      <c r="A68" s="321" t="s">
        <v>2535</v>
      </c>
      <c r="B68" s="319" t="str">
        <f>VLOOKUP(A68,TaskValues_ref!E:F,2,FALSE)</f>
        <v>Anaemia severe adults</v>
      </c>
      <c r="C68" s="64">
        <v>100</v>
      </c>
      <c r="E68" s="320">
        <f t="shared" si="55"/>
        <v>100</v>
      </c>
      <c r="G68" s="321">
        <v>100</v>
      </c>
      <c r="I68" s="320">
        <f t="shared" si="56"/>
        <v>100</v>
      </c>
      <c r="L68" s="321">
        <v>100</v>
      </c>
      <c r="M68" s="319">
        <f>SUMIFS(Cadres_Comprehensive!P:P,Cadres_Comprehensive!A:A,Cadres_Basic!A68)</f>
        <v>0</v>
      </c>
      <c r="O68" s="320">
        <f t="shared" si="57"/>
        <v>100</v>
      </c>
      <c r="Q68" s="321">
        <v>100</v>
      </c>
      <c r="R68" s="319">
        <f t="shared" si="64"/>
        <v>0</v>
      </c>
      <c r="T68" s="320">
        <f t="shared" si="65"/>
        <v>100</v>
      </c>
    </row>
    <row r="69" spans="1:20" x14ac:dyDescent="0.35">
      <c r="A69" s="321" t="s">
        <v>2672</v>
      </c>
      <c r="B69" s="319" t="str">
        <f>VLOOKUP(A69,TaskValues_ref!E:F,2,FALSE)</f>
        <v>Promote nutrition for MNC</v>
      </c>
      <c r="C69" s="64">
        <v>100</v>
      </c>
      <c r="E69" s="320">
        <f t="shared" si="55"/>
        <v>100</v>
      </c>
      <c r="F69" s="319">
        <v>100</v>
      </c>
      <c r="I69" s="320">
        <f t="shared" si="56"/>
        <v>100</v>
      </c>
      <c r="J69" s="319">
        <v>50</v>
      </c>
      <c r="K69" s="321">
        <v>50</v>
      </c>
      <c r="L69" s="321"/>
      <c r="M69" s="319">
        <f>SUMIFS(Cadres_Comprehensive!P:P,Cadres_Comprehensive!A:A,Cadres_Basic!A69)</f>
        <v>0</v>
      </c>
      <c r="O69" s="320">
        <f t="shared" si="57"/>
        <v>100</v>
      </c>
      <c r="P69" s="319">
        <v>100</v>
      </c>
      <c r="R69" s="319">
        <f>M69</f>
        <v>0</v>
      </c>
      <c r="T69" s="320">
        <f t="shared" ref="T69:T71" si="66">SUM(P69:S69)</f>
        <v>100</v>
      </c>
    </row>
    <row r="70" spans="1:20" x14ac:dyDescent="0.35">
      <c r="A70" s="321" t="s">
        <v>2673</v>
      </c>
      <c r="B70" s="319" t="str">
        <f>VLOOKUP(A70,TaskValues_ref!E:F,2,FALSE)</f>
        <v>Education re nutrition</v>
      </c>
      <c r="C70" s="64">
        <v>100</v>
      </c>
      <c r="E70" s="320">
        <f t="shared" si="55"/>
        <v>100</v>
      </c>
      <c r="F70" s="319">
        <v>100</v>
      </c>
      <c r="I70" s="320">
        <f t="shared" si="56"/>
        <v>100</v>
      </c>
      <c r="J70" s="319">
        <v>50</v>
      </c>
      <c r="K70" s="321">
        <v>50</v>
      </c>
      <c r="L70" s="321"/>
      <c r="M70" s="319">
        <f>SUMIFS(Cadres_Comprehensive!P:P,Cadres_Comprehensive!A:A,Cadres_Basic!A70)</f>
        <v>0</v>
      </c>
      <c r="O70" s="320">
        <f t="shared" si="57"/>
        <v>100</v>
      </c>
      <c r="P70" s="319">
        <v>100</v>
      </c>
      <c r="R70" s="319">
        <f>M70</f>
        <v>0</v>
      </c>
      <c r="T70" s="320">
        <f t="shared" si="66"/>
        <v>100</v>
      </c>
    </row>
    <row r="71" spans="1:20" x14ac:dyDescent="0.35">
      <c r="A71" s="321" t="s">
        <v>2674</v>
      </c>
      <c r="B71" s="319" t="str">
        <f>VLOOKUP(A71,TaskValues_ref!E:F,2,FALSE)</f>
        <v>Calcium supplementation</v>
      </c>
      <c r="C71" s="64">
        <v>100</v>
      </c>
      <c r="E71" s="320">
        <f t="shared" si="55"/>
        <v>100</v>
      </c>
      <c r="F71" s="319">
        <v>100</v>
      </c>
      <c r="I71" s="320">
        <f t="shared" si="56"/>
        <v>100</v>
      </c>
      <c r="J71" s="319">
        <v>50</v>
      </c>
      <c r="K71" s="321">
        <v>50</v>
      </c>
      <c r="L71" s="321"/>
      <c r="M71" s="319">
        <f>SUMIFS(Cadres_Comprehensive!P:P,Cadres_Comprehensive!A:A,Cadres_Basic!A71)</f>
        <v>0</v>
      </c>
      <c r="O71" s="320">
        <f t="shared" si="57"/>
        <v>100</v>
      </c>
      <c r="P71" s="319">
        <v>100</v>
      </c>
      <c r="R71" s="319">
        <f>M71</f>
        <v>0</v>
      </c>
      <c r="T71" s="320">
        <f t="shared" si="66"/>
        <v>100</v>
      </c>
    </row>
    <row r="72" spans="1:20" x14ac:dyDescent="0.35">
      <c r="A72" s="321" t="s">
        <v>2675</v>
      </c>
      <c r="B72" s="319" t="str">
        <f>VLOOKUP(A72,TaskValues_ref!E:F,2,FALSE)</f>
        <v>Nutrition for HIV+ women</v>
      </c>
      <c r="C72" s="64">
        <v>100</v>
      </c>
      <c r="E72" s="320">
        <f t="shared" si="55"/>
        <v>100</v>
      </c>
      <c r="F72" s="321">
        <v>100</v>
      </c>
      <c r="I72" s="320">
        <f t="shared" si="56"/>
        <v>100</v>
      </c>
      <c r="J72" s="321">
        <v>50</v>
      </c>
      <c r="K72" s="321">
        <v>50</v>
      </c>
      <c r="M72" s="319">
        <f>SUMIFS(Cadres_Comprehensive!P:P,Cadres_Comprehensive!A:A,Cadres_Basic!A72)</f>
        <v>0</v>
      </c>
      <c r="O72" s="320">
        <f t="shared" si="57"/>
        <v>100</v>
      </c>
      <c r="P72" s="321">
        <v>100</v>
      </c>
      <c r="R72" s="319">
        <f t="shared" ref="R72:R143" si="67">M72</f>
        <v>0</v>
      </c>
      <c r="T72" s="320">
        <f t="shared" ref="T72:T92" si="68">SUM(P72:S72)</f>
        <v>100</v>
      </c>
    </row>
    <row r="73" spans="1:20" x14ac:dyDescent="0.35">
      <c r="A73" s="321" t="s">
        <v>2676</v>
      </c>
      <c r="B73" s="319" t="str">
        <f>VLOOKUP(A73,TaskValues_ref!E:F,2,FALSE)</f>
        <v>Promote iodized salt &amp; fortified food</v>
      </c>
      <c r="C73" s="64">
        <v>100</v>
      </c>
      <c r="E73" s="320">
        <f t="shared" si="55"/>
        <v>100</v>
      </c>
      <c r="F73" s="319">
        <v>100</v>
      </c>
      <c r="I73" s="320">
        <f t="shared" si="56"/>
        <v>100</v>
      </c>
      <c r="J73" s="319">
        <v>50</v>
      </c>
      <c r="K73" s="321">
        <v>50</v>
      </c>
      <c r="L73" s="321"/>
      <c r="M73" s="319">
        <f>SUMIFS(Cadres_Comprehensive!P:P,Cadres_Comprehensive!A:A,Cadres_Basic!A73)</f>
        <v>0</v>
      </c>
      <c r="O73" s="320">
        <f t="shared" si="57"/>
        <v>100</v>
      </c>
      <c r="P73" s="319">
        <v>100</v>
      </c>
      <c r="R73" s="319">
        <f>M73</f>
        <v>0</v>
      </c>
      <c r="T73" s="320">
        <f t="shared" ref="T73:T75" si="69">SUM(P73:S73)</f>
        <v>100</v>
      </c>
    </row>
    <row r="74" spans="1:20" x14ac:dyDescent="0.35">
      <c r="A74" s="321" t="s">
        <v>2677</v>
      </c>
      <c r="B74" s="319" t="str">
        <f>VLOOKUP(A74,TaskValues_ref!E:F,2,FALSE)</f>
        <v>Nutrition outreach</v>
      </c>
      <c r="C74" s="64">
        <v>100</v>
      </c>
      <c r="E74" s="320">
        <f t="shared" si="55"/>
        <v>100</v>
      </c>
      <c r="F74" s="319">
        <v>100</v>
      </c>
      <c r="I74" s="320">
        <f t="shared" si="56"/>
        <v>100</v>
      </c>
      <c r="J74" s="319">
        <v>50</v>
      </c>
      <c r="K74" s="321">
        <v>50</v>
      </c>
      <c r="L74" s="321"/>
      <c r="M74" s="319">
        <f>SUMIFS(Cadres_Comprehensive!P:P,Cadres_Comprehensive!A:A,Cadres_Basic!A74)</f>
        <v>0</v>
      </c>
      <c r="O74" s="320">
        <f t="shared" si="57"/>
        <v>100</v>
      </c>
      <c r="P74" s="319">
        <v>100</v>
      </c>
      <c r="R74" s="319">
        <f>M74</f>
        <v>0</v>
      </c>
      <c r="T74" s="320">
        <f t="shared" si="69"/>
        <v>100</v>
      </c>
    </row>
    <row r="75" spans="1:20" x14ac:dyDescent="0.35">
      <c r="A75" s="321" t="s">
        <v>2678</v>
      </c>
      <c r="B75" s="319" t="str">
        <f>VLOOKUP(A75,TaskValues_ref!E:F,2,FALSE)</f>
        <v>Promote gender equity &amp; empowerment</v>
      </c>
      <c r="C75" s="64">
        <v>100</v>
      </c>
      <c r="E75" s="320">
        <f t="shared" si="55"/>
        <v>100</v>
      </c>
      <c r="F75" s="319">
        <v>100</v>
      </c>
      <c r="I75" s="320">
        <f t="shared" si="56"/>
        <v>100</v>
      </c>
      <c r="J75" s="319">
        <v>50</v>
      </c>
      <c r="K75" s="321">
        <v>50</v>
      </c>
      <c r="L75" s="321"/>
      <c r="M75" s="319">
        <f>SUMIFS(Cadres_Comprehensive!P:P,Cadres_Comprehensive!A:A,Cadres_Basic!A75)</f>
        <v>0</v>
      </c>
      <c r="O75" s="320">
        <f t="shared" si="57"/>
        <v>100</v>
      </c>
      <c r="P75" s="319">
        <v>100</v>
      </c>
      <c r="R75" s="319">
        <f>M75</f>
        <v>0</v>
      </c>
      <c r="T75" s="320">
        <f t="shared" si="69"/>
        <v>100</v>
      </c>
    </row>
    <row r="76" spans="1:20" x14ac:dyDescent="0.35">
      <c r="A76" s="321" t="s">
        <v>2679</v>
      </c>
      <c r="B76" s="319" t="str">
        <f>VLOOKUP(A76,TaskValues_ref!E:F,2,FALSE)</f>
        <v>Nutritional disaster response</v>
      </c>
      <c r="C76" s="64">
        <v>100</v>
      </c>
      <c r="E76" s="320">
        <f t="shared" si="55"/>
        <v>100</v>
      </c>
      <c r="G76" s="321">
        <v>100</v>
      </c>
      <c r="I76" s="320">
        <f t="shared" si="56"/>
        <v>100</v>
      </c>
      <c r="L76" s="321">
        <v>100</v>
      </c>
      <c r="M76" s="319">
        <f>SUMIFS(Cadres_Comprehensive!P:P,Cadres_Comprehensive!A:A,Cadres_Basic!A76)</f>
        <v>0</v>
      </c>
      <c r="O76" s="320">
        <f t="shared" si="57"/>
        <v>100</v>
      </c>
      <c r="Q76" s="321">
        <v>100</v>
      </c>
      <c r="R76" s="319">
        <f t="shared" ref="R76" si="70">M76</f>
        <v>0</v>
      </c>
      <c r="T76" s="320">
        <f t="shared" ref="T76" si="71">SUM(P76:S76)</f>
        <v>100</v>
      </c>
    </row>
    <row r="77" spans="1:20" x14ac:dyDescent="0.35">
      <c r="A77" s="321" t="s">
        <v>2680</v>
      </c>
      <c r="B77" s="319" t="str">
        <f>VLOOKUP(A77,TaskValues_ref!E:F,2,FALSE)</f>
        <v>Multisectoral nutrition intervention</v>
      </c>
      <c r="C77" s="64">
        <v>100</v>
      </c>
      <c r="E77" s="320">
        <f t="shared" si="55"/>
        <v>100</v>
      </c>
      <c r="F77" s="321">
        <v>100</v>
      </c>
      <c r="I77" s="320">
        <f t="shared" si="56"/>
        <v>100</v>
      </c>
      <c r="J77" s="321">
        <v>50</v>
      </c>
      <c r="K77" s="321">
        <v>50</v>
      </c>
      <c r="M77" s="319">
        <f>SUMIFS(Cadres_Comprehensive!P:P,Cadres_Comprehensive!A:A,Cadres_Basic!A77)</f>
        <v>0</v>
      </c>
      <c r="O77" s="320">
        <f t="shared" si="57"/>
        <v>100</v>
      </c>
      <c r="P77" s="321">
        <v>100</v>
      </c>
      <c r="R77" s="319">
        <f t="shared" si="67"/>
        <v>0</v>
      </c>
      <c r="T77" s="320">
        <f t="shared" si="68"/>
        <v>100</v>
      </c>
    </row>
    <row r="78" spans="1:20" x14ac:dyDescent="0.35">
      <c r="A78" s="321" t="s">
        <v>2681</v>
      </c>
      <c r="B78" s="319" t="str">
        <f>VLOOKUP(A78,TaskValues_ref!E:F,2,FALSE)</f>
        <v>Breast feeding technique</v>
      </c>
      <c r="C78" s="64">
        <v>100</v>
      </c>
      <c r="E78" s="320">
        <f t="shared" si="55"/>
        <v>100</v>
      </c>
      <c r="F78" s="319">
        <v>100</v>
      </c>
      <c r="I78" s="320">
        <f t="shared" si="56"/>
        <v>100</v>
      </c>
      <c r="J78" s="319">
        <v>50</v>
      </c>
      <c r="K78" s="321">
        <v>50</v>
      </c>
      <c r="L78" s="321"/>
      <c r="M78" s="319">
        <f>SUMIFS(Cadres_Comprehensive!P:P,Cadres_Comprehensive!A:A,Cadres_Basic!A78)</f>
        <v>0</v>
      </c>
      <c r="O78" s="320">
        <f t="shared" si="57"/>
        <v>100</v>
      </c>
      <c r="P78" s="319">
        <v>100</v>
      </c>
      <c r="R78" s="319">
        <f>M78</f>
        <v>0</v>
      </c>
      <c r="T78" s="320">
        <f t="shared" ref="T78" si="72">SUM(P78:S78)</f>
        <v>100</v>
      </c>
    </row>
    <row r="79" spans="1:20" x14ac:dyDescent="0.35">
      <c r="A79" s="321" t="s">
        <v>2682</v>
      </c>
      <c r="B79" s="319" t="str">
        <f>VLOOKUP(A79,TaskValues_ref!E:F,2,FALSE)</f>
        <v>Acute malnutrition</v>
      </c>
      <c r="C79" s="64">
        <v>100</v>
      </c>
      <c r="E79" s="320">
        <f t="shared" si="55"/>
        <v>100</v>
      </c>
      <c r="G79" s="319">
        <v>100</v>
      </c>
      <c r="I79" s="320">
        <f t="shared" si="56"/>
        <v>100</v>
      </c>
      <c r="L79" s="319">
        <v>100</v>
      </c>
      <c r="M79" s="319">
        <f>SUMIFS(Cadres_Comprehensive!P:P,Cadres_Comprehensive!A:A,Cadres_Basic!A79)</f>
        <v>0</v>
      </c>
      <c r="O79" s="320">
        <f t="shared" si="57"/>
        <v>100</v>
      </c>
      <c r="Q79" s="319">
        <v>100</v>
      </c>
      <c r="R79" s="319">
        <f t="shared" si="67"/>
        <v>0</v>
      </c>
      <c r="T79" s="320">
        <f t="shared" si="68"/>
        <v>100</v>
      </c>
    </row>
    <row r="80" spans="1:20" x14ac:dyDescent="0.35">
      <c r="A80" s="321" t="s">
        <v>2683</v>
      </c>
      <c r="B80" s="319" t="str">
        <f>VLOOKUP(A80,TaskValues_ref!E:F,2,FALSE)</f>
        <v>Counsel complementary feeding</v>
      </c>
      <c r="C80" s="64">
        <v>100</v>
      </c>
      <c r="E80" s="320">
        <f t="shared" si="55"/>
        <v>100</v>
      </c>
      <c r="F80" s="319">
        <v>100</v>
      </c>
      <c r="I80" s="320">
        <f t="shared" si="56"/>
        <v>100</v>
      </c>
      <c r="J80" s="319">
        <v>50</v>
      </c>
      <c r="K80" s="321">
        <v>50</v>
      </c>
      <c r="L80" s="321"/>
      <c r="M80" s="319">
        <f>SUMIFS(Cadres_Comprehensive!P:P,Cadres_Comprehensive!A:A,Cadres_Basic!A80)</f>
        <v>0</v>
      </c>
      <c r="O80" s="320">
        <f t="shared" si="57"/>
        <v>100</v>
      </c>
      <c r="P80" s="319">
        <v>100</v>
      </c>
      <c r="R80" s="319">
        <f t="shared" ref="R80:R89" si="73">M80</f>
        <v>0</v>
      </c>
      <c r="T80" s="320">
        <f t="shared" ref="T80:T87" si="74">SUM(P80:S80)</f>
        <v>100</v>
      </c>
    </row>
    <row r="81" spans="1:20" x14ac:dyDescent="0.35">
      <c r="A81" s="321" t="s">
        <v>2684</v>
      </c>
      <c r="B81" s="319" t="str">
        <f>VLOOKUP(A81,TaskValues_ref!E:F,2,FALSE)</f>
        <v>Timely complementary feeding</v>
      </c>
      <c r="C81" s="64">
        <v>100</v>
      </c>
      <c r="E81" s="320">
        <f t="shared" si="55"/>
        <v>100</v>
      </c>
      <c r="F81" s="319">
        <v>100</v>
      </c>
      <c r="I81" s="320">
        <f t="shared" si="56"/>
        <v>100</v>
      </c>
      <c r="J81" s="319">
        <v>50</v>
      </c>
      <c r="K81" s="321">
        <v>50</v>
      </c>
      <c r="L81" s="321"/>
      <c r="M81" s="319">
        <f>SUMIFS(Cadres_Comprehensive!P:P,Cadres_Comprehensive!A:A,Cadres_Basic!A81)</f>
        <v>0</v>
      </c>
      <c r="O81" s="320">
        <f t="shared" si="57"/>
        <v>100</v>
      </c>
      <c r="P81" s="319">
        <v>100</v>
      </c>
      <c r="R81" s="319">
        <f t="shared" si="73"/>
        <v>0</v>
      </c>
      <c r="T81" s="320">
        <f t="shared" si="74"/>
        <v>100</v>
      </c>
    </row>
    <row r="82" spans="1:20" x14ac:dyDescent="0.35">
      <c r="A82" s="391" t="s">
        <v>2685</v>
      </c>
      <c r="B82" s="319" t="str">
        <f>VLOOKUP(A82,TaskValues_ref!E:F,2,FALSE)</f>
        <v>Promote BF until 24 months</v>
      </c>
      <c r="C82" s="64">
        <v>100</v>
      </c>
      <c r="E82" s="320">
        <f t="shared" si="55"/>
        <v>100</v>
      </c>
      <c r="F82" s="319">
        <v>100</v>
      </c>
      <c r="I82" s="320">
        <f t="shared" si="56"/>
        <v>100</v>
      </c>
      <c r="J82" s="319">
        <v>50</v>
      </c>
      <c r="K82" s="321">
        <v>50</v>
      </c>
      <c r="L82" s="321"/>
      <c r="M82" s="319">
        <f>SUMIFS(Cadres_Comprehensive!P:P,Cadres_Comprehensive!A:A,Cadres_Basic!A82)</f>
        <v>0</v>
      </c>
      <c r="O82" s="320">
        <f t="shared" si="57"/>
        <v>100</v>
      </c>
      <c r="P82" s="319">
        <v>100</v>
      </c>
      <c r="R82" s="319">
        <f t="shared" si="73"/>
        <v>0</v>
      </c>
      <c r="T82" s="320">
        <f t="shared" si="74"/>
        <v>100</v>
      </c>
    </row>
    <row r="83" spans="1:20" x14ac:dyDescent="0.35">
      <c r="A83" s="391" t="s">
        <v>2686</v>
      </c>
      <c r="B83" s="319" t="str">
        <f>VLOOKUP(A83,TaskValues_ref!E:F,2,FALSE)</f>
        <v>Promote BF during child illness</v>
      </c>
      <c r="C83" s="64">
        <v>100</v>
      </c>
      <c r="E83" s="320">
        <f t="shared" si="55"/>
        <v>100</v>
      </c>
      <c r="F83" s="319">
        <v>100</v>
      </c>
      <c r="I83" s="320">
        <f t="shared" si="56"/>
        <v>100</v>
      </c>
      <c r="J83" s="319">
        <v>50</v>
      </c>
      <c r="K83" s="321">
        <v>50</v>
      </c>
      <c r="L83" s="321"/>
      <c r="M83" s="319">
        <f>SUMIFS(Cadres_Comprehensive!P:P,Cadres_Comprehensive!A:A,Cadres_Basic!A83)</f>
        <v>0</v>
      </c>
      <c r="O83" s="320">
        <f t="shared" si="57"/>
        <v>100</v>
      </c>
      <c r="P83" s="319">
        <v>100</v>
      </c>
      <c r="R83" s="319">
        <f t="shared" si="73"/>
        <v>0</v>
      </c>
      <c r="T83" s="320">
        <f t="shared" si="74"/>
        <v>100</v>
      </c>
    </row>
    <row r="84" spans="1:20" x14ac:dyDescent="0.35">
      <c r="A84" s="391" t="s">
        <v>2687</v>
      </c>
      <c r="B84" s="319" t="str">
        <f>VLOOKUP(A84,TaskValues_ref!E:F,2,FALSE)</f>
        <v>Educate on complementary foods</v>
      </c>
      <c r="C84" s="64">
        <v>100</v>
      </c>
      <c r="E84" s="320">
        <f t="shared" si="55"/>
        <v>100</v>
      </c>
      <c r="F84" s="319">
        <v>100</v>
      </c>
      <c r="I84" s="320">
        <f t="shared" si="56"/>
        <v>100</v>
      </c>
      <c r="J84" s="319">
        <v>50</v>
      </c>
      <c r="K84" s="321">
        <v>50</v>
      </c>
      <c r="L84" s="321"/>
      <c r="M84" s="319">
        <f>SUMIFS(Cadres_Comprehensive!P:P,Cadres_Comprehensive!A:A,Cadres_Basic!A84)</f>
        <v>0</v>
      </c>
      <c r="O84" s="320">
        <f t="shared" si="57"/>
        <v>100</v>
      </c>
      <c r="P84" s="319">
        <v>100</v>
      </c>
      <c r="R84" s="319">
        <f t="shared" si="73"/>
        <v>0</v>
      </c>
      <c r="T84" s="320">
        <f t="shared" si="74"/>
        <v>100</v>
      </c>
    </row>
    <row r="85" spans="1:20" x14ac:dyDescent="0.35">
      <c r="A85" s="321" t="s">
        <v>2688</v>
      </c>
      <c r="B85" s="319" t="str">
        <f>VLOOKUP(A85,TaskValues_ref!E:F,2,FALSE)</f>
        <v>Nutrition education for children</v>
      </c>
      <c r="C85" s="64">
        <v>100</v>
      </c>
      <c r="E85" s="320">
        <f t="shared" si="55"/>
        <v>100</v>
      </c>
      <c r="F85" s="319">
        <v>100</v>
      </c>
      <c r="I85" s="320">
        <f t="shared" si="56"/>
        <v>100</v>
      </c>
      <c r="J85" s="319">
        <v>50</v>
      </c>
      <c r="K85" s="321">
        <v>50</v>
      </c>
      <c r="L85" s="321"/>
      <c r="M85" s="319">
        <f>SUMIFS(Cadres_Comprehensive!P:P,Cadres_Comprehensive!A:A,Cadres_Basic!A85)</f>
        <v>0</v>
      </c>
      <c r="O85" s="320">
        <f t="shared" si="57"/>
        <v>100</v>
      </c>
      <c r="P85" s="319">
        <v>100</v>
      </c>
      <c r="R85" s="319">
        <f t="shared" si="73"/>
        <v>0</v>
      </c>
      <c r="T85" s="320">
        <f t="shared" si="74"/>
        <v>100</v>
      </c>
    </row>
    <row r="86" spans="1:20" x14ac:dyDescent="0.35">
      <c r="A86" s="321" t="s">
        <v>2689</v>
      </c>
      <c r="B86" s="319" t="str">
        <f>VLOOKUP(A86,TaskValues_ref!E:F,2,FALSE)</f>
        <v>STI prevention for sex workers</v>
      </c>
      <c r="C86" s="64">
        <v>100</v>
      </c>
      <c r="E86" s="320">
        <f t="shared" si="55"/>
        <v>100</v>
      </c>
      <c r="F86" s="319">
        <v>100</v>
      </c>
      <c r="I86" s="320">
        <f t="shared" si="56"/>
        <v>100</v>
      </c>
      <c r="J86" s="319">
        <v>50</v>
      </c>
      <c r="K86" s="321">
        <v>50</v>
      </c>
      <c r="L86" s="321"/>
      <c r="M86" s="319">
        <f>SUMIFS(Cadres_Comprehensive!P:P,Cadres_Comprehensive!A:A,Cadres_Basic!A86)</f>
        <v>0</v>
      </c>
      <c r="O86" s="320">
        <f t="shared" si="57"/>
        <v>100</v>
      </c>
      <c r="P86" s="319">
        <v>100</v>
      </c>
      <c r="R86" s="319">
        <f t="shared" si="73"/>
        <v>0</v>
      </c>
      <c r="T86" s="320">
        <f t="shared" si="74"/>
        <v>100</v>
      </c>
    </row>
    <row r="87" spans="1:20" x14ac:dyDescent="0.35">
      <c r="A87" s="321" t="s">
        <v>2690</v>
      </c>
      <c r="B87" s="319" t="str">
        <f>VLOOKUP(A87,TaskValues_ref!E:F,2,FALSE)</f>
        <v>Risk reduction</v>
      </c>
      <c r="C87" s="64">
        <v>100</v>
      </c>
      <c r="E87" s="320">
        <f t="shared" si="55"/>
        <v>100</v>
      </c>
      <c r="F87" s="319">
        <v>100</v>
      </c>
      <c r="I87" s="320">
        <f t="shared" si="56"/>
        <v>100</v>
      </c>
      <c r="J87" s="319">
        <v>50</v>
      </c>
      <c r="K87" s="321">
        <v>50</v>
      </c>
      <c r="L87" s="321"/>
      <c r="M87" s="319">
        <f>SUMIFS(Cadres_Comprehensive!P:P,Cadres_Comprehensive!A:A,Cadres_Basic!A87)</f>
        <v>0</v>
      </c>
      <c r="O87" s="320">
        <f t="shared" si="57"/>
        <v>100</v>
      </c>
      <c r="P87" s="319">
        <v>100</v>
      </c>
      <c r="R87" s="319">
        <f t="shared" si="73"/>
        <v>0</v>
      </c>
      <c r="T87" s="320">
        <f t="shared" si="74"/>
        <v>100</v>
      </c>
    </row>
    <row r="88" spans="1:20" x14ac:dyDescent="0.35">
      <c r="A88" s="321" t="s">
        <v>2691</v>
      </c>
      <c r="B88" s="319" t="str">
        <f>VLOOKUP(A88,TaskValues_ref!E:F,2,FALSE)</f>
        <v>HIV self-testing</v>
      </c>
      <c r="C88" s="64">
        <v>100</v>
      </c>
      <c r="E88" s="320">
        <f t="shared" ref="E88:E132" si="75">SUM(C88:D88)</f>
        <v>100</v>
      </c>
      <c r="F88" s="319">
        <v>100</v>
      </c>
      <c r="I88" s="320">
        <f t="shared" ref="I88:I89" si="76">SUM(F88:H88)</f>
        <v>100</v>
      </c>
      <c r="J88" s="319">
        <v>50</v>
      </c>
      <c r="K88" s="321">
        <v>50</v>
      </c>
      <c r="L88" s="321"/>
      <c r="M88" s="319">
        <f>SUMIFS(Cadres_Comprehensive!P:P,Cadres_Comprehensive!A:A,Cadres_Basic!A88)</f>
        <v>0</v>
      </c>
      <c r="O88" s="320">
        <f t="shared" ref="O88:O89" si="77">SUM(J88:N88)</f>
        <v>100</v>
      </c>
      <c r="P88" s="319">
        <v>100</v>
      </c>
      <c r="R88" s="319">
        <f t="shared" si="73"/>
        <v>0</v>
      </c>
      <c r="T88" s="320">
        <f t="shared" ref="T88:T89" si="78">SUM(P88:S88)</f>
        <v>100</v>
      </c>
    </row>
    <row r="89" spans="1:20" x14ac:dyDescent="0.35">
      <c r="A89" s="321" t="s">
        <v>2692</v>
      </c>
      <c r="B89" s="319" t="str">
        <f>VLOOKUP(A89,TaskValues_ref!E:F,2,FALSE)</f>
        <v>HIV voluntary counseling &amp; testing</v>
      </c>
      <c r="C89" s="64">
        <v>100</v>
      </c>
      <c r="E89" s="320">
        <f t="shared" si="75"/>
        <v>100</v>
      </c>
      <c r="F89" s="319">
        <v>100</v>
      </c>
      <c r="I89" s="320">
        <f t="shared" si="76"/>
        <v>100</v>
      </c>
      <c r="J89" s="319">
        <v>50</v>
      </c>
      <c r="K89" s="321">
        <v>50</v>
      </c>
      <c r="L89" s="321"/>
      <c r="M89" s="319">
        <f>SUMIFS(Cadres_Comprehensive!P:P,Cadres_Comprehensive!A:A,Cadres_Basic!A89)</f>
        <v>0</v>
      </c>
      <c r="O89" s="320">
        <f t="shared" si="77"/>
        <v>100</v>
      </c>
      <c r="P89" s="319">
        <v>100</v>
      </c>
      <c r="R89" s="319">
        <f t="shared" si="73"/>
        <v>0</v>
      </c>
      <c r="T89" s="320">
        <f t="shared" si="78"/>
        <v>100</v>
      </c>
    </row>
    <row r="90" spans="1:20" x14ac:dyDescent="0.35">
      <c r="A90" s="321" t="s">
        <v>2693</v>
      </c>
      <c r="B90" s="319" t="str">
        <f>VLOOKUP(A90,TaskValues_ref!E:F,2,FALSE)</f>
        <v>HIV provider-initiated counseling &amp; testing</v>
      </c>
      <c r="C90" s="64">
        <v>100</v>
      </c>
      <c r="E90" s="320">
        <f t="shared" si="75"/>
        <v>100</v>
      </c>
      <c r="G90" s="319">
        <v>100</v>
      </c>
      <c r="I90" s="320">
        <f t="shared" ref="I90:I104" si="79">SUM(F90:H90)</f>
        <v>100</v>
      </c>
      <c r="L90" s="319">
        <v>100</v>
      </c>
      <c r="M90" s="319">
        <f>SUMIFS(Cadres_Comprehensive!P:P,Cadres_Comprehensive!A:A,Cadres_Basic!A90)</f>
        <v>0</v>
      </c>
      <c r="O90" s="320">
        <f t="shared" ref="O90:O104" si="80">SUM(J90:N90)</f>
        <v>100</v>
      </c>
      <c r="Q90" s="319">
        <v>100</v>
      </c>
      <c r="R90" s="319">
        <f t="shared" si="67"/>
        <v>0</v>
      </c>
      <c r="T90" s="320">
        <f t="shared" si="68"/>
        <v>100</v>
      </c>
    </row>
    <row r="91" spans="1:20" x14ac:dyDescent="0.35">
      <c r="A91" s="321" t="s">
        <v>2694</v>
      </c>
      <c r="B91" s="319" t="str">
        <f>VLOOKUP(A91,TaskValues_ref!E:F,2,FALSE)</f>
        <v>HIV linkages</v>
      </c>
      <c r="C91" s="64">
        <v>100</v>
      </c>
      <c r="E91" s="320">
        <f t="shared" si="75"/>
        <v>100</v>
      </c>
      <c r="F91" s="321"/>
      <c r="G91" s="319">
        <v>100</v>
      </c>
      <c r="I91" s="320">
        <f t="shared" ref="I91" si="81">SUM(F91:H91)</f>
        <v>100</v>
      </c>
      <c r="K91" s="321"/>
      <c r="L91" s="321">
        <v>100</v>
      </c>
      <c r="M91" s="319">
        <f>SUMIFS(Cadres_Comprehensive!P:P,Cadres_Comprehensive!A:A,Cadres_Basic!A91)</f>
        <v>0</v>
      </c>
      <c r="O91" s="320">
        <f t="shared" si="80"/>
        <v>100</v>
      </c>
      <c r="P91" s="321"/>
      <c r="Q91" s="319">
        <v>100</v>
      </c>
      <c r="R91" s="319">
        <f t="shared" si="67"/>
        <v>0</v>
      </c>
      <c r="T91" s="320">
        <f t="shared" ref="T91" si="82">SUM(P91:S91)</f>
        <v>100</v>
      </c>
    </row>
    <row r="92" spans="1:20" x14ac:dyDescent="0.35">
      <c r="A92" s="321" t="s">
        <v>2697</v>
      </c>
      <c r="B92" s="319" t="str">
        <f>VLOOKUP(A92,TaskValues_ref!E:F,2,FALSE)</f>
        <v>Vector control</v>
      </c>
      <c r="C92" s="64">
        <v>100</v>
      </c>
      <c r="E92" s="320">
        <f t="shared" si="75"/>
        <v>100</v>
      </c>
      <c r="F92" s="321">
        <v>100</v>
      </c>
      <c r="I92" s="320">
        <f t="shared" si="79"/>
        <v>100</v>
      </c>
      <c r="M92" s="319">
        <f>SUMIFS(Cadres_Comprehensive!P:P,Cadres_Comprehensive!A:A,Cadres_Basic!A92)</f>
        <v>100</v>
      </c>
      <c r="O92" s="320">
        <f t="shared" si="80"/>
        <v>100</v>
      </c>
      <c r="R92" s="319">
        <f t="shared" si="67"/>
        <v>100</v>
      </c>
      <c r="T92" s="320">
        <f t="shared" si="68"/>
        <v>100</v>
      </c>
    </row>
    <row r="93" spans="1:20" x14ac:dyDescent="0.35">
      <c r="A93" s="321" t="s">
        <v>2354</v>
      </c>
      <c r="B93" s="319" t="str">
        <f>VLOOKUP(A93,TaskValues_ref!E:F,2,FALSE)</f>
        <v>Uncomplicated malaria in adults</v>
      </c>
      <c r="C93" s="64">
        <v>100</v>
      </c>
      <c r="E93" s="320">
        <f t="shared" si="75"/>
        <v>100</v>
      </c>
      <c r="F93" s="319">
        <v>100</v>
      </c>
      <c r="I93" s="320">
        <f t="shared" si="79"/>
        <v>100</v>
      </c>
      <c r="J93" s="319">
        <v>50</v>
      </c>
      <c r="K93" s="321">
        <v>50</v>
      </c>
      <c r="L93" s="321"/>
      <c r="M93" s="319">
        <f>SUMIFS(Cadres_Comprehensive!P:P,Cadres_Comprehensive!A:A,Cadres_Basic!A93)</f>
        <v>0</v>
      </c>
      <c r="O93" s="320">
        <f t="shared" si="80"/>
        <v>100</v>
      </c>
      <c r="P93" s="319">
        <v>100</v>
      </c>
      <c r="R93" s="319">
        <f>M93</f>
        <v>0</v>
      </c>
      <c r="T93" s="320">
        <f t="shared" ref="T93:T95" si="83">SUM(P93:S93)</f>
        <v>100</v>
      </c>
    </row>
    <row r="94" spans="1:20" x14ac:dyDescent="0.35">
      <c r="A94" s="321" t="s">
        <v>2355</v>
      </c>
      <c r="B94" s="319" t="str">
        <f>VLOOKUP(A94,TaskValues_ref!E:F,2,FALSE)</f>
        <v>Uncomplicated malaria in children</v>
      </c>
      <c r="C94" s="64">
        <v>100</v>
      </c>
      <c r="E94" s="320">
        <f t="shared" si="75"/>
        <v>100</v>
      </c>
      <c r="F94" s="319">
        <v>100</v>
      </c>
      <c r="I94" s="320">
        <f t="shared" si="79"/>
        <v>100</v>
      </c>
      <c r="J94" s="319">
        <v>50</v>
      </c>
      <c r="K94" s="321">
        <v>50</v>
      </c>
      <c r="L94" s="321"/>
      <c r="M94" s="319">
        <f>SUMIFS(Cadres_Comprehensive!P:P,Cadres_Comprehensive!A:A,Cadres_Basic!A94)</f>
        <v>0</v>
      </c>
      <c r="O94" s="320">
        <f t="shared" si="80"/>
        <v>100</v>
      </c>
      <c r="P94" s="319">
        <v>100</v>
      </c>
      <c r="R94" s="319">
        <f>M94</f>
        <v>0</v>
      </c>
      <c r="T94" s="320">
        <f t="shared" si="83"/>
        <v>100</v>
      </c>
    </row>
    <row r="95" spans="1:20" x14ac:dyDescent="0.35">
      <c r="A95" s="321" t="s">
        <v>2358</v>
      </c>
      <c r="B95" s="319" t="str">
        <f>VLOOKUP(A95,TaskValues_ref!E:F,2,FALSE)</f>
        <v>Testing non-malaria cases</v>
      </c>
      <c r="C95" s="64">
        <v>100</v>
      </c>
      <c r="E95" s="320">
        <f t="shared" si="75"/>
        <v>100</v>
      </c>
      <c r="F95" s="319">
        <v>100</v>
      </c>
      <c r="I95" s="320">
        <f t="shared" si="79"/>
        <v>100</v>
      </c>
      <c r="J95" s="319">
        <v>50</v>
      </c>
      <c r="K95" s="321">
        <v>50</v>
      </c>
      <c r="L95" s="321"/>
      <c r="M95" s="319">
        <f>SUMIFS(Cadres_Comprehensive!P:P,Cadres_Comprehensive!A:A,Cadres_Basic!A95)</f>
        <v>0</v>
      </c>
      <c r="O95" s="320">
        <f t="shared" si="80"/>
        <v>100</v>
      </c>
      <c r="P95" s="319">
        <v>100</v>
      </c>
      <c r="R95" s="319">
        <f>M95</f>
        <v>0</v>
      </c>
      <c r="T95" s="320">
        <f t="shared" si="83"/>
        <v>100</v>
      </c>
    </row>
    <row r="96" spans="1:20" x14ac:dyDescent="0.35">
      <c r="A96" s="321" t="s">
        <v>2356</v>
      </c>
      <c r="B96" s="319" t="str">
        <f>VLOOKUP(A96,TaskValues_ref!E:F,2,FALSE)</f>
        <v>Severe malaria in adults</v>
      </c>
      <c r="C96" s="64">
        <v>100</v>
      </c>
      <c r="E96" s="320">
        <f t="shared" si="75"/>
        <v>100</v>
      </c>
      <c r="G96" s="319">
        <v>100</v>
      </c>
      <c r="I96" s="320">
        <f t="shared" ref="I96:I97" si="84">SUM(F96:H96)</f>
        <v>100</v>
      </c>
      <c r="L96" s="319">
        <v>100</v>
      </c>
      <c r="M96" s="319">
        <f>SUMIFS(Cadres_Comprehensive!P:P,Cadres_Comprehensive!A:A,Cadres_Basic!A96)</f>
        <v>0</v>
      </c>
      <c r="O96" s="320">
        <f t="shared" ref="O96:O97" si="85">SUM(J96:N96)</f>
        <v>100</v>
      </c>
      <c r="Q96" s="319">
        <v>100</v>
      </c>
      <c r="R96" s="319">
        <f t="shared" ref="R96:R97" si="86">M96</f>
        <v>0</v>
      </c>
      <c r="T96" s="320">
        <f t="shared" ref="T96:T97" si="87">SUM(P96:S96)</f>
        <v>100</v>
      </c>
    </row>
    <row r="97" spans="1:20" x14ac:dyDescent="0.35">
      <c r="A97" s="321" t="s">
        <v>2357</v>
      </c>
      <c r="B97" s="319" t="str">
        <f>VLOOKUP(A97,TaskValues_ref!E:F,2,FALSE)</f>
        <v>Severe malaria in children</v>
      </c>
      <c r="C97" s="64">
        <v>100</v>
      </c>
      <c r="E97" s="320">
        <f t="shared" si="75"/>
        <v>100</v>
      </c>
      <c r="G97" s="319">
        <v>100</v>
      </c>
      <c r="I97" s="320">
        <f t="shared" si="84"/>
        <v>100</v>
      </c>
      <c r="L97" s="319">
        <v>100</v>
      </c>
      <c r="M97" s="319">
        <f>SUMIFS(Cadres_Comprehensive!P:P,Cadres_Comprehensive!A:A,Cadres_Basic!A97)</f>
        <v>0</v>
      </c>
      <c r="O97" s="320">
        <f t="shared" si="85"/>
        <v>100</v>
      </c>
      <c r="Q97" s="319">
        <v>100</v>
      </c>
      <c r="R97" s="319">
        <f t="shared" si="86"/>
        <v>0</v>
      </c>
      <c r="T97" s="320">
        <f t="shared" si="87"/>
        <v>100</v>
      </c>
    </row>
    <row r="98" spans="1:20" x14ac:dyDescent="0.35">
      <c r="A98" s="321" t="s">
        <v>2698</v>
      </c>
      <c r="B98" s="319" t="str">
        <f>VLOOKUP(A98,TaskValues_ref!E:F,2,FALSE)</f>
        <v>Malaria surveillance</v>
      </c>
      <c r="C98" s="64">
        <v>100</v>
      </c>
      <c r="E98" s="320">
        <f t="shared" si="75"/>
        <v>100</v>
      </c>
      <c r="F98" s="319">
        <v>100</v>
      </c>
      <c r="I98" s="320">
        <f t="shared" si="79"/>
        <v>100</v>
      </c>
      <c r="J98" s="319">
        <v>50</v>
      </c>
      <c r="K98" s="321">
        <v>50</v>
      </c>
      <c r="L98" s="321"/>
      <c r="M98" s="319">
        <f>SUMIFS(Cadres_Comprehensive!P:P,Cadres_Comprehensive!A:A,Cadres_Basic!A98)</f>
        <v>0</v>
      </c>
      <c r="O98" s="320">
        <f t="shared" si="80"/>
        <v>100</v>
      </c>
      <c r="P98" s="319">
        <v>100</v>
      </c>
      <c r="R98" s="319">
        <f>M98</f>
        <v>0</v>
      </c>
      <c r="T98" s="320">
        <f t="shared" ref="T98" si="88">SUM(P98:S98)</f>
        <v>100</v>
      </c>
    </row>
    <row r="99" spans="1:20" x14ac:dyDescent="0.35">
      <c r="A99" s="321" t="s">
        <v>2699</v>
      </c>
      <c r="B99" s="319" t="str">
        <f>VLOOKUP(A99,TaskValues_ref!E:F,2,FALSE)</f>
        <v>Risk reduction</v>
      </c>
      <c r="C99" s="64">
        <v>100</v>
      </c>
      <c r="E99" s="320">
        <f t="shared" si="75"/>
        <v>100</v>
      </c>
      <c r="F99" s="321">
        <v>100</v>
      </c>
      <c r="I99" s="320">
        <f t="shared" si="79"/>
        <v>100</v>
      </c>
      <c r="M99" s="319">
        <f>SUMIFS(Cadres_Comprehensive!P:P,Cadres_Comprehensive!A:A,Cadres_Basic!A99)</f>
        <v>100</v>
      </c>
      <c r="O99" s="320">
        <f t="shared" si="80"/>
        <v>100</v>
      </c>
      <c r="R99" s="319">
        <f t="shared" si="67"/>
        <v>100</v>
      </c>
      <c r="T99" s="320">
        <f t="shared" ref="T99:T143" si="89">SUM(P99:S99)</f>
        <v>100</v>
      </c>
    </row>
    <row r="100" spans="1:20" x14ac:dyDescent="0.35">
      <c r="A100" s="321" t="s">
        <v>2700</v>
      </c>
      <c r="B100" s="319" t="str">
        <f>VLOOKUP(A100,TaskValues_ref!E:F,2,FALSE)</f>
        <v>Outbreak detection &amp; response</v>
      </c>
      <c r="C100" s="64">
        <v>100</v>
      </c>
      <c r="E100" s="320">
        <f t="shared" si="75"/>
        <v>100</v>
      </c>
      <c r="F100" s="321">
        <v>100</v>
      </c>
      <c r="I100" s="320">
        <f t="shared" si="79"/>
        <v>100</v>
      </c>
      <c r="M100" s="319">
        <f>SUMIFS(Cadres_Comprehensive!P:P,Cadres_Comprehensive!A:A,Cadres_Basic!A100)</f>
        <v>100</v>
      </c>
      <c r="O100" s="320">
        <f t="shared" si="80"/>
        <v>100</v>
      </c>
      <c r="R100" s="319">
        <f t="shared" si="67"/>
        <v>100</v>
      </c>
      <c r="T100" s="320">
        <f t="shared" si="89"/>
        <v>100</v>
      </c>
    </row>
    <row r="101" spans="1:20" x14ac:dyDescent="0.35">
      <c r="A101" s="321" t="s">
        <v>2373</v>
      </c>
      <c r="B101" s="319" t="str">
        <f>VLOOKUP(A101,TaskValues_ref!E:F,2,FALSE)</f>
        <v>Testing</v>
      </c>
      <c r="C101" s="64">
        <v>100</v>
      </c>
      <c r="E101" s="320">
        <f t="shared" si="75"/>
        <v>100</v>
      </c>
      <c r="G101" s="319">
        <v>100</v>
      </c>
      <c r="I101" s="320">
        <f t="shared" si="79"/>
        <v>100</v>
      </c>
      <c r="L101" s="319">
        <v>100</v>
      </c>
      <c r="M101" s="319">
        <f>SUMIFS(Cadres_Comprehensive!P:P,Cadres_Comprehensive!A:A,Cadres_Basic!A101)</f>
        <v>0</v>
      </c>
      <c r="O101" s="320">
        <f t="shared" si="80"/>
        <v>100</v>
      </c>
      <c r="Q101" s="319">
        <v>100</v>
      </c>
      <c r="R101" s="319">
        <f t="shared" si="67"/>
        <v>0</v>
      </c>
      <c r="T101" s="320">
        <f t="shared" si="89"/>
        <v>100</v>
      </c>
    </row>
    <row r="102" spans="1:20" x14ac:dyDescent="0.35">
      <c r="A102" s="321" t="s">
        <v>2374</v>
      </c>
      <c r="B102" s="319" t="str">
        <f>VLOOKUP(A102,TaskValues_ref!E:F,2,FALSE)</f>
        <v>Follow-up and linkage for positives</v>
      </c>
      <c r="C102" s="64">
        <v>100</v>
      </c>
      <c r="E102" s="320">
        <f t="shared" si="75"/>
        <v>100</v>
      </c>
      <c r="G102" s="319">
        <v>100</v>
      </c>
      <c r="I102" s="320">
        <f t="shared" si="79"/>
        <v>100</v>
      </c>
      <c r="L102" s="319">
        <v>100</v>
      </c>
      <c r="M102" s="319">
        <f>SUMIFS(Cadres_Comprehensive!P:P,Cadres_Comprehensive!A:A,Cadres_Basic!A102)</f>
        <v>0</v>
      </c>
      <c r="O102" s="320">
        <f t="shared" si="80"/>
        <v>100</v>
      </c>
      <c r="Q102" s="319">
        <v>100</v>
      </c>
      <c r="R102" s="319">
        <f t="shared" si="67"/>
        <v>0</v>
      </c>
      <c r="T102" s="320">
        <f t="shared" si="89"/>
        <v>100</v>
      </c>
    </row>
    <row r="103" spans="1:20" x14ac:dyDescent="0.35">
      <c r="A103" s="321" t="s">
        <v>2701</v>
      </c>
      <c r="B103" s="319" t="str">
        <f>VLOOKUP(A103,TaskValues_ref!E:F,2,FALSE)</f>
        <v>Treatment (DOT)</v>
      </c>
      <c r="C103" s="64">
        <v>100</v>
      </c>
      <c r="E103" s="320">
        <f t="shared" ref="E103" si="90">SUM(C103:D103)</f>
        <v>100</v>
      </c>
      <c r="F103" s="319">
        <v>100</v>
      </c>
      <c r="I103" s="320">
        <f t="shared" ref="I103" si="91">SUM(F103:H103)</f>
        <v>100</v>
      </c>
      <c r="J103" s="319">
        <v>50</v>
      </c>
      <c r="K103" s="321">
        <v>50</v>
      </c>
      <c r="L103" s="321"/>
      <c r="M103" s="319">
        <f>SUMIFS(Cadres_Comprehensive!P:P,Cadres_Comprehensive!A:A,Cadres_Basic!A103)</f>
        <v>0</v>
      </c>
      <c r="O103" s="320">
        <f t="shared" ref="O103" si="92">SUM(J103:N103)</f>
        <v>100</v>
      </c>
      <c r="P103" s="319">
        <v>100</v>
      </c>
      <c r="R103" s="319">
        <f>M103</f>
        <v>0</v>
      </c>
      <c r="T103" s="320">
        <f t="shared" ref="T103" si="93">SUM(P103:S103)</f>
        <v>100</v>
      </c>
    </row>
    <row r="104" spans="1:20" x14ac:dyDescent="0.35">
      <c r="A104" s="321" t="s">
        <v>2702</v>
      </c>
      <c r="B104" s="319" t="str">
        <f>VLOOKUP(A104,TaskValues_ref!E:F,2,FALSE)</f>
        <v>HIV prevention for TB patients</v>
      </c>
      <c r="C104" s="64">
        <v>100</v>
      </c>
      <c r="E104" s="320">
        <f t="shared" si="75"/>
        <v>100</v>
      </c>
      <c r="G104" s="319">
        <v>100</v>
      </c>
      <c r="I104" s="320">
        <f t="shared" si="79"/>
        <v>100</v>
      </c>
      <c r="L104" s="319">
        <v>100</v>
      </c>
      <c r="M104" s="319">
        <f>SUMIFS(Cadres_Comprehensive!P:P,Cadres_Comprehensive!A:A,Cadres_Basic!A104)</f>
        <v>0</v>
      </c>
      <c r="O104" s="320">
        <f t="shared" si="80"/>
        <v>100</v>
      </c>
      <c r="Q104" s="319">
        <v>100</v>
      </c>
      <c r="R104" s="319">
        <f t="shared" si="67"/>
        <v>0</v>
      </c>
      <c r="T104" s="320">
        <f t="shared" si="89"/>
        <v>100</v>
      </c>
    </row>
    <row r="105" spans="1:20" x14ac:dyDescent="0.35">
      <c r="A105" s="321" t="s">
        <v>2383</v>
      </c>
      <c r="B105" s="319" t="str">
        <f>VLOOKUP(A105,TaskValues_ref!E:F,2,FALSE)</f>
        <v>Promote protection from tobacco smoke</v>
      </c>
      <c r="C105" s="64">
        <v>100</v>
      </c>
      <c r="E105" s="320">
        <f t="shared" ref="E105:E109" si="94">SUM(C105:D105)</f>
        <v>100</v>
      </c>
      <c r="F105" s="319">
        <v>100</v>
      </c>
      <c r="I105" s="320">
        <f t="shared" ref="I105:I132" si="95">SUM(F105:H105)</f>
        <v>100</v>
      </c>
      <c r="J105" s="319">
        <v>50</v>
      </c>
      <c r="K105" s="321">
        <v>50</v>
      </c>
      <c r="L105" s="321"/>
      <c r="M105" s="319">
        <f>SUMIFS(Cadres_Comprehensive!P:P,Cadres_Comprehensive!A:A,Cadres_Basic!A105)</f>
        <v>0</v>
      </c>
      <c r="O105" s="320">
        <f t="shared" ref="O105:O132" si="96">SUM(J105:N105)</f>
        <v>100</v>
      </c>
      <c r="P105" s="319">
        <v>100</v>
      </c>
      <c r="R105" s="319">
        <f>M105</f>
        <v>0</v>
      </c>
      <c r="T105" s="320">
        <f t="shared" ref="T105:T109" si="97">SUM(P105:S105)</f>
        <v>100</v>
      </c>
    </row>
    <row r="106" spans="1:20" x14ac:dyDescent="0.35">
      <c r="A106" s="321" t="s">
        <v>2384</v>
      </c>
      <c r="B106" s="319" t="str">
        <f>VLOOKUP(A106,TaskValues_ref!E:F,2,FALSE)</f>
        <v>Campaigns re: alcohol use</v>
      </c>
      <c r="C106" s="64">
        <v>100</v>
      </c>
      <c r="E106" s="320">
        <f t="shared" si="94"/>
        <v>100</v>
      </c>
      <c r="F106" s="319">
        <v>100</v>
      </c>
      <c r="I106" s="320">
        <f t="shared" si="95"/>
        <v>100</v>
      </c>
      <c r="J106" s="319">
        <v>50</v>
      </c>
      <c r="K106" s="321">
        <v>50</v>
      </c>
      <c r="L106" s="321"/>
      <c r="M106" s="319">
        <f>SUMIFS(Cadres_Comprehensive!P:P,Cadres_Comprehensive!A:A,Cadres_Basic!A106)</f>
        <v>0</v>
      </c>
      <c r="O106" s="320">
        <f t="shared" si="96"/>
        <v>100</v>
      </c>
      <c r="P106" s="319">
        <v>100</v>
      </c>
      <c r="R106" s="319">
        <f>M106</f>
        <v>0</v>
      </c>
      <c r="T106" s="320">
        <f t="shared" si="97"/>
        <v>100</v>
      </c>
    </row>
    <row r="107" spans="1:20" x14ac:dyDescent="0.35">
      <c r="A107" s="321" t="s">
        <v>2385</v>
      </c>
      <c r="B107" s="319" t="str">
        <f>VLOOKUP(A107,TaskValues_ref!E:F,2,FALSE)</f>
        <v>Community-level physical activity</v>
      </c>
      <c r="C107" s="64">
        <v>100</v>
      </c>
      <c r="E107" s="320">
        <f t="shared" si="94"/>
        <v>100</v>
      </c>
      <c r="F107" s="319">
        <v>100</v>
      </c>
      <c r="I107" s="320">
        <f t="shared" si="95"/>
        <v>100</v>
      </c>
      <c r="J107" s="319">
        <v>50</v>
      </c>
      <c r="K107" s="321">
        <v>50</v>
      </c>
      <c r="L107" s="321"/>
      <c r="M107" s="319">
        <f>SUMIFS(Cadres_Comprehensive!P:P,Cadres_Comprehensive!A:A,Cadres_Basic!A107)</f>
        <v>0</v>
      </c>
      <c r="O107" s="320">
        <f t="shared" si="96"/>
        <v>100</v>
      </c>
      <c r="P107" s="319">
        <v>100</v>
      </c>
      <c r="R107" s="319">
        <f>M107</f>
        <v>0</v>
      </c>
      <c r="T107" s="320">
        <f t="shared" si="97"/>
        <v>100</v>
      </c>
    </row>
    <row r="108" spans="1:20" x14ac:dyDescent="0.35">
      <c r="A108" s="321" t="s">
        <v>2703</v>
      </c>
      <c r="B108" s="319" t="str">
        <f>VLOOKUP(A108,TaskValues_ref!E:F,2,FALSE)</f>
        <v>Awareness on risk factors</v>
      </c>
      <c r="C108" s="64">
        <v>100</v>
      </c>
      <c r="E108" s="320">
        <f t="shared" si="94"/>
        <v>100</v>
      </c>
      <c r="F108" s="319">
        <v>100</v>
      </c>
      <c r="I108" s="320">
        <f t="shared" si="95"/>
        <v>100</v>
      </c>
      <c r="J108" s="319">
        <v>50</v>
      </c>
      <c r="K108" s="321">
        <v>50</v>
      </c>
      <c r="L108" s="321"/>
      <c r="M108" s="319">
        <f>SUMIFS(Cadres_Comprehensive!P:P,Cadres_Comprehensive!A:A,Cadres_Basic!A108)</f>
        <v>0</v>
      </c>
      <c r="O108" s="320">
        <f t="shared" si="96"/>
        <v>100</v>
      </c>
      <c r="P108" s="319">
        <v>100</v>
      </c>
      <c r="R108" s="319">
        <f>M108</f>
        <v>0</v>
      </c>
      <c r="T108" s="320">
        <f t="shared" si="97"/>
        <v>100</v>
      </c>
    </row>
    <row r="109" spans="1:20" x14ac:dyDescent="0.35">
      <c r="A109" s="321" t="s">
        <v>2705</v>
      </c>
      <c r="B109" s="319" t="str">
        <f>VLOOKUP(A109,TaskValues_ref!E:F,2,FALSE)</f>
        <v>Breast cancer education</v>
      </c>
      <c r="C109" s="64">
        <v>100</v>
      </c>
      <c r="E109" s="320">
        <f t="shared" si="94"/>
        <v>100</v>
      </c>
      <c r="F109" s="319">
        <v>100</v>
      </c>
      <c r="I109" s="320">
        <f t="shared" si="95"/>
        <v>100</v>
      </c>
      <c r="J109" s="319">
        <v>50</v>
      </c>
      <c r="K109" s="321">
        <v>50</v>
      </c>
      <c r="L109" s="321"/>
      <c r="M109" s="319">
        <f>SUMIFS(Cadres_Comprehensive!P:P,Cadres_Comprehensive!A:A,Cadres_Basic!A109)</f>
        <v>0</v>
      </c>
      <c r="O109" s="320">
        <f t="shared" si="96"/>
        <v>100</v>
      </c>
      <c r="P109" s="319">
        <v>100</v>
      </c>
      <c r="R109" s="319">
        <f>M109</f>
        <v>0</v>
      </c>
      <c r="T109" s="320">
        <f t="shared" si="97"/>
        <v>100</v>
      </c>
    </row>
    <row r="110" spans="1:20" x14ac:dyDescent="0.35">
      <c r="A110" s="321" t="s">
        <v>2706</v>
      </c>
      <c r="B110" s="319" t="str">
        <f>VLOOKUP(A110,TaskValues_ref!E:F,2,FALSE)</f>
        <v>Clinical breast exams</v>
      </c>
      <c r="C110" s="64">
        <v>100</v>
      </c>
      <c r="E110" s="320">
        <f t="shared" si="75"/>
        <v>100</v>
      </c>
      <c r="G110" s="319">
        <v>100</v>
      </c>
      <c r="I110" s="320">
        <f t="shared" si="95"/>
        <v>100</v>
      </c>
      <c r="L110" s="319">
        <v>100</v>
      </c>
      <c r="M110" s="319">
        <f>SUMIFS(Cadres_Comprehensive!P:P,Cadres_Comprehensive!A:A,Cadres_Basic!A110)</f>
        <v>0</v>
      </c>
      <c r="O110" s="320">
        <f t="shared" si="96"/>
        <v>100</v>
      </c>
      <c r="Q110" s="319">
        <v>100</v>
      </c>
      <c r="R110" s="319">
        <f t="shared" ref="R110:R132" si="98">M110</f>
        <v>0</v>
      </c>
      <c r="T110" s="320">
        <f t="shared" ref="T110:T132" si="99">SUM(P110:S110)</f>
        <v>100</v>
      </c>
    </row>
    <row r="111" spans="1:20" x14ac:dyDescent="0.35">
      <c r="A111" s="321" t="s">
        <v>3368</v>
      </c>
      <c r="B111" s="319" t="str">
        <f>VLOOKUP(A111,TaskValues_ref!E:F,2,FALSE)</f>
        <v>Palliative care for cancer, men 20-29</v>
      </c>
      <c r="C111" s="64">
        <v>100</v>
      </c>
      <c r="E111" s="320">
        <f t="shared" si="75"/>
        <v>100</v>
      </c>
      <c r="G111" s="319">
        <v>100</v>
      </c>
      <c r="I111" s="320">
        <f t="shared" si="95"/>
        <v>100</v>
      </c>
      <c r="L111" s="319">
        <v>100</v>
      </c>
      <c r="M111" s="319">
        <f>SUMIFS(Cadres_Comprehensive!P:P,Cadres_Comprehensive!A:A,Cadres_Basic!A111)</f>
        <v>0</v>
      </c>
      <c r="O111" s="320">
        <f t="shared" si="96"/>
        <v>100</v>
      </c>
      <c r="Q111" s="319">
        <v>100</v>
      </c>
      <c r="R111" s="319">
        <f t="shared" si="98"/>
        <v>0</v>
      </c>
      <c r="T111" s="320">
        <f t="shared" si="99"/>
        <v>100</v>
      </c>
    </row>
    <row r="112" spans="1:20" x14ac:dyDescent="0.35">
      <c r="A112" s="321" t="s">
        <v>3369</v>
      </c>
      <c r="B112" s="319" t="str">
        <f>VLOOKUP(A112,TaskValues_ref!E:F,2,FALSE)</f>
        <v>Palliative care for cancer, men 30-39</v>
      </c>
      <c r="C112" s="64">
        <v>100</v>
      </c>
      <c r="E112" s="320">
        <f t="shared" si="75"/>
        <v>100</v>
      </c>
      <c r="G112" s="319">
        <v>100</v>
      </c>
      <c r="I112" s="320">
        <f t="shared" si="95"/>
        <v>100</v>
      </c>
      <c r="L112" s="319">
        <v>100</v>
      </c>
      <c r="M112" s="319">
        <f>SUMIFS(Cadres_Comprehensive!P:P,Cadres_Comprehensive!A:A,Cadres_Basic!A112)</f>
        <v>0</v>
      </c>
      <c r="O112" s="320">
        <f t="shared" si="96"/>
        <v>100</v>
      </c>
      <c r="Q112" s="319">
        <v>100</v>
      </c>
      <c r="R112" s="319">
        <f t="shared" si="98"/>
        <v>0</v>
      </c>
      <c r="T112" s="320">
        <f t="shared" si="99"/>
        <v>100</v>
      </c>
    </row>
    <row r="113" spans="1:20" x14ac:dyDescent="0.35">
      <c r="A113" s="321" t="s">
        <v>3370</v>
      </c>
      <c r="B113" s="319" t="str">
        <f>VLOOKUP(A113,TaskValues_ref!E:F,2,FALSE)</f>
        <v>Palliative care for cancer, men 40-49</v>
      </c>
      <c r="C113" s="64">
        <v>100</v>
      </c>
      <c r="E113" s="320">
        <f t="shared" si="75"/>
        <v>100</v>
      </c>
      <c r="G113" s="319">
        <v>100</v>
      </c>
      <c r="I113" s="320">
        <f t="shared" si="95"/>
        <v>100</v>
      </c>
      <c r="L113" s="319">
        <v>100</v>
      </c>
      <c r="M113" s="319">
        <f>SUMIFS(Cadres_Comprehensive!P:P,Cadres_Comprehensive!A:A,Cadres_Basic!A113)</f>
        <v>0</v>
      </c>
      <c r="O113" s="320">
        <f t="shared" si="96"/>
        <v>100</v>
      </c>
      <c r="Q113" s="319">
        <v>100</v>
      </c>
      <c r="R113" s="319">
        <f t="shared" si="98"/>
        <v>0</v>
      </c>
      <c r="T113" s="320">
        <f t="shared" si="99"/>
        <v>100</v>
      </c>
    </row>
    <row r="114" spans="1:20" x14ac:dyDescent="0.35">
      <c r="A114" s="321" t="s">
        <v>3371</v>
      </c>
      <c r="B114" s="319" t="str">
        <f>VLOOKUP(A114,TaskValues_ref!E:F,2,FALSE)</f>
        <v>Palliative care for cancer, men 50-59</v>
      </c>
      <c r="C114" s="64">
        <v>100</v>
      </c>
      <c r="E114" s="320">
        <f t="shared" si="75"/>
        <v>100</v>
      </c>
      <c r="G114" s="319">
        <v>100</v>
      </c>
      <c r="I114" s="320">
        <f t="shared" si="95"/>
        <v>100</v>
      </c>
      <c r="L114" s="319">
        <v>100</v>
      </c>
      <c r="M114" s="319">
        <f>SUMIFS(Cadres_Comprehensive!P:P,Cadres_Comprehensive!A:A,Cadres_Basic!A114)</f>
        <v>0</v>
      </c>
      <c r="O114" s="320">
        <f t="shared" si="96"/>
        <v>100</v>
      </c>
      <c r="Q114" s="319">
        <v>100</v>
      </c>
      <c r="R114" s="319">
        <f t="shared" si="98"/>
        <v>0</v>
      </c>
      <c r="T114" s="320">
        <f t="shared" si="99"/>
        <v>100</v>
      </c>
    </row>
    <row r="115" spans="1:20" x14ac:dyDescent="0.35">
      <c r="A115" s="321" t="s">
        <v>3372</v>
      </c>
      <c r="B115" s="319" t="str">
        <f>VLOOKUP(A115,TaskValues_ref!E:F,2,FALSE)</f>
        <v>Palliative care for cancer, men 60-69</v>
      </c>
      <c r="C115" s="64">
        <v>100</v>
      </c>
      <c r="E115" s="320">
        <f t="shared" si="75"/>
        <v>100</v>
      </c>
      <c r="G115" s="319">
        <v>100</v>
      </c>
      <c r="I115" s="320">
        <f t="shared" si="95"/>
        <v>100</v>
      </c>
      <c r="L115" s="319">
        <v>100</v>
      </c>
      <c r="M115" s="319">
        <f>SUMIFS(Cadres_Comprehensive!P:P,Cadres_Comprehensive!A:A,Cadres_Basic!A115)</f>
        <v>0</v>
      </c>
      <c r="O115" s="320">
        <f t="shared" si="96"/>
        <v>100</v>
      </c>
      <c r="Q115" s="319">
        <v>100</v>
      </c>
      <c r="R115" s="319">
        <f t="shared" si="98"/>
        <v>0</v>
      </c>
      <c r="T115" s="320">
        <f t="shared" si="99"/>
        <v>100</v>
      </c>
    </row>
    <row r="116" spans="1:20" x14ac:dyDescent="0.35">
      <c r="A116" s="321" t="s">
        <v>3373</v>
      </c>
      <c r="B116" s="319" t="str">
        <f>VLOOKUP(A116,TaskValues_ref!E:F,2,FALSE)</f>
        <v>Palliative care for cancer, women 20-29</v>
      </c>
      <c r="C116" s="64">
        <v>100</v>
      </c>
      <c r="E116" s="320">
        <f t="shared" si="75"/>
        <v>100</v>
      </c>
      <c r="G116" s="319">
        <v>100</v>
      </c>
      <c r="I116" s="320">
        <f t="shared" si="95"/>
        <v>100</v>
      </c>
      <c r="L116" s="319">
        <v>100</v>
      </c>
      <c r="M116" s="319">
        <f>SUMIFS(Cadres_Comprehensive!P:P,Cadres_Comprehensive!A:A,Cadres_Basic!A116)</f>
        <v>0</v>
      </c>
      <c r="O116" s="320">
        <f t="shared" si="96"/>
        <v>100</v>
      </c>
      <c r="Q116" s="319">
        <v>100</v>
      </c>
      <c r="R116" s="319">
        <f t="shared" si="98"/>
        <v>0</v>
      </c>
      <c r="T116" s="320">
        <f t="shared" si="99"/>
        <v>100</v>
      </c>
    </row>
    <row r="117" spans="1:20" x14ac:dyDescent="0.35">
      <c r="A117" s="321" t="s">
        <v>3374</v>
      </c>
      <c r="B117" s="319" t="str">
        <f>VLOOKUP(A117,TaskValues_ref!E:F,2,FALSE)</f>
        <v>Palliative care for cancer, women 30-39</v>
      </c>
      <c r="C117" s="64">
        <v>100</v>
      </c>
      <c r="E117" s="320">
        <f t="shared" si="75"/>
        <v>100</v>
      </c>
      <c r="G117" s="319">
        <v>100</v>
      </c>
      <c r="I117" s="320">
        <f t="shared" si="95"/>
        <v>100</v>
      </c>
      <c r="L117" s="319">
        <v>100</v>
      </c>
      <c r="M117" s="319">
        <f>SUMIFS(Cadres_Comprehensive!P:P,Cadres_Comprehensive!A:A,Cadres_Basic!A117)</f>
        <v>0</v>
      </c>
      <c r="O117" s="320">
        <f t="shared" si="96"/>
        <v>100</v>
      </c>
      <c r="Q117" s="319">
        <v>100</v>
      </c>
      <c r="R117" s="319">
        <f t="shared" si="98"/>
        <v>0</v>
      </c>
      <c r="T117" s="320">
        <f t="shared" si="99"/>
        <v>100</v>
      </c>
    </row>
    <row r="118" spans="1:20" x14ac:dyDescent="0.35">
      <c r="A118" s="321" t="s">
        <v>3375</v>
      </c>
      <c r="B118" s="319" t="str">
        <f>VLOOKUP(A118,TaskValues_ref!E:F,2,FALSE)</f>
        <v>Palliative care for cancer, women 40-49</v>
      </c>
      <c r="C118" s="64">
        <v>100</v>
      </c>
      <c r="E118" s="320">
        <f t="shared" si="75"/>
        <v>100</v>
      </c>
      <c r="G118" s="319">
        <v>100</v>
      </c>
      <c r="I118" s="320">
        <f t="shared" si="95"/>
        <v>100</v>
      </c>
      <c r="L118" s="319">
        <v>100</v>
      </c>
      <c r="M118" s="319">
        <f>SUMIFS(Cadres_Comprehensive!P:P,Cadres_Comprehensive!A:A,Cadres_Basic!A118)</f>
        <v>0</v>
      </c>
      <c r="O118" s="320">
        <f t="shared" si="96"/>
        <v>100</v>
      </c>
      <c r="Q118" s="319">
        <v>100</v>
      </c>
      <c r="R118" s="319">
        <f t="shared" si="98"/>
        <v>0</v>
      </c>
      <c r="T118" s="320">
        <f t="shared" si="99"/>
        <v>100</v>
      </c>
    </row>
    <row r="119" spans="1:20" x14ac:dyDescent="0.35">
      <c r="A119" s="321" t="s">
        <v>3384</v>
      </c>
      <c r="B119" s="319" t="str">
        <f>VLOOKUP(A119,TaskValues_ref!E:F,2,FALSE)</f>
        <v>Palliative care for cancer, women 50-59</v>
      </c>
      <c r="C119" s="64">
        <v>100</v>
      </c>
      <c r="E119" s="320">
        <f t="shared" si="75"/>
        <v>100</v>
      </c>
      <c r="G119" s="319">
        <v>100</v>
      </c>
      <c r="I119" s="320">
        <f t="shared" si="95"/>
        <v>100</v>
      </c>
      <c r="L119" s="319">
        <v>100</v>
      </c>
      <c r="M119" s="319">
        <f>SUMIFS(Cadres_Comprehensive!P:P,Cadres_Comprehensive!A:A,Cadres_Basic!A119)</f>
        <v>0</v>
      </c>
      <c r="O119" s="320">
        <f t="shared" si="96"/>
        <v>100</v>
      </c>
      <c r="Q119" s="319">
        <v>100</v>
      </c>
      <c r="R119" s="319">
        <f t="shared" si="98"/>
        <v>0</v>
      </c>
      <c r="T119" s="320">
        <f t="shared" si="99"/>
        <v>100</v>
      </c>
    </row>
    <row r="120" spans="1:20" x14ac:dyDescent="0.35">
      <c r="A120" s="321" t="s">
        <v>3385</v>
      </c>
      <c r="B120" s="319" t="str">
        <f>VLOOKUP(A120,TaskValues_ref!E:F,2,FALSE)</f>
        <v>Palliative care for cancer, women 60-69</v>
      </c>
      <c r="C120" s="64">
        <v>100</v>
      </c>
      <c r="E120" s="320">
        <f t="shared" si="75"/>
        <v>100</v>
      </c>
      <c r="G120" s="319">
        <v>100</v>
      </c>
      <c r="I120" s="320">
        <f t="shared" si="95"/>
        <v>100</v>
      </c>
      <c r="L120" s="319">
        <v>100</v>
      </c>
      <c r="M120" s="319">
        <f>SUMIFS(Cadres_Comprehensive!P:P,Cadres_Comprehensive!A:A,Cadres_Basic!A120)</f>
        <v>0</v>
      </c>
      <c r="O120" s="320">
        <f t="shared" si="96"/>
        <v>100</v>
      </c>
      <c r="Q120" s="319">
        <v>100</v>
      </c>
      <c r="R120" s="319">
        <f t="shared" si="98"/>
        <v>0</v>
      </c>
      <c r="T120" s="320">
        <f t="shared" si="99"/>
        <v>100</v>
      </c>
    </row>
    <row r="121" spans="1:20" x14ac:dyDescent="0.35">
      <c r="A121" s="321" t="s">
        <v>3386</v>
      </c>
      <c r="B121" s="319" t="str">
        <f>VLOOKUP(A121,TaskValues_ref!E:F,2,FALSE)</f>
        <v>Palliative care for cancer, men &amp; women 70+</v>
      </c>
      <c r="C121" s="64">
        <v>100</v>
      </c>
      <c r="E121" s="320">
        <f t="shared" si="75"/>
        <v>100</v>
      </c>
      <c r="G121" s="319">
        <v>100</v>
      </c>
      <c r="I121" s="320">
        <f t="shared" si="95"/>
        <v>100</v>
      </c>
      <c r="L121" s="319">
        <v>100</v>
      </c>
      <c r="M121" s="319">
        <f>SUMIFS(Cadres_Comprehensive!P:P,Cadres_Comprehensive!A:A,Cadres_Basic!A121)</f>
        <v>0</v>
      </c>
      <c r="O121" s="320">
        <f t="shared" si="96"/>
        <v>100</v>
      </c>
      <c r="Q121" s="319">
        <v>100</v>
      </c>
      <c r="R121" s="319">
        <f t="shared" si="98"/>
        <v>0</v>
      </c>
      <c r="T121" s="320">
        <f t="shared" si="99"/>
        <v>100</v>
      </c>
    </row>
    <row r="122" spans="1:20" x14ac:dyDescent="0.35">
      <c r="A122" s="321" t="s">
        <v>2708</v>
      </c>
      <c r="B122" s="319" t="str">
        <f>VLOOKUP(A122,TaskValues_ref!E:F,2,FALSE)</f>
        <v>Lifestyle counseling</v>
      </c>
      <c r="C122" s="64">
        <v>100</v>
      </c>
      <c r="E122" s="320">
        <f t="shared" si="75"/>
        <v>100</v>
      </c>
      <c r="G122" s="319">
        <v>100</v>
      </c>
      <c r="I122" s="320">
        <f t="shared" si="95"/>
        <v>100</v>
      </c>
      <c r="L122" s="319">
        <v>100</v>
      </c>
      <c r="M122" s="319">
        <f>SUMIFS(Cadres_Comprehensive!P:P,Cadres_Comprehensive!A:A,Cadres_Basic!A122)</f>
        <v>0</v>
      </c>
      <c r="O122" s="320">
        <f t="shared" si="96"/>
        <v>100</v>
      </c>
      <c r="Q122" s="319">
        <v>100</v>
      </c>
      <c r="R122" s="319">
        <f t="shared" si="98"/>
        <v>0</v>
      </c>
      <c r="T122" s="320">
        <f t="shared" si="99"/>
        <v>100</v>
      </c>
    </row>
    <row r="123" spans="1:20" x14ac:dyDescent="0.35">
      <c r="A123" s="321" t="s">
        <v>2709</v>
      </c>
      <c r="B123" s="319" t="str">
        <f>VLOOKUP(A123,TaskValues_ref!E:F,2,FALSE)</f>
        <v>Hypertension screening</v>
      </c>
      <c r="C123" s="64">
        <v>100</v>
      </c>
      <c r="E123" s="320">
        <f t="shared" si="75"/>
        <v>100</v>
      </c>
      <c r="G123" s="319">
        <v>100</v>
      </c>
      <c r="I123" s="320">
        <f t="shared" si="95"/>
        <v>100</v>
      </c>
      <c r="L123" s="319">
        <v>100</v>
      </c>
      <c r="M123" s="319">
        <f>SUMIFS(Cadres_Comprehensive!P:P,Cadres_Comprehensive!A:A,Cadres_Basic!A123)</f>
        <v>0</v>
      </c>
      <c r="O123" s="320">
        <f t="shared" si="96"/>
        <v>100</v>
      </c>
      <c r="Q123" s="319">
        <v>100</v>
      </c>
      <c r="R123" s="319">
        <f t="shared" si="98"/>
        <v>0</v>
      </c>
      <c r="T123" s="320">
        <f t="shared" si="99"/>
        <v>100</v>
      </c>
    </row>
    <row r="124" spans="1:20" x14ac:dyDescent="0.35">
      <c r="A124" s="321" t="s">
        <v>2710</v>
      </c>
      <c r="B124" s="319" t="str">
        <f>VLOOKUP(A124,TaskValues_ref!E:F,2,FALSE)</f>
        <v>Hypertension routine care</v>
      </c>
      <c r="C124" s="64">
        <v>100</v>
      </c>
      <c r="E124" s="320">
        <f t="shared" si="75"/>
        <v>100</v>
      </c>
      <c r="G124" s="319">
        <v>100</v>
      </c>
      <c r="I124" s="320">
        <f t="shared" si="95"/>
        <v>100</v>
      </c>
      <c r="L124" s="319">
        <v>100</v>
      </c>
      <c r="M124" s="319">
        <f>SUMIFS(Cadres_Comprehensive!P:P,Cadres_Comprehensive!A:A,Cadres_Basic!A124)</f>
        <v>0</v>
      </c>
      <c r="O124" s="320">
        <f t="shared" si="96"/>
        <v>100</v>
      </c>
      <c r="Q124" s="319">
        <v>100</v>
      </c>
      <c r="R124" s="319">
        <f t="shared" si="98"/>
        <v>0</v>
      </c>
      <c r="T124" s="320">
        <f t="shared" si="99"/>
        <v>100</v>
      </c>
    </row>
    <row r="125" spans="1:20" x14ac:dyDescent="0.35">
      <c r="A125" s="321" t="s">
        <v>2711</v>
      </c>
      <c r="B125" s="319" t="str">
        <f>VLOOKUP(A125,TaskValues_ref!E:F,2,FALSE)</f>
        <v>Lifestyle counseling</v>
      </c>
      <c r="C125" s="64">
        <v>100</v>
      </c>
      <c r="E125" s="320">
        <f t="shared" si="75"/>
        <v>100</v>
      </c>
      <c r="G125" s="319">
        <v>100</v>
      </c>
      <c r="I125" s="320">
        <f t="shared" si="95"/>
        <v>100</v>
      </c>
      <c r="L125" s="319">
        <v>100</v>
      </c>
      <c r="M125" s="319">
        <f>SUMIFS(Cadres_Comprehensive!P:P,Cadres_Comprehensive!A:A,Cadres_Basic!A125)</f>
        <v>0</v>
      </c>
      <c r="O125" s="320">
        <f t="shared" si="96"/>
        <v>100</v>
      </c>
      <c r="Q125" s="319">
        <v>100</v>
      </c>
      <c r="R125" s="319">
        <f t="shared" si="98"/>
        <v>0</v>
      </c>
      <c r="T125" s="320">
        <f t="shared" si="99"/>
        <v>100</v>
      </c>
    </row>
    <row r="126" spans="1:20" x14ac:dyDescent="0.35">
      <c r="A126" s="321" t="s">
        <v>2712</v>
      </c>
      <c r="B126" s="319" t="str">
        <f>VLOOKUP(A126,TaskValues_ref!E:F,2,FALSE)</f>
        <v>Screening for type 2 diabetes</v>
      </c>
      <c r="C126" s="64">
        <v>100</v>
      </c>
      <c r="E126" s="320">
        <f t="shared" si="75"/>
        <v>100</v>
      </c>
      <c r="G126" s="319">
        <v>100</v>
      </c>
      <c r="I126" s="320">
        <f t="shared" si="95"/>
        <v>100</v>
      </c>
      <c r="L126" s="319">
        <v>100</v>
      </c>
      <c r="M126" s="319">
        <f>SUMIFS(Cadres_Comprehensive!P:P,Cadres_Comprehensive!A:A,Cadres_Basic!A126)</f>
        <v>0</v>
      </c>
      <c r="O126" s="320">
        <f t="shared" si="96"/>
        <v>100</v>
      </c>
      <c r="Q126" s="319">
        <v>100</v>
      </c>
      <c r="R126" s="319">
        <f t="shared" si="98"/>
        <v>0</v>
      </c>
      <c r="T126" s="320">
        <f t="shared" si="99"/>
        <v>100</v>
      </c>
    </row>
    <row r="127" spans="1:20" x14ac:dyDescent="0.35">
      <c r="A127" s="321" t="s">
        <v>3390</v>
      </c>
      <c r="B127" s="319" t="str">
        <f>VLOOKUP(A127,TaskValues_ref!E:F,2,FALSE)</f>
        <v>Diabetes routine care, ages 15-24</v>
      </c>
      <c r="C127" s="64">
        <v>100</v>
      </c>
      <c r="E127" s="320">
        <f t="shared" si="75"/>
        <v>100</v>
      </c>
      <c r="G127" s="319">
        <v>100</v>
      </c>
      <c r="I127" s="320">
        <f t="shared" si="95"/>
        <v>100</v>
      </c>
      <c r="L127" s="319">
        <v>100</v>
      </c>
      <c r="M127" s="319">
        <f>SUMIFS(Cadres_Comprehensive!P:P,Cadres_Comprehensive!A:A,Cadres_Basic!A127)</f>
        <v>0</v>
      </c>
      <c r="O127" s="320">
        <f t="shared" si="96"/>
        <v>100</v>
      </c>
      <c r="Q127" s="319">
        <v>100</v>
      </c>
      <c r="R127" s="319">
        <f t="shared" si="98"/>
        <v>0</v>
      </c>
      <c r="T127" s="320">
        <f t="shared" si="99"/>
        <v>100</v>
      </c>
    </row>
    <row r="128" spans="1:20" x14ac:dyDescent="0.35">
      <c r="A128" s="321" t="s">
        <v>3391</v>
      </c>
      <c r="B128" s="319" t="str">
        <f>VLOOKUP(A128,TaskValues_ref!E:F,2,FALSE)</f>
        <v>Diabetes routine care, ages 25-34</v>
      </c>
      <c r="C128" s="64">
        <v>100</v>
      </c>
      <c r="E128" s="320">
        <f t="shared" si="75"/>
        <v>100</v>
      </c>
      <c r="G128" s="319">
        <v>100</v>
      </c>
      <c r="I128" s="320">
        <f t="shared" si="95"/>
        <v>100</v>
      </c>
      <c r="L128" s="319">
        <v>100</v>
      </c>
      <c r="M128" s="319">
        <f>SUMIFS(Cadres_Comprehensive!P:P,Cadres_Comprehensive!A:A,Cadres_Basic!A128)</f>
        <v>0</v>
      </c>
      <c r="O128" s="320">
        <f t="shared" si="96"/>
        <v>100</v>
      </c>
      <c r="Q128" s="319">
        <v>100</v>
      </c>
      <c r="R128" s="319">
        <f t="shared" si="98"/>
        <v>0</v>
      </c>
      <c r="T128" s="320">
        <f t="shared" si="99"/>
        <v>100</v>
      </c>
    </row>
    <row r="129" spans="1:20" x14ac:dyDescent="0.35">
      <c r="A129" s="321" t="s">
        <v>3392</v>
      </c>
      <c r="B129" s="319" t="str">
        <f>VLOOKUP(A129,TaskValues_ref!E:F,2,FALSE)</f>
        <v>Diabetes routine care, ages 35-44</v>
      </c>
      <c r="C129" s="64">
        <v>100</v>
      </c>
      <c r="E129" s="320">
        <f t="shared" si="75"/>
        <v>100</v>
      </c>
      <c r="G129" s="319">
        <v>100</v>
      </c>
      <c r="I129" s="320">
        <f t="shared" si="95"/>
        <v>100</v>
      </c>
      <c r="L129" s="319">
        <v>100</v>
      </c>
      <c r="M129" s="319">
        <f>SUMIFS(Cadres_Comprehensive!P:P,Cadres_Comprehensive!A:A,Cadres_Basic!A129)</f>
        <v>0</v>
      </c>
      <c r="O129" s="320">
        <f t="shared" si="96"/>
        <v>100</v>
      </c>
      <c r="Q129" s="319">
        <v>100</v>
      </c>
      <c r="R129" s="319">
        <f t="shared" si="98"/>
        <v>0</v>
      </c>
      <c r="T129" s="320">
        <f t="shared" si="99"/>
        <v>100</v>
      </c>
    </row>
    <row r="130" spans="1:20" x14ac:dyDescent="0.35">
      <c r="A130" s="321" t="s">
        <v>3393</v>
      </c>
      <c r="B130" s="319" t="str">
        <f>VLOOKUP(A130,TaskValues_ref!E:F,2,FALSE)</f>
        <v>Diabetes routine care, ages 45-54</v>
      </c>
      <c r="C130" s="64">
        <v>100</v>
      </c>
      <c r="E130" s="320">
        <f t="shared" si="75"/>
        <v>100</v>
      </c>
      <c r="G130" s="319">
        <v>100</v>
      </c>
      <c r="I130" s="320">
        <f t="shared" si="95"/>
        <v>100</v>
      </c>
      <c r="L130" s="319">
        <v>100</v>
      </c>
      <c r="M130" s="319">
        <f>SUMIFS(Cadres_Comprehensive!P:P,Cadres_Comprehensive!A:A,Cadres_Basic!A130)</f>
        <v>0</v>
      </c>
      <c r="O130" s="320">
        <f t="shared" si="96"/>
        <v>100</v>
      </c>
      <c r="Q130" s="319">
        <v>100</v>
      </c>
      <c r="R130" s="319">
        <f t="shared" si="98"/>
        <v>0</v>
      </c>
      <c r="T130" s="320">
        <f t="shared" si="99"/>
        <v>100</v>
      </c>
    </row>
    <row r="131" spans="1:20" x14ac:dyDescent="0.35">
      <c r="A131" s="321" t="s">
        <v>3394</v>
      </c>
      <c r="B131" s="319" t="str">
        <f>VLOOKUP(A131,TaskValues_ref!E:F,2,FALSE)</f>
        <v>Diabetes routine care, ages 55-64</v>
      </c>
      <c r="C131" s="64">
        <v>100</v>
      </c>
      <c r="E131" s="320">
        <f t="shared" si="75"/>
        <v>100</v>
      </c>
      <c r="G131" s="319">
        <v>100</v>
      </c>
      <c r="I131" s="320">
        <f t="shared" si="95"/>
        <v>100</v>
      </c>
      <c r="L131" s="319">
        <v>100</v>
      </c>
      <c r="M131" s="319">
        <f>SUMIFS(Cadres_Comprehensive!P:P,Cadres_Comprehensive!A:A,Cadres_Basic!A131)</f>
        <v>0</v>
      </c>
      <c r="O131" s="320">
        <f t="shared" si="96"/>
        <v>100</v>
      </c>
      <c r="Q131" s="319">
        <v>100</v>
      </c>
      <c r="R131" s="319">
        <f t="shared" si="98"/>
        <v>0</v>
      </c>
      <c r="T131" s="320">
        <f t="shared" si="99"/>
        <v>100</v>
      </c>
    </row>
    <row r="132" spans="1:20" x14ac:dyDescent="0.35">
      <c r="A132" s="321" t="s">
        <v>3461</v>
      </c>
      <c r="B132" s="319" t="str">
        <f>VLOOKUP(A132,TaskValues_ref!E:F,2,FALSE)</f>
        <v>Diabetes routine care, ages 65+</v>
      </c>
      <c r="C132" s="64">
        <v>100</v>
      </c>
      <c r="E132" s="320">
        <f t="shared" si="75"/>
        <v>100</v>
      </c>
      <c r="G132" s="319">
        <v>100</v>
      </c>
      <c r="I132" s="320">
        <f t="shared" si="95"/>
        <v>100</v>
      </c>
      <c r="L132" s="319">
        <v>100</v>
      </c>
      <c r="M132" s="319">
        <f>SUMIFS(Cadres_Comprehensive!P:P,Cadres_Comprehensive!A:A,Cadres_Basic!A132)</f>
        <v>0</v>
      </c>
      <c r="O132" s="320">
        <f t="shared" si="96"/>
        <v>100</v>
      </c>
      <c r="Q132" s="319">
        <v>100</v>
      </c>
      <c r="R132" s="319">
        <f t="shared" si="98"/>
        <v>0</v>
      </c>
      <c r="T132" s="320">
        <f t="shared" si="99"/>
        <v>100</v>
      </c>
    </row>
    <row r="133" spans="1:20" x14ac:dyDescent="0.35">
      <c r="A133" s="321" t="s">
        <v>2714</v>
      </c>
      <c r="B133" s="319" t="str">
        <f>VLOOKUP(A133,TaskValues_ref!E:F,2,FALSE)</f>
        <v>Smoking cessation</v>
      </c>
      <c r="C133" s="64">
        <v>100</v>
      </c>
      <c r="E133" s="320">
        <f t="shared" ref="E133:E138" si="100">SUM(C133:D133)</f>
        <v>100</v>
      </c>
      <c r="F133" s="319">
        <v>100</v>
      </c>
      <c r="I133" s="320">
        <f t="shared" ref="I133:I138" si="101">SUM(F133:H133)</f>
        <v>100</v>
      </c>
      <c r="J133" s="319">
        <v>50</v>
      </c>
      <c r="K133" s="321">
        <v>50</v>
      </c>
      <c r="L133" s="321"/>
      <c r="M133" s="319">
        <f>SUMIFS(Cadres_Comprehensive!P:P,Cadres_Comprehensive!A:A,Cadres_Basic!A133)</f>
        <v>0</v>
      </c>
      <c r="O133" s="320">
        <f t="shared" ref="O133:O138" si="102">SUM(J133:N133)</f>
        <v>100</v>
      </c>
      <c r="P133" s="319">
        <v>100</v>
      </c>
      <c r="R133" s="319">
        <f t="shared" ref="R133:R138" si="103">M133</f>
        <v>0</v>
      </c>
      <c r="T133" s="320">
        <f t="shared" ref="T133:T138" si="104">SUM(P133:S133)</f>
        <v>100</v>
      </c>
    </row>
    <row r="134" spans="1:20" x14ac:dyDescent="0.35">
      <c r="A134" s="321" t="s">
        <v>2715</v>
      </c>
      <c r="B134" s="319" t="str">
        <f>VLOOKUP(A134,TaskValues_ref!E:F,2,FALSE)</f>
        <v>Prevention of risk factors</v>
      </c>
      <c r="C134" s="64">
        <v>100</v>
      </c>
      <c r="E134" s="320">
        <f t="shared" si="100"/>
        <v>100</v>
      </c>
      <c r="F134" s="319">
        <v>100</v>
      </c>
      <c r="I134" s="320">
        <f t="shared" si="101"/>
        <v>100</v>
      </c>
      <c r="J134" s="319">
        <v>50</v>
      </c>
      <c r="K134" s="321">
        <v>50</v>
      </c>
      <c r="L134" s="321"/>
      <c r="M134" s="319">
        <f>SUMIFS(Cadres_Comprehensive!P:P,Cadres_Comprehensive!A:A,Cadres_Basic!A134)</f>
        <v>0</v>
      </c>
      <c r="O134" s="320">
        <f t="shared" si="102"/>
        <v>100</v>
      </c>
      <c r="P134" s="319">
        <v>100</v>
      </c>
      <c r="R134" s="319">
        <f t="shared" si="103"/>
        <v>0</v>
      </c>
      <c r="T134" s="320">
        <f t="shared" si="104"/>
        <v>100</v>
      </c>
    </row>
    <row r="135" spans="1:20" x14ac:dyDescent="0.35">
      <c r="A135" s="321" t="s">
        <v>2442</v>
      </c>
      <c r="B135" s="319" t="str">
        <f>VLOOKUP(A135,TaskValues_ref!E:F,2,FALSE)</f>
        <v>Generate community awareness</v>
      </c>
      <c r="C135" s="64">
        <v>100</v>
      </c>
      <c r="E135" s="320">
        <f t="shared" si="100"/>
        <v>100</v>
      </c>
      <c r="F135" s="319">
        <v>100</v>
      </c>
      <c r="I135" s="320">
        <f t="shared" si="101"/>
        <v>100</v>
      </c>
      <c r="J135" s="319">
        <v>50</v>
      </c>
      <c r="K135" s="321">
        <v>50</v>
      </c>
      <c r="L135" s="321"/>
      <c r="M135" s="319">
        <f>SUMIFS(Cadres_Comprehensive!P:P,Cadres_Comprehensive!A:A,Cadres_Basic!A135)</f>
        <v>0</v>
      </c>
      <c r="O135" s="320">
        <f t="shared" si="102"/>
        <v>100</v>
      </c>
      <c r="P135" s="319">
        <v>100</v>
      </c>
      <c r="R135" s="319">
        <f t="shared" si="103"/>
        <v>0</v>
      </c>
      <c r="T135" s="320">
        <f t="shared" si="104"/>
        <v>100</v>
      </c>
    </row>
    <row r="136" spans="1:20" x14ac:dyDescent="0.35">
      <c r="A136" s="321" t="s">
        <v>2443</v>
      </c>
      <c r="B136" s="319" t="str">
        <f>VLOOKUP(A136,TaskValues_ref!E:F,2,FALSE)</f>
        <v>Identify &amp; link to care</v>
      </c>
      <c r="C136" s="64">
        <v>100</v>
      </c>
      <c r="E136" s="320">
        <f t="shared" si="100"/>
        <v>100</v>
      </c>
      <c r="F136" s="319">
        <v>100</v>
      </c>
      <c r="I136" s="320">
        <f t="shared" si="101"/>
        <v>100</v>
      </c>
      <c r="J136" s="319">
        <v>50</v>
      </c>
      <c r="K136" s="321">
        <v>50</v>
      </c>
      <c r="L136" s="321"/>
      <c r="M136" s="319">
        <f>SUMIFS(Cadres_Comprehensive!P:P,Cadres_Comprehensive!A:A,Cadres_Basic!A136)</f>
        <v>0</v>
      </c>
      <c r="O136" s="320">
        <f t="shared" si="102"/>
        <v>100</v>
      </c>
      <c r="P136" s="319">
        <v>100</v>
      </c>
      <c r="R136" s="319">
        <f t="shared" si="103"/>
        <v>0</v>
      </c>
      <c r="T136" s="320">
        <f t="shared" si="104"/>
        <v>100</v>
      </c>
    </row>
    <row r="137" spans="1:20" x14ac:dyDescent="0.35">
      <c r="A137" s="321" t="s">
        <v>2718</v>
      </c>
      <c r="B137" s="319" t="str">
        <f>VLOOKUP(A137,TaskValues_ref!E:F,2,FALSE)</f>
        <v>Workplace stress reduction</v>
      </c>
      <c r="C137" s="64">
        <v>100</v>
      </c>
      <c r="E137" s="320">
        <f t="shared" si="100"/>
        <v>100</v>
      </c>
      <c r="F137" s="319">
        <v>100</v>
      </c>
      <c r="I137" s="320">
        <f t="shared" si="101"/>
        <v>100</v>
      </c>
      <c r="J137" s="319">
        <v>50</v>
      </c>
      <c r="K137" s="321">
        <v>50</v>
      </c>
      <c r="L137" s="321"/>
      <c r="M137" s="319">
        <f>SUMIFS(Cadres_Comprehensive!P:P,Cadres_Comprehensive!A:A,Cadres_Basic!A137)</f>
        <v>0</v>
      </c>
      <c r="O137" s="320">
        <f t="shared" si="102"/>
        <v>100</v>
      </c>
      <c r="P137" s="319">
        <v>100</v>
      </c>
      <c r="R137" s="319">
        <f t="shared" si="103"/>
        <v>0</v>
      </c>
      <c r="T137" s="320">
        <f t="shared" si="104"/>
        <v>100</v>
      </c>
    </row>
    <row r="138" spans="1:20" x14ac:dyDescent="0.35">
      <c r="A138" s="321" t="s">
        <v>2719</v>
      </c>
      <c r="B138" s="319" t="str">
        <f>VLOOKUP(A138,TaskValues_ref!E:F,2,FALSE)</f>
        <v>School-based mental health programs</v>
      </c>
      <c r="C138" s="64">
        <v>100</v>
      </c>
      <c r="E138" s="320">
        <f t="shared" si="100"/>
        <v>100</v>
      </c>
      <c r="F138" s="319">
        <v>100</v>
      </c>
      <c r="I138" s="320">
        <f t="shared" si="101"/>
        <v>100</v>
      </c>
      <c r="J138" s="319">
        <v>50</v>
      </c>
      <c r="K138" s="321">
        <v>50</v>
      </c>
      <c r="L138" s="321"/>
      <c r="M138" s="319">
        <f>SUMIFS(Cadres_Comprehensive!P:P,Cadres_Comprehensive!A:A,Cadres_Basic!A138)</f>
        <v>0</v>
      </c>
      <c r="O138" s="320">
        <f t="shared" si="102"/>
        <v>100</v>
      </c>
      <c r="P138" s="319">
        <v>100</v>
      </c>
      <c r="R138" s="319">
        <f t="shared" si="103"/>
        <v>0</v>
      </c>
      <c r="T138" s="320">
        <f t="shared" si="104"/>
        <v>100</v>
      </c>
    </row>
    <row r="139" spans="1:20" x14ac:dyDescent="0.35">
      <c r="A139" s="321" t="s">
        <v>2720</v>
      </c>
      <c r="B139" s="319" t="str">
        <f>VLOOKUP(A139,TaskValues_ref!E:F,2,FALSE)</f>
        <v>Identify &amp; assess drug use</v>
      </c>
      <c r="C139" s="64">
        <v>100</v>
      </c>
      <c r="E139" s="320">
        <f t="shared" ref="E139:E166" si="105">SUM(C139:D139)</f>
        <v>100</v>
      </c>
      <c r="F139" s="321">
        <v>50</v>
      </c>
      <c r="G139" s="319">
        <v>50</v>
      </c>
      <c r="I139" s="320">
        <f t="shared" ref="I139:I166" si="106">SUM(F139:H139)</f>
        <v>100</v>
      </c>
      <c r="J139" s="321">
        <v>25</v>
      </c>
      <c r="K139" s="321">
        <v>25</v>
      </c>
      <c r="L139" s="321">
        <v>50</v>
      </c>
      <c r="M139" s="319">
        <f>SUMIFS(Cadres_Comprehensive!P:P,Cadres_Comprehensive!A:A,Cadres_Basic!A139)</f>
        <v>0</v>
      </c>
      <c r="O139" s="320">
        <f t="shared" ref="O139:O166" si="107">SUM(J139:N139)</f>
        <v>100</v>
      </c>
      <c r="P139" s="321">
        <v>50</v>
      </c>
      <c r="Q139" s="319">
        <v>50</v>
      </c>
      <c r="R139" s="319">
        <f t="shared" si="67"/>
        <v>0</v>
      </c>
      <c r="T139" s="320">
        <f t="shared" si="89"/>
        <v>100</v>
      </c>
    </row>
    <row r="140" spans="1:20" x14ac:dyDescent="0.35">
      <c r="A140" s="321" t="s">
        <v>2721</v>
      </c>
      <c r="B140" s="319" t="str">
        <f>VLOOKUP(A140,TaskValues_ref!E:F,2,FALSE)</f>
        <v>Safer storage of pesticides</v>
      </c>
      <c r="C140" s="64">
        <v>100</v>
      </c>
      <c r="E140" s="320">
        <f t="shared" si="105"/>
        <v>100</v>
      </c>
      <c r="F140" s="321">
        <v>100</v>
      </c>
      <c r="I140" s="320">
        <f t="shared" si="106"/>
        <v>100</v>
      </c>
      <c r="M140" s="319">
        <f>SUMIFS(Cadres_Comprehensive!P:P,Cadres_Comprehensive!A:A,Cadres_Basic!A140)</f>
        <v>100</v>
      </c>
      <c r="O140" s="320">
        <f t="shared" si="107"/>
        <v>100</v>
      </c>
      <c r="R140" s="319">
        <f t="shared" si="67"/>
        <v>100</v>
      </c>
      <c r="T140" s="320">
        <f t="shared" si="89"/>
        <v>100</v>
      </c>
    </row>
    <row r="141" spans="1:20" x14ac:dyDescent="0.35">
      <c r="A141" s="321" t="s">
        <v>2722</v>
      </c>
      <c r="B141" s="319" t="str">
        <f>VLOOKUP(A141,TaskValues_ref!E:F,2,FALSE)</f>
        <v>Emergency poisoning response</v>
      </c>
      <c r="C141" s="64">
        <v>100</v>
      </c>
      <c r="E141" s="320">
        <f t="shared" si="105"/>
        <v>100</v>
      </c>
      <c r="F141" s="321">
        <v>50</v>
      </c>
      <c r="G141" s="319">
        <v>50</v>
      </c>
      <c r="I141" s="320">
        <f t="shared" ref="I141" si="108">SUM(F141:H141)</f>
        <v>100</v>
      </c>
      <c r="J141" s="321"/>
      <c r="K141" s="321"/>
      <c r="L141" s="321"/>
      <c r="M141" s="319">
        <f>SUMIFS(Cadres_Comprehensive!P:P,Cadres_Comprehensive!A:A,Cadres_Basic!A141)</f>
        <v>100</v>
      </c>
      <c r="O141" s="320">
        <f t="shared" ref="O141" si="109">SUM(J141:N141)</f>
        <v>100</v>
      </c>
      <c r="P141" s="321"/>
      <c r="R141" s="319">
        <f t="shared" ref="R141" si="110">M141</f>
        <v>100</v>
      </c>
      <c r="T141" s="320">
        <f t="shared" ref="T141" si="111">SUM(P141:S141)</f>
        <v>100</v>
      </c>
    </row>
    <row r="142" spans="1:20" x14ac:dyDescent="0.35">
      <c r="A142" s="321" t="s">
        <v>2723</v>
      </c>
      <c r="B142" s="319" t="str">
        <f>VLOOKUP(A142,TaskValues_ref!E:F,2,FALSE)</f>
        <v>Awareness &amp; screening for cataracts</v>
      </c>
      <c r="C142" s="64">
        <v>100</v>
      </c>
      <c r="E142" s="320">
        <f t="shared" si="105"/>
        <v>100</v>
      </c>
      <c r="F142" s="321">
        <v>50</v>
      </c>
      <c r="G142" s="319">
        <v>50</v>
      </c>
      <c r="I142" s="320">
        <f t="shared" ref="I142" si="112">SUM(F142:H142)</f>
        <v>100</v>
      </c>
      <c r="J142" s="321">
        <v>25</v>
      </c>
      <c r="K142" s="321">
        <v>25</v>
      </c>
      <c r="L142" s="321">
        <v>50</v>
      </c>
      <c r="M142" s="319">
        <f>SUMIFS(Cadres_Comprehensive!P:P,Cadres_Comprehensive!A:A,Cadres_Basic!A142)</f>
        <v>0</v>
      </c>
      <c r="O142" s="320">
        <f t="shared" ref="O142" si="113">SUM(J142:N142)</f>
        <v>100</v>
      </c>
      <c r="P142" s="321">
        <v>50</v>
      </c>
      <c r="Q142" s="319">
        <v>50</v>
      </c>
      <c r="R142" s="319">
        <f t="shared" ref="R142" si="114">M142</f>
        <v>0</v>
      </c>
      <c r="T142" s="320">
        <f t="shared" ref="T142" si="115">SUM(P142:S142)</f>
        <v>100</v>
      </c>
    </row>
    <row r="143" spans="1:20" x14ac:dyDescent="0.35">
      <c r="A143" s="321" t="s">
        <v>2724</v>
      </c>
      <c r="B143" s="319" t="str">
        <f>VLOOKUP(A143,TaskValues_ref!E:F,2,FALSE)</f>
        <v>Awareness of eye glasses</v>
      </c>
      <c r="C143" s="64">
        <v>100</v>
      </c>
      <c r="E143" s="320">
        <f t="shared" si="105"/>
        <v>100</v>
      </c>
      <c r="F143" s="321">
        <v>100</v>
      </c>
      <c r="I143" s="320">
        <f t="shared" si="106"/>
        <v>100</v>
      </c>
      <c r="J143" s="321">
        <v>50</v>
      </c>
      <c r="K143" s="321">
        <v>50</v>
      </c>
      <c r="M143" s="319">
        <f>SUMIFS(Cadres_Comprehensive!P:P,Cadres_Comprehensive!A:A,Cadres_Basic!A143)</f>
        <v>0</v>
      </c>
      <c r="O143" s="320">
        <f t="shared" si="107"/>
        <v>100</v>
      </c>
      <c r="P143" s="321">
        <v>100</v>
      </c>
      <c r="R143" s="319">
        <f t="shared" si="67"/>
        <v>0</v>
      </c>
      <c r="T143" s="320">
        <f t="shared" si="89"/>
        <v>100</v>
      </c>
    </row>
    <row r="144" spans="1:20" x14ac:dyDescent="0.35">
      <c r="A144" s="321" t="s">
        <v>2725</v>
      </c>
      <c r="B144" s="319" t="str">
        <f>VLOOKUP(A144,TaskValues_ref!E:F,2,FALSE)</f>
        <v>School screenings for vision impairment</v>
      </c>
      <c r="C144" s="64">
        <v>100</v>
      </c>
      <c r="E144" s="320">
        <f t="shared" si="105"/>
        <v>100</v>
      </c>
      <c r="F144" s="319">
        <v>100</v>
      </c>
      <c r="I144" s="320">
        <f t="shared" si="106"/>
        <v>100</v>
      </c>
      <c r="J144" s="319">
        <v>50</v>
      </c>
      <c r="K144" s="321">
        <v>50</v>
      </c>
      <c r="L144" s="321"/>
      <c r="M144" s="319">
        <f>SUMIFS(Cadres_Comprehensive!P:P,Cadres_Comprehensive!A:A,Cadres_Basic!A144)</f>
        <v>0</v>
      </c>
      <c r="O144" s="320">
        <f t="shared" si="107"/>
        <v>100</v>
      </c>
      <c r="P144" s="319">
        <v>100</v>
      </c>
      <c r="R144" s="319">
        <f>M144</f>
        <v>0</v>
      </c>
      <c r="T144" s="320">
        <f t="shared" ref="T144" si="116">SUM(P144:S144)</f>
        <v>100</v>
      </c>
    </row>
    <row r="145" spans="1:20" x14ac:dyDescent="0.35">
      <c r="A145" s="321" t="s">
        <v>2726</v>
      </c>
      <c r="B145" s="319" t="str">
        <f>VLOOKUP(A145,TaskValues_ref!E:F,2,FALSE)</f>
        <v>Opportunistic screenings for vision impairment</v>
      </c>
      <c r="C145" s="64">
        <v>100</v>
      </c>
      <c r="E145" s="320">
        <f t="shared" si="105"/>
        <v>100</v>
      </c>
      <c r="G145" s="319">
        <v>100</v>
      </c>
      <c r="I145" s="320">
        <f t="shared" si="106"/>
        <v>100</v>
      </c>
      <c r="J145" s="321">
        <v>50</v>
      </c>
      <c r="K145" s="321">
        <v>50</v>
      </c>
      <c r="M145" s="319">
        <f>SUMIFS(Cadres_Comprehensive!P:P,Cadres_Comprehensive!A:A,Cadres_Basic!A145)</f>
        <v>0</v>
      </c>
      <c r="O145" s="320">
        <f t="shared" si="107"/>
        <v>100</v>
      </c>
      <c r="P145" s="321">
        <v>100</v>
      </c>
      <c r="R145" s="319">
        <f t="shared" ref="R145:R169" si="117">M145</f>
        <v>0</v>
      </c>
      <c r="T145" s="320">
        <f t="shared" ref="T145:T170" si="118">SUM(P145:S145)</f>
        <v>100</v>
      </c>
    </row>
    <row r="146" spans="1:20" x14ac:dyDescent="0.35">
      <c r="A146" s="321" t="s">
        <v>2727</v>
      </c>
      <c r="B146" s="319" t="str">
        <f>VLOOKUP(A146,TaskValues_ref!E:F,2,FALSE)</f>
        <v>Awareness &amp; screening for glaucoma</v>
      </c>
      <c r="C146" s="64">
        <v>100</v>
      </c>
      <c r="E146" s="320">
        <f t="shared" si="105"/>
        <v>100</v>
      </c>
      <c r="F146" s="321">
        <v>25</v>
      </c>
      <c r="G146" s="321">
        <v>75</v>
      </c>
      <c r="I146" s="320">
        <f t="shared" si="106"/>
        <v>100</v>
      </c>
      <c r="J146" s="321">
        <v>25</v>
      </c>
      <c r="K146" s="321">
        <v>25</v>
      </c>
      <c r="L146" s="321">
        <v>50</v>
      </c>
      <c r="M146" s="319">
        <f>SUMIFS(Cadres_Comprehensive!P:P,Cadres_Comprehensive!A:A,Cadres_Basic!A146)</f>
        <v>0</v>
      </c>
      <c r="O146" s="320">
        <f t="shared" ref="O146:O147" si="119">SUM(J146:N146)</f>
        <v>100</v>
      </c>
      <c r="P146" s="321">
        <v>50</v>
      </c>
      <c r="Q146" s="319">
        <v>50</v>
      </c>
      <c r="R146" s="319">
        <f t="shared" ref="R146:R147" si="120">M146</f>
        <v>0</v>
      </c>
      <c r="T146" s="320">
        <f t="shared" ref="T146:T147" si="121">SUM(P146:S146)</f>
        <v>100</v>
      </c>
    </row>
    <row r="147" spans="1:20" x14ac:dyDescent="0.35">
      <c r="A147" s="321" t="s">
        <v>2592</v>
      </c>
      <c r="B147" s="319" t="str">
        <f>VLOOKUP(A147,TaskValues_ref!E:F,2,FALSE)</f>
        <v>Basic first aid</v>
      </c>
      <c r="C147" s="64">
        <v>100</v>
      </c>
      <c r="E147" s="320">
        <f t="shared" si="105"/>
        <v>100</v>
      </c>
      <c r="F147" s="321">
        <v>25</v>
      </c>
      <c r="G147" s="321">
        <v>75</v>
      </c>
      <c r="I147" s="320">
        <f t="shared" si="106"/>
        <v>100</v>
      </c>
      <c r="J147" s="321">
        <v>25</v>
      </c>
      <c r="K147" s="321">
        <v>25</v>
      </c>
      <c r="L147" s="321">
        <v>50</v>
      </c>
      <c r="M147" s="319">
        <f>SUMIFS(Cadres_Comprehensive!P:P,Cadres_Comprehensive!A:A,Cadres_Basic!A147)</f>
        <v>0</v>
      </c>
      <c r="O147" s="320">
        <f t="shared" si="119"/>
        <v>100</v>
      </c>
      <c r="P147" s="321">
        <v>50</v>
      </c>
      <c r="Q147" s="319">
        <v>50</v>
      </c>
      <c r="R147" s="319">
        <f t="shared" si="120"/>
        <v>0</v>
      </c>
      <c r="T147" s="320">
        <f t="shared" si="121"/>
        <v>100</v>
      </c>
    </row>
    <row r="148" spans="1:20" x14ac:dyDescent="0.35">
      <c r="A148" s="321" t="s">
        <v>2451</v>
      </c>
      <c r="B148" s="319" t="str">
        <f>VLOOKUP(A148,TaskValues_ref!E:F,2,FALSE)</f>
        <v>Surveillance for NTDs</v>
      </c>
      <c r="C148" s="64">
        <v>100</v>
      </c>
      <c r="E148" s="320">
        <f t="shared" si="105"/>
        <v>100</v>
      </c>
      <c r="F148" s="321">
        <v>100</v>
      </c>
      <c r="I148" s="320">
        <f t="shared" si="106"/>
        <v>100</v>
      </c>
      <c r="M148" s="319">
        <f>SUMIFS(Cadres_Comprehensive!P:P,Cadres_Comprehensive!A:A,Cadres_Basic!A148)</f>
        <v>100</v>
      </c>
      <c r="O148" s="320">
        <f t="shared" si="107"/>
        <v>100</v>
      </c>
      <c r="R148" s="319">
        <f t="shared" si="117"/>
        <v>100</v>
      </c>
      <c r="T148" s="320">
        <f t="shared" si="118"/>
        <v>100</v>
      </c>
    </row>
    <row r="149" spans="1:20" x14ac:dyDescent="0.35">
      <c r="A149" s="321" t="s">
        <v>2730</v>
      </c>
      <c r="B149" s="319" t="str">
        <f>VLOOKUP(A149,TaskValues_ref!E:F,2,FALSE)</f>
        <v>LF screening &amp; referral</v>
      </c>
      <c r="C149" s="64">
        <v>100</v>
      </c>
      <c r="E149" s="320">
        <f t="shared" si="105"/>
        <v>100</v>
      </c>
      <c r="F149" s="319">
        <v>100</v>
      </c>
      <c r="I149" s="320">
        <f t="shared" si="106"/>
        <v>100</v>
      </c>
      <c r="J149" s="319">
        <v>50</v>
      </c>
      <c r="K149" s="321">
        <v>50</v>
      </c>
      <c r="L149" s="321"/>
      <c r="M149" s="319">
        <f>SUMIFS(Cadres_Comprehensive!P:P,Cadres_Comprehensive!A:A,Cadres_Basic!A149)</f>
        <v>0</v>
      </c>
      <c r="O149" s="320">
        <f t="shared" si="107"/>
        <v>100</v>
      </c>
      <c r="P149" s="319">
        <v>100</v>
      </c>
      <c r="R149" s="319">
        <f>M149</f>
        <v>0</v>
      </c>
      <c r="T149" s="320">
        <f t="shared" ref="T149" si="122">SUM(P149:S149)</f>
        <v>100</v>
      </c>
    </row>
    <row r="150" spans="1:20" x14ac:dyDescent="0.35">
      <c r="A150" s="321" t="s">
        <v>2731</v>
      </c>
      <c r="B150" s="319" t="str">
        <f>VLOOKUP(A150,TaskValues_ref!E:F,2,FALSE)</f>
        <v>LF MDA</v>
      </c>
      <c r="C150" s="64">
        <v>100</v>
      </c>
      <c r="E150" s="320">
        <f t="shared" si="105"/>
        <v>100</v>
      </c>
      <c r="F150" s="319">
        <v>100</v>
      </c>
      <c r="I150" s="320">
        <f t="shared" si="106"/>
        <v>100</v>
      </c>
      <c r="M150" s="319">
        <f>SUMIFS(Cadres_Comprehensive!P:P,Cadres_Comprehensive!A:A,Cadres_Basic!A150)</f>
        <v>100</v>
      </c>
      <c r="O150" s="320">
        <f t="shared" si="107"/>
        <v>100</v>
      </c>
      <c r="R150" s="319">
        <f t="shared" si="117"/>
        <v>100</v>
      </c>
      <c r="T150" s="320">
        <f t="shared" si="118"/>
        <v>100</v>
      </c>
    </row>
    <row r="151" spans="1:20" x14ac:dyDescent="0.35">
      <c r="A151" s="321" t="s">
        <v>2732</v>
      </c>
      <c r="B151" s="319" t="str">
        <f>VLOOKUP(A151,TaskValues_ref!E:F,2,FALSE)</f>
        <v>LLINs and IRS</v>
      </c>
      <c r="C151" s="64">
        <v>100</v>
      </c>
      <c r="E151" s="320">
        <f t="shared" si="105"/>
        <v>100</v>
      </c>
      <c r="F151" s="319">
        <v>100</v>
      </c>
      <c r="I151" s="320">
        <f t="shared" si="106"/>
        <v>100</v>
      </c>
      <c r="M151" s="319">
        <f>SUMIFS(Cadres_Comprehensive!P:P,Cadres_Comprehensive!A:A,Cadres_Basic!A151)</f>
        <v>100</v>
      </c>
      <c r="O151" s="320">
        <f t="shared" si="107"/>
        <v>100</v>
      </c>
      <c r="R151" s="319">
        <f t="shared" si="117"/>
        <v>100</v>
      </c>
      <c r="T151" s="320">
        <f t="shared" si="118"/>
        <v>100</v>
      </c>
    </row>
    <row r="152" spans="1:20" x14ac:dyDescent="0.35">
      <c r="A152" s="321" t="s">
        <v>2733</v>
      </c>
      <c r="B152" s="319" t="str">
        <f>VLOOKUP(A152,TaskValues_ref!E:F,2,FALSE)</f>
        <v>LF behavior change</v>
      </c>
      <c r="C152" s="64">
        <v>100</v>
      </c>
      <c r="E152" s="320">
        <f t="shared" si="105"/>
        <v>100</v>
      </c>
      <c r="F152" s="319">
        <v>100</v>
      </c>
      <c r="I152" s="320">
        <f t="shared" si="106"/>
        <v>100</v>
      </c>
      <c r="M152" s="319">
        <v>100</v>
      </c>
      <c r="O152" s="320">
        <f t="shared" si="107"/>
        <v>100</v>
      </c>
      <c r="R152" s="319">
        <v>100</v>
      </c>
      <c r="T152" s="320">
        <f t="shared" si="118"/>
        <v>100</v>
      </c>
    </row>
    <row r="153" spans="1:20" x14ac:dyDescent="0.35">
      <c r="A153" s="321" t="s">
        <v>2734</v>
      </c>
      <c r="B153" s="319" t="str">
        <f>VLOOKUP(A153,TaskValues_ref!E:F,2,FALSE)</f>
        <v>Oncho MDA</v>
      </c>
      <c r="C153" s="64">
        <v>100</v>
      </c>
      <c r="E153" s="320">
        <f t="shared" si="105"/>
        <v>100</v>
      </c>
      <c r="F153" s="319">
        <v>100</v>
      </c>
      <c r="I153" s="320">
        <f t="shared" si="106"/>
        <v>100</v>
      </c>
      <c r="M153" s="319">
        <f>SUMIFS(Cadres_Comprehensive!P:P,Cadres_Comprehensive!A:A,Cadres_Basic!A153)</f>
        <v>100</v>
      </c>
      <c r="O153" s="320">
        <f t="shared" si="107"/>
        <v>100</v>
      </c>
      <c r="R153" s="319">
        <f t="shared" si="117"/>
        <v>100</v>
      </c>
      <c r="T153" s="320">
        <f t="shared" si="118"/>
        <v>100</v>
      </c>
    </row>
    <row r="154" spans="1:20" x14ac:dyDescent="0.35">
      <c r="A154" s="321" t="s">
        <v>2735</v>
      </c>
      <c r="B154" s="319" t="str">
        <f>VLOOKUP(A154,TaskValues_ref!E:F,2,FALSE)</f>
        <v>Oncho behavior change</v>
      </c>
      <c r="C154" s="64">
        <v>100</v>
      </c>
      <c r="E154" s="320">
        <f t="shared" si="105"/>
        <v>100</v>
      </c>
      <c r="F154" s="319">
        <v>100</v>
      </c>
      <c r="I154" s="320">
        <f t="shared" si="106"/>
        <v>100</v>
      </c>
      <c r="M154" s="319">
        <v>100</v>
      </c>
      <c r="O154" s="320">
        <f t="shared" si="107"/>
        <v>100</v>
      </c>
      <c r="R154" s="319">
        <f t="shared" si="117"/>
        <v>100</v>
      </c>
      <c r="T154" s="320">
        <f t="shared" si="118"/>
        <v>100</v>
      </c>
    </row>
    <row r="155" spans="1:20" x14ac:dyDescent="0.35">
      <c r="A155" s="321" t="s">
        <v>2736</v>
      </c>
      <c r="B155" s="319" t="str">
        <f>VLOOKUP(A155,TaskValues_ref!E:F,2,FALSE)</f>
        <v>Trachoma behavior change</v>
      </c>
      <c r="C155" s="64">
        <v>100</v>
      </c>
      <c r="E155" s="320">
        <f t="shared" si="105"/>
        <v>100</v>
      </c>
      <c r="F155" s="319">
        <v>100</v>
      </c>
      <c r="I155" s="320">
        <f t="shared" si="106"/>
        <v>100</v>
      </c>
      <c r="M155" s="319">
        <v>100</v>
      </c>
      <c r="O155" s="320">
        <f t="shared" si="107"/>
        <v>100</v>
      </c>
      <c r="R155" s="319">
        <f t="shared" si="117"/>
        <v>100</v>
      </c>
      <c r="T155" s="320">
        <f t="shared" si="118"/>
        <v>100</v>
      </c>
    </row>
    <row r="156" spans="1:20" x14ac:dyDescent="0.35">
      <c r="A156" s="321" t="s">
        <v>2737</v>
      </c>
      <c r="B156" s="319" t="str">
        <f>VLOOKUP(A156,TaskValues_ref!E:F,2,FALSE)</f>
        <v>Promote water and sanitation</v>
      </c>
      <c r="C156" s="64">
        <v>100</v>
      </c>
      <c r="E156" s="320">
        <f t="shared" si="105"/>
        <v>100</v>
      </c>
      <c r="F156" s="319">
        <v>100</v>
      </c>
      <c r="I156" s="320">
        <f t="shared" si="106"/>
        <v>100</v>
      </c>
      <c r="M156" s="319">
        <v>100</v>
      </c>
      <c r="O156" s="320">
        <f t="shared" si="107"/>
        <v>100</v>
      </c>
      <c r="R156" s="319">
        <f t="shared" si="117"/>
        <v>100</v>
      </c>
      <c r="T156" s="320">
        <f t="shared" si="118"/>
        <v>100</v>
      </c>
    </row>
    <row r="157" spans="1:20" x14ac:dyDescent="0.35">
      <c r="A157" s="321" t="s">
        <v>2738</v>
      </c>
      <c r="B157" s="319" t="str">
        <f>VLOOKUP(A157,TaskValues_ref!E:F,2,FALSE)</f>
        <v>Dx &amp; treat trachoma</v>
      </c>
      <c r="C157" s="64">
        <v>100</v>
      </c>
      <c r="E157" s="320">
        <f t="shared" si="105"/>
        <v>100</v>
      </c>
      <c r="F157" s="319">
        <v>100</v>
      </c>
      <c r="I157" s="320">
        <f t="shared" si="106"/>
        <v>100</v>
      </c>
      <c r="J157" s="319">
        <v>50</v>
      </c>
      <c r="K157" s="321">
        <v>50</v>
      </c>
      <c r="L157" s="321"/>
      <c r="M157" s="319">
        <f>SUMIFS(Cadres_Comprehensive!P:P,Cadres_Comprehensive!A:A,Cadres_Basic!A157)</f>
        <v>0</v>
      </c>
      <c r="O157" s="320">
        <f t="shared" si="107"/>
        <v>100</v>
      </c>
      <c r="P157" s="319">
        <v>100</v>
      </c>
      <c r="R157" s="319">
        <f>M157</f>
        <v>0</v>
      </c>
      <c r="T157" s="320">
        <f t="shared" ref="T157" si="123">SUM(P157:S157)</f>
        <v>100</v>
      </c>
    </row>
    <row r="158" spans="1:20" x14ac:dyDescent="0.35">
      <c r="A158" s="321" t="s">
        <v>2739</v>
      </c>
      <c r="B158" s="319" t="str">
        <f>VLOOKUP(A158,TaskValues_ref!E:F,2,FALSE)</f>
        <v>Trochomatous trichiasis surgery</v>
      </c>
      <c r="C158" s="64">
        <v>100</v>
      </c>
      <c r="E158" s="320">
        <f t="shared" si="105"/>
        <v>100</v>
      </c>
      <c r="G158" s="319">
        <v>100</v>
      </c>
      <c r="I158" s="320">
        <f t="shared" si="106"/>
        <v>100</v>
      </c>
      <c r="L158" s="319">
        <v>100</v>
      </c>
      <c r="M158" s="319">
        <f>SUMIFS(Cadres_Comprehensive!P:P,Cadres_Comprehensive!A:A,Cadres_Basic!A158)</f>
        <v>0</v>
      </c>
      <c r="O158" s="320">
        <f t="shared" si="107"/>
        <v>100</v>
      </c>
      <c r="Q158" s="319">
        <v>100</v>
      </c>
      <c r="R158" s="319">
        <f t="shared" si="117"/>
        <v>0</v>
      </c>
      <c r="T158" s="320">
        <f t="shared" si="118"/>
        <v>100</v>
      </c>
    </row>
    <row r="159" spans="1:20" x14ac:dyDescent="0.35">
      <c r="A159" s="321" t="s">
        <v>2740</v>
      </c>
      <c r="B159" s="319" t="str">
        <f>VLOOKUP(A159,TaskValues_ref!E:F,2,FALSE)</f>
        <v>Trachoma MDA</v>
      </c>
      <c r="C159" s="64">
        <v>100</v>
      </c>
      <c r="E159" s="320">
        <f t="shared" si="105"/>
        <v>100</v>
      </c>
      <c r="F159" s="319">
        <v>100</v>
      </c>
      <c r="I159" s="320">
        <f t="shared" si="106"/>
        <v>100</v>
      </c>
      <c r="M159" s="319">
        <f>SUMIFS(Cadres_Comprehensive!P:P,Cadres_Comprehensive!A:A,Cadres_Basic!A159)</f>
        <v>100</v>
      </c>
      <c r="O159" s="320">
        <f t="shared" si="107"/>
        <v>100</v>
      </c>
      <c r="R159" s="319">
        <f t="shared" si="117"/>
        <v>100</v>
      </c>
      <c r="T159" s="320">
        <f t="shared" si="118"/>
        <v>100</v>
      </c>
    </row>
    <row r="160" spans="1:20" x14ac:dyDescent="0.35">
      <c r="A160" s="321" t="s">
        <v>2741</v>
      </c>
      <c r="B160" s="319" t="str">
        <f>VLOOKUP(A160,TaskValues_ref!E:F,2,FALSE)</f>
        <v>Promote face washing</v>
      </c>
      <c r="C160" s="64">
        <v>100</v>
      </c>
      <c r="E160" s="320">
        <f t="shared" si="105"/>
        <v>100</v>
      </c>
      <c r="F160" s="319">
        <v>100</v>
      </c>
      <c r="I160" s="320">
        <f t="shared" si="106"/>
        <v>100</v>
      </c>
      <c r="M160" s="319">
        <v>100</v>
      </c>
      <c r="O160" s="320">
        <f t="shared" si="107"/>
        <v>100</v>
      </c>
      <c r="R160" s="319">
        <f t="shared" si="117"/>
        <v>100</v>
      </c>
      <c r="T160" s="320">
        <f t="shared" si="118"/>
        <v>100</v>
      </c>
    </row>
    <row r="161" spans="1:20" x14ac:dyDescent="0.35">
      <c r="A161" s="321" t="s">
        <v>2742</v>
      </c>
      <c r="B161" s="319" t="str">
        <f>VLOOKUP(A161,TaskValues_ref!E:F,2,FALSE)</f>
        <v>Schisto behavior change</v>
      </c>
      <c r="C161" s="64">
        <v>100</v>
      </c>
      <c r="E161" s="320">
        <f t="shared" si="105"/>
        <v>100</v>
      </c>
      <c r="F161" s="319">
        <v>100</v>
      </c>
      <c r="I161" s="320">
        <f t="shared" si="106"/>
        <v>100</v>
      </c>
      <c r="M161" s="319">
        <v>100</v>
      </c>
      <c r="O161" s="320">
        <f t="shared" si="107"/>
        <v>100</v>
      </c>
      <c r="R161" s="319">
        <f t="shared" si="117"/>
        <v>100</v>
      </c>
      <c r="T161" s="320">
        <f t="shared" si="118"/>
        <v>100</v>
      </c>
    </row>
    <row r="162" spans="1:20" x14ac:dyDescent="0.35">
      <c r="A162" s="321" t="s">
        <v>2743</v>
      </c>
      <c r="B162" s="319" t="str">
        <f>VLOOKUP(A162,TaskValues_ref!E:F,2,FALSE)</f>
        <v>Snail control</v>
      </c>
      <c r="C162" s="64">
        <v>100</v>
      </c>
      <c r="E162" s="320">
        <f t="shared" si="105"/>
        <v>100</v>
      </c>
      <c r="F162" s="319">
        <v>100</v>
      </c>
      <c r="I162" s="320">
        <f t="shared" si="106"/>
        <v>100</v>
      </c>
      <c r="M162" s="319">
        <f>SUMIFS(Cadres_Comprehensive!P:P,Cadres_Comprehensive!A:A,Cadres_Basic!A162)</f>
        <v>100</v>
      </c>
      <c r="O162" s="320">
        <f t="shared" si="107"/>
        <v>100</v>
      </c>
      <c r="R162" s="319">
        <f t="shared" si="117"/>
        <v>100</v>
      </c>
      <c r="T162" s="320">
        <f t="shared" si="118"/>
        <v>100</v>
      </c>
    </row>
    <row r="163" spans="1:20" x14ac:dyDescent="0.35">
      <c r="A163" s="321" t="s">
        <v>2744</v>
      </c>
      <c r="B163" s="319" t="str">
        <f>VLOOKUP(A163,TaskValues_ref!E:F,2,FALSE)</f>
        <v>Schisto MDA</v>
      </c>
      <c r="C163" s="64">
        <v>100</v>
      </c>
      <c r="E163" s="320">
        <f t="shared" si="105"/>
        <v>100</v>
      </c>
      <c r="F163" s="319">
        <v>100</v>
      </c>
      <c r="I163" s="320">
        <f t="shared" si="106"/>
        <v>100</v>
      </c>
      <c r="M163" s="319">
        <f>SUMIFS(Cadres_Comprehensive!P:P,Cadres_Comprehensive!A:A,Cadres_Basic!A163)</f>
        <v>100</v>
      </c>
      <c r="O163" s="320">
        <f t="shared" si="107"/>
        <v>100</v>
      </c>
      <c r="R163" s="319">
        <f t="shared" si="117"/>
        <v>100</v>
      </c>
      <c r="T163" s="320">
        <f t="shared" si="118"/>
        <v>100</v>
      </c>
    </row>
    <row r="164" spans="1:20" x14ac:dyDescent="0.35">
      <c r="A164" s="321" t="s">
        <v>2745</v>
      </c>
      <c r="B164" s="319" t="str">
        <f>VLOOKUP(A164,TaskValues_ref!E:F,2,FALSE)</f>
        <v>STH behavior change</v>
      </c>
      <c r="C164" s="64">
        <v>100</v>
      </c>
      <c r="E164" s="320">
        <f t="shared" si="105"/>
        <v>100</v>
      </c>
      <c r="F164" s="319">
        <v>100</v>
      </c>
      <c r="I164" s="320">
        <f t="shared" si="106"/>
        <v>100</v>
      </c>
      <c r="M164" s="319">
        <v>100</v>
      </c>
      <c r="O164" s="320">
        <f t="shared" si="107"/>
        <v>100</v>
      </c>
      <c r="R164" s="319">
        <f t="shared" si="117"/>
        <v>100</v>
      </c>
      <c r="T164" s="320">
        <f t="shared" si="118"/>
        <v>100</v>
      </c>
    </row>
    <row r="165" spans="1:20" x14ac:dyDescent="0.35">
      <c r="A165" s="321" t="s">
        <v>2746</v>
      </c>
      <c r="B165" s="319" t="str">
        <f>VLOOKUP(A165,TaskValues_ref!E:F,2,FALSE)</f>
        <v>STH MDA</v>
      </c>
      <c r="C165" s="64">
        <v>100</v>
      </c>
      <c r="E165" s="320">
        <f t="shared" si="105"/>
        <v>100</v>
      </c>
      <c r="F165" s="319">
        <v>100</v>
      </c>
      <c r="I165" s="320">
        <f t="shared" si="106"/>
        <v>100</v>
      </c>
      <c r="M165" s="319">
        <f>SUMIFS(Cadres_Comprehensive!P:P,Cadres_Comprehensive!A:A,Cadres_Basic!A165)</f>
        <v>100</v>
      </c>
      <c r="O165" s="320">
        <f t="shared" si="107"/>
        <v>100</v>
      </c>
      <c r="R165" s="319">
        <f t="shared" si="117"/>
        <v>100</v>
      </c>
      <c r="T165" s="320">
        <f t="shared" si="118"/>
        <v>100</v>
      </c>
    </row>
    <row r="166" spans="1:20" x14ac:dyDescent="0.35">
      <c r="A166" s="321" t="s">
        <v>2747</v>
      </c>
      <c r="B166" s="319" t="str">
        <f>VLOOKUP(A166,TaskValues_ref!E:F,2,FALSE)</f>
        <v>STH dx &amp; treat in pregnancy</v>
      </c>
      <c r="C166" s="64">
        <v>100</v>
      </c>
      <c r="E166" s="320">
        <f t="shared" si="105"/>
        <v>100</v>
      </c>
      <c r="F166" s="319">
        <v>100</v>
      </c>
      <c r="I166" s="320">
        <f t="shared" si="106"/>
        <v>100</v>
      </c>
      <c r="J166" s="319">
        <v>50</v>
      </c>
      <c r="K166" s="321">
        <v>50</v>
      </c>
      <c r="L166" s="321"/>
      <c r="M166" s="319">
        <f>SUMIFS(Cadres_Comprehensive!P:P,Cadres_Comprehensive!A:A,Cadres_Basic!A166)</f>
        <v>0</v>
      </c>
      <c r="O166" s="320">
        <f t="shared" si="107"/>
        <v>100</v>
      </c>
      <c r="P166" s="319">
        <v>100</v>
      </c>
      <c r="R166" s="319">
        <f>M166</f>
        <v>0</v>
      </c>
      <c r="T166" s="320">
        <f t="shared" ref="T166" si="124">SUM(P166:S166)</f>
        <v>100</v>
      </c>
    </row>
    <row r="167" spans="1:20" x14ac:dyDescent="0.35">
      <c r="A167" s="321" t="s">
        <v>2748</v>
      </c>
      <c r="B167" s="319" t="str">
        <f>VLOOKUP(A167,TaskValues_ref!E:F,2,FALSE)</f>
        <v>Scabies behavior change</v>
      </c>
      <c r="C167" s="64">
        <v>100</v>
      </c>
      <c r="E167" s="320">
        <f t="shared" ref="E167:E170" si="125">SUM(C167:D167)</f>
        <v>100</v>
      </c>
      <c r="F167" s="319">
        <v>100</v>
      </c>
      <c r="I167" s="320">
        <f t="shared" ref="I167:I170" si="126">SUM(F167:H167)</f>
        <v>100</v>
      </c>
      <c r="M167" s="319">
        <v>100</v>
      </c>
      <c r="O167" s="320">
        <f t="shared" ref="O167:O170" si="127">SUM(J167:N167)</f>
        <v>100</v>
      </c>
      <c r="R167" s="319">
        <f t="shared" si="117"/>
        <v>100</v>
      </c>
      <c r="T167" s="320">
        <f t="shared" si="118"/>
        <v>100</v>
      </c>
    </row>
    <row r="168" spans="1:20" x14ac:dyDescent="0.35">
      <c r="A168" s="321" t="s">
        <v>2625</v>
      </c>
      <c r="B168" s="319" t="str">
        <f>VLOOKUP(A168,TaskValues_ref!E:F,2,FALSE)</f>
        <v>Model household program</v>
      </c>
      <c r="C168" s="64">
        <v>100</v>
      </c>
      <c r="E168" s="320">
        <f t="shared" si="125"/>
        <v>100</v>
      </c>
      <c r="F168" s="319">
        <v>100</v>
      </c>
      <c r="I168" s="320">
        <f t="shared" si="126"/>
        <v>100</v>
      </c>
      <c r="M168" s="319">
        <f>SUMIFS(Cadres_Comprehensive!P:P,Cadres_Comprehensive!A:A,Cadres_Basic!A168)</f>
        <v>100</v>
      </c>
      <c r="O168" s="320">
        <f t="shared" si="127"/>
        <v>100</v>
      </c>
      <c r="R168" s="319">
        <f t="shared" si="117"/>
        <v>100</v>
      </c>
      <c r="T168" s="320">
        <f t="shared" si="118"/>
        <v>100</v>
      </c>
    </row>
    <row r="169" spans="1:20" x14ac:dyDescent="0.35">
      <c r="A169" s="321" t="s">
        <v>2626</v>
      </c>
      <c r="B169" s="319" t="str">
        <f>VLOOKUP(A169,TaskValues_ref!E:F,2,FALSE)</f>
        <v>Model household program</v>
      </c>
      <c r="C169" s="64">
        <v>100</v>
      </c>
      <c r="E169" s="320">
        <f t="shared" si="125"/>
        <v>100</v>
      </c>
      <c r="F169" s="319">
        <v>100</v>
      </c>
      <c r="I169" s="320">
        <f t="shared" si="126"/>
        <v>100</v>
      </c>
      <c r="J169" s="319">
        <v>50</v>
      </c>
      <c r="K169" s="319">
        <v>50</v>
      </c>
      <c r="M169" s="319">
        <f>SUMIFS(Cadres_Comprehensive!P:P,Cadres_Comprehensive!A:A,Cadres_Basic!A169)</f>
        <v>0</v>
      </c>
      <c r="O169" s="320">
        <f t="shared" si="127"/>
        <v>100</v>
      </c>
      <c r="P169" s="319">
        <v>100</v>
      </c>
      <c r="R169" s="319">
        <f t="shared" si="117"/>
        <v>0</v>
      </c>
      <c r="T169" s="320">
        <f t="shared" si="118"/>
        <v>100</v>
      </c>
    </row>
    <row r="170" spans="1:20" x14ac:dyDescent="0.35">
      <c r="A170" s="321" t="s">
        <v>1952</v>
      </c>
      <c r="B170" s="319" t="str">
        <f>VLOOKUP(A170,TaskValues_ref!E:F,2,FALSE)</f>
        <v>Record keeping</v>
      </c>
      <c r="C170" s="64">
        <v>100</v>
      </c>
      <c r="E170" s="320">
        <f t="shared" si="125"/>
        <v>100</v>
      </c>
      <c r="F170" s="321">
        <f>2/3*100</f>
        <v>66.666666666666657</v>
      </c>
      <c r="G170" s="319">
        <f>1/3*100</f>
        <v>33.333333333333329</v>
      </c>
      <c r="I170" s="320">
        <f t="shared" si="126"/>
        <v>99.999999999999986</v>
      </c>
      <c r="J170" s="319">
        <v>25</v>
      </c>
      <c r="K170" s="319">
        <v>25</v>
      </c>
      <c r="L170" s="319">
        <v>25</v>
      </c>
      <c r="M170" s="319">
        <v>25</v>
      </c>
      <c r="O170" s="320">
        <f t="shared" si="127"/>
        <v>100</v>
      </c>
      <c r="P170" s="319">
        <v>50</v>
      </c>
      <c r="Q170" s="319">
        <v>25</v>
      </c>
      <c r="R170" s="319">
        <v>25</v>
      </c>
      <c r="T170" s="320">
        <f t="shared" si="118"/>
        <v>100</v>
      </c>
    </row>
    <row r="171" spans="1:20" x14ac:dyDescent="0.35">
      <c r="A171" s="319" t="s">
        <v>2793</v>
      </c>
      <c r="B171" s="319" t="s">
        <v>2795</v>
      </c>
      <c r="C171" s="64">
        <v>100</v>
      </c>
      <c r="E171" s="320">
        <f t="shared" ref="E171:E174" si="128">SUM(C171:D171)</f>
        <v>100</v>
      </c>
      <c r="F171" s="321">
        <v>100</v>
      </c>
      <c r="I171" s="320">
        <f t="shared" ref="I171:I175" si="129">SUM(F171:H171)</f>
        <v>100</v>
      </c>
      <c r="M171" s="319">
        <f>SUMIFS(Cadres_Comprehensive!P:P,Cadres_Comprehensive!A:A,Cadres_Basic!A171)</f>
        <v>100</v>
      </c>
      <c r="O171" s="320">
        <f t="shared" ref="O171:O176" si="130">SUM(J171:N171)</f>
        <v>100</v>
      </c>
      <c r="R171" s="319">
        <f t="shared" ref="R171" si="131">M171</f>
        <v>100</v>
      </c>
      <c r="T171" s="320">
        <f t="shared" ref="T171:T176" si="132">SUM(P171:S171)</f>
        <v>100</v>
      </c>
    </row>
    <row r="172" spans="1:20" x14ac:dyDescent="0.35">
      <c r="A172" s="319" t="s">
        <v>2794</v>
      </c>
      <c r="B172" s="319" t="s">
        <v>2796</v>
      </c>
      <c r="C172" s="64">
        <v>100</v>
      </c>
      <c r="E172" s="320">
        <f t="shared" si="128"/>
        <v>100</v>
      </c>
      <c r="F172" s="321">
        <v>100</v>
      </c>
      <c r="I172" s="320">
        <f t="shared" si="129"/>
        <v>100</v>
      </c>
      <c r="J172" s="319">
        <v>50</v>
      </c>
      <c r="K172" s="319">
        <v>50</v>
      </c>
      <c r="M172" s="319">
        <f>SUMIFS(Cadres_Comprehensive!P:P,Cadres_Comprehensive!A:A,Cadres_Basic!A172)</f>
        <v>0</v>
      </c>
      <c r="O172" s="320">
        <f t="shared" si="130"/>
        <v>100</v>
      </c>
      <c r="P172" s="319">
        <v>100</v>
      </c>
      <c r="T172" s="320">
        <f t="shared" si="132"/>
        <v>100</v>
      </c>
    </row>
    <row r="173" spans="1:20" x14ac:dyDescent="0.35">
      <c r="A173" s="64" t="s">
        <v>2811</v>
      </c>
      <c r="B173" s="321" t="s">
        <v>2817</v>
      </c>
      <c r="C173" s="64">
        <v>100</v>
      </c>
      <c r="E173" s="320">
        <f t="shared" si="128"/>
        <v>100</v>
      </c>
      <c r="F173" s="321">
        <v>100</v>
      </c>
      <c r="I173" s="320">
        <f t="shared" si="129"/>
        <v>100</v>
      </c>
      <c r="J173" s="319">
        <v>100</v>
      </c>
      <c r="O173" s="320">
        <f t="shared" si="130"/>
        <v>100</v>
      </c>
      <c r="P173" s="319">
        <v>100</v>
      </c>
      <c r="T173" s="320">
        <f t="shared" si="132"/>
        <v>100</v>
      </c>
    </row>
    <row r="174" spans="1:20" x14ac:dyDescent="0.35">
      <c r="A174" s="64" t="s">
        <v>2812</v>
      </c>
      <c r="B174" s="321" t="s">
        <v>2818</v>
      </c>
      <c r="C174" s="64">
        <v>100</v>
      </c>
      <c r="E174" s="320">
        <f t="shared" si="128"/>
        <v>100</v>
      </c>
      <c r="F174" s="321">
        <v>100</v>
      </c>
      <c r="I174" s="320">
        <f t="shared" si="129"/>
        <v>100</v>
      </c>
      <c r="K174" s="319">
        <v>100</v>
      </c>
      <c r="O174" s="320">
        <f t="shared" si="130"/>
        <v>100</v>
      </c>
      <c r="P174" s="321">
        <v>100</v>
      </c>
      <c r="T174" s="320">
        <f t="shared" si="132"/>
        <v>100</v>
      </c>
    </row>
    <row r="175" spans="1:20" x14ac:dyDescent="0.35">
      <c r="A175" s="64" t="s">
        <v>2813</v>
      </c>
      <c r="B175" s="321" t="s">
        <v>2819</v>
      </c>
      <c r="G175" s="319">
        <v>100</v>
      </c>
      <c r="I175" s="320">
        <f t="shared" si="129"/>
        <v>100</v>
      </c>
      <c r="L175" s="319">
        <v>100</v>
      </c>
      <c r="O175" s="320">
        <f t="shared" si="130"/>
        <v>100</v>
      </c>
      <c r="Q175" s="319">
        <v>100</v>
      </c>
      <c r="T175" s="320">
        <f t="shared" si="132"/>
        <v>100</v>
      </c>
    </row>
    <row r="176" spans="1:20" x14ac:dyDescent="0.35">
      <c r="A176" s="64" t="s">
        <v>2814</v>
      </c>
      <c r="B176" s="321" t="s">
        <v>2820</v>
      </c>
      <c r="M176" s="319">
        <v>100</v>
      </c>
      <c r="O176" s="320">
        <f t="shared" si="130"/>
        <v>100</v>
      </c>
      <c r="R176" s="319">
        <v>100</v>
      </c>
      <c r="T176" s="320">
        <f t="shared" si="132"/>
        <v>100</v>
      </c>
    </row>
    <row r="177" spans="1:20" s="127" customFormat="1" x14ac:dyDescent="0.35">
      <c r="A177" s="375" t="s">
        <v>2815</v>
      </c>
      <c r="B177" s="375" t="s">
        <v>2821</v>
      </c>
      <c r="C177" s="381"/>
      <c r="D177" s="374"/>
      <c r="E177" s="376"/>
      <c r="F177" s="374"/>
      <c r="G177" s="374"/>
      <c r="H177" s="374"/>
      <c r="I177" s="376"/>
      <c r="J177" s="374"/>
      <c r="K177" s="374"/>
      <c r="L177" s="374"/>
      <c r="M177" s="374"/>
      <c r="N177" s="374"/>
      <c r="O177" s="376"/>
      <c r="P177" s="374"/>
      <c r="Q177" s="374"/>
      <c r="R177" s="374"/>
      <c r="S177" s="374"/>
      <c r="T177" s="376"/>
    </row>
    <row r="178" spans="1:20" s="127" customFormat="1" x14ac:dyDescent="0.35">
      <c r="A178" s="375" t="s">
        <v>2816</v>
      </c>
      <c r="B178" s="375" t="s">
        <v>2822</v>
      </c>
      <c r="C178" s="381"/>
      <c r="D178" s="374"/>
      <c r="E178" s="376"/>
      <c r="F178" s="374"/>
      <c r="G178" s="374"/>
      <c r="H178" s="374"/>
      <c r="I178" s="376"/>
      <c r="J178" s="374"/>
      <c r="K178" s="374"/>
      <c r="L178" s="374"/>
      <c r="M178" s="374"/>
      <c r="N178" s="374"/>
      <c r="O178" s="376"/>
      <c r="P178" s="374"/>
      <c r="Q178" s="374"/>
      <c r="R178" s="374"/>
      <c r="S178" s="374"/>
      <c r="T178" s="376"/>
    </row>
  </sheetData>
  <conditionalFormatting sqref="T2 E2 I2 O2 O5 I5 E5:E16 T5 E18:E19 O21 I21 E21:E22 T21 T42 E42 I42 O42 E44 E48:E49 E52:E56 E59:E60 E65:E68 T72 E72 I72 O72 O77 I77 E76:E77 T77 T79 E79 I79 O79 O90 I90 E88:E92 T90 E96:E97 O99:O102 I99:I102 E99:E102 T99:T102 T104 E104 I104 O104 T139:T140 E139:E143 I139:I140 O139:O140 O145 I145:I148 E145:E148 T145 T150:T156 E150:E156 I150:I156 O150:O156 O158:O165 I158:I165 E158:E165 T158:T165 O143 I143 T143 T148 O148 T92 I92 O92 T7:T13 I7:I13 O7:O13 T167:T170 E167:E170 I167:I170 O167:O170 O36:O40 I36:I40 E36:E40 T36:T40 E110:E132">
    <cfRule type="cellIs" dxfId="108" priority="111" operator="notEqual">
      <formula>100</formula>
    </cfRule>
  </conditionalFormatting>
  <conditionalFormatting sqref="T3 E3 I3 O3">
    <cfRule type="cellIs" dxfId="107" priority="107" operator="notEqual">
      <formula>100</formula>
    </cfRule>
  </conditionalFormatting>
  <conditionalFormatting sqref="T4 E4 I4 O4">
    <cfRule type="cellIs" dxfId="106" priority="106" operator="notEqual">
      <formula>100</formula>
    </cfRule>
  </conditionalFormatting>
  <conditionalFormatting sqref="T17 E17 I17 O17">
    <cfRule type="cellIs" dxfId="105" priority="105" operator="notEqual">
      <formula>100</formula>
    </cfRule>
  </conditionalFormatting>
  <conditionalFormatting sqref="T20 E20 I20 O20">
    <cfRule type="cellIs" dxfId="104" priority="104" operator="notEqual">
      <formula>100</formula>
    </cfRule>
  </conditionalFormatting>
  <conditionalFormatting sqref="T23 E23 I23 O23">
    <cfRule type="cellIs" dxfId="103" priority="103" operator="notEqual">
      <formula>100</formula>
    </cfRule>
  </conditionalFormatting>
  <conditionalFormatting sqref="E24">
    <cfRule type="cellIs" dxfId="102" priority="102" operator="notEqual">
      <formula>100</formula>
    </cfRule>
  </conditionalFormatting>
  <conditionalFormatting sqref="E25">
    <cfRule type="cellIs" dxfId="101" priority="101" operator="notEqual">
      <formula>100</formula>
    </cfRule>
  </conditionalFormatting>
  <conditionalFormatting sqref="T26 E26 I26 O26">
    <cfRule type="cellIs" dxfId="100" priority="100" operator="notEqual">
      <formula>100</formula>
    </cfRule>
  </conditionalFormatting>
  <conditionalFormatting sqref="T27:T31 E27:E31 I27:I31 O27:O31">
    <cfRule type="cellIs" dxfId="99" priority="99" operator="notEqual">
      <formula>100</formula>
    </cfRule>
  </conditionalFormatting>
  <conditionalFormatting sqref="T32 E32 I32 O32">
    <cfRule type="cellIs" dxfId="98" priority="98" operator="notEqual">
      <formula>100</formula>
    </cfRule>
  </conditionalFormatting>
  <conditionalFormatting sqref="T34 E34 I34 O34">
    <cfRule type="cellIs" dxfId="97" priority="97" operator="notEqual">
      <formula>100</formula>
    </cfRule>
  </conditionalFormatting>
  <conditionalFormatting sqref="T33 E33 I33 O33">
    <cfRule type="cellIs" dxfId="96" priority="96" operator="notEqual">
      <formula>100</formula>
    </cfRule>
  </conditionalFormatting>
  <conditionalFormatting sqref="T35 E35 I35 O35">
    <cfRule type="cellIs" dxfId="95" priority="95" operator="notEqual">
      <formula>100</formula>
    </cfRule>
  </conditionalFormatting>
  <conditionalFormatting sqref="E41">
    <cfRule type="cellIs" dxfId="94" priority="94" operator="notEqual">
      <formula>100</formula>
    </cfRule>
  </conditionalFormatting>
  <conditionalFormatting sqref="T43 E43 I43 O43">
    <cfRule type="cellIs" dxfId="93" priority="93" operator="notEqual">
      <formula>100</formula>
    </cfRule>
  </conditionalFormatting>
  <conditionalFormatting sqref="T45 E45 I45 O45">
    <cfRule type="cellIs" dxfId="92" priority="92" operator="notEqual">
      <formula>100</formula>
    </cfRule>
  </conditionalFormatting>
  <conditionalFormatting sqref="T46 E46 I46 O46">
    <cfRule type="cellIs" dxfId="91" priority="91" operator="notEqual">
      <formula>100</formula>
    </cfRule>
  </conditionalFormatting>
  <conditionalFormatting sqref="T47 E47 I47 O47">
    <cfRule type="cellIs" dxfId="90" priority="90" operator="notEqual">
      <formula>100</formula>
    </cfRule>
  </conditionalFormatting>
  <conditionalFormatting sqref="T50 E50 I50 O50">
    <cfRule type="cellIs" dxfId="89" priority="89" operator="notEqual">
      <formula>100</formula>
    </cfRule>
  </conditionalFormatting>
  <conditionalFormatting sqref="T51 E51 I51 O51">
    <cfRule type="cellIs" dxfId="88" priority="88" operator="notEqual">
      <formula>100</formula>
    </cfRule>
  </conditionalFormatting>
  <conditionalFormatting sqref="T57 E57 I57 O57">
    <cfRule type="cellIs" dxfId="87" priority="87" operator="notEqual">
      <formula>100</formula>
    </cfRule>
  </conditionalFormatting>
  <conditionalFormatting sqref="T58 E58 I58 O58">
    <cfRule type="cellIs" dxfId="86" priority="86" operator="notEqual">
      <formula>100</formula>
    </cfRule>
  </conditionalFormatting>
  <conditionalFormatting sqref="T61 E61 I61 O61">
    <cfRule type="cellIs" dxfId="85" priority="85" operator="notEqual">
      <formula>100</formula>
    </cfRule>
  </conditionalFormatting>
  <conditionalFormatting sqref="T62 E62 I62 O62">
    <cfRule type="cellIs" dxfId="84" priority="84" operator="notEqual">
      <formula>100</formula>
    </cfRule>
  </conditionalFormatting>
  <conditionalFormatting sqref="T63 E63 I63 O63">
    <cfRule type="cellIs" dxfId="83" priority="83" operator="notEqual">
      <formula>100</formula>
    </cfRule>
  </conditionalFormatting>
  <conditionalFormatting sqref="T64 E64 I64 O64">
    <cfRule type="cellIs" dxfId="82" priority="82" operator="notEqual">
      <formula>100</formula>
    </cfRule>
  </conditionalFormatting>
  <conditionalFormatting sqref="T69 E69 I69 O69">
    <cfRule type="cellIs" dxfId="81" priority="81" operator="notEqual">
      <formula>100</formula>
    </cfRule>
  </conditionalFormatting>
  <conditionalFormatting sqref="T70 E70 I70 O70">
    <cfRule type="cellIs" dxfId="80" priority="80" operator="notEqual">
      <formula>100</formula>
    </cfRule>
  </conditionalFormatting>
  <conditionalFormatting sqref="T71 E71 I71 O71">
    <cfRule type="cellIs" dxfId="79" priority="79" operator="notEqual">
      <formula>100</formula>
    </cfRule>
  </conditionalFormatting>
  <conditionalFormatting sqref="T73 E73 I73 O73">
    <cfRule type="cellIs" dxfId="78" priority="78" operator="notEqual">
      <formula>100</formula>
    </cfRule>
  </conditionalFormatting>
  <conditionalFormatting sqref="T74 E74 I74 O74">
    <cfRule type="cellIs" dxfId="77" priority="77" operator="notEqual">
      <formula>100</formula>
    </cfRule>
  </conditionalFormatting>
  <conditionalFormatting sqref="T75 E75 I75 O75">
    <cfRule type="cellIs" dxfId="76" priority="76" operator="notEqual">
      <formula>100</formula>
    </cfRule>
  </conditionalFormatting>
  <conditionalFormatting sqref="T78 E78 I78 O78">
    <cfRule type="cellIs" dxfId="75" priority="75" operator="notEqual">
      <formula>100</formula>
    </cfRule>
  </conditionalFormatting>
  <conditionalFormatting sqref="T80 E80 I80 O80">
    <cfRule type="cellIs" dxfId="74" priority="74" operator="notEqual">
      <formula>100</formula>
    </cfRule>
  </conditionalFormatting>
  <conditionalFormatting sqref="T81 E81 I81 O81">
    <cfRule type="cellIs" dxfId="73" priority="73" operator="notEqual">
      <formula>100</formula>
    </cfRule>
  </conditionalFormatting>
  <conditionalFormatting sqref="T82 E82 I82 O82">
    <cfRule type="cellIs" dxfId="72" priority="72" operator="notEqual">
      <formula>100</formula>
    </cfRule>
  </conditionalFormatting>
  <conditionalFormatting sqref="T83 E83 I83 O83">
    <cfRule type="cellIs" dxfId="71" priority="71" operator="notEqual">
      <formula>100</formula>
    </cfRule>
  </conditionalFormatting>
  <conditionalFormatting sqref="T84 E84 I84 O84">
    <cfRule type="cellIs" dxfId="70" priority="70" operator="notEqual">
      <formula>100</formula>
    </cfRule>
  </conditionalFormatting>
  <conditionalFormatting sqref="T85 E85 I85 O85">
    <cfRule type="cellIs" dxfId="69" priority="69" operator="notEqual">
      <formula>100</formula>
    </cfRule>
  </conditionalFormatting>
  <conditionalFormatting sqref="T86 E86 I86 O86">
    <cfRule type="cellIs" dxfId="68" priority="68" operator="notEqual">
      <formula>100</formula>
    </cfRule>
  </conditionalFormatting>
  <conditionalFormatting sqref="T87 E87 I87 O87">
    <cfRule type="cellIs" dxfId="67" priority="67" operator="notEqual">
      <formula>100</formula>
    </cfRule>
  </conditionalFormatting>
  <conditionalFormatting sqref="T93 E93 I93 O93">
    <cfRule type="cellIs" dxfId="66" priority="66" operator="notEqual">
      <formula>100</formula>
    </cfRule>
  </conditionalFormatting>
  <conditionalFormatting sqref="T94 E94 I94 O94">
    <cfRule type="cellIs" dxfId="65" priority="65" operator="notEqual">
      <formula>100</formula>
    </cfRule>
  </conditionalFormatting>
  <conditionalFormatting sqref="T95 E95 I95 O95">
    <cfRule type="cellIs" dxfId="64" priority="64" operator="notEqual">
      <formula>100</formula>
    </cfRule>
  </conditionalFormatting>
  <conditionalFormatting sqref="T98 E98 I98 O98">
    <cfRule type="cellIs" dxfId="63" priority="63" operator="notEqual">
      <formula>100</formula>
    </cfRule>
  </conditionalFormatting>
  <conditionalFormatting sqref="T103 E103 I103 O103">
    <cfRule type="cellIs" dxfId="62" priority="62" operator="notEqual">
      <formula>100</formula>
    </cfRule>
  </conditionalFormatting>
  <conditionalFormatting sqref="T105 E105 I105 O105">
    <cfRule type="cellIs" dxfId="61" priority="61" operator="notEqual">
      <formula>100</formula>
    </cfRule>
  </conditionalFormatting>
  <conditionalFormatting sqref="T106 E106 I106 O106">
    <cfRule type="cellIs" dxfId="60" priority="60" operator="notEqual">
      <formula>100</formula>
    </cfRule>
  </conditionalFormatting>
  <conditionalFormatting sqref="T107 E107 I107 O107">
    <cfRule type="cellIs" dxfId="59" priority="59" operator="notEqual">
      <formula>100</formula>
    </cfRule>
  </conditionalFormatting>
  <conditionalFormatting sqref="T108 E108 I108 O108">
    <cfRule type="cellIs" dxfId="58" priority="58" operator="notEqual">
      <formula>100</formula>
    </cfRule>
  </conditionalFormatting>
  <conditionalFormatting sqref="T109 E109 I109 O109">
    <cfRule type="cellIs" dxfId="57" priority="57" operator="notEqual">
      <formula>100</formula>
    </cfRule>
  </conditionalFormatting>
  <conditionalFormatting sqref="T133 E133 I133 O133">
    <cfRule type="cellIs" dxfId="56" priority="56" operator="notEqual">
      <formula>100</formula>
    </cfRule>
  </conditionalFormatting>
  <conditionalFormatting sqref="T134 E134 I134 O134">
    <cfRule type="cellIs" dxfId="55" priority="55" operator="notEqual">
      <formula>100</formula>
    </cfRule>
  </conditionalFormatting>
  <conditionalFormatting sqref="T135 E135 I135 O135">
    <cfRule type="cellIs" dxfId="54" priority="54" operator="notEqual">
      <formula>100</formula>
    </cfRule>
  </conditionalFormatting>
  <conditionalFormatting sqref="T136 E136 I136 O136">
    <cfRule type="cellIs" dxfId="53" priority="53" operator="notEqual">
      <formula>100</formula>
    </cfRule>
  </conditionalFormatting>
  <conditionalFormatting sqref="T137 E137 I137 O137">
    <cfRule type="cellIs" dxfId="52" priority="52" operator="notEqual">
      <formula>100</formula>
    </cfRule>
  </conditionalFormatting>
  <conditionalFormatting sqref="T138 E138 I138 O138">
    <cfRule type="cellIs" dxfId="51" priority="51" operator="notEqual">
      <formula>100</formula>
    </cfRule>
  </conditionalFormatting>
  <conditionalFormatting sqref="T144 E144 I144 O144">
    <cfRule type="cellIs" dxfId="50" priority="50" operator="notEqual">
      <formula>100</formula>
    </cfRule>
  </conditionalFormatting>
  <conditionalFormatting sqref="T149 E149 I149 O149">
    <cfRule type="cellIs" dxfId="49" priority="49" operator="notEqual">
      <formula>100</formula>
    </cfRule>
  </conditionalFormatting>
  <conditionalFormatting sqref="T157 E157 I157 O157">
    <cfRule type="cellIs" dxfId="48" priority="48" operator="notEqual">
      <formula>100</formula>
    </cfRule>
  </conditionalFormatting>
  <conditionalFormatting sqref="T166 E166 I166 O166">
    <cfRule type="cellIs" dxfId="47" priority="47" operator="notEqual">
      <formula>100</formula>
    </cfRule>
  </conditionalFormatting>
  <conditionalFormatting sqref="T142 I142 O142">
    <cfRule type="cellIs" dxfId="46" priority="45" operator="notEqual">
      <formula>100</formula>
    </cfRule>
  </conditionalFormatting>
  <conditionalFormatting sqref="T141 I141 O141">
    <cfRule type="cellIs" dxfId="45" priority="44" operator="notEqual">
      <formula>100</formula>
    </cfRule>
  </conditionalFormatting>
  <conditionalFormatting sqref="O146 T146">
    <cfRule type="cellIs" dxfId="44" priority="43" operator="notEqual">
      <formula>100</formula>
    </cfRule>
  </conditionalFormatting>
  <conditionalFormatting sqref="O147 T147">
    <cfRule type="cellIs" dxfId="43" priority="42" operator="notEqual">
      <formula>100</formula>
    </cfRule>
  </conditionalFormatting>
  <conditionalFormatting sqref="T44 I44 O44">
    <cfRule type="cellIs" dxfId="42" priority="41" operator="notEqual">
      <formula>100</formula>
    </cfRule>
  </conditionalFormatting>
  <conditionalFormatting sqref="T48 I48 O48">
    <cfRule type="cellIs" dxfId="41" priority="40" operator="notEqual">
      <formula>100</formula>
    </cfRule>
  </conditionalFormatting>
  <conditionalFormatting sqref="T49 I49 O49">
    <cfRule type="cellIs" dxfId="40" priority="39" operator="notEqual">
      <formula>100</formula>
    </cfRule>
  </conditionalFormatting>
  <conditionalFormatting sqref="T52 I52 O52">
    <cfRule type="cellIs" dxfId="39" priority="38" operator="notEqual">
      <formula>100</formula>
    </cfRule>
  </conditionalFormatting>
  <conditionalFormatting sqref="T53 I53 O53">
    <cfRule type="cellIs" dxfId="38" priority="37" operator="notEqual">
      <formula>100</formula>
    </cfRule>
  </conditionalFormatting>
  <conditionalFormatting sqref="T54 I54 O54">
    <cfRule type="cellIs" dxfId="37" priority="36" operator="notEqual">
      <formula>100</formula>
    </cfRule>
  </conditionalFormatting>
  <conditionalFormatting sqref="T55 I55 O55">
    <cfRule type="cellIs" dxfId="36" priority="35" operator="notEqual">
      <formula>100</formula>
    </cfRule>
  </conditionalFormatting>
  <conditionalFormatting sqref="T56 I56 O56">
    <cfRule type="cellIs" dxfId="35" priority="34" operator="notEqual">
      <formula>100</formula>
    </cfRule>
  </conditionalFormatting>
  <conditionalFormatting sqref="T60 I60 O60">
    <cfRule type="cellIs" dxfId="34" priority="33" operator="notEqual">
      <formula>100</formula>
    </cfRule>
  </conditionalFormatting>
  <conditionalFormatting sqref="T65 I65 O65">
    <cfRule type="cellIs" dxfId="33" priority="32" operator="notEqual">
      <formula>100</formula>
    </cfRule>
  </conditionalFormatting>
  <conditionalFormatting sqref="T66 I66 O66">
    <cfRule type="cellIs" dxfId="32" priority="31" operator="notEqual">
      <formula>100</formula>
    </cfRule>
  </conditionalFormatting>
  <conditionalFormatting sqref="T67 I67 O67">
    <cfRule type="cellIs" dxfId="31" priority="30" operator="notEqual">
      <formula>100</formula>
    </cfRule>
  </conditionalFormatting>
  <conditionalFormatting sqref="T68 I68 O68">
    <cfRule type="cellIs" dxfId="30" priority="29" operator="notEqual">
      <formula>100</formula>
    </cfRule>
  </conditionalFormatting>
  <conditionalFormatting sqref="T59 I59 O59">
    <cfRule type="cellIs" dxfId="29" priority="28" operator="notEqual">
      <formula>100</formula>
    </cfRule>
  </conditionalFormatting>
  <conditionalFormatting sqref="T76 I76 O76">
    <cfRule type="cellIs" dxfId="28" priority="27" operator="notEqual">
      <formula>100</formula>
    </cfRule>
  </conditionalFormatting>
  <conditionalFormatting sqref="T88 I88 O88">
    <cfRule type="cellIs" dxfId="27" priority="26" operator="notEqual">
      <formula>100</formula>
    </cfRule>
  </conditionalFormatting>
  <conditionalFormatting sqref="T89 I89 O89">
    <cfRule type="cellIs" dxfId="26" priority="25" operator="notEqual">
      <formula>100</formula>
    </cfRule>
  </conditionalFormatting>
  <conditionalFormatting sqref="O96 I96 T96">
    <cfRule type="cellIs" dxfId="25" priority="23" operator="notEqual">
      <formula>100</formula>
    </cfRule>
  </conditionalFormatting>
  <conditionalFormatting sqref="O97 I97 T97">
    <cfRule type="cellIs" dxfId="24" priority="22" operator="notEqual">
      <formula>100</formula>
    </cfRule>
  </conditionalFormatting>
  <conditionalFormatting sqref="T110 I110 O110">
    <cfRule type="cellIs" dxfId="23" priority="21" operator="notEqual">
      <formula>100</formula>
    </cfRule>
  </conditionalFormatting>
  <conditionalFormatting sqref="I111:I121 O111:O121 T111:T121">
    <cfRule type="cellIs" dxfId="22" priority="20" operator="notEqual">
      <formula>100</formula>
    </cfRule>
  </conditionalFormatting>
  <conditionalFormatting sqref="T122 I122 O122">
    <cfRule type="cellIs" dxfId="21" priority="19" operator="notEqual">
      <formula>100</formula>
    </cfRule>
  </conditionalFormatting>
  <conditionalFormatting sqref="T123 I123 O123">
    <cfRule type="cellIs" dxfId="20" priority="18" operator="notEqual">
      <formula>100</formula>
    </cfRule>
  </conditionalFormatting>
  <conditionalFormatting sqref="T124 I124 O124">
    <cfRule type="cellIs" dxfId="19" priority="17" operator="notEqual">
      <formula>100</formula>
    </cfRule>
  </conditionalFormatting>
  <conditionalFormatting sqref="T125 I125 O125">
    <cfRule type="cellIs" dxfId="18" priority="16" operator="notEqual">
      <formula>100</formula>
    </cfRule>
  </conditionalFormatting>
  <conditionalFormatting sqref="T126 I126 O126">
    <cfRule type="cellIs" dxfId="17" priority="15" operator="notEqual">
      <formula>100</formula>
    </cfRule>
  </conditionalFormatting>
  <conditionalFormatting sqref="I127:I132 O127:O132 T127:T132">
    <cfRule type="cellIs" dxfId="16" priority="14" operator="notEqual">
      <formula>100</formula>
    </cfRule>
  </conditionalFormatting>
  <conditionalFormatting sqref="O6 I6 T6">
    <cfRule type="cellIs" dxfId="15" priority="13" operator="notEqual">
      <formula>100</formula>
    </cfRule>
  </conditionalFormatting>
  <conditionalFormatting sqref="O14 I14 T14">
    <cfRule type="cellIs" dxfId="14" priority="12" operator="notEqual">
      <formula>100</formula>
    </cfRule>
  </conditionalFormatting>
  <conditionalFormatting sqref="O15 I15 T15">
    <cfRule type="cellIs" dxfId="13" priority="11" operator="notEqual">
      <formula>100</formula>
    </cfRule>
  </conditionalFormatting>
  <conditionalFormatting sqref="O16 I16 T16">
    <cfRule type="cellIs" dxfId="12" priority="10" operator="notEqual">
      <formula>100</formula>
    </cfRule>
  </conditionalFormatting>
  <conditionalFormatting sqref="O18 I18 T18">
    <cfRule type="cellIs" dxfId="11" priority="9" operator="notEqual">
      <formula>100</formula>
    </cfRule>
  </conditionalFormatting>
  <conditionalFormatting sqref="O19 I19 T19">
    <cfRule type="cellIs" dxfId="10" priority="8" operator="notEqual">
      <formula>100</formula>
    </cfRule>
  </conditionalFormatting>
  <conditionalFormatting sqref="O22 I22 T22">
    <cfRule type="cellIs" dxfId="9" priority="7" operator="notEqual">
      <formula>100</formula>
    </cfRule>
  </conditionalFormatting>
  <conditionalFormatting sqref="O24 I24 T24">
    <cfRule type="cellIs" dxfId="8" priority="6" operator="notEqual">
      <formula>100</formula>
    </cfRule>
  </conditionalFormatting>
  <conditionalFormatting sqref="O25 I25 T25">
    <cfRule type="cellIs" dxfId="7" priority="5" operator="notEqual">
      <formula>100</formula>
    </cfRule>
  </conditionalFormatting>
  <conditionalFormatting sqref="O41 I41 T41">
    <cfRule type="cellIs" dxfId="6" priority="4" operator="notEqual">
      <formula>100</formula>
    </cfRule>
  </conditionalFormatting>
  <conditionalFormatting sqref="O91 I91 T91">
    <cfRule type="cellIs" dxfId="5" priority="3" operator="notEqual">
      <formula>100</formula>
    </cfRule>
  </conditionalFormatting>
  <conditionalFormatting sqref="T171 E171 I171 O171">
    <cfRule type="cellIs" dxfId="4" priority="2" operator="notEqual">
      <formula>100</formula>
    </cfRule>
  </conditionalFormatting>
  <conditionalFormatting sqref="E172:E178 I172:I178 O172:O178 T172:T178">
    <cfRule type="cellIs" dxfId="3" priority="1" operator="notEqual">
      <formula>100</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D6E33-24B9-46AB-8C0C-B9AE70A8D6D8}">
  <sheetPr>
    <tabColor theme="9"/>
  </sheetPr>
  <dimension ref="A1:O139"/>
  <sheetViews>
    <sheetView zoomScale="80" zoomScaleNormal="80" workbookViewId="0">
      <pane ySplit="1" topLeftCell="A2" activePane="bottomLeft" state="frozen"/>
      <selection pane="bottomLeft" activeCell="A30" sqref="A30:XFD30"/>
    </sheetView>
  </sheetViews>
  <sheetFormatPr defaultRowHeight="14.5" x14ac:dyDescent="0.35"/>
  <cols>
    <col min="1" max="1" width="16" bestFit="1" customWidth="1"/>
    <col min="2" max="2" width="42" style="319" bestFit="1" customWidth="1"/>
    <col min="3" max="3" width="3.81640625" style="64" customWidth="1"/>
    <col min="4" max="4" width="3.81640625" style="319" customWidth="1"/>
    <col min="5" max="5" width="3.81640625" style="320" customWidth="1"/>
    <col min="6" max="7" width="3.81640625" style="319" customWidth="1"/>
    <col min="8" max="8" width="3.81640625" style="320" customWidth="1"/>
    <col min="9" max="11" width="3.81640625" style="319" customWidth="1"/>
    <col min="12" max="12" width="3.81640625" style="320" customWidth="1"/>
    <col min="13" max="14" width="3.81640625" style="319" customWidth="1"/>
    <col min="15" max="15" width="3.81640625" style="320" customWidth="1"/>
  </cols>
  <sheetData>
    <row r="1" spans="1:15" ht="82" x14ac:dyDescent="0.35">
      <c r="A1" s="327" t="s">
        <v>135</v>
      </c>
      <c r="B1" s="328" t="s">
        <v>136</v>
      </c>
      <c r="C1" s="363" t="s">
        <v>2627</v>
      </c>
      <c r="D1" s="364" t="s">
        <v>2629</v>
      </c>
      <c r="E1" s="365" t="s">
        <v>2628</v>
      </c>
      <c r="F1" s="364" t="s">
        <v>2751</v>
      </c>
      <c r="G1" s="364" t="s">
        <v>2754</v>
      </c>
      <c r="H1" s="365" t="s">
        <v>2755</v>
      </c>
      <c r="I1" s="364" t="s">
        <v>2757</v>
      </c>
      <c r="J1" s="364" t="s">
        <v>2752</v>
      </c>
      <c r="K1" s="364" t="s">
        <v>2760</v>
      </c>
      <c r="L1" s="365" t="s">
        <v>2761</v>
      </c>
      <c r="M1" s="364" t="s">
        <v>2763</v>
      </c>
      <c r="N1" s="364" t="s">
        <v>2766</v>
      </c>
      <c r="O1" s="365" t="s">
        <v>2767</v>
      </c>
    </row>
    <row r="2" spans="1:15" x14ac:dyDescent="0.35">
      <c r="A2" s="64" t="s">
        <v>2165</v>
      </c>
      <c r="B2" s="319" t="str">
        <f>VLOOKUP(A2,TV_Merged!E:F,2,FALSE)</f>
        <v>ANC visits</v>
      </c>
      <c r="C2" s="319">
        <v>100</v>
      </c>
      <c r="E2" s="320">
        <f t="shared" ref="E2:E19" si="0">SUM(C2:C2)</f>
        <v>100</v>
      </c>
      <c r="F2" s="319">
        <v>100</v>
      </c>
      <c r="H2" s="320">
        <f t="shared" ref="H2:H19" si="1">SUM(F2:F2)</f>
        <v>100</v>
      </c>
      <c r="I2" s="319">
        <v>50</v>
      </c>
      <c r="J2" s="321">
        <v>50</v>
      </c>
      <c r="L2" s="320">
        <f t="shared" ref="L2:L32" si="2">SUM(I2:K2)</f>
        <v>100</v>
      </c>
      <c r="M2" s="319">
        <v>100</v>
      </c>
      <c r="O2" s="320">
        <f t="shared" ref="O2:O32" si="3">SUM(M2:N2)</f>
        <v>100</v>
      </c>
    </row>
    <row r="3" spans="1:15" x14ac:dyDescent="0.35">
      <c r="A3" s="64" t="s">
        <v>2191</v>
      </c>
      <c r="B3" s="319" t="str">
        <f>VLOOKUP(A3,TV_Merged!E:F,2,FALSE)</f>
        <v>PNC home visits</v>
      </c>
      <c r="C3" s="319">
        <v>100</v>
      </c>
      <c r="E3" s="320">
        <f t="shared" si="0"/>
        <v>100</v>
      </c>
      <c r="F3" s="319">
        <v>100</v>
      </c>
      <c r="H3" s="320">
        <f t="shared" si="1"/>
        <v>100</v>
      </c>
      <c r="I3" s="319">
        <v>50</v>
      </c>
      <c r="J3" s="321">
        <v>50</v>
      </c>
      <c r="L3" s="320">
        <f t="shared" si="2"/>
        <v>100</v>
      </c>
      <c r="M3" s="319">
        <v>100</v>
      </c>
      <c r="O3" s="320">
        <f t="shared" si="3"/>
        <v>100</v>
      </c>
    </row>
    <row r="4" spans="1:15" x14ac:dyDescent="0.35">
      <c r="A4" s="64" t="s">
        <v>2207</v>
      </c>
      <c r="B4" s="319" t="str">
        <f>VLOOKUP(A4,TV_Merged!E:F,2,FALSE)</f>
        <v>Mortality surveillance</v>
      </c>
      <c r="C4" s="319">
        <v>100</v>
      </c>
      <c r="E4" s="320">
        <f t="shared" si="0"/>
        <v>100</v>
      </c>
      <c r="F4" s="319">
        <v>100</v>
      </c>
      <c r="H4" s="320">
        <f t="shared" si="1"/>
        <v>100</v>
      </c>
      <c r="I4" s="319">
        <v>50</v>
      </c>
      <c r="J4" s="321">
        <v>50</v>
      </c>
      <c r="L4" s="320">
        <f t="shared" si="2"/>
        <v>100</v>
      </c>
      <c r="M4" s="319">
        <v>100</v>
      </c>
      <c r="O4" s="320">
        <f t="shared" si="3"/>
        <v>100</v>
      </c>
    </row>
    <row r="5" spans="1:15" x14ac:dyDescent="0.35">
      <c r="A5" s="64" t="s">
        <v>2768</v>
      </c>
      <c r="B5" s="319" t="str">
        <f>VLOOKUP(A5,TV_Merged!E:F,2,FALSE)</f>
        <v>ID fistula and prolapse</v>
      </c>
      <c r="C5" s="319">
        <v>100</v>
      </c>
      <c r="E5" s="320">
        <f t="shared" si="0"/>
        <v>100</v>
      </c>
      <c r="F5" s="319">
        <v>100</v>
      </c>
      <c r="H5" s="320">
        <f t="shared" si="1"/>
        <v>100</v>
      </c>
      <c r="I5" s="319">
        <v>50</v>
      </c>
      <c r="J5" s="321">
        <v>50</v>
      </c>
      <c r="L5" s="320">
        <f t="shared" si="2"/>
        <v>100</v>
      </c>
      <c r="M5" s="319">
        <v>100</v>
      </c>
      <c r="O5" s="320">
        <f t="shared" si="3"/>
        <v>100</v>
      </c>
    </row>
    <row r="6" spans="1:15" x14ac:dyDescent="0.35">
      <c r="A6" s="64" t="s">
        <v>2769</v>
      </c>
      <c r="B6" s="319" t="str">
        <f>VLOOKUP(A6,TV_Merged!E:F,2,FALSE)</f>
        <v>Promote cervical cancer ID and treat</v>
      </c>
      <c r="C6" s="319">
        <v>100</v>
      </c>
      <c r="E6" s="320">
        <f t="shared" si="0"/>
        <v>100</v>
      </c>
      <c r="F6" s="319">
        <v>100</v>
      </c>
      <c r="H6" s="320">
        <f t="shared" si="1"/>
        <v>100</v>
      </c>
      <c r="I6" s="319">
        <v>50</v>
      </c>
      <c r="J6" s="321">
        <v>50</v>
      </c>
      <c r="L6" s="320">
        <f t="shared" si="2"/>
        <v>100</v>
      </c>
      <c r="M6" s="319">
        <v>100</v>
      </c>
      <c r="O6" s="320">
        <f t="shared" si="3"/>
        <v>100</v>
      </c>
    </row>
    <row r="7" spans="1:15" x14ac:dyDescent="0.35">
      <c r="A7" s="64" t="s">
        <v>2630</v>
      </c>
      <c r="B7" s="319" t="str">
        <f>VLOOKUP(A7,TV_Merged!E:F,2,FALSE)</f>
        <v>Newborn care</v>
      </c>
      <c r="C7" s="319">
        <v>100</v>
      </c>
      <c r="E7" s="320">
        <f t="shared" si="0"/>
        <v>100</v>
      </c>
      <c r="F7" s="319">
        <v>100</v>
      </c>
      <c r="H7" s="320">
        <f t="shared" si="1"/>
        <v>100</v>
      </c>
      <c r="I7" s="319">
        <v>50</v>
      </c>
      <c r="J7" s="321">
        <v>50</v>
      </c>
      <c r="L7" s="320">
        <f t="shared" si="2"/>
        <v>100</v>
      </c>
      <c r="M7" s="319">
        <v>100</v>
      </c>
      <c r="O7" s="320">
        <f t="shared" si="3"/>
        <v>100</v>
      </c>
    </row>
    <row r="8" spans="1:15" x14ac:dyDescent="0.35">
      <c r="A8" s="64" t="s">
        <v>2632</v>
      </c>
      <c r="B8" s="319" t="str">
        <f>VLOOKUP(A8,TV_Merged!E:F,2,FALSE)</f>
        <v>Kangaroo care</v>
      </c>
      <c r="C8" s="319">
        <v>100</v>
      </c>
      <c r="E8" s="320">
        <f t="shared" si="0"/>
        <v>100</v>
      </c>
      <c r="F8" s="319">
        <v>100</v>
      </c>
      <c r="H8" s="320">
        <f t="shared" si="1"/>
        <v>100</v>
      </c>
      <c r="I8" s="319">
        <v>50</v>
      </c>
      <c r="J8" s="321">
        <v>50</v>
      </c>
      <c r="L8" s="320">
        <f t="shared" si="2"/>
        <v>100</v>
      </c>
      <c r="M8" s="319">
        <v>100</v>
      </c>
      <c r="O8" s="320">
        <f t="shared" si="3"/>
        <v>100</v>
      </c>
    </row>
    <row r="9" spans="1:15" x14ac:dyDescent="0.35">
      <c r="A9" s="64" t="s">
        <v>2633</v>
      </c>
      <c r="B9" s="319" t="str">
        <f>VLOOKUP(A9,TV_Merged!E:F,2,FALSE)</f>
        <v>Refer congenital anomalies</v>
      </c>
      <c r="C9" s="319">
        <v>100</v>
      </c>
      <c r="E9" s="320">
        <f t="shared" si="0"/>
        <v>100</v>
      </c>
      <c r="F9" s="319">
        <v>100</v>
      </c>
      <c r="H9" s="320">
        <f t="shared" si="1"/>
        <v>100</v>
      </c>
      <c r="I9" s="319">
        <v>50</v>
      </c>
      <c r="J9" s="321">
        <v>50</v>
      </c>
      <c r="L9" s="320">
        <f t="shared" si="2"/>
        <v>100</v>
      </c>
      <c r="M9" s="319">
        <v>100</v>
      </c>
      <c r="O9" s="320">
        <f t="shared" si="3"/>
        <v>100</v>
      </c>
    </row>
    <row r="10" spans="1:15" x14ac:dyDescent="0.35">
      <c r="A10" s="64" t="s">
        <v>2225</v>
      </c>
      <c r="B10" s="319" t="str">
        <f>VLOOKUP(A10,TV_Merged!E:F,2,FALSE)</f>
        <v>Pneumonia (ARI)</v>
      </c>
      <c r="C10" s="319">
        <v>100</v>
      </c>
      <c r="E10" s="320">
        <f t="shared" si="0"/>
        <v>100</v>
      </c>
      <c r="F10" s="319">
        <v>100</v>
      </c>
      <c r="H10" s="320">
        <f t="shared" si="1"/>
        <v>100</v>
      </c>
      <c r="I10" s="319">
        <v>50</v>
      </c>
      <c r="J10" s="321">
        <v>50</v>
      </c>
      <c r="L10" s="320">
        <f t="shared" si="2"/>
        <v>100</v>
      </c>
      <c r="M10" s="319">
        <v>100</v>
      </c>
      <c r="O10" s="320">
        <f t="shared" si="3"/>
        <v>100</v>
      </c>
    </row>
    <row r="11" spans="1:15" x14ac:dyDescent="0.35">
      <c r="A11" s="64" t="s">
        <v>2227</v>
      </c>
      <c r="B11" s="319" t="str">
        <f>VLOOKUP(A11,TV_Merged!E:F,2,FALSE)</f>
        <v>Diarrhea</v>
      </c>
      <c r="C11" s="319">
        <v>100</v>
      </c>
      <c r="E11" s="320">
        <f t="shared" si="0"/>
        <v>100</v>
      </c>
      <c r="F11" s="319">
        <v>100</v>
      </c>
      <c r="H11" s="320">
        <f t="shared" si="1"/>
        <v>100</v>
      </c>
      <c r="I11" s="319">
        <v>50</v>
      </c>
      <c r="J11" s="321">
        <v>50</v>
      </c>
      <c r="L11" s="320">
        <f t="shared" si="2"/>
        <v>100</v>
      </c>
      <c r="M11" s="319">
        <v>100</v>
      </c>
      <c r="O11" s="320">
        <f t="shared" si="3"/>
        <v>100</v>
      </c>
    </row>
    <row r="12" spans="1:15" x14ac:dyDescent="0.35">
      <c r="A12" s="64" t="s">
        <v>2228</v>
      </c>
      <c r="B12" s="319" t="str">
        <f>VLOOKUP(A12,TV_Merged!E:F,2,FALSE)</f>
        <v>Parasites</v>
      </c>
      <c r="C12" s="319">
        <v>100</v>
      </c>
      <c r="E12" s="320">
        <f t="shared" si="0"/>
        <v>100</v>
      </c>
      <c r="F12" s="319">
        <v>100</v>
      </c>
      <c r="H12" s="320">
        <f t="shared" si="1"/>
        <v>100</v>
      </c>
      <c r="I12" s="319">
        <v>50</v>
      </c>
      <c r="J12" s="321">
        <v>50</v>
      </c>
      <c r="L12" s="320">
        <f t="shared" si="2"/>
        <v>100</v>
      </c>
      <c r="M12" s="319">
        <v>100</v>
      </c>
      <c r="O12" s="320">
        <f t="shared" si="3"/>
        <v>100</v>
      </c>
    </row>
    <row r="13" spans="1:15" x14ac:dyDescent="0.35">
      <c r="A13" s="64" t="s">
        <v>2637</v>
      </c>
      <c r="B13" s="319" t="str">
        <f>VLOOKUP(A13,TV_Merged!E:F,2,FALSE)</f>
        <v>Deworming &amp; VitA</v>
      </c>
      <c r="C13" s="319">
        <v>100</v>
      </c>
      <c r="E13" s="320">
        <f t="shared" si="0"/>
        <v>100</v>
      </c>
      <c r="F13" s="319">
        <v>100</v>
      </c>
      <c r="H13" s="320">
        <f t="shared" si="1"/>
        <v>100</v>
      </c>
      <c r="I13" s="319">
        <v>50</v>
      </c>
      <c r="J13" s="321">
        <v>50</v>
      </c>
      <c r="L13" s="320">
        <f t="shared" si="2"/>
        <v>100</v>
      </c>
      <c r="M13" s="319">
        <v>100</v>
      </c>
      <c r="O13" s="320">
        <f t="shared" si="3"/>
        <v>100</v>
      </c>
    </row>
    <row r="14" spans="1:15" x14ac:dyDescent="0.35">
      <c r="A14" s="64" t="s">
        <v>2638</v>
      </c>
      <c r="B14" s="319" t="str">
        <f>VLOOKUP(A14,TV_Merged!E:F,2,FALSE)</f>
        <v>Paediatric palliative</v>
      </c>
      <c r="C14" s="319">
        <v>100</v>
      </c>
      <c r="E14" s="320">
        <f t="shared" si="0"/>
        <v>100</v>
      </c>
      <c r="F14" s="319">
        <v>100</v>
      </c>
      <c r="H14" s="320">
        <f t="shared" si="1"/>
        <v>100</v>
      </c>
      <c r="I14" s="319">
        <v>50</v>
      </c>
      <c r="J14" s="321">
        <v>50</v>
      </c>
      <c r="L14" s="320">
        <f t="shared" si="2"/>
        <v>100</v>
      </c>
      <c r="M14" s="319">
        <v>100</v>
      </c>
      <c r="O14" s="320">
        <f t="shared" si="3"/>
        <v>100</v>
      </c>
    </row>
    <row r="15" spans="1:15" x14ac:dyDescent="0.35">
      <c r="A15" s="64" t="s">
        <v>2641</v>
      </c>
      <c r="B15" s="319" t="str">
        <f>VLOOKUP(A15,TV_Merged!E:F,2,FALSE)</f>
        <v>Child abuse</v>
      </c>
      <c r="C15" s="319">
        <v>100</v>
      </c>
      <c r="E15" s="320">
        <f t="shared" si="0"/>
        <v>100</v>
      </c>
      <c r="F15" s="319">
        <v>100</v>
      </c>
      <c r="H15" s="320">
        <f t="shared" si="1"/>
        <v>100</v>
      </c>
      <c r="I15" s="319">
        <v>50</v>
      </c>
      <c r="J15" s="321">
        <v>50</v>
      </c>
      <c r="L15" s="320">
        <f t="shared" si="2"/>
        <v>100</v>
      </c>
      <c r="M15" s="319">
        <v>100</v>
      </c>
      <c r="O15" s="320">
        <f t="shared" si="3"/>
        <v>100</v>
      </c>
    </row>
    <row r="16" spans="1:15" x14ac:dyDescent="0.35">
      <c r="A16" s="64" t="s">
        <v>2642</v>
      </c>
      <c r="B16" s="319" t="str">
        <f>VLOOKUP(A16,TV_Merged!E:F,2,FALSE)</f>
        <v>Social services</v>
      </c>
      <c r="C16" s="319">
        <v>100</v>
      </c>
      <c r="E16" s="320">
        <f t="shared" si="0"/>
        <v>100</v>
      </c>
      <c r="F16" s="319">
        <v>100</v>
      </c>
      <c r="H16" s="320">
        <f t="shared" si="1"/>
        <v>100</v>
      </c>
      <c r="I16" s="319">
        <v>50</v>
      </c>
      <c r="J16" s="321">
        <v>50</v>
      </c>
      <c r="L16" s="320">
        <f t="shared" si="2"/>
        <v>100</v>
      </c>
      <c r="M16" s="319">
        <v>100</v>
      </c>
      <c r="O16" s="320">
        <f t="shared" si="3"/>
        <v>100</v>
      </c>
    </row>
    <row r="17" spans="1:15" x14ac:dyDescent="0.35">
      <c r="A17" s="64" t="s">
        <v>2253</v>
      </c>
      <c r="B17" s="319" t="str">
        <f>VLOOKUP(A17,TV_Merged!E:F,2,FALSE)</f>
        <v>Promotion of immunization</v>
      </c>
      <c r="C17" s="319">
        <v>100</v>
      </c>
      <c r="E17" s="320">
        <f t="shared" si="0"/>
        <v>100</v>
      </c>
      <c r="F17" s="319">
        <v>100</v>
      </c>
      <c r="H17" s="320">
        <f t="shared" si="1"/>
        <v>100</v>
      </c>
      <c r="I17" s="319">
        <v>50</v>
      </c>
      <c r="J17" s="321">
        <v>50</v>
      </c>
      <c r="L17" s="320">
        <f t="shared" si="2"/>
        <v>100</v>
      </c>
      <c r="M17" s="319">
        <v>100</v>
      </c>
      <c r="O17" s="320">
        <f t="shared" si="3"/>
        <v>100</v>
      </c>
    </row>
    <row r="18" spans="1:15" x14ac:dyDescent="0.35">
      <c r="A18" s="64" t="s">
        <v>2259</v>
      </c>
      <c r="B18" s="319" t="str">
        <f>VLOOKUP(A18,TV_Merged!E:F,2,FALSE)</f>
        <v>RI birth</v>
      </c>
      <c r="C18" s="319">
        <v>100</v>
      </c>
      <c r="E18" s="320">
        <f t="shared" si="0"/>
        <v>100</v>
      </c>
      <c r="F18" s="319">
        <v>100</v>
      </c>
      <c r="H18" s="320">
        <f t="shared" si="1"/>
        <v>100</v>
      </c>
      <c r="I18" s="319">
        <v>50</v>
      </c>
      <c r="J18" s="321">
        <v>50</v>
      </c>
      <c r="L18" s="320">
        <f t="shared" si="2"/>
        <v>100</v>
      </c>
      <c r="M18" s="319">
        <v>100</v>
      </c>
      <c r="O18" s="320">
        <f t="shared" si="3"/>
        <v>100</v>
      </c>
    </row>
    <row r="19" spans="1:15" x14ac:dyDescent="0.35">
      <c r="A19" s="64" t="s">
        <v>2260</v>
      </c>
      <c r="B19" s="319" t="str">
        <f>VLOOKUP(A19,TV_Merged!E:F,2,FALSE)</f>
        <v>RI 1st year</v>
      </c>
      <c r="C19" s="319">
        <v>100</v>
      </c>
      <c r="E19" s="320">
        <f t="shared" si="0"/>
        <v>100</v>
      </c>
      <c r="F19" s="319">
        <v>100</v>
      </c>
      <c r="H19" s="320">
        <f t="shared" si="1"/>
        <v>100</v>
      </c>
      <c r="I19" s="319">
        <v>50</v>
      </c>
      <c r="J19" s="321">
        <v>50</v>
      </c>
      <c r="L19" s="320">
        <f t="shared" si="2"/>
        <v>100</v>
      </c>
      <c r="M19" s="319">
        <v>100</v>
      </c>
      <c r="O19" s="320">
        <f t="shared" si="3"/>
        <v>100</v>
      </c>
    </row>
    <row r="20" spans="1:15" x14ac:dyDescent="0.35">
      <c r="A20" s="64" t="s">
        <v>2261</v>
      </c>
      <c r="B20" s="319" t="str">
        <f>VLOOKUP(A20,TV_Merged!E:F,2,FALSE)</f>
        <v>RI 2nd year</v>
      </c>
      <c r="C20" s="319">
        <v>100</v>
      </c>
      <c r="E20" s="320">
        <f t="shared" ref="E20:E88" si="4">SUM(C20:D20)</f>
        <v>100</v>
      </c>
      <c r="F20" s="319">
        <v>100</v>
      </c>
      <c r="H20" s="320">
        <f t="shared" ref="H20:H32" si="5">SUM(F20:G20)</f>
        <v>100</v>
      </c>
      <c r="I20" s="319">
        <v>50</v>
      </c>
      <c r="J20" s="321">
        <v>50</v>
      </c>
      <c r="L20" s="320">
        <f t="shared" si="2"/>
        <v>100</v>
      </c>
      <c r="M20" s="319">
        <v>100</v>
      </c>
      <c r="O20" s="320">
        <f t="shared" si="3"/>
        <v>100</v>
      </c>
    </row>
    <row r="21" spans="1:15" x14ac:dyDescent="0.35">
      <c r="A21" s="64" t="s">
        <v>2262</v>
      </c>
      <c r="B21" s="319" t="str">
        <f>VLOOKUP(A21,TV_Merged!E:F,2,FALSE)</f>
        <v>RI Td CBA</v>
      </c>
      <c r="C21" s="319">
        <v>100</v>
      </c>
      <c r="E21" s="320">
        <f t="shared" si="4"/>
        <v>100</v>
      </c>
      <c r="F21" s="319">
        <v>100</v>
      </c>
      <c r="H21" s="320">
        <f t="shared" si="5"/>
        <v>100</v>
      </c>
      <c r="I21" s="319">
        <v>50</v>
      </c>
      <c r="J21" s="321">
        <v>50</v>
      </c>
      <c r="L21" s="320">
        <f t="shared" si="2"/>
        <v>100</v>
      </c>
      <c r="M21" s="319">
        <v>100</v>
      </c>
      <c r="O21" s="320">
        <f t="shared" si="3"/>
        <v>100</v>
      </c>
    </row>
    <row r="22" spans="1:15" x14ac:dyDescent="0.35">
      <c r="A22" s="64" t="s">
        <v>2254</v>
      </c>
      <c r="B22" s="319" t="str">
        <f>VLOOKUP(A22,TV_Merged!E:F,2,FALSE)</f>
        <v>SIAs</v>
      </c>
      <c r="C22" s="319">
        <v>100</v>
      </c>
      <c r="E22" s="320">
        <f t="shared" si="4"/>
        <v>100</v>
      </c>
      <c r="F22" s="319">
        <v>100</v>
      </c>
      <c r="H22" s="320">
        <f t="shared" si="5"/>
        <v>100</v>
      </c>
      <c r="I22" s="319">
        <v>50</v>
      </c>
      <c r="J22" s="321">
        <v>50</v>
      </c>
      <c r="L22" s="320">
        <f t="shared" si="2"/>
        <v>100</v>
      </c>
      <c r="M22" s="319">
        <v>100</v>
      </c>
      <c r="O22" s="320">
        <f t="shared" si="3"/>
        <v>100</v>
      </c>
    </row>
    <row r="23" spans="1:15" x14ac:dyDescent="0.35">
      <c r="A23" s="64" t="s">
        <v>2255</v>
      </c>
      <c r="B23" s="319" t="str">
        <f>VLOOKUP(A23,TV_Merged!E:F,2,FALSE)</f>
        <v>RI adverse effects</v>
      </c>
      <c r="C23" s="319">
        <v>100</v>
      </c>
      <c r="E23" s="320">
        <f t="shared" si="4"/>
        <v>100</v>
      </c>
      <c r="F23" s="319">
        <v>100</v>
      </c>
      <c r="H23" s="320">
        <f t="shared" si="5"/>
        <v>100</v>
      </c>
      <c r="I23" s="319">
        <v>50</v>
      </c>
      <c r="J23" s="321">
        <v>50</v>
      </c>
      <c r="L23" s="320">
        <f t="shared" si="2"/>
        <v>100</v>
      </c>
      <c r="M23" s="319">
        <v>100</v>
      </c>
      <c r="O23" s="320">
        <f t="shared" si="3"/>
        <v>100</v>
      </c>
    </row>
    <row r="24" spans="1:15" x14ac:dyDescent="0.35">
      <c r="A24" s="64" t="s">
        <v>2256</v>
      </c>
      <c r="B24" s="319" t="str">
        <f>VLOOKUP(A24,TV_Merged!E:F,2,FALSE)</f>
        <v>Outbreak detection &amp; response</v>
      </c>
      <c r="C24" s="319">
        <v>100</v>
      </c>
      <c r="E24" s="320">
        <f t="shared" si="4"/>
        <v>100</v>
      </c>
      <c r="F24" s="319">
        <v>100</v>
      </c>
      <c r="H24" s="320">
        <f t="shared" si="5"/>
        <v>100</v>
      </c>
      <c r="I24" s="319">
        <v>50</v>
      </c>
      <c r="J24" s="321">
        <v>50</v>
      </c>
      <c r="L24" s="320">
        <f t="shared" si="2"/>
        <v>100</v>
      </c>
      <c r="M24" s="319">
        <v>100</v>
      </c>
      <c r="O24" s="320">
        <f t="shared" si="3"/>
        <v>100</v>
      </c>
    </row>
    <row r="25" spans="1:15" x14ac:dyDescent="0.35">
      <c r="A25" s="64" t="s">
        <v>2257</v>
      </c>
      <c r="B25" s="319" t="str">
        <f>VLOOKUP(A25,TV_Merged!E:F,2,FALSE)</f>
        <v>Mobiliation &amp; promotion of EPI</v>
      </c>
      <c r="C25" s="319">
        <v>100</v>
      </c>
      <c r="E25" s="320">
        <f t="shared" si="4"/>
        <v>100</v>
      </c>
      <c r="F25" s="319">
        <v>100</v>
      </c>
      <c r="H25" s="320">
        <f t="shared" si="5"/>
        <v>100</v>
      </c>
      <c r="I25" s="319">
        <v>50</v>
      </c>
      <c r="J25" s="321">
        <v>50</v>
      </c>
      <c r="L25" s="320">
        <f t="shared" si="2"/>
        <v>100</v>
      </c>
      <c r="M25" s="319">
        <v>100</v>
      </c>
      <c r="O25" s="320">
        <f t="shared" si="3"/>
        <v>100</v>
      </c>
    </row>
    <row r="26" spans="1:15" x14ac:dyDescent="0.35">
      <c r="A26" s="64" t="s">
        <v>2258</v>
      </c>
      <c r="B26" s="319" t="str">
        <f>VLOOKUP(A26,TV_Merged!E:F,2,FALSE)</f>
        <v>VPD surveillance</v>
      </c>
      <c r="C26" s="319">
        <v>100</v>
      </c>
      <c r="E26" s="320">
        <f t="shared" si="4"/>
        <v>100</v>
      </c>
      <c r="F26" s="319">
        <v>100</v>
      </c>
      <c r="H26" s="320">
        <f t="shared" si="5"/>
        <v>100</v>
      </c>
      <c r="I26" s="319">
        <v>50</v>
      </c>
      <c r="J26" s="321">
        <v>50</v>
      </c>
      <c r="L26" s="320">
        <f t="shared" si="2"/>
        <v>100</v>
      </c>
      <c r="M26" s="319">
        <v>100</v>
      </c>
      <c r="O26" s="320">
        <f t="shared" si="3"/>
        <v>100</v>
      </c>
    </row>
    <row r="27" spans="1:15" x14ac:dyDescent="0.35">
      <c r="A27" s="64" t="s">
        <v>2293</v>
      </c>
      <c r="B27" s="319" t="str">
        <f>VLOOKUP(A27,TV_Merged!E:F,2,FALSE)</f>
        <v>FP consult first time</v>
      </c>
      <c r="C27" s="319">
        <v>100</v>
      </c>
      <c r="E27" s="320">
        <f t="shared" si="4"/>
        <v>100</v>
      </c>
      <c r="F27" s="319">
        <v>100</v>
      </c>
      <c r="H27" s="320">
        <f t="shared" si="5"/>
        <v>100</v>
      </c>
      <c r="I27" s="319">
        <v>50</v>
      </c>
      <c r="J27" s="321">
        <v>50</v>
      </c>
      <c r="L27" s="320">
        <f t="shared" si="2"/>
        <v>100</v>
      </c>
      <c r="M27" s="319">
        <v>100</v>
      </c>
      <c r="O27" s="320">
        <f t="shared" si="3"/>
        <v>100</v>
      </c>
    </row>
    <row r="28" spans="1:15" x14ac:dyDescent="0.35">
      <c r="A28" s="64" t="s">
        <v>2294</v>
      </c>
      <c r="B28" s="319" t="str">
        <f>VLOOKUP(A28,TV_Merged!E:F,2,FALSE)</f>
        <v>FP consult postpartum</v>
      </c>
      <c r="C28" s="319">
        <v>100</v>
      </c>
      <c r="E28" s="320">
        <f t="shared" si="4"/>
        <v>100</v>
      </c>
      <c r="F28" s="319">
        <v>100</v>
      </c>
      <c r="H28" s="320">
        <f t="shared" si="5"/>
        <v>100</v>
      </c>
      <c r="I28" s="319">
        <v>50</v>
      </c>
      <c r="J28" s="321">
        <v>50</v>
      </c>
      <c r="L28" s="320">
        <f t="shared" si="2"/>
        <v>100</v>
      </c>
      <c r="M28" s="319">
        <v>100</v>
      </c>
      <c r="O28" s="320">
        <f t="shared" si="3"/>
        <v>100</v>
      </c>
    </row>
    <row r="29" spans="1:15" x14ac:dyDescent="0.35">
      <c r="A29" s="64" t="s">
        <v>2295</v>
      </c>
      <c r="B29" s="319" t="str">
        <f>VLOOKUP(A29,TV_Merged!E:F,2,FALSE)</f>
        <v>FP consult switch</v>
      </c>
      <c r="C29" s="319">
        <v>100</v>
      </c>
      <c r="E29" s="320">
        <f t="shared" si="4"/>
        <v>100</v>
      </c>
      <c r="F29" s="319">
        <v>100</v>
      </c>
      <c r="H29" s="320">
        <f t="shared" si="5"/>
        <v>100</v>
      </c>
      <c r="I29" s="319">
        <v>50</v>
      </c>
      <c r="J29" s="321">
        <v>50</v>
      </c>
      <c r="L29" s="320">
        <f t="shared" si="2"/>
        <v>100</v>
      </c>
      <c r="M29" s="319">
        <v>100</v>
      </c>
      <c r="O29" s="320">
        <f t="shared" si="3"/>
        <v>100</v>
      </c>
    </row>
    <row r="30" spans="1:15" x14ac:dyDescent="0.35">
      <c r="A30" s="64" t="s">
        <v>2643</v>
      </c>
      <c r="B30" s="319" t="str">
        <f>VLOOKUP(A30,TV_Merged!E:F,2,FALSE)</f>
        <v>Provision of contraceptives</v>
      </c>
      <c r="C30" s="319">
        <v>100</v>
      </c>
      <c r="E30" s="320">
        <f t="shared" si="4"/>
        <v>100</v>
      </c>
      <c r="F30" s="319">
        <v>100</v>
      </c>
      <c r="H30" s="320">
        <f t="shared" si="5"/>
        <v>100</v>
      </c>
      <c r="I30" s="319">
        <v>50</v>
      </c>
      <c r="J30" s="321">
        <v>50</v>
      </c>
      <c r="L30" s="320">
        <f t="shared" si="2"/>
        <v>100</v>
      </c>
      <c r="M30" s="319">
        <v>100</v>
      </c>
      <c r="O30" s="320">
        <f t="shared" si="3"/>
        <v>100</v>
      </c>
    </row>
    <row r="31" spans="1:15" x14ac:dyDescent="0.35">
      <c r="A31" s="64" t="s">
        <v>2646</v>
      </c>
      <c r="B31" s="319" t="str">
        <f>VLOOKUP(A31,TV_Merged!E:F,2,FALSE)</f>
        <v>Psycho-social counseling</v>
      </c>
      <c r="C31" s="319">
        <v>100</v>
      </c>
      <c r="E31" s="320">
        <f t="shared" si="4"/>
        <v>100</v>
      </c>
      <c r="F31" s="319">
        <v>100</v>
      </c>
      <c r="H31" s="320">
        <f t="shared" si="5"/>
        <v>100</v>
      </c>
      <c r="I31" s="319">
        <v>50</v>
      </c>
      <c r="J31" s="321">
        <v>50</v>
      </c>
      <c r="L31" s="320">
        <f t="shared" si="2"/>
        <v>100</v>
      </c>
      <c r="M31" s="319">
        <v>100</v>
      </c>
      <c r="O31" s="320">
        <f t="shared" si="3"/>
        <v>100</v>
      </c>
    </row>
    <row r="32" spans="1:15" x14ac:dyDescent="0.35">
      <c r="A32" s="64" t="s">
        <v>2648</v>
      </c>
      <c r="B32" s="319" t="str">
        <f>VLOOKUP(A32,TV_Merged!E:F,2,FALSE)</f>
        <v>Post-abortion follow-up</v>
      </c>
      <c r="C32" s="319">
        <v>100</v>
      </c>
      <c r="E32" s="320">
        <f t="shared" si="4"/>
        <v>100</v>
      </c>
      <c r="F32" s="319">
        <v>100</v>
      </c>
      <c r="H32" s="320">
        <f t="shared" si="5"/>
        <v>100</v>
      </c>
      <c r="I32" s="319">
        <v>50</v>
      </c>
      <c r="J32" s="321">
        <v>50</v>
      </c>
      <c r="L32" s="320">
        <f t="shared" si="2"/>
        <v>100</v>
      </c>
      <c r="M32" s="319">
        <v>100</v>
      </c>
      <c r="O32" s="320">
        <f t="shared" si="3"/>
        <v>100</v>
      </c>
    </row>
    <row r="33" spans="1:15" x14ac:dyDescent="0.35">
      <c r="A33" s="64" t="s">
        <v>2649</v>
      </c>
      <c r="B33" s="319" t="str">
        <f>VLOOKUP(A33,TV_Merged!E:F,2,FALSE)</f>
        <v>Education on menstration</v>
      </c>
      <c r="C33" s="319">
        <v>100</v>
      </c>
      <c r="E33" s="320">
        <f t="shared" si="4"/>
        <v>100</v>
      </c>
      <c r="F33" s="319">
        <v>100</v>
      </c>
      <c r="H33" s="320">
        <f t="shared" ref="H33:H64" si="6">SUM(F33:G33)</f>
        <v>100</v>
      </c>
      <c r="I33" s="319">
        <v>50</v>
      </c>
      <c r="J33" s="321">
        <v>50</v>
      </c>
      <c r="L33" s="320">
        <f t="shared" ref="L33:L64" si="7">SUM(I33:K33)</f>
        <v>100</v>
      </c>
      <c r="M33" s="319">
        <v>100</v>
      </c>
      <c r="O33" s="320">
        <f t="shared" ref="O33:O64" si="8">SUM(M33:N33)</f>
        <v>100</v>
      </c>
    </row>
    <row r="34" spans="1:15" x14ac:dyDescent="0.35">
      <c r="A34" s="64" t="s">
        <v>2651</v>
      </c>
      <c r="B34" s="319" t="str">
        <f>VLOOKUP(A34,TV_Merged!E:F,2,FALSE)</f>
        <v>Promote self-breast exam</v>
      </c>
      <c r="C34" s="319">
        <v>100</v>
      </c>
      <c r="E34" s="320">
        <f t="shared" si="4"/>
        <v>100</v>
      </c>
      <c r="F34" s="319">
        <v>100</v>
      </c>
      <c r="H34" s="320">
        <f t="shared" si="6"/>
        <v>100</v>
      </c>
      <c r="I34" s="319">
        <v>50</v>
      </c>
      <c r="J34" s="321">
        <v>50</v>
      </c>
      <c r="L34" s="320">
        <f t="shared" si="7"/>
        <v>100</v>
      </c>
      <c r="M34" s="319">
        <v>100</v>
      </c>
      <c r="O34" s="320">
        <f t="shared" si="8"/>
        <v>100</v>
      </c>
    </row>
    <row r="35" spans="1:15" x14ac:dyDescent="0.35">
      <c r="A35" s="64" t="s">
        <v>2652</v>
      </c>
      <c r="B35" s="319" t="str">
        <f>VLOOKUP(A35,TV_Merged!E:F,2,FALSE)</f>
        <v>HPV vacination</v>
      </c>
      <c r="C35" s="319">
        <v>100</v>
      </c>
      <c r="E35" s="320">
        <f t="shared" si="4"/>
        <v>100</v>
      </c>
      <c r="F35" s="319">
        <v>100</v>
      </c>
      <c r="H35" s="320">
        <f t="shared" si="6"/>
        <v>100</v>
      </c>
      <c r="I35" s="319">
        <v>50</v>
      </c>
      <c r="J35" s="321">
        <v>50</v>
      </c>
      <c r="L35" s="320">
        <f t="shared" si="7"/>
        <v>100</v>
      </c>
      <c r="M35" s="319">
        <v>100</v>
      </c>
      <c r="O35" s="320">
        <f t="shared" si="8"/>
        <v>100</v>
      </c>
    </row>
    <row r="36" spans="1:15" x14ac:dyDescent="0.35">
      <c r="A36" s="64" t="s">
        <v>2653</v>
      </c>
      <c r="B36" s="319" t="str">
        <f>VLOOKUP(A36,TV_Merged!E:F,2,FALSE)</f>
        <v>Education on health &amp; wellbeing</v>
      </c>
      <c r="C36" s="319">
        <v>100</v>
      </c>
      <c r="E36" s="320">
        <f t="shared" si="4"/>
        <v>100</v>
      </c>
      <c r="F36" s="319">
        <v>100</v>
      </c>
      <c r="H36" s="320">
        <f t="shared" si="6"/>
        <v>100</v>
      </c>
      <c r="I36" s="319">
        <v>50</v>
      </c>
      <c r="J36" s="321">
        <v>50</v>
      </c>
      <c r="L36" s="320">
        <f t="shared" si="7"/>
        <v>100</v>
      </c>
      <c r="M36" s="319">
        <v>100</v>
      </c>
      <c r="O36" s="320">
        <f t="shared" si="8"/>
        <v>100</v>
      </c>
    </row>
    <row r="37" spans="1:15" x14ac:dyDescent="0.35">
      <c r="A37" s="64" t="s">
        <v>2654</v>
      </c>
      <c r="B37" s="319" t="str">
        <f>VLOOKUP(A37,TV_Merged!E:F,2,FALSE)</f>
        <v>Adolescent SRH</v>
      </c>
      <c r="C37" s="319">
        <v>100</v>
      </c>
      <c r="E37" s="320">
        <f t="shared" si="4"/>
        <v>100</v>
      </c>
      <c r="F37" s="319">
        <v>100</v>
      </c>
      <c r="H37" s="320">
        <f t="shared" si="6"/>
        <v>100</v>
      </c>
      <c r="I37" s="319">
        <v>50</v>
      </c>
      <c r="J37" s="321">
        <v>50</v>
      </c>
      <c r="L37" s="320">
        <f t="shared" si="7"/>
        <v>100</v>
      </c>
      <c r="M37" s="319">
        <v>100</v>
      </c>
      <c r="O37" s="320">
        <f t="shared" si="8"/>
        <v>100</v>
      </c>
    </row>
    <row r="38" spans="1:15" x14ac:dyDescent="0.35">
      <c r="A38" s="64" t="s">
        <v>2655</v>
      </c>
      <c r="B38" s="319" t="str">
        <f>VLOOKUP(A38,TV_Merged!E:F,2,FALSE)</f>
        <v>Provision of adolescent-friendly contraceptives</v>
      </c>
      <c r="C38" s="319">
        <v>100</v>
      </c>
      <c r="E38" s="320">
        <f t="shared" si="4"/>
        <v>100</v>
      </c>
      <c r="F38" s="319">
        <v>100</v>
      </c>
      <c r="H38" s="320">
        <f t="shared" si="6"/>
        <v>100</v>
      </c>
      <c r="I38" s="319">
        <v>50</v>
      </c>
      <c r="J38" s="321">
        <v>50</v>
      </c>
      <c r="L38" s="320">
        <f t="shared" si="7"/>
        <v>100</v>
      </c>
      <c r="M38" s="319">
        <v>100</v>
      </c>
      <c r="O38" s="320">
        <f t="shared" si="8"/>
        <v>100</v>
      </c>
    </row>
    <row r="39" spans="1:15" x14ac:dyDescent="0.35">
      <c r="A39" s="64" t="s">
        <v>2656</v>
      </c>
      <c r="B39" s="319" t="str">
        <f>VLOOKUP(A39,TV_Merged!E:F,2,FALSE)</f>
        <v>Education about GBV</v>
      </c>
      <c r="C39" s="319">
        <v>100</v>
      </c>
      <c r="E39" s="320">
        <f t="shared" si="4"/>
        <v>100</v>
      </c>
      <c r="F39" s="319">
        <v>100</v>
      </c>
      <c r="H39" s="320">
        <f t="shared" si="6"/>
        <v>100</v>
      </c>
      <c r="I39" s="319">
        <v>50</v>
      </c>
      <c r="J39" s="321">
        <v>50</v>
      </c>
      <c r="L39" s="320">
        <f t="shared" si="7"/>
        <v>100</v>
      </c>
      <c r="M39" s="319">
        <v>100</v>
      </c>
      <c r="O39" s="320">
        <f t="shared" si="8"/>
        <v>100</v>
      </c>
    </row>
    <row r="40" spans="1:15" x14ac:dyDescent="0.35">
      <c r="A40" s="64" t="s">
        <v>2657</v>
      </c>
      <c r="B40" s="319" t="str">
        <f>VLOOKUP(A40,TV_Merged!E:F,2,FALSE)</f>
        <v>Community dialogue about GBV</v>
      </c>
      <c r="C40" s="319">
        <v>100</v>
      </c>
      <c r="E40" s="320">
        <f t="shared" si="4"/>
        <v>100</v>
      </c>
      <c r="F40" s="319">
        <v>100</v>
      </c>
      <c r="H40" s="320">
        <f t="shared" si="6"/>
        <v>100</v>
      </c>
      <c r="I40" s="319">
        <v>50</v>
      </c>
      <c r="J40" s="321">
        <v>50</v>
      </c>
      <c r="L40" s="320">
        <f t="shared" si="7"/>
        <v>100</v>
      </c>
      <c r="M40" s="319">
        <v>100</v>
      </c>
      <c r="O40" s="320">
        <f t="shared" si="8"/>
        <v>100</v>
      </c>
    </row>
    <row r="41" spans="1:15" x14ac:dyDescent="0.35">
      <c r="A41" s="64" t="s">
        <v>2662</v>
      </c>
      <c r="B41" s="319" t="str">
        <f>VLOOKUP(A41,TV_Merged!E:F,2,FALSE)</f>
        <v>Psycho-social support for GBV</v>
      </c>
      <c r="C41" s="319">
        <v>100</v>
      </c>
      <c r="E41" s="320">
        <f t="shared" si="4"/>
        <v>100</v>
      </c>
      <c r="F41" s="319">
        <v>100</v>
      </c>
      <c r="H41" s="320">
        <f t="shared" si="6"/>
        <v>100</v>
      </c>
      <c r="I41" s="319">
        <v>50</v>
      </c>
      <c r="J41" s="321">
        <v>50</v>
      </c>
      <c r="L41" s="320">
        <f t="shared" si="7"/>
        <v>100</v>
      </c>
      <c r="M41" s="319">
        <v>100</v>
      </c>
      <c r="O41" s="320">
        <f t="shared" si="8"/>
        <v>100</v>
      </c>
    </row>
    <row r="42" spans="1:15" x14ac:dyDescent="0.35">
      <c r="A42" s="64" t="s">
        <v>2663</v>
      </c>
      <c r="B42" s="319" t="str">
        <f>VLOOKUP(A42,TV_Merged!E:F,2,FALSE)</f>
        <v>Adovacy against HTP</v>
      </c>
      <c r="C42" s="319">
        <v>100</v>
      </c>
      <c r="E42" s="320">
        <f t="shared" si="4"/>
        <v>100</v>
      </c>
      <c r="F42" s="319">
        <v>100</v>
      </c>
      <c r="H42" s="320">
        <f t="shared" si="6"/>
        <v>100</v>
      </c>
      <c r="I42" s="319">
        <v>50</v>
      </c>
      <c r="J42" s="321">
        <v>50</v>
      </c>
      <c r="L42" s="320">
        <f t="shared" si="7"/>
        <v>100</v>
      </c>
      <c r="M42" s="319">
        <v>100</v>
      </c>
      <c r="O42" s="320">
        <f t="shared" si="8"/>
        <v>100</v>
      </c>
    </row>
    <row r="43" spans="1:15" x14ac:dyDescent="0.35">
      <c r="A43" s="64" t="s">
        <v>2666</v>
      </c>
      <c r="B43" s="319" t="str">
        <f>VLOOKUP(A43,TV_Merged!E:F,2,FALSE)</f>
        <v>SRH counseling for men</v>
      </c>
      <c r="C43" s="319">
        <v>100</v>
      </c>
      <c r="E43" s="320">
        <f t="shared" si="4"/>
        <v>100</v>
      </c>
      <c r="F43" s="319">
        <v>100</v>
      </c>
      <c r="H43" s="320">
        <f t="shared" si="6"/>
        <v>100</v>
      </c>
      <c r="I43" s="319">
        <v>50</v>
      </c>
      <c r="J43" s="321">
        <v>50</v>
      </c>
      <c r="L43" s="320">
        <f t="shared" si="7"/>
        <v>100</v>
      </c>
      <c r="M43" s="319">
        <v>100</v>
      </c>
      <c r="O43" s="320">
        <f t="shared" si="8"/>
        <v>100</v>
      </c>
    </row>
    <row r="44" spans="1:15" x14ac:dyDescent="0.35">
      <c r="A44" s="64" t="s">
        <v>2667</v>
      </c>
      <c r="B44" s="319" t="str">
        <f>VLOOKUP(A44,TV_Merged!E:F,2,FALSE)</f>
        <v>Promote breast feeding</v>
      </c>
      <c r="C44" s="319">
        <v>100</v>
      </c>
      <c r="E44" s="320">
        <f t="shared" si="4"/>
        <v>100</v>
      </c>
      <c r="F44" s="319">
        <v>100</v>
      </c>
      <c r="H44" s="320">
        <f t="shared" si="6"/>
        <v>100</v>
      </c>
      <c r="I44" s="319">
        <v>50</v>
      </c>
      <c r="J44" s="321">
        <v>50</v>
      </c>
      <c r="L44" s="320">
        <f t="shared" si="7"/>
        <v>100</v>
      </c>
      <c r="M44" s="319">
        <v>100</v>
      </c>
      <c r="O44" s="320">
        <f t="shared" si="8"/>
        <v>100</v>
      </c>
    </row>
    <row r="45" spans="1:15" x14ac:dyDescent="0.35">
      <c r="A45" s="64" t="s">
        <v>2668</v>
      </c>
      <c r="B45" s="319" t="str">
        <f>VLOOKUP(A45,TV_Merged!E:F,2,FALSE)</f>
        <v>Nutritional screening during pregnancy</v>
      </c>
      <c r="C45" s="319">
        <v>100</v>
      </c>
      <c r="E45" s="320">
        <f t="shared" si="4"/>
        <v>100</v>
      </c>
      <c r="F45" s="319">
        <v>100</v>
      </c>
      <c r="H45" s="320">
        <f t="shared" si="6"/>
        <v>100</v>
      </c>
      <c r="I45" s="319">
        <v>50</v>
      </c>
      <c r="J45" s="321">
        <v>50</v>
      </c>
      <c r="L45" s="320">
        <f t="shared" si="7"/>
        <v>100</v>
      </c>
      <c r="M45" s="319">
        <v>100</v>
      </c>
      <c r="O45" s="320">
        <f t="shared" si="8"/>
        <v>100</v>
      </c>
    </row>
    <row r="46" spans="1:15" x14ac:dyDescent="0.35">
      <c r="A46" s="64" t="s">
        <v>2669</v>
      </c>
      <c r="B46" s="319" t="str">
        <f>VLOOKUP(A46,TV_Merged!E:F,2,FALSE)</f>
        <v>Monthly monitoring</v>
      </c>
      <c r="C46" s="319">
        <v>100</v>
      </c>
      <c r="E46" s="320">
        <f t="shared" si="4"/>
        <v>100</v>
      </c>
      <c r="F46" s="319">
        <v>100</v>
      </c>
      <c r="H46" s="320">
        <f t="shared" si="6"/>
        <v>100</v>
      </c>
      <c r="I46" s="319">
        <v>50</v>
      </c>
      <c r="J46" s="321">
        <v>50</v>
      </c>
      <c r="L46" s="320">
        <f t="shared" si="7"/>
        <v>100</v>
      </c>
      <c r="M46" s="319">
        <v>100</v>
      </c>
      <c r="O46" s="320">
        <f t="shared" si="8"/>
        <v>100</v>
      </c>
    </row>
    <row r="47" spans="1:15" x14ac:dyDescent="0.35">
      <c r="A47" s="64" t="s">
        <v>2670</v>
      </c>
      <c r="B47" s="319" t="str">
        <f>VLOOKUP(A47,TV_Merged!E:F,2,FALSE)</f>
        <v>MUAC and oedema screening</v>
      </c>
      <c r="C47" s="319">
        <v>100</v>
      </c>
      <c r="E47" s="320">
        <f t="shared" si="4"/>
        <v>100</v>
      </c>
      <c r="F47" s="319">
        <v>100</v>
      </c>
      <c r="H47" s="320">
        <f t="shared" si="6"/>
        <v>100</v>
      </c>
      <c r="I47" s="319">
        <v>50</v>
      </c>
      <c r="J47" s="321">
        <v>50</v>
      </c>
      <c r="L47" s="320">
        <f t="shared" si="7"/>
        <v>100</v>
      </c>
      <c r="M47" s="319">
        <v>100</v>
      </c>
      <c r="O47" s="320">
        <f t="shared" si="8"/>
        <v>100</v>
      </c>
    </row>
    <row r="48" spans="1:15" x14ac:dyDescent="0.35">
      <c r="A48" s="64" t="s">
        <v>2672</v>
      </c>
      <c r="B48" s="319" t="str">
        <f>VLOOKUP(A48,TV_Merged!E:F,2,FALSE)</f>
        <v>Promote nutrition for MNC</v>
      </c>
      <c r="C48" s="319">
        <v>100</v>
      </c>
      <c r="E48" s="320">
        <f t="shared" si="4"/>
        <v>100</v>
      </c>
      <c r="F48" s="319">
        <v>100</v>
      </c>
      <c r="H48" s="320">
        <f t="shared" si="6"/>
        <v>100</v>
      </c>
      <c r="I48" s="319">
        <v>50</v>
      </c>
      <c r="J48" s="321">
        <v>50</v>
      </c>
      <c r="L48" s="320">
        <f t="shared" si="7"/>
        <v>100</v>
      </c>
      <c r="M48" s="319">
        <v>100</v>
      </c>
      <c r="O48" s="320">
        <f t="shared" si="8"/>
        <v>100</v>
      </c>
    </row>
    <row r="49" spans="1:15" x14ac:dyDescent="0.35">
      <c r="A49" s="64" t="s">
        <v>2673</v>
      </c>
      <c r="B49" s="319" t="str">
        <f>VLOOKUP(A49,TV_Merged!E:F,2,FALSE)</f>
        <v>Education re nutrition</v>
      </c>
      <c r="C49" s="319">
        <v>100</v>
      </c>
      <c r="E49" s="320">
        <f t="shared" si="4"/>
        <v>100</v>
      </c>
      <c r="F49" s="319">
        <v>100</v>
      </c>
      <c r="H49" s="320">
        <f t="shared" si="6"/>
        <v>100</v>
      </c>
      <c r="I49" s="319">
        <v>50</v>
      </c>
      <c r="J49" s="321">
        <v>50</v>
      </c>
      <c r="L49" s="320">
        <f t="shared" si="7"/>
        <v>100</v>
      </c>
      <c r="M49" s="319">
        <v>100</v>
      </c>
      <c r="O49" s="320">
        <f t="shared" si="8"/>
        <v>100</v>
      </c>
    </row>
    <row r="50" spans="1:15" x14ac:dyDescent="0.35">
      <c r="A50" s="64" t="s">
        <v>2676</v>
      </c>
      <c r="B50" s="319" t="str">
        <f>VLOOKUP(A50,TV_Merged!E:F,2,FALSE)</f>
        <v>Promote iodized salt &amp; fortified food</v>
      </c>
      <c r="C50" s="319">
        <v>100</v>
      </c>
      <c r="E50" s="320">
        <f t="shared" si="4"/>
        <v>100</v>
      </c>
      <c r="F50" s="319">
        <v>100</v>
      </c>
      <c r="H50" s="320">
        <f t="shared" si="6"/>
        <v>100</v>
      </c>
      <c r="I50" s="319">
        <v>50</v>
      </c>
      <c r="J50" s="321">
        <v>50</v>
      </c>
      <c r="L50" s="320">
        <f t="shared" si="7"/>
        <v>100</v>
      </c>
      <c r="M50" s="319">
        <v>100</v>
      </c>
      <c r="O50" s="320">
        <f t="shared" si="8"/>
        <v>100</v>
      </c>
    </row>
    <row r="51" spans="1:15" x14ac:dyDescent="0.35">
      <c r="A51" s="64" t="s">
        <v>2677</v>
      </c>
      <c r="B51" s="319" t="str">
        <f>VLOOKUP(A51,TV_Merged!E:F,2,FALSE)</f>
        <v>Nutrition outreach</v>
      </c>
      <c r="C51" s="319">
        <v>100</v>
      </c>
      <c r="E51" s="320">
        <f t="shared" si="4"/>
        <v>100</v>
      </c>
      <c r="F51" s="319">
        <v>100</v>
      </c>
      <c r="H51" s="320">
        <f t="shared" si="6"/>
        <v>100</v>
      </c>
      <c r="I51" s="319">
        <v>50</v>
      </c>
      <c r="J51" s="321">
        <v>50</v>
      </c>
      <c r="L51" s="320">
        <f t="shared" si="7"/>
        <v>100</v>
      </c>
      <c r="M51" s="319">
        <v>100</v>
      </c>
      <c r="O51" s="320">
        <f t="shared" si="8"/>
        <v>100</v>
      </c>
    </row>
    <row r="52" spans="1:15" x14ac:dyDescent="0.35">
      <c r="A52" s="64" t="s">
        <v>2678</v>
      </c>
      <c r="B52" s="319" t="str">
        <f>VLOOKUP(A52,TV_Merged!E:F,2,FALSE)</f>
        <v>Promote gender equity &amp; empowerment</v>
      </c>
      <c r="C52" s="319">
        <v>100</v>
      </c>
      <c r="E52" s="320">
        <f t="shared" si="4"/>
        <v>100</v>
      </c>
      <c r="F52" s="319">
        <v>100</v>
      </c>
      <c r="H52" s="320">
        <f t="shared" si="6"/>
        <v>100</v>
      </c>
      <c r="I52" s="319">
        <v>50</v>
      </c>
      <c r="J52" s="321">
        <v>50</v>
      </c>
      <c r="L52" s="320">
        <f t="shared" si="7"/>
        <v>100</v>
      </c>
      <c r="M52" s="319">
        <v>100</v>
      </c>
      <c r="O52" s="320">
        <f t="shared" si="8"/>
        <v>100</v>
      </c>
    </row>
    <row r="53" spans="1:15" x14ac:dyDescent="0.35">
      <c r="A53" s="64" t="s">
        <v>2679</v>
      </c>
      <c r="B53" s="319" t="str">
        <f>VLOOKUP(A53,TV_Merged!E:F,2,FALSE)</f>
        <v>Nutritional disaster response</v>
      </c>
      <c r="C53" s="319">
        <v>100</v>
      </c>
      <c r="E53" s="320">
        <f t="shared" si="4"/>
        <v>100</v>
      </c>
      <c r="F53" s="319">
        <v>100</v>
      </c>
      <c r="H53" s="320">
        <f t="shared" si="6"/>
        <v>100</v>
      </c>
      <c r="I53" s="319">
        <v>50</v>
      </c>
      <c r="J53" s="321">
        <v>50</v>
      </c>
      <c r="L53" s="320">
        <f t="shared" si="7"/>
        <v>100</v>
      </c>
      <c r="M53" s="319">
        <v>100</v>
      </c>
      <c r="O53" s="320">
        <f t="shared" si="8"/>
        <v>100</v>
      </c>
    </row>
    <row r="54" spans="1:15" x14ac:dyDescent="0.35">
      <c r="A54" s="64" t="s">
        <v>2680</v>
      </c>
      <c r="B54" s="319" t="str">
        <f>VLOOKUP(A54,TV_Merged!E:F,2,FALSE)</f>
        <v>Multisectoral nutrition intervention</v>
      </c>
      <c r="C54" s="319">
        <v>100</v>
      </c>
      <c r="E54" s="320">
        <f t="shared" si="4"/>
        <v>100</v>
      </c>
      <c r="F54" s="319">
        <v>100</v>
      </c>
      <c r="H54" s="320">
        <f t="shared" si="6"/>
        <v>100</v>
      </c>
      <c r="I54" s="319">
        <v>50</v>
      </c>
      <c r="J54" s="321">
        <v>50</v>
      </c>
      <c r="L54" s="320">
        <f t="shared" si="7"/>
        <v>100</v>
      </c>
      <c r="M54" s="319">
        <v>100</v>
      </c>
      <c r="O54" s="320">
        <f t="shared" si="8"/>
        <v>100</v>
      </c>
    </row>
    <row r="55" spans="1:15" x14ac:dyDescent="0.35">
      <c r="A55" s="64" t="s">
        <v>2681</v>
      </c>
      <c r="B55" s="319" t="str">
        <f>VLOOKUP(A55,TV_Merged!E:F,2,FALSE)</f>
        <v>Breast feeding technique</v>
      </c>
      <c r="C55" s="319">
        <v>100</v>
      </c>
      <c r="E55" s="320">
        <f t="shared" si="4"/>
        <v>100</v>
      </c>
      <c r="F55" s="319">
        <v>100</v>
      </c>
      <c r="H55" s="320">
        <f t="shared" si="6"/>
        <v>100</v>
      </c>
      <c r="I55" s="319">
        <v>50</v>
      </c>
      <c r="J55" s="321">
        <v>50</v>
      </c>
      <c r="L55" s="320">
        <f t="shared" si="7"/>
        <v>100</v>
      </c>
      <c r="M55" s="319">
        <v>100</v>
      </c>
      <c r="O55" s="320">
        <f t="shared" si="8"/>
        <v>100</v>
      </c>
    </row>
    <row r="56" spans="1:15" x14ac:dyDescent="0.35">
      <c r="A56" s="64" t="s">
        <v>2682</v>
      </c>
      <c r="B56" s="319" t="str">
        <f>VLOOKUP(A56,TV_Merged!E:F,2,FALSE)</f>
        <v>Acute malnutrition</v>
      </c>
      <c r="C56" s="319">
        <v>100</v>
      </c>
      <c r="E56" s="320">
        <f t="shared" si="4"/>
        <v>100</v>
      </c>
      <c r="F56" s="319">
        <v>100</v>
      </c>
      <c r="H56" s="320">
        <f t="shared" si="6"/>
        <v>100</v>
      </c>
      <c r="I56" s="319">
        <v>50</v>
      </c>
      <c r="J56" s="321">
        <v>50</v>
      </c>
      <c r="L56" s="320">
        <f t="shared" si="7"/>
        <v>100</v>
      </c>
      <c r="M56" s="319">
        <v>100</v>
      </c>
      <c r="O56" s="320">
        <f t="shared" si="8"/>
        <v>100</v>
      </c>
    </row>
    <row r="57" spans="1:15" x14ac:dyDescent="0.35">
      <c r="A57" s="64" t="s">
        <v>2683</v>
      </c>
      <c r="B57" s="319" t="str">
        <f>VLOOKUP(A57,TV_Merged!E:F,2,FALSE)</f>
        <v>Counsel complementary feeding</v>
      </c>
      <c r="C57" s="319">
        <v>100</v>
      </c>
      <c r="E57" s="320">
        <f t="shared" si="4"/>
        <v>100</v>
      </c>
      <c r="F57" s="319">
        <v>100</v>
      </c>
      <c r="H57" s="320">
        <f t="shared" si="6"/>
        <v>100</v>
      </c>
      <c r="I57" s="319">
        <v>50</v>
      </c>
      <c r="J57" s="321">
        <v>50</v>
      </c>
      <c r="L57" s="320">
        <f t="shared" si="7"/>
        <v>100</v>
      </c>
      <c r="M57" s="319">
        <v>100</v>
      </c>
      <c r="O57" s="320">
        <f t="shared" si="8"/>
        <v>100</v>
      </c>
    </row>
    <row r="58" spans="1:15" x14ac:dyDescent="0.35">
      <c r="A58" s="64" t="s">
        <v>2684</v>
      </c>
      <c r="B58" s="319" t="str">
        <f>VLOOKUP(A58,TV_Merged!E:F,2,FALSE)</f>
        <v>Timely complementary feeding</v>
      </c>
      <c r="C58" s="319">
        <v>100</v>
      </c>
      <c r="E58" s="320">
        <f t="shared" si="4"/>
        <v>100</v>
      </c>
      <c r="F58" s="319">
        <v>100</v>
      </c>
      <c r="H58" s="320">
        <f t="shared" si="6"/>
        <v>100</v>
      </c>
      <c r="I58" s="319">
        <v>50</v>
      </c>
      <c r="J58" s="321">
        <v>50</v>
      </c>
      <c r="L58" s="320">
        <f t="shared" si="7"/>
        <v>100</v>
      </c>
      <c r="M58" s="319">
        <v>100</v>
      </c>
      <c r="O58" s="320">
        <f t="shared" si="8"/>
        <v>100</v>
      </c>
    </row>
    <row r="59" spans="1:15" x14ac:dyDescent="0.35">
      <c r="A59" s="64" t="s">
        <v>2685</v>
      </c>
      <c r="B59" s="319" t="str">
        <f>VLOOKUP(A59,TV_Merged!E:F,2,FALSE)</f>
        <v>Promote BF until 24 months</v>
      </c>
      <c r="C59" s="319">
        <v>100</v>
      </c>
      <c r="E59" s="320">
        <f t="shared" si="4"/>
        <v>100</v>
      </c>
      <c r="F59" s="319">
        <v>100</v>
      </c>
      <c r="H59" s="320">
        <f t="shared" si="6"/>
        <v>100</v>
      </c>
      <c r="I59" s="319">
        <v>50</v>
      </c>
      <c r="J59" s="321">
        <v>50</v>
      </c>
      <c r="L59" s="320">
        <f t="shared" si="7"/>
        <v>100</v>
      </c>
      <c r="M59" s="319">
        <v>100</v>
      </c>
      <c r="O59" s="320">
        <f t="shared" si="8"/>
        <v>100</v>
      </c>
    </row>
    <row r="60" spans="1:15" x14ac:dyDescent="0.35">
      <c r="A60" s="64" t="s">
        <v>2686</v>
      </c>
      <c r="B60" s="319" t="str">
        <f>VLOOKUP(A60,TV_Merged!E:F,2,FALSE)</f>
        <v>Promote BF during child illness</v>
      </c>
      <c r="C60" s="319">
        <v>100</v>
      </c>
      <c r="E60" s="320">
        <f t="shared" si="4"/>
        <v>100</v>
      </c>
      <c r="F60" s="319">
        <v>100</v>
      </c>
      <c r="H60" s="320">
        <f t="shared" si="6"/>
        <v>100</v>
      </c>
      <c r="I60" s="319">
        <v>50</v>
      </c>
      <c r="J60" s="321">
        <v>50</v>
      </c>
      <c r="L60" s="320">
        <f t="shared" si="7"/>
        <v>100</v>
      </c>
      <c r="M60" s="319">
        <v>100</v>
      </c>
      <c r="O60" s="320">
        <f t="shared" si="8"/>
        <v>100</v>
      </c>
    </row>
    <row r="61" spans="1:15" x14ac:dyDescent="0.35">
      <c r="A61" s="64" t="s">
        <v>2687</v>
      </c>
      <c r="B61" s="319" t="str">
        <f>VLOOKUP(A61,TV_Merged!E:F,2,FALSE)</f>
        <v>Educate on complementary foods</v>
      </c>
      <c r="C61" s="319">
        <v>100</v>
      </c>
      <c r="E61" s="320">
        <f t="shared" si="4"/>
        <v>100</v>
      </c>
      <c r="F61" s="319">
        <v>100</v>
      </c>
      <c r="H61" s="320">
        <f t="shared" si="6"/>
        <v>100</v>
      </c>
      <c r="I61" s="319">
        <v>50</v>
      </c>
      <c r="J61" s="321">
        <v>50</v>
      </c>
      <c r="L61" s="320">
        <f t="shared" si="7"/>
        <v>100</v>
      </c>
      <c r="M61" s="319">
        <v>100</v>
      </c>
      <c r="O61" s="320">
        <f t="shared" si="8"/>
        <v>100</v>
      </c>
    </row>
    <row r="62" spans="1:15" x14ac:dyDescent="0.35">
      <c r="A62" s="64" t="s">
        <v>2688</v>
      </c>
      <c r="B62" s="319" t="str">
        <f>VLOOKUP(A62,TV_Merged!E:F,2,FALSE)</f>
        <v>Nutrition education for children</v>
      </c>
      <c r="C62" s="319">
        <v>100</v>
      </c>
      <c r="E62" s="320">
        <f t="shared" si="4"/>
        <v>100</v>
      </c>
      <c r="F62" s="319">
        <v>100</v>
      </c>
      <c r="H62" s="320">
        <f t="shared" si="6"/>
        <v>100</v>
      </c>
      <c r="I62" s="319">
        <v>50</v>
      </c>
      <c r="J62" s="321">
        <v>50</v>
      </c>
      <c r="L62" s="320">
        <f t="shared" si="7"/>
        <v>100</v>
      </c>
      <c r="M62" s="319">
        <v>100</v>
      </c>
      <c r="O62" s="320">
        <f t="shared" si="8"/>
        <v>100</v>
      </c>
    </row>
    <row r="63" spans="1:15" x14ac:dyDescent="0.35">
      <c r="A63" s="64" t="s">
        <v>2690</v>
      </c>
      <c r="B63" s="319" t="str">
        <f>VLOOKUP(A63,TV_Merged!E:F,2,FALSE)</f>
        <v>Risk reduction</v>
      </c>
      <c r="C63" s="319">
        <v>100</v>
      </c>
      <c r="E63" s="320">
        <f t="shared" si="4"/>
        <v>100</v>
      </c>
      <c r="F63" s="319">
        <v>100</v>
      </c>
      <c r="H63" s="320">
        <f t="shared" si="6"/>
        <v>100</v>
      </c>
      <c r="I63" s="319">
        <v>50</v>
      </c>
      <c r="J63" s="321">
        <v>50</v>
      </c>
      <c r="L63" s="320">
        <f t="shared" si="7"/>
        <v>100</v>
      </c>
      <c r="M63" s="319">
        <v>100</v>
      </c>
      <c r="O63" s="320">
        <f t="shared" si="8"/>
        <v>100</v>
      </c>
    </row>
    <row r="64" spans="1:15" x14ac:dyDescent="0.35">
      <c r="A64" s="64" t="s">
        <v>2694</v>
      </c>
      <c r="B64" s="319" t="str">
        <f>VLOOKUP(A64,TV_Merged!E:F,2,FALSE)</f>
        <v>HIV linkages</v>
      </c>
      <c r="C64" s="319">
        <v>100</v>
      </c>
      <c r="E64" s="320">
        <f t="shared" si="4"/>
        <v>100</v>
      </c>
      <c r="F64" s="319">
        <v>100</v>
      </c>
      <c r="H64" s="320">
        <f t="shared" si="6"/>
        <v>100</v>
      </c>
      <c r="I64" s="319">
        <v>50</v>
      </c>
      <c r="J64" s="321">
        <v>50</v>
      </c>
      <c r="L64" s="320">
        <f t="shared" si="7"/>
        <v>100</v>
      </c>
      <c r="M64" s="319">
        <v>100</v>
      </c>
      <c r="O64" s="320">
        <f t="shared" si="8"/>
        <v>100</v>
      </c>
    </row>
    <row r="65" spans="1:15" x14ac:dyDescent="0.35">
      <c r="A65" s="64" t="s">
        <v>2697</v>
      </c>
      <c r="B65" s="319" t="str">
        <f>VLOOKUP(A65,TV_Merged!E:F,2,FALSE)</f>
        <v>Vector control</v>
      </c>
      <c r="C65" s="319">
        <v>100</v>
      </c>
      <c r="E65" s="320">
        <f t="shared" si="4"/>
        <v>100</v>
      </c>
      <c r="F65" s="319">
        <v>100</v>
      </c>
      <c r="H65" s="320">
        <f t="shared" ref="H65:H106" si="9">SUM(F65:G65)</f>
        <v>100</v>
      </c>
      <c r="I65" s="319">
        <v>50</v>
      </c>
      <c r="J65" s="321">
        <v>50</v>
      </c>
      <c r="L65" s="320">
        <f t="shared" ref="L65:L106" si="10">SUM(I65:K65)</f>
        <v>100</v>
      </c>
      <c r="M65" s="319">
        <v>100</v>
      </c>
      <c r="O65" s="320">
        <f t="shared" ref="O65:O106" si="11">SUM(M65:N65)</f>
        <v>100</v>
      </c>
    </row>
    <row r="66" spans="1:15" x14ac:dyDescent="0.35">
      <c r="A66" s="64" t="s">
        <v>2698</v>
      </c>
      <c r="B66" s="319" t="str">
        <f>VLOOKUP(A66,TV_Merged!E:F,2,FALSE)</f>
        <v>Malaria surveillance</v>
      </c>
      <c r="C66" s="319">
        <v>100</v>
      </c>
      <c r="E66" s="320">
        <f t="shared" si="4"/>
        <v>100</v>
      </c>
      <c r="F66" s="319">
        <v>100</v>
      </c>
      <c r="H66" s="320">
        <f t="shared" si="9"/>
        <v>100</v>
      </c>
      <c r="I66" s="319">
        <v>50</v>
      </c>
      <c r="J66" s="321">
        <v>50</v>
      </c>
      <c r="L66" s="320">
        <f t="shared" si="10"/>
        <v>100</v>
      </c>
      <c r="M66" s="319">
        <v>100</v>
      </c>
      <c r="O66" s="320">
        <f t="shared" si="11"/>
        <v>100</v>
      </c>
    </row>
    <row r="67" spans="1:15" x14ac:dyDescent="0.35">
      <c r="A67" s="64" t="s">
        <v>2699</v>
      </c>
      <c r="B67" s="319" t="str">
        <f>VLOOKUP(A67,TV_Merged!E:F,2,FALSE)</f>
        <v>Risk reduction</v>
      </c>
      <c r="C67" s="319">
        <v>100</v>
      </c>
      <c r="E67" s="320">
        <f t="shared" si="4"/>
        <v>100</v>
      </c>
      <c r="F67" s="319">
        <v>100</v>
      </c>
      <c r="H67" s="320">
        <f t="shared" si="9"/>
        <v>100</v>
      </c>
      <c r="I67" s="319">
        <v>50</v>
      </c>
      <c r="J67" s="321">
        <v>50</v>
      </c>
      <c r="L67" s="320">
        <f t="shared" si="10"/>
        <v>100</v>
      </c>
      <c r="M67" s="319">
        <v>100</v>
      </c>
      <c r="O67" s="320">
        <f t="shared" si="11"/>
        <v>100</v>
      </c>
    </row>
    <row r="68" spans="1:15" x14ac:dyDescent="0.35">
      <c r="A68" s="64" t="s">
        <v>2700</v>
      </c>
      <c r="B68" s="319" t="str">
        <f>VLOOKUP(A68,TV_Merged!E:F,2,FALSE)</f>
        <v>Outbreak detection &amp; response</v>
      </c>
      <c r="C68" s="319">
        <v>100</v>
      </c>
      <c r="E68" s="320">
        <f t="shared" si="4"/>
        <v>100</v>
      </c>
      <c r="F68" s="319">
        <v>100</v>
      </c>
      <c r="H68" s="320">
        <f t="shared" si="9"/>
        <v>100</v>
      </c>
      <c r="I68" s="319">
        <v>50</v>
      </c>
      <c r="J68" s="321">
        <v>50</v>
      </c>
      <c r="L68" s="320">
        <f t="shared" si="10"/>
        <v>100</v>
      </c>
      <c r="M68" s="319">
        <v>100</v>
      </c>
      <c r="O68" s="320">
        <f t="shared" si="11"/>
        <v>100</v>
      </c>
    </row>
    <row r="69" spans="1:15" x14ac:dyDescent="0.35">
      <c r="A69" s="64" t="s">
        <v>2373</v>
      </c>
      <c r="B69" s="319" t="str">
        <f>VLOOKUP(A69,TV_Merged!E:F,2,FALSE)</f>
        <v>Testing</v>
      </c>
      <c r="C69" s="319">
        <v>100</v>
      </c>
      <c r="E69" s="320">
        <f t="shared" si="4"/>
        <v>100</v>
      </c>
      <c r="F69" s="319">
        <v>100</v>
      </c>
      <c r="H69" s="320">
        <f t="shared" si="9"/>
        <v>100</v>
      </c>
      <c r="I69" s="319">
        <v>50</v>
      </c>
      <c r="J69" s="321">
        <v>50</v>
      </c>
      <c r="L69" s="320">
        <f t="shared" si="10"/>
        <v>100</v>
      </c>
      <c r="M69" s="319">
        <v>100</v>
      </c>
      <c r="O69" s="320">
        <f t="shared" si="11"/>
        <v>100</v>
      </c>
    </row>
    <row r="70" spans="1:15" x14ac:dyDescent="0.35">
      <c r="A70" s="64" t="s">
        <v>2374</v>
      </c>
      <c r="B70" s="319" t="str">
        <f>VLOOKUP(A70,TV_Merged!E:F,2,FALSE)</f>
        <v>Follow-up and linkage for positives</v>
      </c>
      <c r="C70" s="319">
        <v>100</v>
      </c>
      <c r="E70" s="320">
        <f t="shared" si="4"/>
        <v>100</v>
      </c>
      <c r="F70" s="319">
        <v>100</v>
      </c>
      <c r="H70" s="320">
        <f t="shared" si="9"/>
        <v>100</v>
      </c>
      <c r="I70" s="319">
        <v>50</v>
      </c>
      <c r="J70" s="321">
        <v>50</v>
      </c>
      <c r="L70" s="320">
        <f t="shared" si="10"/>
        <v>100</v>
      </c>
      <c r="M70" s="319">
        <v>100</v>
      </c>
      <c r="O70" s="320">
        <f t="shared" si="11"/>
        <v>100</v>
      </c>
    </row>
    <row r="71" spans="1:15" x14ac:dyDescent="0.35">
      <c r="A71" s="64" t="s">
        <v>2702</v>
      </c>
      <c r="B71" s="319" t="str">
        <f>VLOOKUP(A71,TV_Merged!E:F,2,FALSE)</f>
        <v>HIV prevention for TB patients</v>
      </c>
      <c r="C71" s="319">
        <v>100</v>
      </c>
      <c r="E71" s="320">
        <f t="shared" si="4"/>
        <v>100</v>
      </c>
      <c r="F71" s="319">
        <v>100</v>
      </c>
      <c r="H71" s="320">
        <f t="shared" si="9"/>
        <v>100</v>
      </c>
      <c r="I71" s="319">
        <v>50</v>
      </c>
      <c r="J71" s="321">
        <v>50</v>
      </c>
      <c r="L71" s="320">
        <f t="shared" si="10"/>
        <v>100</v>
      </c>
      <c r="M71" s="319">
        <v>100</v>
      </c>
      <c r="O71" s="320">
        <f t="shared" si="11"/>
        <v>100</v>
      </c>
    </row>
    <row r="72" spans="1:15" x14ac:dyDescent="0.35">
      <c r="A72" s="64" t="s">
        <v>2383</v>
      </c>
      <c r="B72" s="319" t="str">
        <f>VLOOKUP(A72,TV_Merged!E:F,2,FALSE)</f>
        <v>Promote protection from tobacco smoke</v>
      </c>
      <c r="C72" s="319">
        <v>100</v>
      </c>
      <c r="E72" s="320">
        <f t="shared" si="4"/>
        <v>100</v>
      </c>
      <c r="F72" s="319">
        <v>100</v>
      </c>
      <c r="H72" s="320">
        <f t="shared" si="9"/>
        <v>100</v>
      </c>
      <c r="I72" s="319">
        <v>50</v>
      </c>
      <c r="J72" s="321">
        <v>50</v>
      </c>
      <c r="L72" s="320">
        <f t="shared" si="10"/>
        <v>100</v>
      </c>
      <c r="M72" s="319">
        <v>100</v>
      </c>
      <c r="O72" s="320">
        <f t="shared" si="11"/>
        <v>100</v>
      </c>
    </row>
    <row r="73" spans="1:15" x14ac:dyDescent="0.35">
      <c r="A73" s="64" t="s">
        <v>2384</v>
      </c>
      <c r="B73" s="319" t="str">
        <f>VLOOKUP(A73,TV_Merged!E:F,2,FALSE)</f>
        <v>Campaigns re: alcohol use</v>
      </c>
      <c r="C73" s="319">
        <v>100</v>
      </c>
      <c r="E73" s="320">
        <f t="shared" si="4"/>
        <v>100</v>
      </c>
      <c r="F73" s="319">
        <v>100</v>
      </c>
      <c r="H73" s="320">
        <f t="shared" si="9"/>
        <v>100</v>
      </c>
      <c r="I73" s="319">
        <v>50</v>
      </c>
      <c r="J73" s="321">
        <v>50</v>
      </c>
      <c r="L73" s="320">
        <f t="shared" si="10"/>
        <v>100</v>
      </c>
      <c r="M73" s="319">
        <v>100</v>
      </c>
      <c r="O73" s="320">
        <f t="shared" si="11"/>
        <v>100</v>
      </c>
    </row>
    <row r="74" spans="1:15" x14ac:dyDescent="0.35">
      <c r="A74" s="64" t="s">
        <v>2385</v>
      </c>
      <c r="B74" s="319" t="str">
        <f>VLOOKUP(A74,TV_Merged!E:F,2,FALSE)</f>
        <v>Community-level physical activity</v>
      </c>
      <c r="C74" s="319">
        <v>100</v>
      </c>
      <c r="E74" s="320">
        <f t="shared" si="4"/>
        <v>100</v>
      </c>
      <c r="F74" s="319">
        <v>100</v>
      </c>
      <c r="H74" s="320">
        <f t="shared" si="9"/>
        <v>100</v>
      </c>
      <c r="I74" s="319">
        <v>50</v>
      </c>
      <c r="J74" s="321">
        <v>50</v>
      </c>
      <c r="L74" s="320">
        <f t="shared" si="10"/>
        <v>100</v>
      </c>
      <c r="M74" s="319">
        <v>100</v>
      </c>
      <c r="O74" s="320">
        <f t="shared" si="11"/>
        <v>100</v>
      </c>
    </row>
    <row r="75" spans="1:15" x14ac:dyDescent="0.35">
      <c r="A75" s="64" t="s">
        <v>2703</v>
      </c>
      <c r="B75" s="319" t="str">
        <f>VLOOKUP(A75,TV_Merged!E:F,2,FALSE)</f>
        <v>Awareness on risk factors</v>
      </c>
      <c r="C75" s="319">
        <v>100</v>
      </c>
      <c r="E75" s="320">
        <f t="shared" si="4"/>
        <v>100</v>
      </c>
      <c r="F75" s="319">
        <v>100</v>
      </c>
      <c r="H75" s="320">
        <f t="shared" si="9"/>
        <v>100</v>
      </c>
      <c r="I75" s="319">
        <v>50</v>
      </c>
      <c r="J75" s="321">
        <v>50</v>
      </c>
      <c r="L75" s="320">
        <f t="shared" si="10"/>
        <v>100</v>
      </c>
      <c r="M75" s="319">
        <v>100</v>
      </c>
      <c r="O75" s="320">
        <f t="shared" si="11"/>
        <v>100</v>
      </c>
    </row>
    <row r="76" spans="1:15" x14ac:dyDescent="0.35">
      <c r="A76" s="64" t="s">
        <v>2705</v>
      </c>
      <c r="B76" s="319" t="str">
        <f>VLOOKUP(A76,TV_Merged!E:F,2,FALSE)</f>
        <v>Breast cancer education</v>
      </c>
      <c r="C76" s="319">
        <v>100</v>
      </c>
      <c r="E76" s="320">
        <f t="shared" si="4"/>
        <v>100</v>
      </c>
      <c r="F76" s="319">
        <v>100</v>
      </c>
      <c r="H76" s="320">
        <f t="shared" si="9"/>
        <v>100</v>
      </c>
      <c r="I76" s="319">
        <v>50</v>
      </c>
      <c r="J76" s="321">
        <v>50</v>
      </c>
      <c r="L76" s="320">
        <f t="shared" si="10"/>
        <v>100</v>
      </c>
      <c r="M76" s="319">
        <v>100</v>
      </c>
      <c r="O76" s="320">
        <f t="shared" si="11"/>
        <v>100</v>
      </c>
    </row>
    <row r="77" spans="1:15" x14ac:dyDescent="0.35">
      <c r="A77" s="64" t="s">
        <v>3368</v>
      </c>
      <c r="B77" s="319" t="str">
        <f>VLOOKUP(A77,TV_Merged!E:F,2,FALSE)</f>
        <v>Palliative care for cancer, men 20-29</v>
      </c>
      <c r="C77" s="319">
        <v>100</v>
      </c>
      <c r="E77" s="320">
        <f t="shared" si="4"/>
        <v>100</v>
      </c>
      <c r="F77" s="319">
        <v>100</v>
      </c>
      <c r="H77" s="320">
        <f t="shared" si="9"/>
        <v>100</v>
      </c>
      <c r="I77" s="319">
        <v>50</v>
      </c>
      <c r="J77" s="321">
        <v>50</v>
      </c>
      <c r="L77" s="320">
        <f t="shared" si="10"/>
        <v>100</v>
      </c>
      <c r="M77" s="319">
        <v>100</v>
      </c>
      <c r="O77" s="320">
        <f t="shared" si="11"/>
        <v>100</v>
      </c>
    </row>
    <row r="78" spans="1:15" x14ac:dyDescent="0.35">
      <c r="A78" s="64" t="s">
        <v>3369</v>
      </c>
      <c r="B78" s="319" t="str">
        <f>VLOOKUP(A78,TV_Merged!E:F,2,FALSE)</f>
        <v>Palliative care for cancer, men 30-39</v>
      </c>
      <c r="C78" s="319">
        <v>100</v>
      </c>
      <c r="E78" s="320">
        <f t="shared" si="4"/>
        <v>100</v>
      </c>
      <c r="F78" s="319">
        <v>100</v>
      </c>
      <c r="H78" s="320">
        <f t="shared" si="9"/>
        <v>100</v>
      </c>
      <c r="I78" s="319">
        <v>50</v>
      </c>
      <c r="J78" s="321">
        <v>50</v>
      </c>
      <c r="L78" s="320">
        <f t="shared" si="10"/>
        <v>100</v>
      </c>
      <c r="M78" s="319">
        <v>100</v>
      </c>
      <c r="O78" s="320">
        <f t="shared" si="11"/>
        <v>100</v>
      </c>
    </row>
    <row r="79" spans="1:15" x14ac:dyDescent="0.35">
      <c r="A79" s="64" t="s">
        <v>3370</v>
      </c>
      <c r="B79" s="319" t="str">
        <f>VLOOKUP(A79,TV_Merged!E:F,2,FALSE)</f>
        <v>Palliative care for cancer, men 40-49</v>
      </c>
      <c r="C79" s="319">
        <v>100</v>
      </c>
      <c r="E79" s="320">
        <f t="shared" si="4"/>
        <v>100</v>
      </c>
      <c r="F79" s="319">
        <v>100</v>
      </c>
      <c r="H79" s="320">
        <f t="shared" si="9"/>
        <v>100</v>
      </c>
      <c r="I79" s="319">
        <v>50</v>
      </c>
      <c r="J79" s="321">
        <v>50</v>
      </c>
      <c r="L79" s="320">
        <f t="shared" si="10"/>
        <v>100</v>
      </c>
      <c r="M79" s="319">
        <v>100</v>
      </c>
      <c r="O79" s="320">
        <f t="shared" si="11"/>
        <v>100</v>
      </c>
    </row>
    <row r="80" spans="1:15" x14ac:dyDescent="0.35">
      <c r="A80" s="64" t="s">
        <v>3371</v>
      </c>
      <c r="B80" s="319" t="str">
        <f>VLOOKUP(A80,TV_Merged!E:F,2,FALSE)</f>
        <v>Palliative care for cancer, men 50-59</v>
      </c>
      <c r="C80" s="319">
        <v>100</v>
      </c>
      <c r="E80" s="320">
        <f t="shared" si="4"/>
        <v>100</v>
      </c>
      <c r="F80" s="319">
        <v>100</v>
      </c>
      <c r="H80" s="320">
        <f t="shared" si="9"/>
        <v>100</v>
      </c>
      <c r="I80" s="319">
        <v>50</v>
      </c>
      <c r="J80" s="321">
        <v>50</v>
      </c>
      <c r="L80" s="320">
        <f t="shared" si="10"/>
        <v>100</v>
      </c>
      <c r="M80" s="319">
        <v>100</v>
      </c>
      <c r="O80" s="320">
        <f t="shared" si="11"/>
        <v>100</v>
      </c>
    </row>
    <row r="81" spans="1:15" x14ac:dyDescent="0.35">
      <c r="A81" s="64" t="s">
        <v>3372</v>
      </c>
      <c r="B81" s="319" t="str">
        <f>VLOOKUP(A81,TV_Merged!E:F,2,FALSE)</f>
        <v>Palliative care for cancer, men 60-69</v>
      </c>
      <c r="C81" s="319">
        <v>100</v>
      </c>
      <c r="E81" s="320">
        <f t="shared" si="4"/>
        <v>100</v>
      </c>
      <c r="F81" s="319">
        <v>100</v>
      </c>
      <c r="H81" s="320">
        <f t="shared" si="9"/>
        <v>100</v>
      </c>
      <c r="I81" s="319">
        <v>50</v>
      </c>
      <c r="J81" s="321">
        <v>50</v>
      </c>
      <c r="L81" s="320">
        <f t="shared" si="10"/>
        <v>100</v>
      </c>
      <c r="M81" s="319">
        <v>100</v>
      </c>
      <c r="O81" s="320">
        <f t="shared" si="11"/>
        <v>100</v>
      </c>
    </row>
    <row r="82" spans="1:15" x14ac:dyDescent="0.35">
      <c r="A82" s="64" t="s">
        <v>3373</v>
      </c>
      <c r="B82" s="319" t="str">
        <f>VLOOKUP(A82,TV_Merged!E:F,2,FALSE)</f>
        <v>Palliative care for cancer, women 20-29</v>
      </c>
      <c r="C82" s="319">
        <v>100</v>
      </c>
      <c r="E82" s="320">
        <f t="shared" si="4"/>
        <v>100</v>
      </c>
      <c r="F82" s="319">
        <v>100</v>
      </c>
      <c r="H82" s="320">
        <f t="shared" si="9"/>
        <v>100</v>
      </c>
      <c r="I82" s="319">
        <v>50</v>
      </c>
      <c r="J82" s="321">
        <v>50</v>
      </c>
      <c r="L82" s="320">
        <f t="shared" si="10"/>
        <v>100</v>
      </c>
      <c r="M82" s="319">
        <v>100</v>
      </c>
      <c r="O82" s="320">
        <f t="shared" si="11"/>
        <v>100</v>
      </c>
    </row>
    <row r="83" spans="1:15" x14ac:dyDescent="0.35">
      <c r="A83" s="64" t="s">
        <v>3374</v>
      </c>
      <c r="B83" s="319" t="str">
        <f>VLOOKUP(A83,TV_Merged!E:F,2,FALSE)</f>
        <v>Palliative care for cancer, women 30-39</v>
      </c>
      <c r="C83" s="319">
        <v>100</v>
      </c>
      <c r="E83" s="320">
        <f t="shared" si="4"/>
        <v>100</v>
      </c>
      <c r="F83" s="319">
        <v>100</v>
      </c>
      <c r="H83" s="320">
        <f t="shared" si="9"/>
        <v>100</v>
      </c>
      <c r="I83" s="319">
        <v>50</v>
      </c>
      <c r="J83" s="321">
        <v>50</v>
      </c>
      <c r="L83" s="320">
        <f t="shared" si="10"/>
        <v>100</v>
      </c>
      <c r="M83" s="319">
        <v>100</v>
      </c>
      <c r="O83" s="320">
        <f t="shared" si="11"/>
        <v>100</v>
      </c>
    </row>
    <row r="84" spans="1:15" x14ac:dyDescent="0.35">
      <c r="A84" s="64" t="s">
        <v>3375</v>
      </c>
      <c r="B84" s="319" t="str">
        <f>VLOOKUP(A84,TV_Merged!E:F,2,FALSE)</f>
        <v>Palliative care for cancer, women 40-49</v>
      </c>
      <c r="C84" s="319">
        <v>100</v>
      </c>
      <c r="E84" s="320">
        <f t="shared" si="4"/>
        <v>100</v>
      </c>
      <c r="F84" s="319">
        <v>100</v>
      </c>
      <c r="H84" s="320">
        <f t="shared" si="9"/>
        <v>100</v>
      </c>
      <c r="I84" s="319">
        <v>50</v>
      </c>
      <c r="J84" s="321">
        <v>50</v>
      </c>
      <c r="L84" s="320">
        <f t="shared" si="10"/>
        <v>100</v>
      </c>
      <c r="M84" s="319">
        <v>100</v>
      </c>
      <c r="O84" s="320">
        <f t="shared" si="11"/>
        <v>100</v>
      </c>
    </row>
    <row r="85" spans="1:15" x14ac:dyDescent="0.35">
      <c r="A85" s="64" t="s">
        <v>3384</v>
      </c>
      <c r="B85" s="319" t="str">
        <f>VLOOKUP(A85,TV_Merged!E:F,2,FALSE)</f>
        <v>Palliative care for cancer, women 50-59</v>
      </c>
      <c r="C85" s="319">
        <v>100</v>
      </c>
      <c r="E85" s="320">
        <f t="shared" si="4"/>
        <v>100</v>
      </c>
      <c r="F85" s="319">
        <v>100</v>
      </c>
      <c r="H85" s="320">
        <f t="shared" si="9"/>
        <v>100</v>
      </c>
      <c r="I85" s="319">
        <v>50</v>
      </c>
      <c r="J85" s="321">
        <v>50</v>
      </c>
      <c r="L85" s="320">
        <f t="shared" si="10"/>
        <v>100</v>
      </c>
      <c r="M85" s="319">
        <v>100</v>
      </c>
      <c r="O85" s="320">
        <f t="shared" si="11"/>
        <v>100</v>
      </c>
    </row>
    <row r="86" spans="1:15" x14ac:dyDescent="0.35">
      <c r="A86" s="64" t="s">
        <v>3385</v>
      </c>
      <c r="B86" s="319" t="str">
        <f>VLOOKUP(A86,TV_Merged!E:F,2,FALSE)</f>
        <v>Palliative care for cancer, women 60-69</v>
      </c>
      <c r="C86" s="319">
        <v>100</v>
      </c>
      <c r="E86" s="320">
        <f t="shared" si="4"/>
        <v>100</v>
      </c>
      <c r="F86" s="319">
        <v>100</v>
      </c>
      <c r="H86" s="320">
        <f t="shared" si="9"/>
        <v>100</v>
      </c>
      <c r="I86" s="319">
        <v>50</v>
      </c>
      <c r="J86" s="321">
        <v>50</v>
      </c>
      <c r="L86" s="320">
        <f t="shared" si="10"/>
        <v>100</v>
      </c>
      <c r="M86" s="319">
        <v>100</v>
      </c>
      <c r="O86" s="320">
        <f t="shared" si="11"/>
        <v>100</v>
      </c>
    </row>
    <row r="87" spans="1:15" x14ac:dyDescent="0.35">
      <c r="A87" s="64" t="s">
        <v>3386</v>
      </c>
      <c r="B87" s="319" t="str">
        <f>VLOOKUP(A87,TV_Merged!E:F,2,FALSE)</f>
        <v>Palliative care for cancer, men &amp; women 70+</v>
      </c>
      <c r="C87" s="319">
        <v>100</v>
      </c>
      <c r="E87" s="320">
        <f t="shared" si="4"/>
        <v>100</v>
      </c>
      <c r="F87" s="319">
        <v>100</v>
      </c>
      <c r="H87" s="320">
        <f t="shared" si="9"/>
        <v>100</v>
      </c>
      <c r="I87" s="319">
        <v>50</v>
      </c>
      <c r="J87" s="321">
        <v>50</v>
      </c>
      <c r="L87" s="320">
        <f t="shared" si="10"/>
        <v>100</v>
      </c>
      <c r="M87" s="319">
        <v>100</v>
      </c>
      <c r="O87" s="320">
        <f t="shared" si="11"/>
        <v>100</v>
      </c>
    </row>
    <row r="88" spans="1:15" x14ac:dyDescent="0.35">
      <c r="A88" s="64" t="s">
        <v>2708</v>
      </c>
      <c r="B88" s="319" t="str">
        <f>VLOOKUP(A88,TV_Merged!E:F,2,FALSE)</f>
        <v>Lifestyle counseling</v>
      </c>
      <c r="C88" s="319">
        <v>100</v>
      </c>
      <c r="E88" s="320">
        <f t="shared" si="4"/>
        <v>100</v>
      </c>
      <c r="F88" s="319">
        <v>100</v>
      </c>
      <c r="H88" s="320">
        <f t="shared" si="9"/>
        <v>100</v>
      </c>
      <c r="I88" s="319">
        <v>50</v>
      </c>
      <c r="J88" s="321">
        <v>50</v>
      </c>
      <c r="L88" s="320">
        <f t="shared" si="10"/>
        <v>100</v>
      </c>
      <c r="M88" s="319">
        <v>100</v>
      </c>
      <c r="O88" s="320">
        <f t="shared" si="11"/>
        <v>100</v>
      </c>
    </row>
    <row r="89" spans="1:15" x14ac:dyDescent="0.35">
      <c r="A89" s="64" t="s">
        <v>2711</v>
      </c>
      <c r="B89" s="319" t="str">
        <f>VLOOKUP(A89,TV_Merged!E:F,2,FALSE)</f>
        <v>Lifestyle counseling</v>
      </c>
      <c r="C89" s="319">
        <v>100</v>
      </c>
      <c r="E89" s="320">
        <f t="shared" ref="E89:E116" si="12">SUM(C89:D89)</f>
        <v>100</v>
      </c>
      <c r="F89" s="319">
        <v>100</v>
      </c>
      <c r="H89" s="320">
        <f t="shared" si="9"/>
        <v>100</v>
      </c>
      <c r="I89" s="319">
        <v>50</v>
      </c>
      <c r="J89" s="321">
        <v>50</v>
      </c>
      <c r="L89" s="320">
        <f t="shared" si="10"/>
        <v>100</v>
      </c>
      <c r="M89" s="319">
        <v>100</v>
      </c>
      <c r="O89" s="320">
        <f t="shared" si="11"/>
        <v>100</v>
      </c>
    </row>
    <row r="90" spans="1:15" x14ac:dyDescent="0.35">
      <c r="A90" s="64" t="s">
        <v>2714</v>
      </c>
      <c r="B90" s="319" t="str">
        <f>VLOOKUP(A90,TV_Merged!E:F,2,FALSE)</f>
        <v>Smoking cessation</v>
      </c>
      <c r="C90" s="319">
        <v>100</v>
      </c>
      <c r="E90" s="320">
        <f t="shared" si="12"/>
        <v>100</v>
      </c>
      <c r="F90" s="319">
        <v>100</v>
      </c>
      <c r="H90" s="320">
        <f t="shared" si="9"/>
        <v>100</v>
      </c>
      <c r="I90" s="319">
        <v>50</v>
      </c>
      <c r="J90" s="321">
        <v>50</v>
      </c>
      <c r="L90" s="320">
        <f t="shared" si="10"/>
        <v>100</v>
      </c>
      <c r="M90" s="319">
        <v>100</v>
      </c>
      <c r="O90" s="320">
        <f t="shared" si="11"/>
        <v>100</v>
      </c>
    </row>
    <row r="91" spans="1:15" x14ac:dyDescent="0.35">
      <c r="A91" s="64" t="s">
        <v>2715</v>
      </c>
      <c r="B91" s="319" t="str">
        <f>VLOOKUP(A91,TV_Merged!E:F,2,FALSE)</f>
        <v>Prevention of risk factors</v>
      </c>
      <c r="C91" s="319">
        <v>100</v>
      </c>
      <c r="E91" s="320">
        <f t="shared" si="12"/>
        <v>100</v>
      </c>
      <c r="F91" s="319">
        <v>100</v>
      </c>
      <c r="H91" s="320">
        <f t="shared" si="9"/>
        <v>100</v>
      </c>
      <c r="I91" s="319">
        <v>50</v>
      </c>
      <c r="J91" s="321">
        <v>50</v>
      </c>
      <c r="L91" s="320">
        <f t="shared" si="10"/>
        <v>100</v>
      </c>
      <c r="M91" s="319">
        <v>100</v>
      </c>
      <c r="O91" s="320">
        <f t="shared" si="11"/>
        <v>100</v>
      </c>
    </row>
    <row r="92" spans="1:15" x14ac:dyDescent="0.35">
      <c r="A92" s="64" t="s">
        <v>2442</v>
      </c>
      <c r="B92" s="319" t="str">
        <f>VLOOKUP(A92,TV_Merged!E:F,2,FALSE)</f>
        <v>Generate community awareness</v>
      </c>
      <c r="C92" s="319">
        <v>100</v>
      </c>
      <c r="E92" s="320">
        <f t="shared" si="12"/>
        <v>100</v>
      </c>
      <c r="F92" s="319">
        <v>100</v>
      </c>
      <c r="H92" s="320">
        <f t="shared" si="9"/>
        <v>100</v>
      </c>
      <c r="I92" s="319">
        <v>50</v>
      </c>
      <c r="J92" s="321">
        <v>50</v>
      </c>
      <c r="L92" s="320">
        <f t="shared" si="10"/>
        <v>100</v>
      </c>
      <c r="M92" s="319">
        <v>100</v>
      </c>
      <c r="O92" s="320">
        <f t="shared" si="11"/>
        <v>100</v>
      </c>
    </row>
    <row r="93" spans="1:15" x14ac:dyDescent="0.35">
      <c r="A93" s="64" t="s">
        <v>2443</v>
      </c>
      <c r="B93" s="319" t="str">
        <f>VLOOKUP(A93,TV_Merged!E:F,2,FALSE)</f>
        <v>Identify &amp; link to care</v>
      </c>
      <c r="C93" s="319">
        <v>100</v>
      </c>
      <c r="E93" s="320">
        <f t="shared" si="12"/>
        <v>100</v>
      </c>
      <c r="F93" s="319">
        <v>100</v>
      </c>
      <c r="H93" s="320">
        <f t="shared" si="9"/>
        <v>100</v>
      </c>
      <c r="I93" s="319">
        <v>50</v>
      </c>
      <c r="J93" s="321">
        <v>50</v>
      </c>
      <c r="L93" s="320">
        <f t="shared" si="10"/>
        <v>100</v>
      </c>
      <c r="M93" s="319">
        <v>100</v>
      </c>
      <c r="O93" s="320">
        <f t="shared" si="11"/>
        <v>100</v>
      </c>
    </row>
    <row r="94" spans="1:15" x14ac:dyDescent="0.35">
      <c r="A94" s="64" t="s">
        <v>2718</v>
      </c>
      <c r="B94" s="319" t="str">
        <f>VLOOKUP(A94,TV_Merged!E:F,2,FALSE)</f>
        <v>Workplace stress reduction</v>
      </c>
      <c r="C94" s="319">
        <v>100</v>
      </c>
      <c r="E94" s="320">
        <f t="shared" si="12"/>
        <v>100</v>
      </c>
      <c r="F94" s="319">
        <v>100</v>
      </c>
      <c r="H94" s="320">
        <f t="shared" si="9"/>
        <v>100</v>
      </c>
      <c r="I94" s="319">
        <v>50</v>
      </c>
      <c r="J94" s="321">
        <v>50</v>
      </c>
      <c r="L94" s="320">
        <f t="shared" si="10"/>
        <v>100</v>
      </c>
      <c r="M94" s="319">
        <v>100</v>
      </c>
      <c r="O94" s="320">
        <f t="shared" si="11"/>
        <v>100</v>
      </c>
    </row>
    <row r="95" spans="1:15" x14ac:dyDescent="0.35">
      <c r="A95" s="64" t="s">
        <v>2719</v>
      </c>
      <c r="B95" s="319" t="str">
        <f>VLOOKUP(A95,TV_Merged!E:F,2,FALSE)</f>
        <v>School-based mental health programs</v>
      </c>
      <c r="C95" s="319">
        <v>100</v>
      </c>
      <c r="E95" s="320">
        <f t="shared" si="12"/>
        <v>100</v>
      </c>
      <c r="F95" s="319">
        <v>100</v>
      </c>
      <c r="H95" s="320">
        <f t="shared" si="9"/>
        <v>100</v>
      </c>
      <c r="I95" s="319">
        <v>50</v>
      </c>
      <c r="J95" s="321">
        <v>50</v>
      </c>
      <c r="L95" s="320">
        <f t="shared" si="10"/>
        <v>100</v>
      </c>
      <c r="M95" s="319">
        <v>100</v>
      </c>
      <c r="O95" s="320">
        <f t="shared" si="11"/>
        <v>100</v>
      </c>
    </row>
    <row r="96" spans="1:15" x14ac:dyDescent="0.35">
      <c r="A96" s="64" t="s">
        <v>2720</v>
      </c>
      <c r="B96" s="319" t="str">
        <f>VLOOKUP(A96,TV_Merged!E:F,2,FALSE)</f>
        <v>Identify &amp; assess drug use</v>
      </c>
      <c r="C96" s="319">
        <v>100</v>
      </c>
      <c r="E96" s="320">
        <f t="shared" si="12"/>
        <v>100</v>
      </c>
      <c r="F96" s="319">
        <v>100</v>
      </c>
      <c r="H96" s="320">
        <f t="shared" si="9"/>
        <v>100</v>
      </c>
      <c r="I96" s="319">
        <v>50</v>
      </c>
      <c r="J96" s="321">
        <v>50</v>
      </c>
      <c r="L96" s="320">
        <f t="shared" si="10"/>
        <v>100</v>
      </c>
      <c r="M96" s="319">
        <v>100</v>
      </c>
      <c r="O96" s="320">
        <f t="shared" si="11"/>
        <v>100</v>
      </c>
    </row>
    <row r="97" spans="1:15" x14ac:dyDescent="0.35">
      <c r="A97" s="64" t="s">
        <v>2721</v>
      </c>
      <c r="B97" s="319" t="str">
        <f>VLOOKUP(A97,TV_Merged!E:F,2,FALSE)</f>
        <v>Safer storage of pesticides</v>
      </c>
      <c r="C97" s="319">
        <v>100</v>
      </c>
      <c r="E97" s="320">
        <f t="shared" si="12"/>
        <v>100</v>
      </c>
      <c r="F97" s="319">
        <v>100</v>
      </c>
      <c r="H97" s="320">
        <f t="shared" si="9"/>
        <v>100</v>
      </c>
      <c r="I97" s="319">
        <v>50</v>
      </c>
      <c r="J97" s="321">
        <v>50</v>
      </c>
      <c r="L97" s="320">
        <f t="shared" si="10"/>
        <v>100</v>
      </c>
      <c r="M97" s="319">
        <v>100</v>
      </c>
      <c r="O97" s="320">
        <f t="shared" si="11"/>
        <v>100</v>
      </c>
    </row>
    <row r="98" spans="1:15" x14ac:dyDescent="0.35">
      <c r="A98" s="64" t="s">
        <v>2722</v>
      </c>
      <c r="B98" s="319" t="str">
        <f>VLOOKUP(A98,TV_Merged!E:F,2,FALSE)</f>
        <v>Emergency poisoning response</v>
      </c>
      <c r="C98" s="319">
        <v>100</v>
      </c>
      <c r="E98" s="320">
        <f t="shared" si="12"/>
        <v>100</v>
      </c>
      <c r="F98" s="319">
        <v>100</v>
      </c>
      <c r="H98" s="320">
        <f t="shared" si="9"/>
        <v>100</v>
      </c>
      <c r="I98" s="319">
        <v>50</v>
      </c>
      <c r="J98" s="321">
        <v>50</v>
      </c>
      <c r="L98" s="320">
        <f t="shared" si="10"/>
        <v>100</v>
      </c>
      <c r="M98" s="319">
        <v>100</v>
      </c>
      <c r="O98" s="320">
        <f t="shared" si="11"/>
        <v>100</v>
      </c>
    </row>
    <row r="99" spans="1:15" x14ac:dyDescent="0.35">
      <c r="A99" s="64" t="s">
        <v>2723</v>
      </c>
      <c r="B99" s="319" t="str">
        <f>VLOOKUP(A99,TV_Merged!E:F,2,FALSE)</f>
        <v>Awareness &amp; screening for cataracts</v>
      </c>
      <c r="C99" s="319">
        <v>100</v>
      </c>
      <c r="E99" s="320">
        <f t="shared" si="12"/>
        <v>100</v>
      </c>
      <c r="F99" s="319">
        <v>100</v>
      </c>
      <c r="H99" s="320">
        <f t="shared" si="9"/>
        <v>100</v>
      </c>
      <c r="I99" s="319">
        <v>50</v>
      </c>
      <c r="J99" s="321">
        <v>50</v>
      </c>
      <c r="L99" s="320">
        <f t="shared" si="10"/>
        <v>100</v>
      </c>
      <c r="M99" s="319">
        <v>100</v>
      </c>
      <c r="O99" s="320">
        <f t="shared" si="11"/>
        <v>100</v>
      </c>
    </row>
    <row r="100" spans="1:15" x14ac:dyDescent="0.35">
      <c r="A100" s="64" t="s">
        <v>2724</v>
      </c>
      <c r="B100" s="319" t="str">
        <f>VLOOKUP(A100,TV_Merged!E:F,2,FALSE)</f>
        <v>Awareness of eye glasses</v>
      </c>
      <c r="C100" s="319">
        <v>100</v>
      </c>
      <c r="E100" s="320">
        <f t="shared" si="12"/>
        <v>100</v>
      </c>
      <c r="F100" s="319">
        <v>100</v>
      </c>
      <c r="H100" s="320">
        <f t="shared" si="9"/>
        <v>100</v>
      </c>
      <c r="I100" s="319">
        <v>50</v>
      </c>
      <c r="J100" s="321">
        <v>50</v>
      </c>
      <c r="L100" s="320">
        <f t="shared" si="10"/>
        <v>100</v>
      </c>
      <c r="M100" s="319">
        <v>100</v>
      </c>
      <c r="O100" s="320">
        <f t="shared" si="11"/>
        <v>100</v>
      </c>
    </row>
    <row r="101" spans="1:15" x14ac:dyDescent="0.35">
      <c r="A101" s="64" t="s">
        <v>2727</v>
      </c>
      <c r="B101" s="319" t="str">
        <f>VLOOKUP(A101,TV_Merged!E:F,2,FALSE)</f>
        <v>Awareness &amp; screening for glaucoma</v>
      </c>
      <c r="C101" s="319">
        <v>100</v>
      </c>
      <c r="E101" s="320">
        <f t="shared" si="12"/>
        <v>100</v>
      </c>
      <c r="F101" s="319">
        <v>100</v>
      </c>
      <c r="H101" s="320">
        <f t="shared" si="9"/>
        <v>100</v>
      </c>
      <c r="I101" s="319">
        <v>50</v>
      </c>
      <c r="J101" s="321">
        <v>50</v>
      </c>
      <c r="L101" s="320">
        <f t="shared" si="10"/>
        <v>100</v>
      </c>
      <c r="M101" s="319">
        <v>100</v>
      </c>
      <c r="O101" s="320">
        <f t="shared" si="11"/>
        <v>100</v>
      </c>
    </row>
    <row r="102" spans="1:15" x14ac:dyDescent="0.35">
      <c r="A102" s="64" t="s">
        <v>2451</v>
      </c>
      <c r="B102" s="319" t="str">
        <f>VLOOKUP(A102,TV_Merged!E:F,2,FALSE)</f>
        <v>Surveillance for NTDs</v>
      </c>
      <c r="C102" s="319">
        <v>100</v>
      </c>
      <c r="E102" s="320">
        <f t="shared" si="12"/>
        <v>100</v>
      </c>
      <c r="F102" s="319">
        <v>100</v>
      </c>
      <c r="H102" s="320">
        <f t="shared" si="9"/>
        <v>100</v>
      </c>
      <c r="I102" s="319">
        <v>50</v>
      </c>
      <c r="J102" s="321">
        <v>50</v>
      </c>
      <c r="L102" s="320">
        <f t="shared" si="10"/>
        <v>100</v>
      </c>
      <c r="M102" s="319">
        <v>100</v>
      </c>
      <c r="O102" s="320">
        <f t="shared" si="11"/>
        <v>100</v>
      </c>
    </row>
    <row r="103" spans="1:15" x14ac:dyDescent="0.35">
      <c r="A103" s="64" t="s">
        <v>2730</v>
      </c>
      <c r="B103" s="319" t="str">
        <f>VLOOKUP(A103,TV_Merged!E:F,2,FALSE)</f>
        <v>LF screening &amp; referral</v>
      </c>
      <c r="C103" s="319">
        <v>100</v>
      </c>
      <c r="E103" s="320">
        <f t="shared" si="12"/>
        <v>100</v>
      </c>
      <c r="F103" s="319">
        <v>100</v>
      </c>
      <c r="H103" s="320">
        <f t="shared" si="9"/>
        <v>100</v>
      </c>
      <c r="I103" s="319">
        <v>50</v>
      </c>
      <c r="J103" s="321">
        <v>50</v>
      </c>
      <c r="L103" s="320">
        <f t="shared" si="10"/>
        <v>100</v>
      </c>
      <c r="M103" s="319">
        <v>100</v>
      </c>
      <c r="O103" s="320">
        <f t="shared" si="11"/>
        <v>100</v>
      </c>
    </row>
    <row r="104" spans="1:15" x14ac:dyDescent="0.35">
      <c r="A104" s="64" t="s">
        <v>2732</v>
      </c>
      <c r="B104" s="319" t="str">
        <f>VLOOKUP(A104,TV_Merged!E:F,2,FALSE)</f>
        <v>LLINs and IRS</v>
      </c>
      <c r="C104" s="319">
        <v>100</v>
      </c>
      <c r="E104" s="320">
        <f t="shared" si="12"/>
        <v>100</v>
      </c>
      <c r="F104" s="319">
        <v>100</v>
      </c>
      <c r="H104" s="320">
        <f t="shared" si="9"/>
        <v>100</v>
      </c>
      <c r="I104" s="319">
        <v>50</v>
      </c>
      <c r="J104" s="321">
        <v>50</v>
      </c>
      <c r="L104" s="320">
        <f t="shared" si="10"/>
        <v>100</v>
      </c>
      <c r="M104" s="319">
        <v>100</v>
      </c>
      <c r="O104" s="320">
        <f t="shared" si="11"/>
        <v>100</v>
      </c>
    </row>
    <row r="105" spans="1:15" x14ac:dyDescent="0.35">
      <c r="A105" s="64" t="s">
        <v>2733</v>
      </c>
      <c r="B105" s="319" t="str">
        <f>VLOOKUP(A105,TV_Merged!E:F,2,FALSE)</f>
        <v>LF behavior change</v>
      </c>
      <c r="C105" s="319">
        <v>100</v>
      </c>
      <c r="E105" s="320">
        <f t="shared" si="12"/>
        <v>100</v>
      </c>
      <c r="F105" s="319">
        <v>100</v>
      </c>
      <c r="H105" s="320">
        <f t="shared" si="9"/>
        <v>100</v>
      </c>
      <c r="I105" s="319">
        <v>50</v>
      </c>
      <c r="J105" s="321">
        <v>50</v>
      </c>
      <c r="L105" s="320">
        <f t="shared" si="10"/>
        <v>100</v>
      </c>
      <c r="M105" s="319">
        <v>100</v>
      </c>
      <c r="O105" s="320">
        <f t="shared" si="11"/>
        <v>100</v>
      </c>
    </row>
    <row r="106" spans="1:15" x14ac:dyDescent="0.35">
      <c r="A106" s="64" t="s">
        <v>2735</v>
      </c>
      <c r="B106" s="319" t="str">
        <f>VLOOKUP(A106,TV_Merged!E:F,2,FALSE)</f>
        <v>Oncho behavior change</v>
      </c>
      <c r="C106" s="319">
        <v>100</v>
      </c>
      <c r="E106" s="320">
        <f t="shared" si="12"/>
        <v>100</v>
      </c>
      <c r="F106" s="319">
        <v>100</v>
      </c>
      <c r="H106" s="320">
        <f t="shared" si="9"/>
        <v>100</v>
      </c>
      <c r="I106" s="319">
        <v>50</v>
      </c>
      <c r="J106" s="321">
        <v>50</v>
      </c>
      <c r="L106" s="320">
        <f t="shared" si="10"/>
        <v>100</v>
      </c>
      <c r="M106" s="319">
        <v>100</v>
      </c>
      <c r="O106" s="320">
        <f t="shared" si="11"/>
        <v>100</v>
      </c>
    </row>
    <row r="107" spans="1:15" x14ac:dyDescent="0.35">
      <c r="A107" s="64" t="s">
        <v>2736</v>
      </c>
      <c r="B107" s="319" t="str">
        <f>VLOOKUP(A107,TV_Merged!E:F,2,FALSE)</f>
        <v>Trachoma behavior change</v>
      </c>
      <c r="C107" s="319">
        <v>100</v>
      </c>
      <c r="E107" s="320">
        <f t="shared" si="12"/>
        <v>100</v>
      </c>
      <c r="F107" s="319">
        <v>100</v>
      </c>
      <c r="H107" s="320">
        <f t="shared" ref="H107:H116" si="13">SUM(F107:G107)</f>
        <v>100</v>
      </c>
      <c r="I107" s="319">
        <v>50</v>
      </c>
      <c r="J107" s="321">
        <v>50</v>
      </c>
      <c r="L107" s="320">
        <f t="shared" ref="L107:L116" si="14">SUM(I107:K107)</f>
        <v>100</v>
      </c>
      <c r="M107" s="319">
        <v>100</v>
      </c>
      <c r="O107" s="320">
        <f t="shared" ref="O107:O116" si="15">SUM(M107:N107)</f>
        <v>100</v>
      </c>
    </row>
    <row r="108" spans="1:15" x14ac:dyDescent="0.35">
      <c r="A108" s="64" t="s">
        <v>2737</v>
      </c>
      <c r="B108" s="319" t="str">
        <f>VLOOKUP(A108,TV_Merged!E:F,2,FALSE)</f>
        <v>Promote water and sanitation</v>
      </c>
      <c r="C108" s="319">
        <v>100</v>
      </c>
      <c r="E108" s="320">
        <f t="shared" si="12"/>
        <v>100</v>
      </c>
      <c r="F108" s="319">
        <v>100</v>
      </c>
      <c r="H108" s="320">
        <f t="shared" si="13"/>
        <v>100</v>
      </c>
      <c r="I108" s="319">
        <v>50</v>
      </c>
      <c r="J108" s="321">
        <v>50</v>
      </c>
      <c r="L108" s="320">
        <f t="shared" si="14"/>
        <v>100</v>
      </c>
      <c r="M108" s="319">
        <v>100</v>
      </c>
      <c r="O108" s="320">
        <f t="shared" si="15"/>
        <v>100</v>
      </c>
    </row>
    <row r="109" spans="1:15" x14ac:dyDescent="0.35">
      <c r="A109" s="64" t="s">
        <v>2741</v>
      </c>
      <c r="B109" s="319" t="str">
        <f>VLOOKUP(A109,TV_Merged!E:F,2,FALSE)</f>
        <v>Promote face washing</v>
      </c>
      <c r="C109" s="319">
        <v>100</v>
      </c>
      <c r="E109" s="320">
        <f t="shared" si="12"/>
        <v>100</v>
      </c>
      <c r="F109" s="319">
        <v>100</v>
      </c>
      <c r="H109" s="320">
        <f t="shared" si="13"/>
        <v>100</v>
      </c>
      <c r="I109" s="319">
        <v>50</v>
      </c>
      <c r="J109" s="321">
        <v>50</v>
      </c>
      <c r="L109" s="320">
        <f t="shared" si="14"/>
        <v>100</v>
      </c>
      <c r="M109" s="319">
        <v>100</v>
      </c>
      <c r="O109" s="320">
        <f t="shared" si="15"/>
        <v>100</v>
      </c>
    </row>
    <row r="110" spans="1:15" x14ac:dyDescent="0.35">
      <c r="A110" s="64" t="s">
        <v>2742</v>
      </c>
      <c r="B110" s="319" t="str">
        <f>VLOOKUP(A110,TV_Merged!E:F,2,FALSE)</f>
        <v>Schisto behavior change</v>
      </c>
      <c r="C110" s="319">
        <v>100</v>
      </c>
      <c r="E110" s="320">
        <f t="shared" si="12"/>
        <v>100</v>
      </c>
      <c r="F110" s="319">
        <v>100</v>
      </c>
      <c r="H110" s="320">
        <f t="shared" si="13"/>
        <v>100</v>
      </c>
      <c r="I110" s="319">
        <v>50</v>
      </c>
      <c r="J110" s="321">
        <v>50</v>
      </c>
      <c r="L110" s="320">
        <f t="shared" si="14"/>
        <v>100</v>
      </c>
      <c r="M110" s="319">
        <v>100</v>
      </c>
      <c r="O110" s="320">
        <f t="shared" si="15"/>
        <v>100</v>
      </c>
    </row>
    <row r="111" spans="1:15" x14ac:dyDescent="0.35">
      <c r="A111" s="64" t="s">
        <v>2744</v>
      </c>
      <c r="B111" s="319" t="str">
        <f>VLOOKUP(A111,TV_Merged!E:F,2,FALSE)</f>
        <v>Schisto MDA</v>
      </c>
      <c r="C111" s="319">
        <v>100</v>
      </c>
      <c r="E111" s="320">
        <f t="shared" si="12"/>
        <v>100</v>
      </c>
      <c r="F111" s="319">
        <v>100</v>
      </c>
      <c r="H111" s="320">
        <f t="shared" si="13"/>
        <v>100</v>
      </c>
      <c r="I111" s="319">
        <v>50</v>
      </c>
      <c r="J111" s="321">
        <v>50</v>
      </c>
      <c r="L111" s="320">
        <f t="shared" si="14"/>
        <v>100</v>
      </c>
      <c r="M111" s="319">
        <v>100</v>
      </c>
      <c r="O111" s="320">
        <f t="shared" si="15"/>
        <v>100</v>
      </c>
    </row>
    <row r="112" spans="1:15" x14ac:dyDescent="0.35">
      <c r="A112" s="64" t="s">
        <v>2745</v>
      </c>
      <c r="B112" s="319" t="str">
        <f>VLOOKUP(A112,TV_Merged!E:F,2,FALSE)</f>
        <v>STH behavior change</v>
      </c>
      <c r="C112" s="319">
        <v>100</v>
      </c>
      <c r="E112" s="320">
        <f t="shared" si="12"/>
        <v>100</v>
      </c>
      <c r="F112" s="319">
        <v>100</v>
      </c>
      <c r="H112" s="320">
        <f t="shared" si="13"/>
        <v>100</v>
      </c>
      <c r="I112" s="319">
        <v>50</v>
      </c>
      <c r="J112" s="321">
        <v>50</v>
      </c>
      <c r="L112" s="320">
        <f t="shared" si="14"/>
        <v>100</v>
      </c>
      <c r="M112" s="319">
        <v>100</v>
      </c>
      <c r="O112" s="320">
        <f t="shared" si="15"/>
        <v>100</v>
      </c>
    </row>
    <row r="113" spans="1:15" x14ac:dyDescent="0.35">
      <c r="A113" s="64" t="s">
        <v>2748</v>
      </c>
      <c r="B113" s="319" t="str">
        <f>VLOOKUP(A113,TV_Merged!E:F,2,FALSE)</f>
        <v>Scabies behavior change</v>
      </c>
      <c r="C113" s="319">
        <v>100</v>
      </c>
      <c r="E113" s="320">
        <f t="shared" si="12"/>
        <v>100</v>
      </c>
      <c r="F113" s="319">
        <v>100</v>
      </c>
      <c r="H113" s="320">
        <f t="shared" si="13"/>
        <v>100</v>
      </c>
      <c r="I113" s="319">
        <v>50</v>
      </c>
      <c r="J113" s="321">
        <v>50</v>
      </c>
      <c r="L113" s="320">
        <f t="shared" si="14"/>
        <v>100</v>
      </c>
      <c r="M113" s="319">
        <v>100</v>
      </c>
      <c r="O113" s="320">
        <f t="shared" si="15"/>
        <v>100</v>
      </c>
    </row>
    <row r="114" spans="1:15" x14ac:dyDescent="0.35">
      <c r="A114" s="64" t="s">
        <v>2625</v>
      </c>
      <c r="B114" s="319" t="str">
        <f>VLOOKUP(A114,TV_Merged!E:F,2,FALSE)</f>
        <v>Model household program</v>
      </c>
      <c r="C114" s="319">
        <v>100</v>
      </c>
      <c r="E114" s="320">
        <f t="shared" si="12"/>
        <v>100</v>
      </c>
      <c r="F114" s="319">
        <v>100</v>
      </c>
      <c r="H114" s="320">
        <f t="shared" si="13"/>
        <v>100</v>
      </c>
      <c r="I114" s="319">
        <v>50</v>
      </c>
      <c r="J114" s="321">
        <v>50</v>
      </c>
      <c r="L114" s="320">
        <f t="shared" si="14"/>
        <v>100</v>
      </c>
      <c r="M114" s="319">
        <v>100</v>
      </c>
      <c r="O114" s="320">
        <f t="shared" si="15"/>
        <v>100</v>
      </c>
    </row>
    <row r="115" spans="1:15" x14ac:dyDescent="0.35">
      <c r="A115" s="64" t="s">
        <v>2626</v>
      </c>
      <c r="B115" s="319" t="str">
        <f>VLOOKUP(A115,TV_Merged!E:F,2,FALSE)</f>
        <v>Model household program</v>
      </c>
      <c r="C115" s="319">
        <v>100</v>
      </c>
      <c r="E115" s="320">
        <f t="shared" si="12"/>
        <v>100</v>
      </c>
      <c r="F115" s="319">
        <v>100</v>
      </c>
      <c r="H115" s="320">
        <f t="shared" si="13"/>
        <v>100</v>
      </c>
      <c r="I115" s="319">
        <v>50</v>
      </c>
      <c r="J115" s="321">
        <v>50</v>
      </c>
      <c r="L115" s="320">
        <f t="shared" si="14"/>
        <v>100</v>
      </c>
      <c r="M115" s="319">
        <v>100</v>
      </c>
      <c r="O115" s="320">
        <f t="shared" si="15"/>
        <v>100</v>
      </c>
    </row>
    <row r="116" spans="1:15" x14ac:dyDescent="0.35">
      <c r="A116" s="64" t="s">
        <v>1952</v>
      </c>
      <c r="B116" s="319" t="str">
        <f>VLOOKUP(A116,TV_Merged!E:F,2,FALSE)</f>
        <v>Record keeping</v>
      </c>
      <c r="C116" s="319">
        <v>100</v>
      </c>
      <c r="E116" s="320">
        <f t="shared" si="12"/>
        <v>100</v>
      </c>
      <c r="F116" s="319">
        <v>100</v>
      </c>
      <c r="H116" s="320">
        <f t="shared" si="13"/>
        <v>100</v>
      </c>
      <c r="I116" s="319">
        <v>50</v>
      </c>
      <c r="J116" s="321">
        <v>50</v>
      </c>
      <c r="L116" s="320">
        <f t="shared" si="14"/>
        <v>100</v>
      </c>
      <c r="M116" s="319">
        <v>100</v>
      </c>
      <c r="O116" s="320">
        <f t="shared" si="15"/>
        <v>100</v>
      </c>
    </row>
    <row r="117" spans="1:15" s="127" customFormat="1" x14ac:dyDescent="0.35">
      <c r="A117" s="373" t="s">
        <v>2770</v>
      </c>
      <c r="B117" s="374" t="str">
        <f>VLOOKUP(A117,TV_Merged!E:F,2,FALSE)</f>
        <v>Test additional</v>
      </c>
      <c r="C117" s="374"/>
      <c r="D117" s="374"/>
      <c r="E117" s="376"/>
      <c r="F117" s="374"/>
      <c r="G117" s="374"/>
      <c r="H117" s="376"/>
      <c r="I117" s="374"/>
      <c r="J117" s="375"/>
      <c r="K117" s="374"/>
      <c r="L117" s="376"/>
      <c r="M117" s="374"/>
      <c r="N117" s="374"/>
      <c r="O117" s="376"/>
    </row>
    <row r="118" spans="1:15" s="127" customFormat="1" x14ac:dyDescent="0.35">
      <c r="A118" s="127" t="s">
        <v>2179</v>
      </c>
      <c r="B118" s="374" t="str">
        <f>VLOOKUP(A118,TV_Merged!E:F,2,FALSE)</f>
        <v>Normal labor management</v>
      </c>
      <c r="C118" s="374"/>
      <c r="D118" s="374"/>
      <c r="E118" s="376"/>
      <c r="F118" s="374"/>
      <c r="G118" s="374"/>
      <c r="H118" s="376"/>
      <c r="I118" s="374"/>
      <c r="J118" s="375"/>
      <c r="K118" s="374"/>
      <c r="L118" s="376"/>
      <c r="M118" s="374"/>
      <c r="N118" s="374"/>
      <c r="O118" s="376"/>
    </row>
    <row r="119" spans="1:15" s="127" customFormat="1" x14ac:dyDescent="0.35">
      <c r="A119" s="127" t="s">
        <v>2181</v>
      </c>
      <c r="B119" s="374" t="str">
        <f>VLOOKUP(A119,TV_Merged!E:F,2,FALSE)</f>
        <v>Emergency OB</v>
      </c>
      <c r="C119" s="374"/>
      <c r="D119" s="374"/>
      <c r="E119" s="376"/>
      <c r="F119" s="374"/>
      <c r="G119" s="374"/>
      <c r="H119" s="376"/>
      <c r="I119" s="374"/>
      <c r="J119" s="375"/>
      <c r="K119" s="374"/>
      <c r="L119" s="376"/>
      <c r="M119" s="374"/>
      <c r="N119" s="374"/>
      <c r="O119" s="376"/>
    </row>
    <row r="120" spans="1:15" s="127" customFormat="1" x14ac:dyDescent="0.35">
      <c r="A120" s="127" t="s">
        <v>2180</v>
      </c>
      <c r="B120" s="374" t="str">
        <f>VLOOKUP(A120,TV_Merged!E:F,2,FALSE)</f>
        <v>Active management 3rd stage</v>
      </c>
      <c r="C120" s="374"/>
      <c r="D120" s="374"/>
      <c r="E120" s="376"/>
      <c r="F120" s="374"/>
      <c r="G120" s="374"/>
      <c r="H120" s="376"/>
      <c r="I120" s="374"/>
      <c r="J120" s="375"/>
      <c r="K120" s="374"/>
      <c r="L120" s="376"/>
      <c r="M120" s="374"/>
      <c r="N120" s="374"/>
      <c r="O120" s="376"/>
    </row>
    <row r="121" spans="1:15" s="127" customFormat="1" x14ac:dyDescent="0.35">
      <c r="A121" s="127" t="s">
        <v>2192</v>
      </c>
      <c r="B121" s="374" t="str">
        <f>VLOOKUP(A121,TV_Merged!E:F,2,FALSE)</f>
        <v>Maternal sepsis</v>
      </c>
      <c r="C121" s="374"/>
      <c r="D121" s="374"/>
      <c r="E121" s="376"/>
      <c r="F121" s="374"/>
      <c r="G121" s="374"/>
      <c r="H121" s="376"/>
      <c r="I121" s="374"/>
      <c r="J121" s="375"/>
      <c r="K121" s="374"/>
      <c r="L121" s="376"/>
      <c r="M121" s="374"/>
      <c r="N121" s="374"/>
      <c r="O121" s="376"/>
    </row>
    <row r="122" spans="1:15" s="127" customFormat="1" x14ac:dyDescent="0.35">
      <c r="A122" s="381" t="s">
        <v>2198</v>
      </c>
      <c r="B122" s="374" t="str">
        <f>VLOOKUP(A122,TV_Merged!E:F,2,FALSE)</f>
        <v>ANC rapid testing</v>
      </c>
      <c r="C122" s="374"/>
      <c r="D122" s="374"/>
      <c r="E122" s="376"/>
      <c r="F122" s="374"/>
      <c r="G122" s="374"/>
      <c r="H122" s="376"/>
      <c r="I122" s="374"/>
      <c r="J122" s="375"/>
      <c r="K122" s="374"/>
      <c r="L122" s="376"/>
      <c r="M122" s="374"/>
      <c r="N122" s="374"/>
      <c r="O122" s="376"/>
    </row>
    <row r="123" spans="1:15" s="127" customFormat="1" x14ac:dyDescent="0.35">
      <c r="A123" s="381" t="s">
        <v>2671</v>
      </c>
      <c r="B123" s="374" t="str">
        <f>VLOOKUP(A123,TV_Merged!E:F,2,FALSE)</f>
        <v>Treat malnourished mothers</v>
      </c>
      <c r="C123" s="374"/>
      <c r="D123" s="374"/>
      <c r="E123" s="376"/>
      <c r="F123" s="374"/>
      <c r="G123" s="374"/>
      <c r="H123" s="376"/>
      <c r="I123" s="374"/>
      <c r="J123" s="375"/>
      <c r="K123" s="374"/>
      <c r="L123" s="376"/>
      <c r="M123" s="374"/>
      <c r="N123" s="374"/>
      <c r="O123" s="376"/>
    </row>
    <row r="124" spans="1:15" s="127" customFormat="1" x14ac:dyDescent="0.35">
      <c r="A124" s="381" t="s">
        <v>2226</v>
      </c>
      <c r="B124" s="374" t="str">
        <f>VLOOKUP(A124,TV_Merged!E:F,2,FALSE)</f>
        <v>Well child check &amp; growth monitoring</v>
      </c>
      <c r="C124" s="374"/>
      <c r="D124" s="374"/>
      <c r="E124" s="376"/>
      <c r="F124" s="374"/>
      <c r="G124" s="374"/>
      <c r="H124" s="376"/>
      <c r="I124" s="374"/>
      <c r="J124" s="375"/>
      <c r="K124" s="374"/>
      <c r="L124" s="376"/>
      <c r="M124" s="374"/>
      <c r="N124" s="374"/>
      <c r="O124" s="376"/>
    </row>
    <row r="125" spans="1:15" s="127" customFormat="1" x14ac:dyDescent="0.35">
      <c r="A125" s="381" t="s">
        <v>2635</v>
      </c>
      <c r="B125" s="374" t="str">
        <f>VLOOKUP(A125,TV_Merged!E:F,2,FALSE)</f>
        <v>Treat severe malnutrition</v>
      </c>
      <c r="C125" s="374"/>
      <c r="D125" s="374"/>
      <c r="E125" s="376"/>
      <c r="F125" s="374"/>
      <c r="G125" s="374"/>
      <c r="H125" s="376"/>
      <c r="I125" s="374"/>
      <c r="J125" s="375"/>
      <c r="K125" s="374"/>
      <c r="L125" s="376"/>
      <c r="M125" s="374"/>
      <c r="N125" s="374"/>
      <c r="O125" s="376"/>
    </row>
    <row r="126" spans="1:15" s="127" customFormat="1" x14ac:dyDescent="0.35">
      <c r="A126" s="381" t="s">
        <v>2636</v>
      </c>
      <c r="B126" s="374" t="str">
        <f>VLOOKUP(A126,TV_Merged!E:F,2,FALSE)</f>
        <v>Treat moderate malnutrition</v>
      </c>
      <c r="C126" s="374"/>
      <c r="D126" s="374"/>
      <c r="E126" s="376"/>
      <c r="F126" s="374"/>
      <c r="G126" s="374"/>
      <c r="H126" s="376"/>
      <c r="I126" s="374"/>
      <c r="J126" s="375"/>
      <c r="K126" s="374"/>
      <c r="L126" s="376"/>
      <c r="M126" s="374"/>
      <c r="N126" s="374"/>
      <c r="O126" s="376"/>
    </row>
    <row r="127" spans="1:15" s="127" customFormat="1" x14ac:dyDescent="0.35">
      <c r="A127" s="381" t="s">
        <v>2354</v>
      </c>
      <c r="B127" s="374" t="str">
        <f>VLOOKUP(A127,TV_Merged!E:F,2,FALSE)</f>
        <v>Uncomplicated malaria in adults</v>
      </c>
      <c r="C127" s="374"/>
      <c r="D127" s="374"/>
      <c r="E127" s="376"/>
      <c r="F127" s="374"/>
      <c r="G127" s="374"/>
      <c r="H127" s="376"/>
      <c r="I127" s="374"/>
      <c r="J127" s="375"/>
      <c r="K127" s="374"/>
      <c r="L127" s="376"/>
      <c r="M127" s="374"/>
      <c r="N127" s="374"/>
      <c r="O127" s="376"/>
    </row>
    <row r="128" spans="1:15" s="127" customFormat="1" x14ac:dyDescent="0.35">
      <c r="A128" s="381" t="s">
        <v>2355</v>
      </c>
      <c r="B128" s="374" t="str">
        <f>VLOOKUP(A128,TV_Merged!E:F,2,FALSE)</f>
        <v>Uncomplicated malaria in children</v>
      </c>
      <c r="C128" s="374"/>
      <c r="D128" s="374"/>
      <c r="E128" s="376"/>
      <c r="F128" s="374"/>
      <c r="G128" s="374"/>
      <c r="H128" s="376"/>
      <c r="I128" s="374"/>
      <c r="J128" s="375"/>
      <c r="K128" s="374"/>
      <c r="L128" s="376"/>
      <c r="M128" s="374"/>
      <c r="N128" s="374"/>
      <c r="O128" s="376"/>
    </row>
    <row r="129" spans="1:15" s="127" customFormat="1" x14ac:dyDescent="0.35">
      <c r="A129" s="381" t="s">
        <v>2358</v>
      </c>
      <c r="B129" s="374" t="str">
        <f>VLOOKUP(A129,TV_Merged!E:F,2,FALSE)</f>
        <v>Testing non-malaria cases</v>
      </c>
      <c r="C129" s="374"/>
      <c r="D129" s="374"/>
      <c r="E129" s="376"/>
      <c r="F129" s="374"/>
      <c r="G129" s="374"/>
      <c r="H129" s="376"/>
      <c r="I129" s="374"/>
      <c r="J129" s="375"/>
      <c r="K129" s="374"/>
      <c r="L129" s="376"/>
      <c r="M129" s="374"/>
      <c r="N129" s="374"/>
      <c r="O129" s="376"/>
    </row>
    <row r="130" spans="1:15" s="127" customFormat="1" x14ac:dyDescent="0.35">
      <c r="A130" s="381" t="s">
        <v>2356</v>
      </c>
      <c r="B130" s="374" t="str">
        <f>VLOOKUP(A130,TV_Merged!E:F,2,FALSE)</f>
        <v>Severe malaria in adults</v>
      </c>
      <c r="C130" s="374"/>
      <c r="D130" s="374"/>
      <c r="E130" s="376"/>
      <c r="F130" s="374"/>
      <c r="G130" s="374"/>
      <c r="H130" s="376"/>
      <c r="I130" s="374"/>
      <c r="J130" s="375"/>
      <c r="K130" s="374"/>
      <c r="L130" s="376"/>
      <c r="M130" s="374"/>
      <c r="N130" s="374"/>
      <c r="O130" s="376"/>
    </row>
    <row r="131" spans="1:15" s="127" customFormat="1" x14ac:dyDescent="0.35">
      <c r="A131" s="381" t="s">
        <v>2357</v>
      </c>
      <c r="B131" s="374" t="str">
        <f>VLOOKUP(A131,TV_Merged!E:F,2,FALSE)</f>
        <v>Severe malaria in children</v>
      </c>
      <c r="C131" s="374"/>
      <c r="D131" s="374"/>
      <c r="E131" s="376"/>
      <c r="F131" s="374"/>
      <c r="G131" s="374"/>
      <c r="H131" s="376"/>
      <c r="I131" s="374"/>
      <c r="J131" s="375"/>
      <c r="K131" s="374"/>
      <c r="L131" s="376"/>
      <c r="M131" s="374"/>
      <c r="N131" s="374"/>
      <c r="O131" s="376"/>
    </row>
    <row r="132" spans="1:15" x14ac:dyDescent="0.35">
      <c r="A132" s="319" t="s">
        <v>2793</v>
      </c>
      <c r="B132" s="319" t="s">
        <v>2795</v>
      </c>
      <c r="C132" s="319">
        <v>100</v>
      </c>
      <c r="E132" s="320">
        <f t="shared" ref="E132:E135" si="16">SUM(C132:D132)</f>
        <v>100</v>
      </c>
      <c r="F132" s="319">
        <v>100</v>
      </c>
      <c r="H132" s="320">
        <f t="shared" ref="H132:H135" si="17">SUM(F132:G132)</f>
        <v>100</v>
      </c>
      <c r="I132" s="319">
        <v>50</v>
      </c>
      <c r="J132" s="321">
        <v>50</v>
      </c>
      <c r="L132" s="320">
        <f t="shared" ref="L132:L135" si="18">SUM(I132:K132)</f>
        <v>100</v>
      </c>
      <c r="M132" s="319">
        <v>100</v>
      </c>
      <c r="O132" s="320">
        <f t="shared" ref="O132:O135" si="19">SUM(M132:N132)</f>
        <v>100</v>
      </c>
    </row>
    <row r="133" spans="1:15" x14ac:dyDescent="0.35">
      <c r="A133" s="319" t="s">
        <v>2794</v>
      </c>
      <c r="B133" s="319" t="s">
        <v>2796</v>
      </c>
      <c r="C133" s="319">
        <v>100</v>
      </c>
      <c r="E133" s="320">
        <f t="shared" si="16"/>
        <v>100</v>
      </c>
      <c r="F133" s="319">
        <v>100</v>
      </c>
      <c r="H133" s="320">
        <f t="shared" si="17"/>
        <v>100</v>
      </c>
      <c r="I133" s="319">
        <v>50</v>
      </c>
      <c r="J133" s="321">
        <v>50</v>
      </c>
      <c r="L133" s="320">
        <f t="shared" si="18"/>
        <v>100</v>
      </c>
      <c r="M133" s="319">
        <v>100</v>
      </c>
      <c r="O133" s="320">
        <f t="shared" si="19"/>
        <v>100</v>
      </c>
    </row>
    <row r="134" spans="1:15" x14ac:dyDescent="0.35">
      <c r="A134" s="64" t="s">
        <v>2811</v>
      </c>
      <c r="B134" s="321" t="s">
        <v>2817</v>
      </c>
      <c r="C134" s="64">
        <v>100</v>
      </c>
      <c r="E134" s="320">
        <f t="shared" si="16"/>
        <v>100</v>
      </c>
      <c r="F134" s="319">
        <v>100</v>
      </c>
      <c r="H134" s="320">
        <f t="shared" si="17"/>
        <v>100</v>
      </c>
      <c r="I134" s="319">
        <v>100</v>
      </c>
      <c r="L134" s="320">
        <f t="shared" si="18"/>
        <v>100</v>
      </c>
      <c r="M134" s="319">
        <v>100</v>
      </c>
      <c r="O134" s="320">
        <f t="shared" si="19"/>
        <v>100</v>
      </c>
    </row>
    <row r="135" spans="1:15" x14ac:dyDescent="0.35">
      <c r="A135" s="64" t="s">
        <v>2812</v>
      </c>
      <c r="B135" s="321" t="s">
        <v>2818</v>
      </c>
      <c r="C135" s="64">
        <v>100</v>
      </c>
      <c r="E135" s="320">
        <f t="shared" si="16"/>
        <v>100</v>
      </c>
      <c r="F135" s="321">
        <v>100</v>
      </c>
      <c r="H135" s="320">
        <f t="shared" si="17"/>
        <v>100</v>
      </c>
      <c r="J135" s="319">
        <v>100</v>
      </c>
      <c r="L135" s="320">
        <f t="shared" si="18"/>
        <v>100</v>
      </c>
      <c r="M135" s="321">
        <v>100</v>
      </c>
      <c r="O135" s="320">
        <f t="shared" si="19"/>
        <v>100</v>
      </c>
    </row>
    <row r="136" spans="1:15" s="127" customFormat="1" x14ac:dyDescent="0.35">
      <c r="A136" s="381" t="s">
        <v>2813</v>
      </c>
      <c r="B136" s="375" t="s">
        <v>2819</v>
      </c>
      <c r="C136" s="381"/>
      <c r="D136" s="374"/>
      <c r="E136" s="376"/>
      <c r="F136" s="374"/>
      <c r="G136" s="374"/>
      <c r="H136" s="376"/>
      <c r="I136" s="374"/>
      <c r="J136" s="374"/>
      <c r="K136" s="374"/>
      <c r="L136" s="376"/>
      <c r="M136" s="374"/>
      <c r="N136" s="374"/>
      <c r="O136" s="376"/>
    </row>
    <row r="137" spans="1:15" s="127" customFormat="1" x14ac:dyDescent="0.35">
      <c r="A137" s="381" t="s">
        <v>2814</v>
      </c>
      <c r="B137" s="375" t="s">
        <v>2820</v>
      </c>
      <c r="C137" s="381"/>
      <c r="D137" s="374"/>
      <c r="E137" s="376"/>
      <c r="F137" s="374"/>
      <c r="G137" s="374"/>
      <c r="H137" s="376"/>
      <c r="I137" s="374"/>
      <c r="J137" s="374"/>
      <c r="K137" s="374"/>
      <c r="L137" s="376"/>
      <c r="M137" s="374"/>
      <c r="N137" s="374"/>
      <c r="O137" s="376"/>
    </row>
    <row r="138" spans="1:15" s="127" customFormat="1" x14ac:dyDescent="0.35">
      <c r="A138" s="375" t="s">
        <v>2815</v>
      </c>
      <c r="B138" s="375" t="s">
        <v>2821</v>
      </c>
      <c r="C138" s="381"/>
      <c r="D138" s="374"/>
      <c r="E138" s="376"/>
      <c r="F138" s="374"/>
      <c r="G138" s="374"/>
      <c r="H138" s="376"/>
      <c r="I138" s="374"/>
      <c r="J138" s="374"/>
      <c r="K138" s="374"/>
      <c r="L138" s="376"/>
      <c r="M138" s="374"/>
      <c r="N138" s="374"/>
      <c r="O138" s="376"/>
    </row>
    <row r="139" spans="1:15" s="127" customFormat="1" x14ac:dyDescent="0.35">
      <c r="A139" s="375" t="s">
        <v>2816</v>
      </c>
      <c r="B139" s="375" t="s">
        <v>2822</v>
      </c>
      <c r="C139" s="381"/>
      <c r="D139" s="374"/>
      <c r="E139" s="376"/>
      <c r="F139" s="374"/>
      <c r="G139" s="374"/>
      <c r="H139" s="376"/>
      <c r="I139" s="374"/>
      <c r="J139" s="374"/>
      <c r="K139" s="374"/>
      <c r="L139" s="376"/>
      <c r="M139" s="374"/>
      <c r="N139" s="374"/>
      <c r="O139" s="376"/>
    </row>
  </sheetData>
  <conditionalFormatting sqref="E2:E131 H2:H131 L2:L131 O2:O131">
    <cfRule type="cellIs" dxfId="2" priority="3" operator="notEqual">
      <formula>100</formula>
    </cfRule>
  </conditionalFormatting>
  <conditionalFormatting sqref="O132 E132 H132 L132">
    <cfRule type="cellIs" dxfId="1" priority="2" operator="notEqual">
      <formula>100</formula>
    </cfRule>
  </conditionalFormatting>
  <conditionalFormatting sqref="E133:E135 H133:H135 L133:L135 O133:O135">
    <cfRule type="cellIs" dxfId="0" priority="1" operator="notEqual">
      <formula>100</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workbookViewId="0">
      <selection activeCell="K22" sqref="K22"/>
    </sheetView>
  </sheetViews>
  <sheetFormatPr defaultRowHeight="14.5" x14ac:dyDescent="0.35"/>
  <cols>
    <col min="2" max="2" width="30.81640625" bestFit="1" customWidth="1"/>
  </cols>
  <sheetData>
    <row r="1" spans="2:5" ht="15" thickBot="1" x14ac:dyDescent="0.4"/>
    <row r="2" spans="2:5" ht="15" thickBot="1" x14ac:dyDescent="0.4">
      <c r="B2" t="s">
        <v>2159</v>
      </c>
      <c r="C2" s="111">
        <v>2025</v>
      </c>
      <c r="D2" s="112">
        <v>2030</v>
      </c>
      <c r="E2" s="113">
        <v>2035</v>
      </c>
    </row>
    <row r="3" spans="2:5" x14ac:dyDescent="0.35">
      <c r="B3" s="92" t="s">
        <v>2153</v>
      </c>
      <c r="C3" s="92">
        <v>1</v>
      </c>
      <c r="D3" s="97">
        <v>1</v>
      </c>
      <c r="E3" s="318">
        <v>1</v>
      </c>
    </row>
    <row r="4" spans="2:5" x14ac:dyDescent="0.35">
      <c r="B4" s="64" t="s">
        <v>2154</v>
      </c>
      <c r="C4" s="64">
        <v>1</v>
      </c>
      <c r="D4" s="319">
        <v>1</v>
      </c>
      <c r="E4" s="320">
        <v>1</v>
      </c>
    </row>
    <row r="5" spans="2:5" x14ac:dyDescent="0.35">
      <c r="B5" s="322" t="s">
        <v>2155</v>
      </c>
      <c r="C5" s="322">
        <v>2</v>
      </c>
      <c r="D5" s="323">
        <v>1</v>
      </c>
      <c r="E5" s="324"/>
    </row>
    <row r="6" spans="2:5" x14ac:dyDescent="0.35">
      <c r="B6" s="322" t="s">
        <v>2156</v>
      </c>
      <c r="C6" s="322"/>
      <c r="D6" s="323">
        <v>1</v>
      </c>
      <c r="E6" s="324">
        <v>2</v>
      </c>
    </row>
    <row r="7" spans="2:5" x14ac:dyDescent="0.35">
      <c r="B7" s="64" t="s">
        <v>2157</v>
      </c>
      <c r="C7" s="64"/>
      <c r="D7" s="321">
        <v>1</v>
      </c>
      <c r="E7" s="320">
        <v>1</v>
      </c>
    </row>
    <row r="8" spans="2:5" ht="15" thickBot="1" x14ac:dyDescent="0.4">
      <c r="B8" s="93" t="s">
        <v>2158</v>
      </c>
      <c r="C8" s="93"/>
      <c r="D8" s="95">
        <v>1</v>
      </c>
      <c r="E8" s="96">
        <v>1</v>
      </c>
    </row>
    <row r="9" spans="2:5" ht="15" thickBot="1" x14ac:dyDescent="0.4"/>
    <row r="10" spans="2:5" ht="15" thickBot="1" x14ac:dyDescent="0.4">
      <c r="B10" t="s">
        <v>2160</v>
      </c>
      <c r="C10" s="111">
        <v>2025</v>
      </c>
      <c r="D10" s="112">
        <v>2030</v>
      </c>
      <c r="E10" s="113">
        <v>2035</v>
      </c>
    </row>
    <row r="11" spans="2:5" x14ac:dyDescent="0.35">
      <c r="B11" s="92" t="s">
        <v>2153</v>
      </c>
      <c r="C11" s="92"/>
      <c r="D11" s="97"/>
      <c r="E11" s="318"/>
    </row>
    <row r="12" spans="2:5" x14ac:dyDescent="0.35">
      <c r="B12" s="64" t="s">
        <v>2154</v>
      </c>
      <c r="C12" s="64"/>
      <c r="D12" s="319"/>
      <c r="E12" s="320"/>
    </row>
    <row r="13" spans="2:5" x14ac:dyDescent="0.35">
      <c r="B13" s="322" t="s">
        <v>2155</v>
      </c>
      <c r="C13" s="322">
        <v>2</v>
      </c>
      <c r="D13" s="323">
        <v>1</v>
      </c>
      <c r="E13" s="324"/>
    </row>
    <row r="14" spans="2:5" x14ac:dyDescent="0.35">
      <c r="B14" s="322" t="s">
        <v>2156</v>
      </c>
      <c r="C14" s="322"/>
      <c r="D14" s="323">
        <v>1</v>
      </c>
      <c r="E14" s="324">
        <v>2</v>
      </c>
    </row>
    <row r="15" spans="2:5" x14ac:dyDescent="0.35">
      <c r="B15" s="64" t="s">
        <v>2161</v>
      </c>
      <c r="C15" s="64">
        <v>1</v>
      </c>
      <c r="D15" s="321">
        <v>1</v>
      </c>
      <c r="E15" s="320">
        <v>1</v>
      </c>
    </row>
    <row r="16" spans="2:5" ht="15" thickBot="1" x14ac:dyDescent="0.4">
      <c r="B16" s="93" t="s">
        <v>2158</v>
      </c>
      <c r="C16" s="93"/>
      <c r="D16" s="95">
        <v>1</v>
      </c>
      <c r="E16" s="96">
        <v>1</v>
      </c>
    </row>
    <row r="17" spans="2:5" ht="15" thickBot="1" x14ac:dyDescent="0.4"/>
    <row r="18" spans="2:5" ht="15" thickBot="1" x14ac:dyDescent="0.4">
      <c r="B18" t="s">
        <v>2162</v>
      </c>
      <c r="C18" s="111">
        <v>2025</v>
      </c>
      <c r="D18" s="112">
        <v>2030</v>
      </c>
      <c r="E18" s="113">
        <v>2035</v>
      </c>
    </row>
    <row r="19" spans="2:5" x14ac:dyDescent="0.35">
      <c r="B19" s="92" t="s">
        <v>2153</v>
      </c>
      <c r="C19" s="92"/>
      <c r="D19" s="97"/>
      <c r="E19" s="318"/>
    </row>
    <row r="20" spans="2:5" x14ac:dyDescent="0.35">
      <c r="B20" s="64" t="s">
        <v>2154</v>
      </c>
      <c r="C20" s="64"/>
      <c r="D20" s="319"/>
      <c r="E20" s="320"/>
    </row>
    <row r="21" spans="2:5" x14ac:dyDescent="0.35">
      <c r="B21" s="322" t="s">
        <v>2155</v>
      </c>
      <c r="C21" s="322">
        <v>2</v>
      </c>
      <c r="D21" s="323">
        <v>1</v>
      </c>
      <c r="E21" s="324"/>
    </row>
    <row r="22" spans="2:5" x14ac:dyDescent="0.35">
      <c r="B22" s="322" t="s">
        <v>2156</v>
      </c>
      <c r="C22" s="322"/>
      <c r="D22" s="323">
        <v>1</v>
      </c>
      <c r="E22" s="324">
        <v>2</v>
      </c>
    </row>
    <row r="23" spans="2:5" x14ac:dyDescent="0.35">
      <c r="B23" s="64" t="s">
        <v>2157</v>
      </c>
      <c r="C23" s="64"/>
      <c r="D23" s="321"/>
      <c r="E23" s="320"/>
    </row>
    <row r="24" spans="2:5" ht="15" thickBot="1" x14ac:dyDescent="0.4">
      <c r="B24" s="93" t="s">
        <v>2158</v>
      </c>
      <c r="C24" s="93"/>
      <c r="D24" s="95"/>
      <c r="E24" s="9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61342-08CE-4064-AA82-0EE7223BAA53}">
  <sheetPr>
    <tabColor theme="2"/>
  </sheetPr>
  <dimension ref="A1:L185"/>
  <sheetViews>
    <sheetView workbookViewId="0">
      <selection activeCell="D1" sqref="D1:E1048576"/>
    </sheetView>
  </sheetViews>
  <sheetFormatPr defaultRowHeight="14.5" x14ac:dyDescent="0.35"/>
  <cols>
    <col min="1" max="1" width="30.1796875" bestFit="1" customWidth="1"/>
    <col min="2" max="2" width="20.81640625" bestFit="1" customWidth="1"/>
    <col min="3" max="3" width="9.1796875" bestFit="1" customWidth="1"/>
    <col min="4" max="4" width="11.1796875" bestFit="1" customWidth="1"/>
    <col min="5" max="5" width="18.81640625" bestFit="1" customWidth="1"/>
    <col min="6" max="6" width="4.1796875" bestFit="1" customWidth="1"/>
    <col min="7" max="7" width="9.7265625" bestFit="1" customWidth="1"/>
    <col min="8" max="8" width="8.7265625" bestFit="1" customWidth="1"/>
    <col min="9" max="9" width="13.26953125" bestFit="1" customWidth="1"/>
    <col min="10" max="10" width="10.7265625" bestFit="1" customWidth="1"/>
    <col min="11" max="12" width="12" bestFit="1" customWidth="1"/>
  </cols>
  <sheetData>
    <row r="1" spans="1:12" x14ac:dyDescent="0.35">
      <c r="A1" s="404" t="s">
        <v>101</v>
      </c>
      <c r="B1" s="404" t="s">
        <v>3219</v>
      </c>
      <c r="C1" s="404" t="s">
        <v>1012</v>
      </c>
      <c r="D1" s="404" t="s">
        <v>2843</v>
      </c>
      <c r="E1" s="404" t="s">
        <v>2844</v>
      </c>
      <c r="F1" s="404" t="s">
        <v>3220</v>
      </c>
      <c r="G1" s="404" t="s">
        <v>3232</v>
      </c>
      <c r="H1" s="404" t="s">
        <v>3233</v>
      </c>
      <c r="I1" s="404" t="s">
        <v>2834</v>
      </c>
      <c r="J1" s="404" t="s">
        <v>2833</v>
      </c>
      <c r="K1" s="404" t="s">
        <v>3234</v>
      </c>
      <c r="L1" s="404" t="s">
        <v>3235</v>
      </c>
    </row>
    <row r="2" spans="1:12" x14ac:dyDescent="0.35">
      <c r="A2" t="s">
        <v>3221</v>
      </c>
      <c r="B2" s="404"/>
      <c r="C2" t="s">
        <v>3222</v>
      </c>
      <c r="D2" t="s">
        <v>2849</v>
      </c>
      <c r="E2" t="s">
        <v>594</v>
      </c>
      <c r="F2" t="s">
        <v>576</v>
      </c>
      <c r="G2" s="404"/>
      <c r="H2" s="404"/>
      <c r="I2" t="str">
        <f>_xlfn.CONCAT(J2,D2)</f>
        <v>BR0000ET</v>
      </c>
      <c r="J2" t="s">
        <v>3236</v>
      </c>
      <c r="K2">
        <v>0</v>
      </c>
      <c r="L2">
        <v>1</v>
      </c>
    </row>
    <row r="3" spans="1:12" x14ac:dyDescent="0.35">
      <c r="A3" t="s">
        <v>3223</v>
      </c>
      <c r="B3" s="404"/>
      <c r="C3" t="s">
        <v>3222</v>
      </c>
      <c r="D3" t="s">
        <v>2849</v>
      </c>
      <c r="E3" t="s">
        <v>594</v>
      </c>
      <c r="F3" t="s">
        <v>577</v>
      </c>
      <c r="G3" s="404"/>
      <c r="H3">
        <v>14</v>
      </c>
      <c r="I3" t="str">
        <f t="shared" ref="I3:I66" si="0">_xlfn.CONCAT(J3,D3)</f>
        <v>BR0014ET</v>
      </c>
      <c r="J3" t="s">
        <v>3237</v>
      </c>
      <c r="K3">
        <v>0</v>
      </c>
      <c r="L3">
        <v>1</v>
      </c>
    </row>
    <row r="4" spans="1:12" x14ac:dyDescent="0.35">
      <c r="A4" t="s">
        <v>1779</v>
      </c>
      <c r="B4" t="s">
        <v>3224</v>
      </c>
      <c r="C4" t="s">
        <v>3222</v>
      </c>
      <c r="D4" t="s">
        <v>2849</v>
      </c>
      <c r="E4" t="s">
        <v>594</v>
      </c>
      <c r="F4" t="s">
        <v>577</v>
      </c>
      <c r="G4">
        <v>15</v>
      </c>
      <c r="H4">
        <v>19</v>
      </c>
      <c r="I4" t="str">
        <f t="shared" si="0"/>
        <v>BR1519ET</v>
      </c>
      <c r="J4" t="s">
        <v>3238</v>
      </c>
      <c r="K4" s="412">
        <f>RegionalData!O3</f>
        <v>7.1999999999999995E-2</v>
      </c>
      <c r="L4" s="412">
        <f>RegionalData!Q3</f>
        <v>0.98846927759109204</v>
      </c>
    </row>
    <row r="5" spans="1:12" x14ac:dyDescent="0.35">
      <c r="A5" t="s">
        <v>1777</v>
      </c>
      <c r="B5" t="s">
        <v>3225</v>
      </c>
      <c r="C5" t="s">
        <v>3222</v>
      </c>
      <c r="D5" t="s">
        <v>2849</v>
      </c>
      <c r="E5" t="s">
        <v>594</v>
      </c>
      <c r="F5" t="s">
        <v>577</v>
      </c>
      <c r="G5">
        <v>20</v>
      </c>
      <c r="H5">
        <v>24</v>
      </c>
      <c r="I5" t="str">
        <f t="shared" si="0"/>
        <v>BR2024ET</v>
      </c>
      <c r="J5" t="s">
        <v>3239</v>
      </c>
      <c r="K5" s="412">
        <f>RegionalData!O5</f>
        <v>0.19500000000000001</v>
      </c>
      <c r="L5" s="412">
        <f>RegionalData!Q5</f>
        <v>0.99316389691241536</v>
      </c>
    </row>
    <row r="6" spans="1:12" x14ac:dyDescent="0.35">
      <c r="A6" t="s">
        <v>1775</v>
      </c>
      <c r="B6" t="s">
        <v>3226</v>
      </c>
      <c r="C6" t="s">
        <v>3222</v>
      </c>
      <c r="D6" t="s">
        <v>2849</v>
      </c>
      <c r="E6" t="s">
        <v>594</v>
      </c>
      <c r="F6" t="s">
        <v>577</v>
      </c>
      <c r="G6">
        <v>25</v>
      </c>
      <c r="H6">
        <v>29</v>
      </c>
      <c r="I6" t="str">
        <f t="shared" si="0"/>
        <v>BR2529ET</v>
      </c>
      <c r="J6" t="s">
        <v>3240</v>
      </c>
      <c r="K6" s="412">
        <f>RegionalData!O7</f>
        <v>0.20200000000000001</v>
      </c>
      <c r="L6" s="412">
        <f>RegionalData!Q7</f>
        <v>0.98022410443373342</v>
      </c>
    </row>
    <row r="7" spans="1:12" x14ac:dyDescent="0.35">
      <c r="A7" t="s">
        <v>1773</v>
      </c>
      <c r="B7" t="s">
        <v>3227</v>
      </c>
      <c r="C7" t="s">
        <v>3222</v>
      </c>
      <c r="D7" t="s">
        <v>2849</v>
      </c>
      <c r="E7" t="s">
        <v>594</v>
      </c>
      <c r="F7" t="s">
        <v>577</v>
      </c>
      <c r="G7">
        <v>30</v>
      </c>
      <c r="H7">
        <v>34</v>
      </c>
      <c r="I7" t="str">
        <f t="shared" si="0"/>
        <v>BR3034ET</v>
      </c>
      <c r="J7" t="s">
        <v>3241</v>
      </c>
      <c r="K7" s="412">
        <f>RegionalData!O9</f>
        <v>0.16200000000000001</v>
      </c>
      <c r="L7" s="412">
        <f>RegionalData!Q9</f>
        <v>0.97771923789514636</v>
      </c>
    </row>
    <row r="8" spans="1:12" x14ac:dyDescent="0.35">
      <c r="A8" t="s">
        <v>1771</v>
      </c>
      <c r="B8" t="s">
        <v>3228</v>
      </c>
      <c r="C8" t="s">
        <v>3222</v>
      </c>
      <c r="D8" t="s">
        <v>2849</v>
      </c>
      <c r="E8" t="s">
        <v>594</v>
      </c>
      <c r="F8" t="s">
        <v>577</v>
      </c>
      <c r="G8">
        <v>35</v>
      </c>
      <c r="H8">
        <v>39</v>
      </c>
      <c r="I8" t="str">
        <f t="shared" si="0"/>
        <v>BR3539ET</v>
      </c>
      <c r="J8" t="s">
        <v>3242</v>
      </c>
      <c r="K8" s="412">
        <f>RegionalData!O11</f>
        <v>0.11899999999999999</v>
      </c>
      <c r="L8" s="412">
        <f>RegionalData!Q11</f>
        <v>0.97393215219000295</v>
      </c>
    </row>
    <row r="9" spans="1:12" x14ac:dyDescent="0.35">
      <c r="A9" t="s">
        <v>1769</v>
      </c>
      <c r="B9" t="s">
        <v>3229</v>
      </c>
      <c r="C9" t="s">
        <v>3222</v>
      </c>
      <c r="D9" t="s">
        <v>2849</v>
      </c>
      <c r="E9" t="s">
        <v>594</v>
      </c>
      <c r="F9" t="s">
        <v>577</v>
      </c>
      <c r="G9">
        <v>40</v>
      </c>
      <c r="H9">
        <v>44</v>
      </c>
      <c r="I9" t="str">
        <f t="shared" si="0"/>
        <v>BR4044ET</v>
      </c>
      <c r="J9" t="s">
        <v>3243</v>
      </c>
      <c r="K9" s="412">
        <f>RegionalData!O13</f>
        <v>4.9000000000000002E-2</v>
      </c>
      <c r="L9" s="412">
        <f>RegionalData!Q13</f>
        <v>0.95811661983967134</v>
      </c>
    </row>
    <row r="10" spans="1:12" x14ac:dyDescent="0.35">
      <c r="A10" t="s">
        <v>1767</v>
      </c>
      <c r="B10" t="s">
        <v>3230</v>
      </c>
      <c r="C10" t="s">
        <v>3222</v>
      </c>
      <c r="D10" t="s">
        <v>2849</v>
      </c>
      <c r="E10" t="s">
        <v>594</v>
      </c>
      <c r="F10" t="s">
        <v>577</v>
      </c>
      <c r="G10">
        <v>45</v>
      </c>
      <c r="H10">
        <v>49</v>
      </c>
      <c r="I10" t="str">
        <f t="shared" si="0"/>
        <v>BR4549ET</v>
      </c>
      <c r="J10" t="s">
        <v>3244</v>
      </c>
      <c r="K10" s="412">
        <f>RegionalData!O15</f>
        <v>1.4E-2</v>
      </c>
      <c r="L10" s="412">
        <f>RegionalData!Q15</f>
        <v>0.91700404320467122</v>
      </c>
    </row>
    <row r="11" spans="1:12" x14ac:dyDescent="0.35">
      <c r="A11" t="s">
        <v>3231</v>
      </c>
      <c r="B11" s="404"/>
      <c r="C11" t="s">
        <v>3222</v>
      </c>
      <c r="D11" t="s">
        <v>2849</v>
      </c>
      <c r="E11" t="s">
        <v>594</v>
      </c>
      <c r="F11" t="s">
        <v>577</v>
      </c>
      <c r="G11">
        <v>50</v>
      </c>
      <c r="I11" t="str">
        <f t="shared" si="0"/>
        <v>BR5000ET</v>
      </c>
      <c r="J11" t="s">
        <v>3245</v>
      </c>
      <c r="K11" s="124">
        <v>0</v>
      </c>
      <c r="L11" s="124">
        <v>1</v>
      </c>
    </row>
    <row r="12" spans="1:12" x14ac:dyDescent="0.35">
      <c r="A12" t="s">
        <v>3221</v>
      </c>
      <c r="B12" s="404"/>
      <c r="C12" t="s">
        <v>3222</v>
      </c>
      <c r="D12" t="s">
        <v>2868</v>
      </c>
      <c r="E12" t="s">
        <v>806</v>
      </c>
      <c r="F12" t="s">
        <v>576</v>
      </c>
      <c r="G12" s="404"/>
      <c r="H12" s="404"/>
      <c r="I12" t="str">
        <f t="shared" si="0"/>
        <v>BR0000ET01</v>
      </c>
      <c r="J12" t="s">
        <v>3236</v>
      </c>
      <c r="K12">
        <v>0</v>
      </c>
      <c r="L12">
        <v>1</v>
      </c>
    </row>
    <row r="13" spans="1:12" x14ac:dyDescent="0.35">
      <c r="A13" t="s">
        <v>3223</v>
      </c>
      <c r="B13" s="404"/>
      <c r="C13" t="s">
        <v>3222</v>
      </c>
      <c r="D13" t="s">
        <v>2868</v>
      </c>
      <c r="E13" t="s">
        <v>806</v>
      </c>
      <c r="F13" t="s">
        <v>577</v>
      </c>
      <c r="G13" s="404"/>
      <c r="H13">
        <v>14</v>
      </c>
      <c r="I13" t="str">
        <f t="shared" si="0"/>
        <v>BR0014ET01</v>
      </c>
      <c r="J13" t="s">
        <v>3237</v>
      </c>
      <c r="K13">
        <v>0</v>
      </c>
      <c r="L13">
        <v>1</v>
      </c>
    </row>
    <row r="14" spans="1:12" x14ac:dyDescent="0.35">
      <c r="A14" t="s">
        <v>1779</v>
      </c>
      <c r="B14" t="s">
        <v>3224</v>
      </c>
      <c r="C14" t="s">
        <v>3222</v>
      </c>
      <c r="D14" t="s">
        <v>2868</v>
      </c>
      <c r="E14" t="s">
        <v>806</v>
      </c>
      <c r="F14" t="s">
        <v>577</v>
      </c>
      <c r="G14">
        <v>15</v>
      </c>
      <c r="H14">
        <v>19</v>
      </c>
      <c r="I14" t="str">
        <f t="shared" si="0"/>
        <v>BR1519ET01</v>
      </c>
      <c r="J14" t="s">
        <v>3238</v>
      </c>
      <c r="K14" s="412">
        <f>RegionalData!O45</f>
        <v>7.0999999999999994E-2</v>
      </c>
      <c r="L14" s="412">
        <f>RegionalData!Q45</f>
        <v>0.98519238249426366</v>
      </c>
    </row>
    <row r="15" spans="1:12" x14ac:dyDescent="0.35">
      <c r="A15" t="s">
        <v>1777</v>
      </c>
      <c r="B15" t="s">
        <v>3225</v>
      </c>
      <c r="C15" t="s">
        <v>3222</v>
      </c>
      <c r="D15" t="s">
        <v>2868</v>
      </c>
      <c r="E15" t="s">
        <v>806</v>
      </c>
      <c r="F15" t="s">
        <v>577</v>
      </c>
      <c r="G15">
        <v>20</v>
      </c>
      <c r="H15">
        <v>24</v>
      </c>
      <c r="I15" t="str">
        <f t="shared" si="0"/>
        <v>BR2024ET01</v>
      </c>
      <c r="J15" t="s">
        <v>3239</v>
      </c>
      <c r="K15" s="412">
        <f>RegionalData!O47</f>
        <v>0.16600000000000001</v>
      </c>
      <c r="L15" s="412">
        <f>RegionalData!Q47</f>
        <v>0.99557149880084939</v>
      </c>
    </row>
    <row r="16" spans="1:12" x14ac:dyDescent="0.35">
      <c r="A16" t="s">
        <v>1775</v>
      </c>
      <c r="B16" t="s">
        <v>3226</v>
      </c>
      <c r="C16" t="s">
        <v>3222</v>
      </c>
      <c r="D16" t="s">
        <v>2868</v>
      </c>
      <c r="E16" t="s">
        <v>806</v>
      </c>
      <c r="F16" t="s">
        <v>577</v>
      </c>
      <c r="G16">
        <v>25</v>
      </c>
      <c r="H16">
        <v>29</v>
      </c>
      <c r="I16" t="str">
        <f t="shared" si="0"/>
        <v>BR2529ET01</v>
      </c>
      <c r="J16" t="s">
        <v>3240</v>
      </c>
      <c r="K16" s="412">
        <f>RegionalData!O49</f>
        <v>0.16800000000000001</v>
      </c>
      <c r="L16" s="412">
        <f>RegionalData!Q49</f>
        <v>0.96097516195175681</v>
      </c>
    </row>
    <row r="17" spans="1:12" x14ac:dyDescent="0.35">
      <c r="A17" t="s">
        <v>1773</v>
      </c>
      <c r="B17" t="s">
        <v>3227</v>
      </c>
      <c r="C17" t="s">
        <v>3222</v>
      </c>
      <c r="D17" t="s">
        <v>2868</v>
      </c>
      <c r="E17" t="s">
        <v>806</v>
      </c>
      <c r="F17" t="s">
        <v>577</v>
      </c>
      <c r="G17">
        <v>30</v>
      </c>
      <c r="H17">
        <v>34</v>
      </c>
      <c r="I17" t="str">
        <f t="shared" si="0"/>
        <v>BR3034ET01</v>
      </c>
      <c r="J17" t="s">
        <v>3241</v>
      </c>
      <c r="K17" s="412">
        <f>RegionalData!O51</f>
        <v>0.184</v>
      </c>
      <c r="L17" s="412">
        <f>RegionalData!Q51</f>
        <v>0.97462752637206918</v>
      </c>
    </row>
    <row r="18" spans="1:12" x14ac:dyDescent="0.35">
      <c r="A18" t="s">
        <v>1771</v>
      </c>
      <c r="B18" t="s">
        <v>3228</v>
      </c>
      <c r="C18" t="s">
        <v>3222</v>
      </c>
      <c r="D18" t="s">
        <v>2868</v>
      </c>
      <c r="E18" t="s">
        <v>806</v>
      </c>
      <c r="F18" t="s">
        <v>577</v>
      </c>
      <c r="G18">
        <v>35</v>
      </c>
      <c r="H18">
        <v>39</v>
      </c>
      <c r="I18" t="str">
        <f t="shared" si="0"/>
        <v>BR3539ET01</v>
      </c>
      <c r="J18" t="s">
        <v>3242</v>
      </c>
      <c r="K18" s="412">
        <f>RegionalData!O53</f>
        <v>0.128</v>
      </c>
      <c r="L18" s="412">
        <f>RegionalData!Q53</f>
        <v>0.97794587092241492</v>
      </c>
    </row>
    <row r="19" spans="1:12" x14ac:dyDescent="0.35">
      <c r="A19" t="s">
        <v>1769</v>
      </c>
      <c r="B19" t="s">
        <v>3229</v>
      </c>
      <c r="C19" t="s">
        <v>3222</v>
      </c>
      <c r="D19" t="s">
        <v>2868</v>
      </c>
      <c r="E19" t="s">
        <v>806</v>
      </c>
      <c r="F19" t="s">
        <v>577</v>
      </c>
      <c r="G19">
        <v>40</v>
      </c>
      <c r="H19">
        <v>44</v>
      </c>
      <c r="I19" t="str">
        <f t="shared" si="0"/>
        <v>BR4044ET01</v>
      </c>
      <c r="J19" t="s">
        <v>3243</v>
      </c>
      <c r="K19" s="412">
        <f>RegionalData!O55</f>
        <v>7.0000000000000007E-2</v>
      </c>
      <c r="L19" s="412">
        <f>RegionalData!Q55</f>
        <v>1.0628052671339567</v>
      </c>
    </row>
    <row r="20" spans="1:12" x14ac:dyDescent="0.35">
      <c r="A20" t="s">
        <v>1767</v>
      </c>
      <c r="B20" t="s">
        <v>3230</v>
      </c>
      <c r="C20" t="s">
        <v>3222</v>
      </c>
      <c r="D20" t="s">
        <v>2868</v>
      </c>
      <c r="E20" t="s">
        <v>806</v>
      </c>
      <c r="F20" t="s">
        <v>577</v>
      </c>
      <c r="G20">
        <v>45</v>
      </c>
      <c r="H20">
        <v>49</v>
      </c>
      <c r="I20" t="str">
        <f t="shared" si="0"/>
        <v>BR4549ET01</v>
      </c>
      <c r="J20" t="s">
        <v>3244</v>
      </c>
      <c r="K20" s="412">
        <f>RegionalData!O57</f>
        <v>4.0000000000000001E-3</v>
      </c>
      <c r="L20" s="412">
        <f>RegionalData!Q57</f>
        <v>0.87055056329612412</v>
      </c>
    </row>
    <row r="21" spans="1:12" x14ac:dyDescent="0.35">
      <c r="A21" t="s">
        <v>3231</v>
      </c>
      <c r="C21" t="s">
        <v>3222</v>
      </c>
      <c r="D21" t="s">
        <v>2868</v>
      </c>
      <c r="E21" t="s">
        <v>806</v>
      </c>
      <c r="F21" t="s">
        <v>577</v>
      </c>
      <c r="G21">
        <v>50</v>
      </c>
      <c r="I21" t="str">
        <f t="shared" si="0"/>
        <v>BR5000ET01</v>
      </c>
      <c r="J21" t="s">
        <v>3245</v>
      </c>
      <c r="K21" s="124">
        <v>0</v>
      </c>
      <c r="L21" s="124">
        <v>1</v>
      </c>
    </row>
    <row r="22" spans="1:12" x14ac:dyDescent="0.35">
      <c r="A22" t="s">
        <v>3221</v>
      </c>
      <c r="C22" t="s">
        <v>3222</v>
      </c>
      <c r="D22" t="s">
        <v>2869</v>
      </c>
      <c r="E22" t="s">
        <v>2870</v>
      </c>
      <c r="F22" t="s">
        <v>576</v>
      </c>
      <c r="I22" t="str">
        <f t="shared" si="0"/>
        <v>BR0000ET02</v>
      </c>
      <c r="J22" t="s">
        <v>3236</v>
      </c>
      <c r="K22">
        <v>0</v>
      </c>
      <c r="L22">
        <v>1</v>
      </c>
    </row>
    <row r="23" spans="1:12" x14ac:dyDescent="0.35">
      <c r="A23" t="s">
        <v>3223</v>
      </c>
      <c r="C23" t="s">
        <v>3222</v>
      </c>
      <c r="D23" t="s">
        <v>2869</v>
      </c>
      <c r="E23" t="s">
        <v>2870</v>
      </c>
      <c r="F23" t="s">
        <v>577</v>
      </c>
      <c r="H23">
        <v>14</v>
      </c>
      <c r="I23" t="str">
        <f t="shared" si="0"/>
        <v>BR0014ET02</v>
      </c>
      <c r="J23" t="s">
        <v>3237</v>
      </c>
      <c r="K23">
        <v>0</v>
      </c>
      <c r="L23">
        <v>1</v>
      </c>
    </row>
    <row r="24" spans="1:12" x14ac:dyDescent="0.35">
      <c r="A24" t="s">
        <v>1779</v>
      </c>
      <c r="B24" t="s">
        <v>3224</v>
      </c>
      <c r="C24" t="s">
        <v>3222</v>
      </c>
      <c r="D24" t="s">
        <v>2869</v>
      </c>
      <c r="E24" t="s">
        <v>2870</v>
      </c>
      <c r="F24" t="s">
        <v>577</v>
      </c>
      <c r="G24">
        <v>15</v>
      </c>
      <c r="H24">
        <v>19</v>
      </c>
      <c r="I24" t="str">
        <f t="shared" si="0"/>
        <v>BR1519ET02</v>
      </c>
      <c r="J24" t="s">
        <v>3238</v>
      </c>
      <c r="K24" s="412">
        <f>RegionalData!O59</f>
        <v>0.20399999999999999</v>
      </c>
      <c r="L24" s="412">
        <f>RegionalData!Q59</f>
        <v>1.0840037852319913</v>
      </c>
    </row>
    <row r="25" spans="1:12" x14ac:dyDescent="0.35">
      <c r="A25" t="s">
        <v>1777</v>
      </c>
      <c r="B25" t="s">
        <v>3225</v>
      </c>
      <c r="C25" t="s">
        <v>3222</v>
      </c>
      <c r="D25" t="s">
        <v>2869</v>
      </c>
      <c r="E25" t="s">
        <v>2870</v>
      </c>
      <c r="F25" t="s">
        <v>577</v>
      </c>
      <c r="G25">
        <v>20</v>
      </c>
      <c r="H25">
        <v>24</v>
      </c>
      <c r="I25" t="str">
        <f t="shared" si="0"/>
        <v>BR2024ET02</v>
      </c>
      <c r="J25" t="s">
        <v>3239</v>
      </c>
      <c r="K25" s="412">
        <f>RegionalData!O61</f>
        <v>0.29899999999999999</v>
      </c>
      <c r="L25" s="412">
        <f>RegionalData!Q61</f>
        <v>1.0289322483563228</v>
      </c>
    </row>
    <row r="26" spans="1:12" x14ac:dyDescent="0.35">
      <c r="A26" t="s">
        <v>1775</v>
      </c>
      <c r="B26" t="s">
        <v>3226</v>
      </c>
      <c r="C26" t="s">
        <v>3222</v>
      </c>
      <c r="D26" t="s">
        <v>2869</v>
      </c>
      <c r="E26" t="s">
        <v>2870</v>
      </c>
      <c r="F26" t="s">
        <v>577</v>
      </c>
      <c r="G26">
        <v>25</v>
      </c>
      <c r="H26">
        <v>29</v>
      </c>
      <c r="I26" t="str">
        <f t="shared" si="0"/>
        <v>BR2529ET02</v>
      </c>
      <c r="J26" t="s">
        <v>3240</v>
      </c>
      <c r="K26" s="412">
        <f>RegionalData!O63</f>
        <v>0.27800000000000002</v>
      </c>
      <c r="L26" s="412">
        <f>RegionalData!Q63</f>
        <v>1.0180133403632152</v>
      </c>
    </row>
    <row r="27" spans="1:12" x14ac:dyDescent="0.35">
      <c r="A27" t="s">
        <v>1773</v>
      </c>
      <c r="B27" t="s">
        <v>3227</v>
      </c>
      <c r="C27" t="s">
        <v>3222</v>
      </c>
      <c r="D27" t="s">
        <v>2869</v>
      </c>
      <c r="E27" t="s">
        <v>2870</v>
      </c>
      <c r="F27" t="s">
        <v>577</v>
      </c>
      <c r="G27">
        <v>30</v>
      </c>
      <c r="H27">
        <v>34</v>
      </c>
      <c r="I27" t="str">
        <f t="shared" si="0"/>
        <v>BR3034ET02</v>
      </c>
      <c r="J27" t="s">
        <v>3241</v>
      </c>
      <c r="K27" s="412">
        <f>RegionalData!O65</f>
        <v>0.14899999999999999</v>
      </c>
      <c r="L27" s="412">
        <f>RegionalData!Q65</f>
        <v>0.97530255076662631</v>
      </c>
    </row>
    <row r="28" spans="1:12" x14ac:dyDescent="0.35">
      <c r="A28" t="s">
        <v>1771</v>
      </c>
      <c r="B28" t="s">
        <v>3228</v>
      </c>
      <c r="C28" t="s">
        <v>3222</v>
      </c>
      <c r="D28" t="s">
        <v>2869</v>
      </c>
      <c r="E28" t="s">
        <v>2870</v>
      </c>
      <c r="F28" t="s">
        <v>577</v>
      </c>
      <c r="G28">
        <v>35</v>
      </c>
      <c r="H28">
        <v>39</v>
      </c>
      <c r="I28" t="str">
        <f t="shared" si="0"/>
        <v>BR3539ET02</v>
      </c>
      <c r="J28" t="s">
        <v>3242</v>
      </c>
      <c r="K28" s="412">
        <f>RegionalData!O67</f>
        <v>0.112</v>
      </c>
      <c r="L28" s="412">
        <f>RegionalData!Q67</f>
        <v>0.96907399911139525</v>
      </c>
    </row>
    <row r="29" spans="1:12" x14ac:dyDescent="0.35">
      <c r="A29" t="s">
        <v>1769</v>
      </c>
      <c r="B29" t="s">
        <v>3229</v>
      </c>
      <c r="C29" t="s">
        <v>3222</v>
      </c>
      <c r="D29" t="s">
        <v>2869</v>
      </c>
      <c r="E29" t="s">
        <v>2870</v>
      </c>
      <c r="F29" t="s">
        <v>577</v>
      </c>
      <c r="G29">
        <v>40</v>
      </c>
      <c r="H29">
        <v>44</v>
      </c>
      <c r="I29" t="str">
        <f t="shared" si="0"/>
        <v>BR4044ET02</v>
      </c>
      <c r="J29" t="s">
        <v>3243</v>
      </c>
      <c r="K29" s="412">
        <f>RegionalData!O69</f>
        <v>8.2000000000000003E-2</v>
      </c>
      <c r="L29" s="412">
        <f>RegionalData!Q69</f>
        <v>1.1325887283887568</v>
      </c>
    </row>
    <row r="30" spans="1:12" x14ac:dyDescent="0.35">
      <c r="A30" t="s">
        <v>1767</v>
      </c>
      <c r="B30" t="s">
        <v>3230</v>
      </c>
      <c r="C30" t="s">
        <v>3222</v>
      </c>
      <c r="D30" t="s">
        <v>2869</v>
      </c>
      <c r="E30" t="s">
        <v>2870</v>
      </c>
      <c r="F30" t="s">
        <v>577</v>
      </c>
      <c r="G30">
        <v>45</v>
      </c>
      <c r="H30">
        <v>49</v>
      </c>
      <c r="I30" t="str">
        <f t="shared" si="0"/>
        <v>BR4549ET02</v>
      </c>
      <c r="J30" t="s">
        <v>3244</v>
      </c>
      <c r="K30" s="412">
        <f>RegionalData!O71</f>
        <v>0.02</v>
      </c>
      <c r="L30" s="412">
        <f>RegionalData!Q71</f>
        <v>1.0905077326652577</v>
      </c>
    </row>
    <row r="31" spans="1:12" x14ac:dyDescent="0.35">
      <c r="A31" t="s">
        <v>3231</v>
      </c>
      <c r="C31" t="s">
        <v>3222</v>
      </c>
      <c r="D31" t="s">
        <v>2869</v>
      </c>
      <c r="E31" t="s">
        <v>2870</v>
      </c>
      <c r="F31" t="s">
        <v>577</v>
      </c>
      <c r="G31">
        <v>50</v>
      </c>
      <c r="I31" t="str">
        <f t="shared" si="0"/>
        <v>BR5000ET02</v>
      </c>
      <c r="J31" t="s">
        <v>3245</v>
      </c>
      <c r="K31" s="124">
        <v>0</v>
      </c>
      <c r="L31" s="124">
        <v>1</v>
      </c>
    </row>
    <row r="32" spans="1:12" x14ac:dyDescent="0.35">
      <c r="A32" t="s">
        <v>3221</v>
      </c>
      <c r="C32" t="s">
        <v>3222</v>
      </c>
      <c r="D32" t="s">
        <v>2871</v>
      </c>
      <c r="E32" t="s">
        <v>805</v>
      </c>
      <c r="F32" t="s">
        <v>576</v>
      </c>
      <c r="I32" t="str">
        <f t="shared" si="0"/>
        <v>BR0000ET03</v>
      </c>
      <c r="J32" t="s">
        <v>3236</v>
      </c>
      <c r="K32">
        <v>0</v>
      </c>
      <c r="L32">
        <v>1</v>
      </c>
    </row>
    <row r="33" spans="1:12" x14ac:dyDescent="0.35">
      <c r="A33" t="s">
        <v>3223</v>
      </c>
      <c r="C33" t="s">
        <v>3222</v>
      </c>
      <c r="D33" t="s">
        <v>2871</v>
      </c>
      <c r="E33" t="s">
        <v>805</v>
      </c>
      <c r="F33" t="s">
        <v>577</v>
      </c>
      <c r="H33">
        <v>14</v>
      </c>
      <c r="I33" t="str">
        <f t="shared" si="0"/>
        <v>BR0014ET03</v>
      </c>
      <c r="J33" t="s">
        <v>3237</v>
      </c>
      <c r="K33">
        <v>0</v>
      </c>
      <c r="L33">
        <v>1</v>
      </c>
    </row>
    <row r="34" spans="1:12" x14ac:dyDescent="0.35">
      <c r="A34" t="s">
        <v>1779</v>
      </c>
      <c r="B34" t="s">
        <v>3224</v>
      </c>
      <c r="C34" t="s">
        <v>3222</v>
      </c>
      <c r="D34" t="s">
        <v>2871</v>
      </c>
      <c r="E34" t="s">
        <v>805</v>
      </c>
      <c r="F34" t="s">
        <v>577</v>
      </c>
      <c r="G34">
        <v>15</v>
      </c>
      <c r="H34">
        <v>19</v>
      </c>
      <c r="I34" t="str">
        <f t="shared" si="0"/>
        <v>BR1519ET03</v>
      </c>
      <c r="J34" t="s">
        <v>3238</v>
      </c>
      <c r="K34" s="412">
        <f>RegionalData!O73</f>
        <v>4.2000000000000003E-2</v>
      </c>
      <c r="L34" s="412">
        <f>RegionalData!Q73</f>
        <v>0.95442088007831283</v>
      </c>
    </row>
    <row r="35" spans="1:12" x14ac:dyDescent="0.35">
      <c r="A35" t="s">
        <v>1777</v>
      </c>
      <c r="B35" t="s">
        <v>3225</v>
      </c>
      <c r="C35" t="s">
        <v>3222</v>
      </c>
      <c r="D35" t="s">
        <v>2871</v>
      </c>
      <c r="E35" t="s">
        <v>805</v>
      </c>
      <c r="F35" t="s">
        <v>577</v>
      </c>
      <c r="G35">
        <v>20</v>
      </c>
      <c r="H35">
        <v>24</v>
      </c>
      <c r="I35" t="str">
        <f t="shared" si="0"/>
        <v>BR2024ET03</v>
      </c>
      <c r="J35" t="s">
        <v>3239</v>
      </c>
      <c r="K35" s="412">
        <f>RegionalData!O75</f>
        <v>0.157</v>
      </c>
      <c r="L35" s="412">
        <f>RegionalData!Q75</f>
        <v>0.96779569432634627</v>
      </c>
    </row>
    <row r="36" spans="1:12" x14ac:dyDescent="0.35">
      <c r="A36" t="s">
        <v>1775</v>
      </c>
      <c r="B36" t="s">
        <v>3226</v>
      </c>
      <c r="C36" t="s">
        <v>3222</v>
      </c>
      <c r="D36" t="s">
        <v>2871</v>
      </c>
      <c r="E36" t="s">
        <v>805</v>
      </c>
      <c r="F36" t="s">
        <v>577</v>
      </c>
      <c r="G36">
        <v>25</v>
      </c>
      <c r="H36">
        <v>29</v>
      </c>
      <c r="I36" t="str">
        <f t="shared" si="0"/>
        <v>BR2529ET03</v>
      </c>
      <c r="J36" t="s">
        <v>3240</v>
      </c>
      <c r="K36" s="412">
        <f>RegionalData!O77</f>
        <v>0.19500000000000001</v>
      </c>
      <c r="L36" s="412">
        <f>RegionalData!Q77</f>
        <v>1.0059240890265411</v>
      </c>
    </row>
    <row r="37" spans="1:12" x14ac:dyDescent="0.35">
      <c r="A37" t="s">
        <v>1773</v>
      </c>
      <c r="B37" t="s">
        <v>3227</v>
      </c>
      <c r="C37" t="s">
        <v>3222</v>
      </c>
      <c r="D37" t="s">
        <v>2871</v>
      </c>
      <c r="E37" t="s">
        <v>805</v>
      </c>
      <c r="F37" t="s">
        <v>577</v>
      </c>
      <c r="G37">
        <v>30</v>
      </c>
      <c r="H37">
        <v>34</v>
      </c>
      <c r="I37" t="str">
        <f t="shared" si="0"/>
        <v>BR3034ET03</v>
      </c>
      <c r="J37" t="s">
        <v>3241</v>
      </c>
      <c r="K37" s="412">
        <f>RegionalData!O79</f>
        <v>0.14399999999999999</v>
      </c>
      <c r="L37" s="412">
        <f>RegionalData!Q79</f>
        <v>0.99164270513184261</v>
      </c>
    </row>
    <row r="38" spans="1:12" x14ac:dyDescent="0.35">
      <c r="A38" t="s">
        <v>1771</v>
      </c>
      <c r="B38" t="s">
        <v>3228</v>
      </c>
      <c r="C38" t="s">
        <v>3222</v>
      </c>
      <c r="D38" t="s">
        <v>2871</v>
      </c>
      <c r="E38" t="s">
        <v>805</v>
      </c>
      <c r="F38" t="s">
        <v>577</v>
      </c>
      <c r="G38">
        <v>35</v>
      </c>
      <c r="H38">
        <v>39</v>
      </c>
      <c r="I38" t="str">
        <f t="shared" si="0"/>
        <v>BR3539ET03</v>
      </c>
      <c r="J38" t="s">
        <v>3242</v>
      </c>
      <c r="K38" s="412">
        <f>RegionalData!O81</f>
        <v>0.11799999999999999</v>
      </c>
      <c r="L38" s="412">
        <f>RegionalData!Q81</f>
        <v>0.98151101994666412</v>
      </c>
    </row>
    <row r="39" spans="1:12" x14ac:dyDescent="0.35">
      <c r="A39" t="s">
        <v>1769</v>
      </c>
      <c r="B39" t="s">
        <v>3229</v>
      </c>
      <c r="C39" t="s">
        <v>3222</v>
      </c>
      <c r="D39" t="s">
        <v>2871</v>
      </c>
      <c r="E39" t="s">
        <v>805</v>
      </c>
      <c r="F39" t="s">
        <v>577</v>
      </c>
      <c r="G39">
        <v>40</v>
      </c>
      <c r="H39">
        <v>44</v>
      </c>
      <c r="I39" t="str">
        <f t="shared" si="0"/>
        <v>BR4044ET03</v>
      </c>
      <c r="J39" t="s">
        <v>3243</v>
      </c>
      <c r="K39" s="412">
        <f>RegionalData!O83</f>
        <v>4.5999999999999999E-2</v>
      </c>
      <c r="L39" s="412">
        <f>RegionalData!Q83</f>
        <v>0.95231607419425801</v>
      </c>
    </row>
    <row r="40" spans="1:12" x14ac:dyDescent="0.35">
      <c r="A40" t="s">
        <v>1767</v>
      </c>
      <c r="B40" t="s">
        <v>3230</v>
      </c>
      <c r="C40" t="s">
        <v>3222</v>
      </c>
      <c r="D40" t="s">
        <v>2871</v>
      </c>
      <c r="E40" t="s">
        <v>805</v>
      </c>
      <c r="F40" t="s">
        <v>577</v>
      </c>
      <c r="G40">
        <v>45</v>
      </c>
      <c r="H40">
        <v>49</v>
      </c>
      <c r="I40" t="str">
        <f t="shared" si="0"/>
        <v>BR4549ET03</v>
      </c>
      <c r="J40" t="s">
        <v>3244</v>
      </c>
      <c r="K40" s="412">
        <f>RegionalData!O85</f>
        <v>2.7E-2</v>
      </c>
      <c r="L40" s="412">
        <f>RegionalData!Q85</f>
        <v>1.0618587587949346</v>
      </c>
    </row>
    <row r="41" spans="1:12" x14ac:dyDescent="0.35">
      <c r="A41" t="s">
        <v>3231</v>
      </c>
      <c r="C41" t="s">
        <v>3222</v>
      </c>
      <c r="D41" t="s">
        <v>2871</v>
      </c>
      <c r="E41" t="s">
        <v>805</v>
      </c>
      <c r="F41" t="s">
        <v>577</v>
      </c>
      <c r="G41">
        <v>50</v>
      </c>
      <c r="I41" t="str">
        <f t="shared" si="0"/>
        <v>BR5000ET03</v>
      </c>
      <c r="J41" t="s">
        <v>3245</v>
      </c>
      <c r="K41" s="124">
        <v>0</v>
      </c>
      <c r="L41" s="124">
        <v>1</v>
      </c>
    </row>
    <row r="42" spans="1:12" x14ac:dyDescent="0.35">
      <c r="A42" t="s">
        <v>3221</v>
      </c>
      <c r="C42" t="s">
        <v>3222</v>
      </c>
      <c r="D42" t="s">
        <v>2872</v>
      </c>
      <c r="E42" t="s">
        <v>809</v>
      </c>
      <c r="F42" t="s">
        <v>576</v>
      </c>
      <c r="I42" t="str">
        <f t="shared" si="0"/>
        <v>BR0000ET04</v>
      </c>
      <c r="J42" t="s">
        <v>3236</v>
      </c>
      <c r="K42">
        <v>0</v>
      </c>
      <c r="L42">
        <v>1</v>
      </c>
    </row>
    <row r="43" spans="1:12" x14ac:dyDescent="0.35">
      <c r="A43" t="s">
        <v>3223</v>
      </c>
      <c r="C43" t="s">
        <v>3222</v>
      </c>
      <c r="D43" t="s">
        <v>2872</v>
      </c>
      <c r="E43" t="s">
        <v>809</v>
      </c>
      <c r="F43" t="s">
        <v>577</v>
      </c>
      <c r="H43">
        <v>14</v>
      </c>
      <c r="I43" t="str">
        <f t="shared" si="0"/>
        <v>BR0014ET04</v>
      </c>
      <c r="J43" t="s">
        <v>3237</v>
      </c>
      <c r="K43">
        <v>0</v>
      </c>
      <c r="L43">
        <v>1</v>
      </c>
    </row>
    <row r="44" spans="1:12" x14ac:dyDescent="0.35">
      <c r="A44" t="s">
        <v>1779</v>
      </c>
      <c r="B44" t="s">
        <v>3224</v>
      </c>
      <c r="C44" t="s">
        <v>3222</v>
      </c>
      <c r="D44" t="s">
        <v>2872</v>
      </c>
      <c r="E44" t="s">
        <v>809</v>
      </c>
      <c r="F44" t="s">
        <v>577</v>
      </c>
      <c r="G44">
        <v>15</v>
      </c>
      <c r="H44">
        <v>19</v>
      </c>
      <c r="I44" t="str">
        <f t="shared" si="0"/>
        <v>BR1519ET04</v>
      </c>
      <c r="J44" t="s">
        <v>3238</v>
      </c>
      <c r="K44" s="412">
        <f>RegionalData!O87</f>
        <v>8.8999999999999996E-2</v>
      </c>
      <c r="L44" s="412">
        <f>RegionalData!Q87</f>
        <v>0.97723897298610929</v>
      </c>
    </row>
    <row r="45" spans="1:12" x14ac:dyDescent="0.35">
      <c r="A45" t="s">
        <v>1777</v>
      </c>
      <c r="B45" t="s">
        <v>3225</v>
      </c>
      <c r="C45" t="s">
        <v>3222</v>
      </c>
      <c r="D45" t="s">
        <v>2872</v>
      </c>
      <c r="E45" t="s">
        <v>809</v>
      </c>
      <c r="F45" t="s">
        <v>577</v>
      </c>
      <c r="G45">
        <v>20</v>
      </c>
      <c r="H45">
        <v>24</v>
      </c>
      <c r="I45" t="str">
        <f t="shared" si="0"/>
        <v>BR2024ET04</v>
      </c>
      <c r="J45" t="s">
        <v>3239</v>
      </c>
      <c r="K45" s="412">
        <f>RegionalData!O89</f>
        <v>0.23499999999999999</v>
      </c>
      <c r="L45" s="412">
        <f>RegionalData!Q89</f>
        <v>0.99685353311678415</v>
      </c>
    </row>
    <row r="46" spans="1:12" x14ac:dyDescent="0.35">
      <c r="A46" t="s">
        <v>1775</v>
      </c>
      <c r="B46" t="s">
        <v>3226</v>
      </c>
      <c r="C46" t="s">
        <v>3222</v>
      </c>
      <c r="D46" t="s">
        <v>2872</v>
      </c>
      <c r="E46" t="s">
        <v>809</v>
      </c>
      <c r="F46" t="s">
        <v>577</v>
      </c>
      <c r="G46">
        <v>25</v>
      </c>
      <c r="H46">
        <v>29</v>
      </c>
      <c r="I46" t="str">
        <f t="shared" si="0"/>
        <v>BR2529ET04</v>
      </c>
      <c r="J46" t="s">
        <v>3240</v>
      </c>
      <c r="K46" s="412">
        <f>RegionalData!O91</f>
        <v>0.20499999999999999</v>
      </c>
      <c r="L46" s="412">
        <f>RegionalData!Q91</f>
        <v>0.95923160261985096</v>
      </c>
    </row>
    <row r="47" spans="1:12" x14ac:dyDescent="0.35">
      <c r="A47" t="s">
        <v>1773</v>
      </c>
      <c r="B47" t="s">
        <v>3227</v>
      </c>
      <c r="C47" t="s">
        <v>3222</v>
      </c>
      <c r="D47" t="s">
        <v>2872</v>
      </c>
      <c r="E47" t="s">
        <v>809</v>
      </c>
      <c r="F47" t="s">
        <v>577</v>
      </c>
      <c r="G47">
        <v>30</v>
      </c>
      <c r="H47">
        <v>34</v>
      </c>
      <c r="I47" t="str">
        <f t="shared" si="0"/>
        <v>BR3034ET04</v>
      </c>
      <c r="J47" t="s">
        <v>3241</v>
      </c>
      <c r="K47" s="412">
        <f>RegionalData!O93</f>
        <v>0.16300000000000001</v>
      </c>
      <c r="L47" s="412">
        <f>RegionalData!Q93</f>
        <v>0.96266330219938556</v>
      </c>
    </row>
    <row r="48" spans="1:12" x14ac:dyDescent="0.35">
      <c r="A48" t="s">
        <v>1771</v>
      </c>
      <c r="B48" t="s">
        <v>3228</v>
      </c>
      <c r="C48" t="s">
        <v>3222</v>
      </c>
      <c r="D48" t="s">
        <v>2872</v>
      </c>
      <c r="E48" t="s">
        <v>809</v>
      </c>
      <c r="F48" t="s">
        <v>577</v>
      </c>
      <c r="G48">
        <v>35</v>
      </c>
      <c r="H48">
        <v>39</v>
      </c>
      <c r="I48" t="str">
        <f t="shared" si="0"/>
        <v>BR3539ET04</v>
      </c>
      <c r="J48" t="s">
        <v>3242</v>
      </c>
      <c r="K48" s="412">
        <f>RegionalData!O95</f>
        <v>0.113</v>
      </c>
      <c r="L48" s="412">
        <f>RegionalData!Q95</f>
        <v>0.95745816617065971</v>
      </c>
    </row>
    <row r="49" spans="1:12" x14ac:dyDescent="0.35">
      <c r="A49" t="s">
        <v>1769</v>
      </c>
      <c r="B49" t="s">
        <v>3229</v>
      </c>
      <c r="C49" t="s">
        <v>3222</v>
      </c>
      <c r="D49" t="s">
        <v>2872</v>
      </c>
      <c r="E49" t="s">
        <v>809</v>
      </c>
      <c r="F49" t="s">
        <v>577</v>
      </c>
      <c r="G49">
        <v>40</v>
      </c>
      <c r="H49">
        <v>44</v>
      </c>
      <c r="I49" t="str">
        <f t="shared" si="0"/>
        <v>BR4044ET04</v>
      </c>
      <c r="J49" t="s">
        <v>3243</v>
      </c>
      <c r="K49" s="412">
        <f>RegionalData!O97</f>
        <v>5.3999999999999999E-2</v>
      </c>
      <c r="L49" s="412">
        <f>RegionalData!Q97</f>
        <v>0.95976865458264549</v>
      </c>
    </row>
    <row r="50" spans="1:12" x14ac:dyDescent="0.35">
      <c r="A50" t="s">
        <v>1767</v>
      </c>
      <c r="B50" t="s">
        <v>3230</v>
      </c>
      <c r="C50" t="s">
        <v>3222</v>
      </c>
      <c r="D50" t="s">
        <v>2872</v>
      </c>
      <c r="E50" t="s">
        <v>809</v>
      </c>
      <c r="F50" t="s">
        <v>577</v>
      </c>
      <c r="G50">
        <v>45</v>
      </c>
      <c r="H50">
        <v>49</v>
      </c>
      <c r="I50" t="str">
        <f t="shared" si="0"/>
        <v>BR4549ET04</v>
      </c>
      <c r="J50" t="s">
        <v>3244</v>
      </c>
      <c r="K50" s="412">
        <f>RegionalData!O99</f>
        <v>2.5000000000000001E-2</v>
      </c>
      <c r="L50" s="412">
        <f>RegionalData!Q99</f>
        <v>0.92458673196759678</v>
      </c>
    </row>
    <row r="51" spans="1:12" x14ac:dyDescent="0.35">
      <c r="A51" t="s">
        <v>3231</v>
      </c>
      <c r="C51" t="s">
        <v>3222</v>
      </c>
      <c r="D51" t="s">
        <v>2872</v>
      </c>
      <c r="E51" t="s">
        <v>809</v>
      </c>
      <c r="F51" t="s">
        <v>577</v>
      </c>
      <c r="G51">
        <v>50</v>
      </c>
      <c r="I51" t="str">
        <f t="shared" si="0"/>
        <v>BR5000ET04</v>
      </c>
      <c r="J51" t="s">
        <v>3245</v>
      </c>
      <c r="K51" s="124">
        <v>0</v>
      </c>
      <c r="L51" s="124">
        <v>1</v>
      </c>
    </row>
    <row r="52" spans="1:12" x14ac:dyDescent="0.35">
      <c r="A52" t="s">
        <v>3221</v>
      </c>
      <c r="C52" t="s">
        <v>3222</v>
      </c>
      <c r="D52" t="s">
        <v>2873</v>
      </c>
      <c r="E52" t="s">
        <v>2874</v>
      </c>
      <c r="F52" t="s">
        <v>576</v>
      </c>
      <c r="I52" t="str">
        <f t="shared" si="0"/>
        <v>BR0000ET05</v>
      </c>
      <c r="J52" t="s">
        <v>3236</v>
      </c>
      <c r="K52">
        <v>0</v>
      </c>
      <c r="L52">
        <v>1</v>
      </c>
    </row>
    <row r="53" spans="1:12" x14ac:dyDescent="0.35">
      <c r="A53" t="s">
        <v>3223</v>
      </c>
      <c r="C53" t="s">
        <v>3222</v>
      </c>
      <c r="D53" t="s">
        <v>2873</v>
      </c>
      <c r="E53" t="s">
        <v>2874</v>
      </c>
      <c r="F53" t="s">
        <v>577</v>
      </c>
      <c r="H53">
        <v>14</v>
      </c>
      <c r="I53" t="str">
        <f t="shared" si="0"/>
        <v>BR0014ET05</v>
      </c>
      <c r="J53" t="s">
        <v>3237</v>
      </c>
      <c r="K53">
        <v>0</v>
      </c>
      <c r="L53">
        <v>1</v>
      </c>
    </row>
    <row r="54" spans="1:12" x14ac:dyDescent="0.35">
      <c r="A54" t="s">
        <v>1779</v>
      </c>
      <c r="B54" t="s">
        <v>3224</v>
      </c>
      <c r="C54" t="s">
        <v>3222</v>
      </c>
      <c r="D54" t="s">
        <v>2873</v>
      </c>
      <c r="E54" t="s">
        <v>2874</v>
      </c>
      <c r="F54" t="s">
        <v>577</v>
      </c>
      <c r="G54">
        <v>15</v>
      </c>
      <c r="H54">
        <v>19</v>
      </c>
      <c r="I54" t="str">
        <f t="shared" si="0"/>
        <v>BR1519ET05</v>
      </c>
      <c r="J54" t="s">
        <v>3238</v>
      </c>
      <c r="K54" s="412">
        <f>RegionalData!O101</f>
        <v>9.5000000000000001E-2</v>
      </c>
      <c r="L54" s="412">
        <f>RegionalData!Q101</f>
        <v>0.97429891282911052</v>
      </c>
    </row>
    <row r="55" spans="1:12" x14ac:dyDescent="0.35">
      <c r="A55" t="s">
        <v>1777</v>
      </c>
      <c r="B55" t="s">
        <v>3225</v>
      </c>
      <c r="C55" t="s">
        <v>3222</v>
      </c>
      <c r="D55" t="s">
        <v>2873</v>
      </c>
      <c r="E55" t="s">
        <v>2874</v>
      </c>
      <c r="F55" t="s">
        <v>577</v>
      </c>
      <c r="G55">
        <v>20</v>
      </c>
      <c r="H55">
        <v>24</v>
      </c>
      <c r="I55" t="str">
        <f t="shared" si="0"/>
        <v>BR2024ET05</v>
      </c>
      <c r="J55" t="s">
        <v>3239</v>
      </c>
      <c r="K55" s="412">
        <f>RegionalData!O103</f>
        <v>0.26400000000000001</v>
      </c>
      <c r="L55" s="412">
        <f>RegionalData!Q103</f>
        <v>0.98373852368882952</v>
      </c>
    </row>
    <row r="56" spans="1:12" x14ac:dyDescent="0.35">
      <c r="A56" t="s">
        <v>1775</v>
      </c>
      <c r="B56" t="s">
        <v>3226</v>
      </c>
      <c r="C56" t="s">
        <v>3222</v>
      </c>
      <c r="D56" t="s">
        <v>2873</v>
      </c>
      <c r="E56" t="s">
        <v>2874</v>
      </c>
      <c r="F56" t="s">
        <v>577</v>
      </c>
      <c r="G56">
        <v>25</v>
      </c>
      <c r="H56">
        <v>29</v>
      </c>
      <c r="I56" t="str">
        <f t="shared" si="0"/>
        <v>BR2529ET05</v>
      </c>
      <c r="J56" t="s">
        <v>3240</v>
      </c>
      <c r="K56" s="412">
        <f>RegionalData!O105</f>
        <v>0.27400000000000002</v>
      </c>
      <c r="L56" s="412">
        <f>RegionalData!Q105</f>
        <v>0.98078784072945902</v>
      </c>
    </row>
    <row r="57" spans="1:12" x14ac:dyDescent="0.35">
      <c r="A57" t="s">
        <v>1773</v>
      </c>
      <c r="B57" t="s">
        <v>3227</v>
      </c>
      <c r="C57" t="s">
        <v>3222</v>
      </c>
      <c r="D57" t="s">
        <v>2873</v>
      </c>
      <c r="E57" t="s">
        <v>2874</v>
      </c>
      <c r="F57" t="s">
        <v>577</v>
      </c>
      <c r="G57">
        <v>30</v>
      </c>
      <c r="H57">
        <v>34</v>
      </c>
      <c r="I57" t="str">
        <f t="shared" si="0"/>
        <v>BR3034ET05</v>
      </c>
      <c r="J57" t="s">
        <v>3241</v>
      </c>
      <c r="K57" s="412">
        <f>RegionalData!O107</f>
        <v>0.24299999999999999</v>
      </c>
      <c r="L57" s="412">
        <f>RegionalData!Q107</f>
        <v>0.97319510609944904</v>
      </c>
    </row>
    <row r="58" spans="1:12" x14ac:dyDescent="0.35">
      <c r="A58" t="s">
        <v>1771</v>
      </c>
      <c r="B58" t="s">
        <v>3228</v>
      </c>
      <c r="C58" t="s">
        <v>3222</v>
      </c>
      <c r="D58" t="s">
        <v>2873</v>
      </c>
      <c r="E58" t="s">
        <v>2874</v>
      </c>
      <c r="F58" t="s">
        <v>577</v>
      </c>
      <c r="G58">
        <v>35</v>
      </c>
      <c r="H58">
        <v>39</v>
      </c>
      <c r="I58" t="str">
        <f t="shared" si="0"/>
        <v>BR3539ET05</v>
      </c>
      <c r="J58" t="s">
        <v>3242</v>
      </c>
      <c r="K58" s="412">
        <f>RegionalData!O109</f>
        <v>0.19400000000000001</v>
      </c>
      <c r="L58" s="412">
        <f>RegionalData!Q109</f>
        <v>1.0012961877055229</v>
      </c>
    </row>
    <row r="59" spans="1:12" x14ac:dyDescent="0.35">
      <c r="A59" t="s">
        <v>1769</v>
      </c>
      <c r="B59" t="s">
        <v>3229</v>
      </c>
      <c r="C59" t="s">
        <v>3222</v>
      </c>
      <c r="D59" t="s">
        <v>2873</v>
      </c>
      <c r="E59" t="s">
        <v>2874</v>
      </c>
      <c r="F59" t="s">
        <v>577</v>
      </c>
      <c r="G59">
        <v>40</v>
      </c>
      <c r="H59">
        <v>44</v>
      </c>
      <c r="I59" t="str">
        <f t="shared" si="0"/>
        <v>BR4044ET05</v>
      </c>
      <c r="J59" t="s">
        <v>3243</v>
      </c>
      <c r="K59" s="412">
        <f>RegionalData!O111</f>
        <v>8.5000000000000006E-2</v>
      </c>
      <c r="L59" s="412">
        <f>RegionalData!Q111</f>
        <v>0.8974561003782201</v>
      </c>
    </row>
    <row r="60" spans="1:12" x14ac:dyDescent="0.35">
      <c r="A60" t="s">
        <v>1767</v>
      </c>
      <c r="B60" t="s">
        <v>3230</v>
      </c>
      <c r="C60" t="s">
        <v>3222</v>
      </c>
      <c r="D60" t="s">
        <v>2873</v>
      </c>
      <c r="E60" t="s">
        <v>2874</v>
      </c>
      <c r="F60" t="s">
        <v>577</v>
      </c>
      <c r="G60">
        <v>45</v>
      </c>
      <c r="H60">
        <v>49</v>
      </c>
      <c r="I60" t="str">
        <f t="shared" si="0"/>
        <v>BR4549ET05</v>
      </c>
      <c r="J60" t="s">
        <v>3244</v>
      </c>
      <c r="K60" s="412">
        <f>RegionalData!O113</f>
        <v>0</v>
      </c>
      <c r="L60" s="412">
        <f>RegionalData!Q113</f>
        <v>1</v>
      </c>
    </row>
    <row r="61" spans="1:12" x14ac:dyDescent="0.35">
      <c r="A61" t="s">
        <v>3231</v>
      </c>
      <c r="C61" t="s">
        <v>3222</v>
      </c>
      <c r="D61" t="s">
        <v>2873</v>
      </c>
      <c r="E61" t="s">
        <v>2874</v>
      </c>
      <c r="F61" t="s">
        <v>577</v>
      </c>
      <c r="G61">
        <v>50</v>
      </c>
      <c r="I61" t="str">
        <f t="shared" si="0"/>
        <v>BR5000ET05</v>
      </c>
      <c r="J61" t="s">
        <v>3245</v>
      </c>
      <c r="K61" s="124">
        <v>0</v>
      </c>
      <c r="L61" s="124">
        <v>1</v>
      </c>
    </row>
    <row r="62" spans="1:12" x14ac:dyDescent="0.35">
      <c r="A62" t="s">
        <v>3221</v>
      </c>
      <c r="C62" t="s">
        <v>3222</v>
      </c>
      <c r="D62" t="s">
        <v>2876</v>
      </c>
      <c r="E62" t="s">
        <v>2877</v>
      </c>
      <c r="F62" t="s">
        <v>576</v>
      </c>
      <c r="I62" t="str">
        <f t="shared" si="0"/>
        <v>BR0000ET06</v>
      </c>
      <c r="J62" t="s">
        <v>3236</v>
      </c>
      <c r="K62">
        <v>0</v>
      </c>
      <c r="L62">
        <v>1</v>
      </c>
    </row>
    <row r="63" spans="1:12" x14ac:dyDescent="0.35">
      <c r="A63" t="s">
        <v>3223</v>
      </c>
      <c r="C63" t="s">
        <v>3222</v>
      </c>
      <c r="D63" t="s">
        <v>2876</v>
      </c>
      <c r="E63" t="s">
        <v>2877</v>
      </c>
      <c r="F63" t="s">
        <v>577</v>
      </c>
      <c r="H63">
        <v>14</v>
      </c>
      <c r="I63" t="str">
        <f t="shared" si="0"/>
        <v>BR0014ET06</v>
      </c>
      <c r="J63" t="s">
        <v>3237</v>
      </c>
      <c r="K63">
        <v>0</v>
      </c>
      <c r="L63">
        <v>1</v>
      </c>
    </row>
    <row r="64" spans="1:12" x14ac:dyDescent="0.35">
      <c r="A64" t="s">
        <v>1779</v>
      </c>
      <c r="B64" t="s">
        <v>3224</v>
      </c>
      <c r="C64" t="s">
        <v>3222</v>
      </c>
      <c r="D64" t="s">
        <v>2876</v>
      </c>
      <c r="E64" t="s">
        <v>2877</v>
      </c>
      <c r="F64" t="s">
        <v>577</v>
      </c>
      <c r="G64">
        <v>15</v>
      </c>
      <c r="H64">
        <v>19</v>
      </c>
      <c r="I64" t="str">
        <f t="shared" si="0"/>
        <v>BR1519ET06</v>
      </c>
      <c r="J64" t="s">
        <v>3238</v>
      </c>
      <c r="K64" s="412">
        <f>RegionalData!O114</f>
        <v>7.2999999999999995E-2</v>
      </c>
      <c r="L64" s="412">
        <f>RegionalData!Q114</f>
        <v>0.92100707936104054</v>
      </c>
    </row>
    <row r="65" spans="1:12" x14ac:dyDescent="0.35">
      <c r="A65" t="s">
        <v>1777</v>
      </c>
      <c r="B65" t="s">
        <v>3225</v>
      </c>
      <c r="C65" t="s">
        <v>3222</v>
      </c>
      <c r="D65" t="s">
        <v>2876</v>
      </c>
      <c r="E65" t="s">
        <v>2877</v>
      </c>
      <c r="F65" t="s">
        <v>577</v>
      </c>
      <c r="G65">
        <v>20</v>
      </c>
      <c r="H65">
        <v>24</v>
      </c>
      <c r="I65" t="str">
        <f t="shared" si="0"/>
        <v>BR2024ET06</v>
      </c>
      <c r="J65" t="s">
        <v>3239</v>
      </c>
      <c r="K65" s="412">
        <f>RegionalData!O116</f>
        <v>0.248</v>
      </c>
      <c r="L65" s="412">
        <f>RegionalData!Q116</f>
        <v>1.0122403503324773</v>
      </c>
    </row>
    <row r="66" spans="1:12" x14ac:dyDescent="0.35">
      <c r="A66" t="s">
        <v>1775</v>
      </c>
      <c r="B66" t="s">
        <v>3226</v>
      </c>
      <c r="C66" t="s">
        <v>3222</v>
      </c>
      <c r="D66" t="s">
        <v>2876</v>
      </c>
      <c r="E66" t="s">
        <v>2877</v>
      </c>
      <c r="F66" t="s">
        <v>577</v>
      </c>
      <c r="G66">
        <v>25</v>
      </c>
      <c r="H66">
        <v>29</v>
      </c>
      <c r="I66" t="str">
        <f t="shared" si="0"/>
        <v>BR2529ET06</v>
      </c>
      <c r="J66" t="s">
        <v>3240</v>
      </c>
      <c r="K66" s="412">
        <f>RegionalData!O118</f>
        <v>0.214</v>
      </c>
      <c r="L66" s="412">
        <f>RegionalData!Q118</f>
        <v>0.99102758280210379</v>
      </c>
    </row>
    <row r="67" spans="1:12" x14ac:dyDescent="0.35">
      <c r="A67" t="s">
        <v>1773</v>
      </c>
      <c r="B67" t="s">
        <v>3227</v>
      </c>
      <c r="C67" t="s">
        <v>3222</v>
      </c>
      <c r="D67" t="s">
        <v>2876</v>
      </c>
      <c r="E67" t="s">
        <v>2877</v>
      </c>
      <c r="F67" t="s">
        <v>577</v>
      </c>
      <c r="G67">
        <v>30</v>
      </c>
      <c r="H67">
        <v>34</v>
      </c>
      <c r="I67" t="str">
        <f t="shared" ref="I67:I130" si="1">_xlfn.CONCAT(J67,D67)</f>
        <v>BR3034ET06</v>
      </c>
      <c r="J67" t="s">
        <v>3241</v>
      </c>
      <c r="K67" s="412">
        <f>RegionalData!O120</f>
        <v>0.16900000000000001</v>
      </c>
      <c r="L67" s="412">
        <f>RegionalData!Q120</f>
        <v>0.96812252252223585</v>
      </c>
    </row>
    <row r="68" spans="1:12" x14ac:dyDescent="0.35">
      <c r="A68" t="s">
        <v>1771</v>
      </c>
      <c r="B68" t="s">
        <v>3228</v>
      </c>
      <c r="C68" t="s">
        <v>3222</v>
      </c>
      <c r="D68" t="s">
        <v>2876</v>
      </c>
      <c r="E68" t="s">
        <v>2877</v>
      </c>
      <c r="F68" t="s">
        <v>577</v>
      </c>
      <c r="G68">
        <v>35</v>
      </c>
      <c r="H68">
        <v>39</v>
      </c>
      <c r="I68" t="str">
        <f t="shared" si="1"/>
        <v>BR3539ET06</v>
      </c>
      <c r="J68" t="s">
        <v>3242</v>
      </c>
      <c r="K68" s="412">
        <f>RegionalData!O122</f>
        <v>0.127</v>
      </c>
      <c r="L68" s="412">
        <f>RegionalData!Q122</f>
        <v>0.99902008324967195</v>
      </c>
    </row>
    <row r="69" spans="1:12" x14ac:dyDescent="0.35">
      <c r="A69" t="s">
        <v>1769</v>
      </c>
      <c r="B69" t="s">
        <v>3229</v>
      </c>
      <c r="C69" t="s">
        <v>3222</v>
      </c>
      <c r="D69" t="s">
        <v>2876</v>
      </c>
      <c r="E69" t="s">
        <v>2877</v>
      </c>
      <c r="F69" t="s">
        <v>577</v>
      </c>
      <c r="G69">
        <v>40</v>
      </c>
      <c r="H69">
        <v>44</v>
      </c>
      <c r="I69" t="str">
        <f t="shared" si="1"/>
        <v>BR4044ET06</v>
      </c>
      <c r="J69" t="s">
        <v>3243</v>
      </c>
      <c r="K69" s="412">
        <f>RegionalData!O124</f>
        <v>6.6000000000000003E-2</v>
      </c>
      <c r="L69" s="412">
        <f>RegionalData!Q124</f>
        <v>0.98747846761616642</v>
      </c>
    </row>
    <row r="70" spans="1:12" x14ac:dyDescent="0.35">
      <c r="A70" t="s">
        <v>1767</v>
      </c>
      <c r="B70" t="s">
        <v>3230</v>
      </c>
      <c r="C70" t="s">
        <v>3222</v>
      </c>
      <c r="D70" t="s">
        <v>2876</v>
      </c>
      <c r="E70" t="s">
        <v>2877</v>
      </c>
      <c r="F70" t="s">
        <v>577</v>
      </c>
      <c r="G70">
        <v>45</v>
      </c>
      <c r="H70">
        <v>49</v>
      </c>
      <c r="I70" t="str">
        <f t="shared" si="1"/>
        <v>BR4549ET06</v>
      </c>
      <c r="J70" t="s">
        <v>3244</v>
      </c>
      <c r="K70" s="412">
        <f>RegionalData!O126</f>
        <v>2.1999999999999999E-2</v>
      </c>
      <c r="L70" s="412">
        <f>RegionalData!Q126</f>
        <v>1</v>
      </c>
    </row>
    <row r="71" spans="1:12" x14ac:dyDescent="0.35">
      <c r="A71" t="s">
        <v>3231</v>
      </c>
      <c r="C71" t="s">
        <v>3222</v>
      </c>
      <c r="D71" t="s">
        <v>2876</v>
      </c>
      <c r="E71" t="s">
        <v>2877</v>
      </c>
      <c r="F71" t="s">
        <v>577</v>
      </c>
      <c r="G71">
        <v>50</v>
      </c>
      <c r="I71" t="str">
        <f t="shared" si="1"/>
        <v>BR5000ET06</v>
      </c>
      <c r="J71" t="s">
        <v>3245</v>
      </c>
      <c r="K71" s="124">
        <v>0</v>
      </c>
      <c r="L71" s="124">
        <v>1</v>
      </c>
    </row>
    <row r="72" spans="1:12" x14ac:dyDescent="0.35">
      <c r="A72" t="s">
        <v>3221</v>
      </c>
      <c r="C72" t="s">
        <v>3222</v>
      </c>
      <c r="D72" t="s">
        <v>2878</v>
      </c>
      <c r="E72" t="s">
        <v>2879</v>
      </c>
      <c r="F72" t="s">
        <v>576</v>
      </c>
      <c r="I72" t="str">
        <f t="shared" si="1"/>
        <v>BR0000ET07</v>
      </c>
      <c r="J72" t="s">
        <v>3236</v>
      </c>
      <c r="K72">
        <v>0</v>
      </c>
      <c r="L72">
        <v>1</v>
      </c>
    </row>
    <row r="73" spans="1:12" x14ac:dyDescent="0.35">
      <c r="A73" t="s">
        <v>3223</v>
      </c>
      <c r="C73" t="s">
        <v>3222</v>
      </c>
      <c r="D73" t="s">
        <v>2878</v>
      </c>
      <c r="E73" t="s">
        <v>2879</v>
      </c>
      <c r="F73" t="s">
        <v>577</v>
      </c>
      <c r="H73">
        <v>14</v>
      </c>
      <c r="I73" t="str">
        <f t="shared" si="1"/>
        <v>BR0014ET07</v>
      </c>
      <c r="J73" t="s">
        <v>3237</v>
      </c>
      <c r="K73">
        <v>0</v>
      </c>
      <c r="L73">
        <v>1</v>
      </c>
    </row>
    <row r="74" spans="1:12" x14ac:dyDescent="0.35">
      <c r="A74" t="s">
        <v>1779</v>
      </c>
      <c r="B74" t="s">
        <v>3224</v>
      </c>
      <c r="C74" t="s">
        <v>3222</v>
      </c>
      <c r="D74" t="s">
        <v>2878</v>
      </c>
      <c r="E74" t="s">
        <v>2879</v>
      </c>
      <c r="F74" t="s">
        <v>577</v>
      </c>
      <c r="G74">
        <v>15</v>
      </c>
      <c r="H74">
        <v>19</v>
      </c>
      <c r="I74" t="str">
        <f t="shared" si="1"/>
        <v>BR1519ET07</v>
      </c>
      <c r="J74" t="s">
        <v>3238</v>
      </c>
      <c r="K74" s="412">
        <f>RegionalData!O127</f>
        <v>7.2999999999999995E-2</v>
      </c>
      <c r="L74" s="412">
        <f>RegionalData!Q127</f>
        <v>1.0146147881626517</v>
      </c>
    </row>
    <row r="75" spans="1:12" x14ac:dyDescent="0.35">
      <c r="A75" t="s">
        <v>1777</v>
      </c>
      <c r="B75" t="s">
        <v>3225</v>
      </c>
      <c r="C75" t="s">
        <v>3222</v>
      </c>
      <c r="D75" t="s">
        <v>2878</v>
      </c>
      <c r="E75" t="s">
        <v>2879</v>
      </c>
      <c r="F75" t="s">
        <v>577</v>
      </c>
      <c r="G75">
        <v>20</v>
      </c>
      <c r="H75">
        <v>24</v>
      </c>
      <c r="I75" t="str">
        <f t="shared" si="1"/>
        <v>BR2024ET07</v>
      </c>
      <c r="J75" t="s">
        <v>3239</v>
      </c>
      <c r="K75" s="412">
        <f>RegionalData!O129</f>
        <v>0.18099999999999999</v>
      </c>
      <c r="L75" s="412">
        <f>RegionalData!Q129</f>
        <v>1.0020913689895239</v>
      </c>
    </row>
    <row r="76" spans="1:12" x14ac:dyDescent="0.35">
      <c r="A76" t="s">
        <v>1775</v>
      </c>
      <c r="B76" t="s">
        <v>3226</v>
      </c>
      <c r="C76" t="s">
        <v>3222</v>
      </c>
      <c r="D76" t="s">
        <v>2878</v>
      </c>
      <c r="E76" t="s">
        <v>2879</v>
      </c>
      <c r="F76" t="s">
        <v>577</v>
      </c>
      <c r="G76">
        <v>25</v>
      </c>
      <c r="H76">
        <v>29</v>
      </c>
      <c r="I76" t="str">
        <f t="shared" si="1"/>
        <v>BR2529ET07</v>
      </c>
      <c r="J76" t="s">
        <v>3240</v>
      </c>
      <c r="K76" s="412">
        <f>RegionalData!O131</f>
        <v>0.214</v>
      </c>
      <c r="L76" s="412">
        <f>RegionalData!Q131</f>
        <v>0.98124352348206356</v>
      </c>
    </row>
    <row r="77" spans="1:12" x14ac:dyDescent="0.35">
      <c r="A77" t="s">
        <v>1773</v>
      </c>
      <c r="B77" t="s">
        <v>3227</v>
      </c>
      <c r="C77" t="s">
        <v>3222</v>
      </c>
      <c r="D77" t="s">
        <v>2878</v>
      </c>
      <c r="E77" t="s">
        <v>2879</v>
      </c>
      <c r="F77" t="s">
        <v>577</v>
      </c>
      <c r="G77">
        <v>30</v>
      </c>
      <c r="H77">
        <v>34</v>
      </c>
      <c r="I77" t="str">
        <f t="shared" si="1"/>
        <v>BR3034ET07</v>
      </c>
      <c r="J77" t="s">
        <v>3241</v>
      </c>
      <c r="K77" s="412">
        <f>RegionalData!O133</f>
        <v>0.161</v>
      </c>
      <c r="L77" s="412">
        <f>RegionalData!Q133</f>
        <v>0.96733259669911176</v>
      </c>
    </row>
    <row r="78" spans="1:12" x14ac:dyDescent="0.35">
      <c r="A78" t="s">
        <v>1771</v>
      </c>
      <c r="B78" t="s">
        <v>3228</v>
      </c>
      <c r="C78" t="s">
        <v>3222</v>
      </c>
      <c r="D78" t="s">
        <v>2878</v>
      </c>
      <c r="E78" t="s">
        <v>2879</v>
      </c>
      <c r="F78" t="s">
        <v>577</v>
      </c>
      <c r="G78">
        <v>35</v>
      </c>
      <c r="H78">
        <v>39</v>
      </c>
      <c r="I78" t="str">
        <f t="shared" si="1"/>
        <v>BR3539ET07</v>
      </c>
      <c r="J78" t="s">
        <v>3242</v>
      </c>
      <c r="K78" s="412">
        <f>RegionalData!O135</f>
        <v>0.13</v>
      </c>
      <c r="L78" s="412">
        <f>RegionalData!Q135</f>
        <v>0.97437901304265118</v>
      </c>
    </row>
    <row r="79" spans="1:12" x14ac:dyDescent="0.35">
      <c r="A79" t="s">
        <v>1769</v>
      </c>
      <c r="B79" t="s">
        <v>3229</v>
      </c>
      <c r="C79" t="s">
        <v>3222</v>
      </c>
      <c r="D79" t="s">
        <v>2878</v>
      </c>
      <c r="E79" t="s">
        <v>2879</v>
      </c>
      <c r="F79" t="s">
        <v>577</v>
      </c>
      <c r="G79">
        <v>40</v>
      </c>
      <c r="H79">
        <v>44</v>
      </c>
      <c r="I79" t="str">
        <f t="shared" si="1"/>
        <v>BR4044ET07</v>
      </c>
      <c r="J79" t="s">
        <v>3243</v>
      </c>
      <c r="K79" s="412">
        <f>RegionalData!O137</f>
        <v>3.7999999999999999E-2</v>
      </c>
      <c r="L79" s="412">
        <f>RegionalData!Q137</f>
        <v>0.91852354154919258</v>
      </c>
    </row>
    <row r="80" spans="1:12" x14ac:dyDescent="0.35">
      <c r="A80" t="s">
        <v>1767</v>
      </c>
      <c r="B80" t="s">
        <v>3230</v>
      </c>
      <c r="C80" t="s">
        <v>3222</v>
      </c>
      <c r="D80" t="s">
        <v>2878</v>
      </c>
      <c r="E80" t="s">
        <v>2879</v>
      </c>
      <c r="F80" t="s">
        <v>577</v>
      </c>
      <c r="G80">
        <v>45</v>
      </c>
      <c r="H80">
        <v>49</v>
      </c>
      <c r="I80" t="str">
        <f t="shared" si="1"/>
        <v>BR4549ET07</v>
      </c>
      <c r="J80" t="s">
        <v>3244</v>
      </c>
      <c r="K80" s="412">
        <f>RegionalData!O139</f>
        <v>2.7E-2</v>
      </c>
      <c r="L80" s="412">
        <f>RegionalData!Q139</f>
        <v>0.92909437646256021</v>
      </c>
    </row>
    <row r="81" spans="1:12" x14ac:dyDescent="0.35">
      <c r="A81" t="s">
        <v>3231</v>
      </c>
      <c r="C81" t="s">
        <v>3222</v>
      </c>
      <c r="D81" t="s">
        <v>2878</v>
      </c>
      <c r="E81" t="s">
        <v>2879</v>
      </c>
      <c r="F81" t="s">
        <v>577</v>
      </c>
      <c r="G81">
        <v>50</v>
      </c>
      <c r="I81" t="str">
        <f t="shared" si="1"/>
        <v>BR5000ET07</v>
      </c>
      <c r="J81" t="s">
        <v>3245</v>
      </c>
      <c r="K81" s="124">
        <v>0</v>
      </c>
      <c r="L81" s="124">
        <v>1</v>
      </c>
    </row>
    <row r="82" spans="1:12" x14ac:dyDescent="0.35">
      <c r="A82" t="s">
        <v>3221</v>
      </c>
      <c r="C82" t="s">
        <v>3222</v>
      </c>
      <c r="D82" t="s">
        <v>2880</v>
      </c>
      <c r="E82" t="s">
        <v>2881</v>
      </c>
      <c r="F82" t="s">
        <v>576</v>
      </c>
      <c r="I82" t="str">
        <f t="shared" si="1"/>
        <v>BR0000ET12</v>
      </c>
      <c r="J82" t="s">
        <v>3236</v>
      </c>
      <c r="K82">
        <v>0</v>
      </c>
      <c r="L82">
        <v>1</v>
      </c>
    </row>
    <row r="83" spans="1:12" x14ac:dyDescent="0.35">
      <c r="A83" t="s">
        <v>3223</v>
      </c>
      <c r="C83" t="s">
        <v>3222</v>
      </c>
      <c r="D83" t="s">
        <v>2880</v>
      </c>
      <c r="E83" t="s">
        <v>2881</v>
      </c>
      <c r="F83" t="s">
        <v>577</v>
      </c>
      <c r="H83">
        <v>14</v>
      </c>
      <c r="I83" t="str">
        <f t="shared" si="1"/>
        <v>BR0014ET12</v>
      </c>
      <c r="J83" t="s">
        <v>3237</v>
      </c>
      <c r="K83">
        <v>0</v>
      </c>
      <c r="L83">
        <v>1</v>
      </c>
    </row>
    <row r="84" spans="1:12" x14ac:dyDescent="0.35">
      <c r="A84" t="s">
        <v>1779</v>
      </c>
      <c r="B84" t="s">
        <v>3224</v>
      </c>
      <c r="C84" t="s">
        <v>3222</v>
      </c>
      <c r="D84" t="s">
        <v>2880</v>
      </c>
      <c r="E84" t="s">
        <v>2881</v>
      </c>
      <c r="F84" t="s">
        <v>577</v>
      </c>
      <c r="G84">
        <v>15</v>
      </c>
      <c r="H84">
        <v>19</v>
      </c>
      <c r="I84" t="str">
        <f t="shared" si="1"/>
        <v>BR1519ET12</v>
      </c>
      <c r="J84" t="s">
        <v>3238</v>
      </c>
      <c r="K84" s="412">
        <f>RegionalData!O141</f>
        <v>0.124</v>
      </c>
      <c r="L84" s="412">
        <f>RegionalData!Q141</f>
        <v>1.0613689296226481</v>
      </c>
    </row>
    <row r="85" spans="1:12" x14ac:dyDescent="0.35">
      <c r="A85" t="s">
        <v>1777</v>
      </c>
      <c r="B85" t="s">
        <v>3225</v>
      </c>
      <c r="C85" t="s">
        <v>3222</v>
      </c>
      <c r="D85" t="s">
        <v>2880</v>
      </c>
      <c r="E85" t="s">
        <v>2881</v>
      </c>
      <c r="F85" t="s">
        <v>577</v>
      </c>
      <c r="G85">
        <v>20</v>
      </c>
      <c r="H85">
        <v>24</v>
      </c>
      <c r="I85" t="str">
        <f t="shared" si="1"/>
        <v>BR2024ET12</v>
      </c>
      <c r="J85" t="s">
        <v>3239</v>
      </c>
      <c r="K85" s="412">
        <f>RegionalData!O143</f>
        <v>0.161</v>
      </c>
      <c r="L85" s="412">
        <f>RegionalData!Q143</f>
        <v>1.0185360018582728</v>
      </c>
    </row>
    <row r="86" spans="1:12" x14ac:dyDescent="0.35">
      <c r="A86" t="s">
        <v>1775</v>
      </c>
      <c r="B86" t="s">
        <v>3226</v>
      </c>
      <c r="C86" t="s">
        <v>3222</v>
      </c>
      <c r="D86" t="s">
        <v>2880</v>
      </c>
      <c r="E86" t="s">
        <v>2881</v>
      </c>
      <c r="F86" t="s">
        <v>577</v>
      </c>
      <c r="G86">
        <v>25</v>
      </c>
      <c r="H86">
        <v>29</v>
      </c>
      <c r="I86" t="str">
        <f t="shared" si="1"/>
        <v>BR2529ET12</v>
      </c>
      <c r="J86" t="s">
        <v>3240</v>
      </c>
      <c r="K86" s="412">
        <f>RegionalData!O145</f>
        <v>0.17499999999999999</v>
      </c>
      <c r="L86" s="412">
        <f>RegionalData!Q145</f>
        <v>0.99858053855846252</v>
      </c>
    </row>
    <row r="87" spans="1:12" x14ac:dyDescent="0.35">
      <c r="A87" t="s">
        <v>1773</v>
      </c>
      <c r="B87" t="s">
        <v>3227</v>
      </c>
      <c r="C87" t="s">
        <v>3222</v>
      </c>
      <c r="D87" t="s">
        <v>2880</v>
      </c>
      <c r="E87" t="s">
        <v>2881</v>
      </c>
      <c r="F87" t="s">
        <v>577</v>
      </c>
      <c r="G87">
        <v>30</v>
      </c>
      <c r="H87">
        <v>34</v>
      </c>
      <c r="I87" t="str">
        <f t="shared" si="1"/>
        <v>BR3034ET12</v>
      </c>
      <c r="J87" t="s">
        <v>3241</v>
      </c>
      <c r="K87" s="412">
        <f>RegionalData!O147</f>
        <v>0.13500000000000001</v>
      </c>
      <c r="L87" s="412">
        <f>RegionalData!Q147</f>
        <v>0.9752281484642602</v>
      </c>
    </row>
    <row r="88" spans="1:12" x14ac:dyDescent="0.35">
      <c r="A88" t="s">
        <v>1771</v>
      </c>
      <c r="B88" t="s">
        <v>3228</v>
      </c>
      <c r="C88" t="s">
        <v>3222</v>
      </c>
      <c r="D88" t="s">
        <v>2880</v>
      </c>
      <c r="E88" t="s">
        <v>2881</v>
      </c>
      <c r="F88" t="s">
        <v>577</v>
      </c>
      <c r="G88">
        <v>35</v>
      </c>
      <c r="H88">
        <v>39</v>
      </c>
      <c r="I88" t="str">
        <f t="shared" si="1"/>
        <v>BR3539ET12</v>
      </c>
      <c r="J88" t="s">
        <v>3242</v>
      </c>
      <c r="K88" s="412">
        <f>RegionalData!O149</f>
        <v>6.4000000000000001E-2</v>
      </c>
      <c r="L88" s="412">
        <f>RegionalData!Q149</f>
        <v>0.90360200360984488</v>
      </c>
    </row>
    <row r="89" spans="1:12" x14ac:dyDescent="0.35">
      <c r="A89" t="s">
        <v>1769</v>
      </c>
      <c r="B89" t="s">
        <v>3229</v>
      </c>
      <c r="C89" t="s">
        <v>3222</v>
      </c>
      <c r="D89" t="s">
        <v>2880</v>
      </c>
      <c r="E89" t="s">
        <v>2881</v>
      </c>
      <c r="F89" t="s">
        <v>577</v>
      </c>
      <c r="G89">
        <v>40</v>
      </c>
      <c r="H89">
        <v>44</v>
      </c>
      <c r="I89" t="str">
        <f t="shared" si="1"/>
        <v>BR4044ET12</v>
      </c>
      <c r="J89" t="s">
        <v>3243</v>
      </c>
      <c r="K89" s="412">
        <f>RegionalData!O151</f>
        <v>1.2999999999999999E-2</v>
      </c>
      <c r="L89" s="412">
        <f>RegionalData!Q151</f>
        <v>0.77667102633024399</v>
      </c>
    </row>
    <row r="90" spans="1:12" x14ac:dyDescent="0.35">
      <c r="A90" t="s">
        <v>1767</v>
      </c>
      <c r="B90" t="s">
        <v>3230</v>
      </c>
      <c r="C90" t="s">
        <v>3222</v>
      </c>
      <c r="D90" t="s">
        <v>2880</v>
      </c>
      <c r="E90" t="s">
        <v>2881</v>
      </c>
      <c r="F90" t="s">
        <v>577</v>
      </c>
      <c r="G90">
        <v>45</v>
      </c>
      <c r="H90">
        <v>49</v>
      </c>
      <c r="I90" t="str">
        <f t="shared" si="1"/>
        <v>BR4549ET12</v>
      </c>
      <c r="J90" t="s">
        <v>3244</v>
      </c>
      <c r="K90" s="412">
        <f>RegionalData!O153</f>
        <v>4.2000000000000003E-2</v>
      </c>
      <c r="L90" s="412">
        <f>RegionalData!Q153</f>
        <v>1</v>
      </c>
    </row>
    <row r="91" spans="1:12" x14ac:dyDescent="0.35">
      <c r="A91" t="s">
        <v>3231</v>
      </c>
      <c r="C91" t="s">
        <v>3222</v>
      </c>
      <c r="D91" t="s">
        <v>2880</v>
      </c>
      <c r="E91" t="s">
        <v>2881</v>
      </c>
      <c r="F91" t="s">
        <v>577</v>
      </c>
      <c r="G91">
        <v>50</v>
      </c>
      <c r="I91" t="str">
        <f t="shared" si="1"/>
        <v>BR5000ET12</v>
      </c>
      <c r="J91" t="s">
        <v>3245</v>
      </c>
      <c r="K91" s="124">
        <v>0</v>
      </c>
      <c r="L91" s="124">
        <v>1</v>
      </c>
    </row>
    <row r="92" spans="1:12" x14ac:dyDescent="0.35">
      <c r="A92" t="s">
        <v>3221</v>
      </c>
      <c r="C92" t="s">
        <v>3222</v>
      </c>
      <c r="D92" t="s">
        <v>2882</v>
      </c>
      <c r="E92" t="s">
        <v>2883</v>
      </c>
      <c r="F92" t="s">
        <v>576</v>
      </c>
      <c r="I92" t="str">
        <f t="shared" si="1"/>
        <v>BR0000ET13</v>
      </c>
      <c r="J92" t="s">
        <v>3236</v>
      </c>
      <c r="K92">
        <v>0</v>
      </c>
      <c r="L92">
        <v>1</v>
      </c>
    </row>
    <row r="93" spans="1:12" x14ac:dyDescent="0.35">
      <c r="A93" t="s">
        <v>3223</v>
      </c>
      <c r="C93" t="s">
        <v>3222</v>
      </c>
      <c r="D93" t="s">
        <v>2882</v>
      </c>
      <c r="E93" t="s">
        <v>2883</v>
      </c>
      <c r="F93" t="s">
        <v>577</v>
      </c>
      <c r="H93">
        <v>14</v>
      </c>
      <c r="I93" t="str">
        <f t="shared" si="1"/>
        <v>BR0014ET13</v>
      </c>
      <c r="J93" t="s">
        <v>3237</v>
      </c>
      <c r="K93">
        <v>0</v>
      </c>
      <c r="L93">
        <v>1</v>
      </c>
    </row>
    <row r="94" spans="1:12" x14ac:dyDescent="0.35">
      <c r="A94" t="s">
        <v>1779</v>
      </c>
      <c r="B94" t="s">
        <v>3224</v>
      </c>
      <c r="C94" t="s">
        <v>3222</v>
      </c>
      <c r="D94" t="s">
        <v>2882</v>
      </c>
      <c r="E94" t="s">
        <v>2883</v>
      </c>
      <c r="F94" t="s">
        <v>577</v>
      </c>
      <c r="G94">
        <v>15</v>
      </c>
      <c r="H94">
        <v>19</v>
      </c>
      <c r="I94" t="str">
        <f t="shared" si="1"/>
        <v>BR1519ET13</v>
      </c>
      <c r="J94" t="s">
        <v>3238</v>
      </c>
      <c r="K94" s="412">
        <f>RegionalData!O154</f>
        <v>7.8E-2</v>
      </c>
      <c r="L94" s="412">
        <f>RegionalData!Q154</f>
        <v>0.95578359599616292</v>
      </c>
    </row>
    <row r="95" spans="1:12" x14ac:dyDescent="0.35">
      <c r="A95" t="s">
        <v>1777</v>
      </c>
      <c r="B95" t="s">
        <v>3225</v>
      </c>
      <c r="C95" t="s">
        <v>3222</v>
      </c>
      <c r="D95" t="s">
        <v>2882</v>
      </c>
      <c r="E95" t="s">
        <v>2883</v>
      </c>
      <c r="F95" t="s">
        <v>577</v>
      </c>
      <c r="G95">
        <v>20</v>
      </c>
      <c r="H95">
        <v>24</v>
      </c>
      <c r="I95" t="str">
        <f t="shared" si="1"/>
        <v>BR2024ET13</v>
      </c>
      <c r="J95" t="s">
        <v>3239</v>
      </c>
      <c r="K95" s="412">
        <f>RegionalData!O156</f>
        <v>0.16400000000000001</v>
      </c>
      <c r="L95" s="412">
        <f>RegionalData!Q156</f>
        <v>0.99406418087663018</v>
      </c>
    </row>
    <row r="96" spans="1:12" x14ac:dyDescent="0.35">
      <c r="A96" t="s">
        <v>1775</v>
      </c>
      <c r="B96" t="s">
        <v>3226</v>
      </c>
      <c r="C96" t="s">
        <v>3222</v>
      </c>
      <c r="D96" t="s">
        <v>2882</v>
      </c>
      <c r="E96" t="s">
        <v>2883</v>
      </c>
      <c r="F96" t="s">
        <v>577</v>
      </c>
      <c r="G96">
        <v>25</v>
      </c>
      <c r="H96">
        <v>29</v>
      </c>
      <c r="I96" t="str">
        <f t="shared" si="1"/>
        <v>BR2529ET13</v>
      </c>
      <c r="J96" t="s">
        <v>3240</v>
      </c>
      <c r="K96" s="412">
        <f>RegionalData!O158</f>
        <v>0.20799999999999999</v>
      </c>
      <c r="L96" s="412">
        <f>RegionalData!Q158</f>
        <v>1.0068149104070221</v>
      </c>
    </row>
    <row r="97" spans="1:12" x14ac:dyDescent="0.35">
      <c r="A97" t="s">
        <v>1773</v>
      </c>
      <c r="B97" t="s">
        <v>3227</v>
      </c>
      <c r="C97" t="s">
        <v>3222</v>
      </c>
      <c r="D97" t="s">
        <v>2882</v>
      </c>
      <c r="E97" t="s">
        <v>2883</v>
      </c>
      <c r="F97" t="s">
        <v>577</v>
      </c>
      <c r="G97">
        <v>30</v>
      </c>
      <c r="H97">
        <v>34</v>
      </c>
      <c r="I97" t="str">
        <f t="shared" si="1"/>
        <v>BR3034ET13</v>
      </c>
      <c r="J97" t="s">
        <v>3241</v>
      </c>
      <c r="K97" s="412">
        <f>RegionalData!O160</f>
        <v>0.16400000000000001</v>
      </c>
      <c r="L97" s="412">
        <f>RegionalData!Q160</f>
        <v>1.007895232440303</v>
      </c>
    </row>
    <row r="98" spans="1:12" x14ac:dyDescent="0.35">
      <c r="A98" t="s">
        <v>1771</v>
      </c>
      <c r="B98" t="s">
        <v>3228</v>
      </c>
      <c r="C98" t="s">
        <v>3222</v>
      </c>
      <c r="D98" t="s">
        <v>2882</v>
      </c>
      <c r="E98" t="s">
        <v>2883</v>
      </c>
      <c r="F98" t="s">
        <v>577</v>
      </c>
      <c r="G98">
        <v>35</v>
      </c>
      <c r="H98">
        <v>39</v>
      </c>
      <c r="I98" t="str">
        <f t="shared" si="1"/>
        <v>BR3539ET13</v>
      </c>
      <c r="J98" t="s">
        <v>3242</v>
      </c>
      <c r="K98" s="412">
        <f>RegionalData!O162</f>
        <v>7.1999999999999995E-2</v>
      </c>
      <c r="L98" s="412">
        <f>RegionalData!Q162</f>
        <v>1.001749809379741</v>
      </c>
    </row>
    <row r="99" spans="1:12" x14ac:dyDescent="0.35">
      <c r="A99" t="s">
        <v>1769</v>
      </c>
      <c r="B99" t="s">
        <v>3229</v>
      </c>
      <c r="C99" t="s">
        <v>3222</v>
      </c>
      <c r="D99" t="s">
        <v>2882</v>
      </c>
      <c r="E99" t="s">
        <v>2883</v>
      </c>
      <c r="F99" t="s">
        <v>577</v>
      </c>
      <c r="G99">
        <v>40</v>
      </c>
      <c r="H99">
        <v>44</v>
      </c>
      <c r="I99" t="str">
        <f t="shared" si="1"/>
        <v>BR4044ET13</v>
      </c>
      <c r="J99" t="s">
        <v>3243</v>
      </c>
      <c r="K99" s="412">
        <f>RegionalData!O164</f>
        <v>4.1000000000000002E-2</v>
      </c>
      <c r="L99" s="412">
        <f>RegionalData!Q164</f>
        <v>0.93622837654917168</v>
      </c>
    </row>
    <row r="100" spans="1:12" x14ac:dyDescent="0.35">
      <c r="A100" t="s">
        <v>1767</v>
      </c>
      <c r="B100" t="s">
        <v>3230</v>
      </c>
      <c r="C100" t="s">
        <v>3222</v>
      </c>
      <c r="D100" t="s">
        <v>2882</v>
      </c>
      <c r="E100" t="s">
        <v>2883</v>
      </c>
      <c r="F100" t="s">
        <v>577</v>
      </c>
      <c r="G100">
        <v>45</v>
      </c>
      <c r="H100">
        <v>49</v>
      </c>
      <c r="I100" t="str">
        <f t="shared" si="1"/>
        <v>BR4549ET13</v>
      </c>
      <c r="J100" t="s">
        <v>3244</v>
      </c>
      <c r="K100" s="412">
        <f>RegionalData!O166</f>
        <v>1.4E-2</v>
      </c>
      <c r="L100" s="412">
        <f>RegionalData!Q166</f>
        <v>1</v>
      </c>
    </row>
    <row r="101" spans="1:12" x14ac:dyDescent="0.35">
      <c r="A101" t="s">
        <v>3231</v>
      </c>
      <c r="C101" t="s">
        <v>3222</v>
      </c>
      <c r="D101" t="s">
        <v>2882</v>
      </c>
      <c r="E101" t="s">
        <v>2883</v>
      </c>
      <c r="F101" t="s">
        <v>577</v>
      </c>
      <c r="G101">
        <v>50</v>
      </c>
      <c r="I101" t="str">
        <f t="shared" si="1"/>
        <v>BR5000ET13</v>
      </c>
      <c r="J101" t="s">
        <v>3245</v>
      </c>
      <c r="K101" s="124">
        <v>0</v>
      </c>
      <c r="L101" s="124">
        <v>1</v>
      </c>
    </row>
    <row r="102" spans="1:12" x14ac:dyDescent="0.35">
      <c r="A102" t="s">
        <v>3221</v>
      </c>
      <c r="C102" t="s">
        <v>3222</v>
      </c>
      <c r="D102" t="s">
        <v>2884</v>
      </c>
      <c r="E102" t="s">
        <v>814</v>
      </c>
      <c r="F102" t="s">
        <v>576</v>
      </c>
      <c r="I102" t="str">
        <f t="shared" si="1"/>
        <v>BR0000ET14</v>
      </c>
      <c r="J102" t="s">
        <v>3236</v>
      </c>
      <c r="K102">
        <v>0</v>
      </c>
      <c r="L102">
        <v>1</v>
      </c>
    </row>
    <row r="103" spans="1:12" x14ac:dyDescent="0.35">
      <c r="A103" t="s">
        <v>3223</v>
      </c>
      <c r="C103" t="s">
        <v>3222</v>
      </c>
      <c r="D103" t="s">
        <v>2884</v>
      </c>
      <c r="E103" t="s">
        <v>814</v>
      </c>
      <c r="F103" t="s">
        <v>577</v>
      </c>
      <c r="H103">
        <v>14</v>
      </c>
      <c r="I103" t="str">
        <f t="shared" si="1"/>
        <v>BR0014ET14</v>
      </c>
      <c r="J103" t="s">
        <v>3237</v>
      </c>
      <c r="K103">
        <v>0</v>
      </c>
      <c r="L103">
        <v>1</v>
      </c>
    </row>
    <row r="104" spans="1:12" x14ac:dyDescent="0.35">
      <c r="A104" t="s">
        <v>1779</v>
      </c>
      <c r="B104" t="s">
        <v>3224</v>
      </c>
      <c r="C104" t="s">
        <v>3222</v>
      </c>
      <c r="D104" t="s">
        <v>2884</v>
      </c>
      <c r="E104" t="s">
        <v>814</v>
      </c>
      <c r="F104" t="s">
        <v>577</v>
      </c>
      <c r="G104">
        <v>15</v>
      </c>
      <c r="H104">
        <v>19</v>
      </c>
      <c r="I104" t="str">
        <f t="shared" si="1"/>
        <v>BR1519ET14</v>
      </c>
      <c r="J104" t="s">
        <v>3238</v>
      </c>
      <c r="K104" s="412">
        <f>RegionalData!O167</f>
        <v>1.4E-2</v>
      </c>
      <c r="L104" s="412">
        <f>RegionalData!Q167</f>
        <v>0.99141297201830614</v>
      </c>
    </row>
    <row r="105" spans="1:12" x14ac:dyDescent="0.35">
      <c r="A105" t="s">
        <v>1777</v>
      </c>
      <c r="B105" t="s">
        <v>3225</v>
      </c>
      <c r="C105" t="s">
        <v>3222</v>
      </c>
      <c r="D105" t="s">
        <v>2884</v>
      </c>
      <c r="E105" t="s">
        <v>814</v>
      </c>
      <c r="F105" t="s">
        <v>577</v>
      </c>
      <c r="G105">
        <v>20</v>
      </c>
      <c r="H105">
        <v>24</v>
      </c>
      <c r="I105" t="str">
        <f t="shared" si="1"/>
        <v>BR2024ET14</v>
      </c>
      <c r="J105" t="s">
        <v>3239</v>
      </c>
      <c r="K105" s="412">
        <f>RegionalData!O169</f>
        <v>0.1</v>
      </c>
      <c r="L105" s="412">
        <f>RegionalData!Q169</f>
        <v>1.0161075211279298</v>
      </c>
    </row>
    <row r="106" spans="1:12" x14ac:dyDescent="0.35">
      <c r="A106" t="s">
        <v>1775</v>
      </c>
      <c r="B106" t="s">
        <v>3226</v>
      </c>
      <c r="C106" t="s">
        <v>3222</v>
      </c>
      <c r="D106" t="s">
        <v>2884</v>
      </c>
      <c r="E106" t="s">
        <v>814</v>
      </c>
      <c r="F106" t="s">
        <v>577</v>
      </c>
      <c r="G106">
        <v>25</v>
      </c>
      <c r="H106">
        <v>29</v>
      </c>
      <c r="I106" t="str">
        <f t="shared" si="1"/>
        <v>BR2529ET14</v>
      </c>
      <c r="J106" t="s">
        <v>3240</v>
      </c>
      <c r="K106" s="412">
        <f>RegionalData!O171</f>
        <v>0.129</v>
      </c>
      <c r="L106" s="412">
        <f>RegionalData!Q171</f>
        <v>1.0431583419164847</v>
      </c>
    </row>
    <row r="107" spans="1:12" x14ac:dyDescent="0.35">
      <c r="A107" t="s">
        <v>1773</v>
      </c>
      <c r="B107" t="s">
        <v>3227</v>
      </c>
      <c r="C107" t="s">
        <v>3222</v>
      </c>
      <c r="D107" t="s">
        <v>2884</v>
      </c>
      <c r="E107" t="s">
        <v>814</v>
      </c>
      <c r="F107" t="s">
        <v>577</v>
      </c>
      <c r="G107">
        <v>30</v>
      </c>
      <c r="H107">
        <v>34</v>
      </c>
      <c r="I107" t="str">
        <f t="shared" si="1"/>
        <v>BR3034ET14</v>
      </c>
      <c r="J107" t="s">
        <v>3241</v>
      </c>
      <c r="K107" s="412">
        <f>RegionalData!O173</f>
        <v>0.113</v>
      </c>
      <c r="L107" s="412">
        <f>RegionalData!Q173</f>
        <v>1.0655435176512793</v>
      </c>
    </row>
    <row r="108" spans="1:12" x14ac:dyDescent="0.35">
      <c r="A108" t="s">
        <v>1771</v>
      </c>
      <c r="B108" t="s">
        <v>3228</v>
      </c>
      <c r="C108" t="s">
        <v>3222</v>
      </c>
      <c r="D108" t="s">
        <v>2884</v>
      </c>
      <c r="E108" t="s">
        <v>814</v>
      </c>
      <c r="F108" t="s">
        <v>577</v>
      </c>
      <c r="G108">
        <v>35</v>
      </c>
      <c r="H108">
        <v>39</v>
      </c>
      <c r="I108" t="str">
        <f t="shared" si="1"/>
        <v>BR3539ET14</v>
      </c>
      <c r="J108" t="s">
        <v>3242</v>
      </c>
      <c r="K108" s="412">
        <f>RegionalData!O175</f>
        <v>7.5999999999999998E-2</v>
      </c>
      <c r="L108" s="412">
        <f>RegionalData!Q175</f>
        <v>1.1057751717923328</v>
      </c>
    </row>
    <row r="109" spans="1:12" x14ac:dyDescent="0.35">
      <c r="A109" t="s">
        <v>1769</v>
      </c>
      <c r="B109" t="s">
        <v>3229</v>
      </c>
      <c r="C109" t="s">
        <v>3222</v>
      </c>
      <c r="D109" t="s">
        <v>2884</v>
      </c>
      <c r="E109" t="s">
        <v>814</v>
      </c>
      <c r="F109" t="s">
        <v>577</v>
      </c>
      <c r="G109">
        <v>40</v>
      </c>
      <c r="H109">
        <v>44</v>
      </c>
      <c r="I109" t="str">
        <f t="shared" si="1"/>
        <v>BR4044ET14</v>
      </c>
      <c r="J109" t="s">
        <v>3243</v>
      </c>
      <c r="K109" s="412">
        <f>RegionalData!O177</f>
        <v>1.2999999999999999E-2</v>
      </c>
      <c r="L109" s="412">
        <f>RegionalData!Q177</f>
        <v>1.2658337541579836</v>
      </c>
    </row>
    <row r="110" spans="1:12" x14ac:dyDescent="0.35">
      <c r="A110" t="s">
        <v>1767</v>
      </c>
      <c r="B110" t="s">
        <v>3230</v>
      </c>
      <c r="C110" t="s">
        <v>3222</v>
      </c>
      <c r="D110" t="s">
        <v>2884</v>
      </c>
      <c r="E110" t="s">
        <v>814</v>
      </c>
      <c r="F110" t="s">
        <v>577</v>
      </c>
      <c r="G110">
        <v>45</v>
      </c>
      <c r="H110">
        <v>49</v>
      </c>
      <c r="I110" t="str">
        <f t="shared" si="1"/>
        <v>BR4549ET14</v>
      </c>
      <c r="J110" t="s">
        <v>3244</v>
      </c>
      <c r="K110" s="412">
        <f>RegionalData!O179</f>
        <v>0</v>
      </c>
      <c r="L110" s="412">
        <f>RegionalData!Q179</f>
        <v>1</v>
      </c>
    </row>
    <row r="111" spans="1:12" x14ac:dyDescent="0.35">
      <c r="A111" t="s">
        <v>3231</v>
      </c>
      <c r="C111" t="s">
        <v>3222</v>
      </c>
      <c r="D111" t="s">
        <v>2884</v>
      </c>
      <c r="E111" t="s">
        <v>814</v>
      </c>
      <c r="F111" t="s">
        <v>577</v>
      </c>
      <c r="G111">
        <v>50</v>
      </c>
      <c r="I111" t="str">
        <f t="shared" si="1"/>
        <v>BR5000ET14</v>
      </c>
      <c r="J111" t="s">
        <v>3245</v>
      </c>
      <c r="K111" s="124">
        <v>0</v>
      </c>
      <c r="L111" s="124">
        <v>1</v>
      </c>
    </row>
    <row r="112" spans="1:12" x14ac:dyDescent="0.35">
      <c r="A112" t="s">
        <v>3221</v>
      </c>
      <c r="C112" t="s">
        <v>3222</v>
      </c>
      <c r="D112" t="s">
        <v>2885</v>
      </c>
      <c r="E112" t="s">
        <v>2886</v>
      </c>
      <c r="F112" t="s">
        <v>576</v>
      </c>
      <c r="I112" t="str">
        <f t="shared" si="1"/>
        <v>BR0000ET15</v>
      </c>
      <c r="J112" t="s">
        <v>3236</v>
      </c>
      <c r="K112">
        <v>0</v>
      </c>
      <c r="L112">
        <v>1</v>
      </c>
    </row>
    <row r="113" spans="1:12" x14ac:dyDescent="0.35">
      <c r="A113" t="s">
        <v>3223</v>
      </c>
      <c r="C113" t="s">
        <v>3222</v>
      </c>
      <c r="D113" t="s">
        <v>2885</v>
      </c>
      <c r="E113" t="s">
        <v>2886</v>
      </c>
      <c r="F113" t="s">
        <v>577</v>
      </c>
      <c r="H113">
        <v>14</v>
      </c>
      <c r="I113" t="str">
        <f t="shared" si="1"/>
        <v>BR0014ET15</v>
      </c>
      <c r="J113" t="s">
        <v>3237</v>
      </c>
      <c r="K113">
        <v>0</v>
      </c>
      <c r="L113">
        <v>1</v>
      </c>
    </row>
    <row r="114" spans="1:12" x14ac:dyDescent="0.35">
      <c r="A114" t="s">
        <v>1779</v>
      </c>
      <c r="B114" t="s">
        <v>3224</v>
      </c>
      <c r="C114" t="s">
        <v>3222</v>
      </c>
      <c r="D114" t="s">
        <v>2885</v>
      </c>
      <c r="E114" t="s">
        <v>2886</v>
      </c>
      <c r="F114" t="s">
        <v>577</v>
      </c>
      <c r="G114">
        <v>15</v>
      </c>
      <c r="H114">
        <v>19</v>
      </c>
      <c r="I114" t="str">
        <f t="shared" si="1"/>
        <v>BR1519ET15</v>
      </c>
      <c r="J114" t="s">
        <v>3238</v>
      </c>
      <c r="K114" s="412">
        <f>RegionalData!O181</f>
        <v>6.9000000000000006E-2</v>
      </c>
      <c r="L114" s="412">
        <f>RegionalData!Q181</f>
        <v>1.0385080428502595</v>
      </c>
    </row>
    <row r="115" spans="1:12" x14ac:dyDescent="0.35">
      <c r="A115" t="s">
        <v>1777</v>
      </c>
      <c r="B115" t="s">
        <v>3225</v>
      </c>
      <c r="C115" t="s">
        <v>3222</v>
      </c>
      <c r="D115" t="s">
        <v>2885</v>
      </c>
      <c r="E115" t="s">
        <v>2886</v>
      </c>
      <c r="F115" t="s">
        <v>577</v>
      </c>
      <c r="G115">
        <v>20</v>
      </c>
      <c r="H115">
        <v>24</v>
      </c>
      <c r="I115" t="str">
        <f t="shared" si="1"/>
        <v>BR2024ET15</v>
      </c>
      <c r="J115" t="s">
        <v>3239</v>
      </c>
      <c r="K115" s="412">
        <f>RegionalData!O183</f>
        <v>0.14199999999999999</v>
      </c>
      <c r="L115" s="412">
        <f>RegionalData!Q183</f>
        <v>0.98141016077034371</v>
      </c>
    </row>
    <row r="116" spans="1:12" x14ac:dyDescent="0.35">
      <c r="A116" t="s">
        <v>1775</v>
      </c>
      <c r="B116" t="s">
        <v>3226</v>
      </c>
      <c r="C116" t="s">
        <v>3222</v>
      </c>
      <c r="D116" t="s">
        <v>2885</v>
      </c>
      <c r="E116" t="s">
        <v>2886</v>
      </c>
      <c r="F116" t="s">
        <v>577</v>
      </c>
      <c r="G116">
        <v>25</v>
      </c>
      <c r="H116">
        <v>29</v>
      </c>
      <c r="I116" t="str">
        <f t="shared" si="1"/>
        <v>BR2529ET15</v>
      </c>
      <c r="J116" t="s">
        <v>3240</v>
      </c>
      <c r="K116" s="412">
        <f>RegionalData!O185</f>
        <v>0.17</v>
      </c>
      <c r="L116" s="412">
        <f>RegionalData!Q185</f>
        <v>1.0083968366764735</v>
      </c>
    </row>
    <row r="117" spans="1:12" x14ac:dyDescent="0.35">
      <c r="A117" t="s">
        <v>1773</v>
      </c>
      <c r="B117" t="s">
        <v>3227</v>
      </c>
      <c r="C117" t="s">
        <v>3222</v>
      </c>
      <c r="D117" t="s">
        <v>2885</v>
      </c>
      <c r="E117" t="s">
        <v>2886</v>
      </c>
      <c r="F117" t="s">
        <v>577</v>
      </c>
      <c r="G117">
        <v>30</v>
      </c>
      <c r="H117">
        <v>34</v>
      </c>
      <c r="I117" t="str">
        <f t="shared" si="1"/>
        <v>BR3034ET15</v>
      </c>
      <c r="J117" t="s">
        <v>3241</v>
      </c>
      <c r="K117" s="412">
        <f>RegionalData!O187</f>
        <v>0.151</v>
      </c>
      <c r="L117" s="412">
        <f>RegionalData!Q187</f>
        <v>0.97626053215902431</v>
      </c>
    </row>
    <row r="118" spans="1:12" x14ac:dyDescent="0.35">
      <c r="A118" t="s">
        <v>1771</v>
      </c>
      <c r="B118" t="s">
        <v>3228</v>
      </c>
      <c r="C118" t="s">
        <v>3222</v>
      </c>
      <c r="D118" t="s">
        <v>2885</v>
      </c>
      <c r="E118" t="s">
        <v>2886</v>
      </c>
      <c r="F118" t="s">
        <v>577</v>
      </c>
      <c r="G118">
        <v>35</v>
      </c>
      <c r="H118">
        <v>39</v>
      </c>
      <c r="I118" t="str">
        <f t="shared" si="1"/>
        <v>BR3539ET15</v>
      </c>
      <c r="J118" t="s">
        <v>3242</v>
      </c>
      <c r="K118" s="412">
        <f>RegionalData!O189</f>
        <v>6.4000000000000001E-2</v>
      </c>
      <c r="L118" s="412">
        <f>RegionalData!Q189</f>
        <v>0.94456603500022185</v>
      </c>
    </row>
    <row r="119" spans="1:12" x14ac:dyDescent="0.35">
      <c r="A119" t="s">
        <v>1769</v>
      </c>
      <c r="B119" t="s">
        <v>3229</v>
      </c>
      <c r="C119" t="s">
        <v>3222</v>
      </c>
      <c r="D119" t="s">
        <v>2885</v>
      </c>
      <c r="E119" t="s">
        <v>2886</v>
      </c>
      <c r="F119" t="s">
        <v>577</v>
      </c>
      <c r="G119">
        <v>40</v>
      </c>
      <c r="H119">
        <v>44</v>
      </c>
      <c r="I119" t="str">
        <f t="shared" si="1"/>
        <v>BR4044ET15</v>
      </c>
      <c r="J119" t="s">
        <v>3243</v>
      </c>
      <c r="K119" s="412">
        <f>RegionalData!O191</f>
        <v>2.3E-2</v>
      </c>
      <c r="L119" s="412">
        <f>RegionalData!Q191</f>
        <v>1.0847216884718311</v>
      </c>
    </row>
    <row r="120" spans="1:12" x14ac:dyDescent="0.35">
      <c r="A120" t="s">
        <v>1767</v>
      </c>
      <c r="B120" t="s">
        <v>3230</v>
      </c>
      <c r="C120" t="s">
        <v>3222</v>
      </c>
      <c r="D120" t="s">
        <v>2885</v>
      </c>
      <c r="E120" t="s">
        <v>2886</v>
      </c>
      <c r="F120" t="s">
        <v>577</v>
      </c>
      <c r="G120">
        <v>45</v>
      </c>
      <c r="H120">
        <v>49</v>
      </c>
      <c r="I120" t="str">
        <f t="shared" si="1"/>
        <v>BR4549ET15</v>
      </c>
      <c r="J120" t="s">
        <v>3244</v>
      </c>
      <c r="K120" s="412">
        <f>RegionalData!O193</f>
        <v>0</v>
      </c>
      <c r="L120" s="412">
        <f>RegionalData!Q193</f>
        <v>1</v>
      </c>
    </row>
    <row r="121" spans="1:12" x14ac:dyDescent="0.35">
      <c r="A121" t="s">
        <v>3231</v>
      </c>
      <c r="C121" t="s">
        <v>3222</v>
      </c>
      <c r="D121" t="s">
        <v>2885</v>
      </c>
      <c r="E121" t="s">
        <v>2886</v>
      </c>
      <c r="F121" t="s">
        <v>577</v>
      </c>
      <c r="G121">
        <v>50</v>
      </c>
      <c r="I121" t="str">
        <f t="shared" si="1"/>
        <v>BR5000ET15</v>
      </c>
      <c r="J121" t="s">
        <v>3245</v>
      </c>
      <c r="K121" s="124">
        <v>0</v>
      </c>
      <c r="L121" s="124">
        <v>1</v>
      </c>
    </row>
    <row r="122" spans="1:12" x14ac:dyDescent="0.35">
      <c r="A122" t="s">
        <v>3264</v>
      </c>
      <c r="B122" t="s">
        <v>3276</v>
      </c>
      <c r="C122" t="s">
        <v>686</v>
      </c>
      <c r="D122" t="s">
        <v>2849</v>
      </c>
      <c r="E122" t="s">
        <v>594</v>
      </c>
      <c r="F122" t="s">
        <v>577</v>
      </c>
      <c r="H122">
        <v>0</v>
      </c>
      <c r="I122" t="str">
        <f t="shared" si="1"/>
        <v>DR0000FET</v>
      </c>
      <c r="J122" t="s">
        <v>3297</v>
      </c>
      <c r="K122" s="430">
        <f>('mort infant'!BL77+'mort infant'!BB286)/1000</f>
        <v>4.4870649522800003E-2</v>
      </c>
      <c r="L122" s="412">
        <f>'mort infant'!BM272</f>
        <v>0.96306068601583117</v>
      </c>
    </row>
    <row r="123" spans="1:12" x14ac:dyDescent="0.35">
      <c r="A123" t="s">
        <v>3265</v>
      </c>
      <c r="B123" t="s">
        <v>3277</v>
      </c>
      <c r="C123" t="s">
        <v>686</v>
      </c>
      <c r="D123" t="s">
        <v>2849</v>
      </c>
      <c r="E123" t="s">
        <v>594</v>
      </c>
      <c r="F123" t="s">
        <v>577</v>
      </c>
      <c r="G123">
        <v>1</v>
      </c>
      <c r="H123">
        <v>4</v>
      </c>
      <c r="I123" t="str">
        <f t="shared" si="1"/>
        <v>DR0104FET</v>
      </c>
      <c r="J123" t="s">
        <v>3246</v>
      </c>
      <c r="K123" s="430">
        <f>(('mort 1-5'!BL77-'mort infant'!BL77)/4)/1000</f>
        <v>3.5500000000000006E-3</v>
      </c>
      <c r="L123" s="412">
        <f>'mort 1-5'!BM272</f>
        <v>0.95480225988700573</v>
      </c>
    </row>
    <row r="124" spans="1:12" x14ac:dyDescent="0.35">
      <c r="A124" t="s">
        <v>3266</v>
      </c>
      <c r="B124" t="s">
        <v>3278</v>
      </c>
      <c r="C124" t="s">
        <v>686</v>
      </c>
      <c r="D124" t="s">
        <v>2849</v>
      </c>
      <c r="E124" t="s">
        <v>594</v>
      </c>
      <c r="F124" t="s">
        <v>577</v>
      </c>
      <c r="G124">
        <v>5</v>
      </c>
      <c r="H124">
        <v>9</v>
      </c>
      <c r="I124" t="str">
        <f t="shared" si="1"/>
        <v>DR0509FET</v>
      </c>
      <c r="J124" t="s">
        <v>3247</v>
      </c>
      <c r="K124" s="430">
        <f>('mort 5-9'!BL77/5)/1000</f>
        <v>1.1800000000000001E-3</v>
      </c>
      <c r="L124" s="412">
        <f>'mort 5-9'!BM272</f>
        <v>0.95161290322580649</v>
      </c>
    </row>
    <row r="125" spans="1:12" x14ac:dyDescent="0.35">
      <c r="A125" t="s">
        <v>3267</v>
      </c>
      <c r="B125" t="s">
        <v>3279</v>
      </c>
      <c r="C125" t="s">
        <v>686</v>
      </c>
      <c r="D125" t="s">
        <v>2849</v>
      </c>
      <c r="E125" t="s">
        <v>594</v>
      </c>
      <c r="F125" t="s">
        <v>577</v>
      </c>
      <c r="G125">
        <v>10</v>
      </c>
      <c r="H125">
        <v>14</v>
      </c>
      <c r="I125" t="str">
        <f t="shared" si="1"/>
        <v>DR1014FET</v>
      </c>
      <c r="J125" t="s">
        <v>3248</v>
      </c>
      <c r="K125" s="430">
        <f>('mort 10-14'!BL77/5)/1000</f>
        <v>9.5999999999999992E-4</v>
      </c>
      <c r="L125" s="412">
        <f>'mort 10-14'!BM272</f>
        <v>0.96150047483380818</v>
      </c>
    </row>
    <row r="126" spans="1:12" x14ac:dyDescent="0.35">
      <c r="A126" t="s">
        <v>3268</v>
      </c>
      <c r="B126" t="s">
        <v>3280</v>
      </c>
      <c r="C126" t="s">
        <v>686</v>
      </c>
      <c r="D126" t="s">
        <v>2849</v>
      </c>
      <c r="E126" t="s">
        <v>594</v>
      </c>
      <c r="F126" t="s">
        <v>577</v>
      </c>
      <c r="G126">
        <v>15</v>
      </c>
      <c r="H126">
        <v>19</v>
      </c>
      <c r="I126" t="str">
        <f t="shared" si="1"/>
        <v>DR1519FET</v>
      </c>
      <c r="J126" t="s">
        <v>3249</v>
      </c>
      <c r="K126" s="430">
        <f>('mort 15-19'!BL77/5)/1000</f>
        <v>1.6000000000000001E-3</v>
      </c>
      <c r="L126" s="412">
        <f>'mort 15-19'!BM272</f>
        <v>0.96508794519599173</v>
      </c>
    </row>
    <row r="127" spans="1:12" x14ac:dyDescent="0.35">
      <c r="A127" t="s">
        <v>3269</v>
      </c>
      <c r="B127" t="s">
        <v>3281</v>
      </c>
      <c r="C127" t="s">
        <v>686</v>
      </c>
      <c r="D127" t="s">
        <v>2849</v>
      </c>
      <c r="E127" t="s">
        <v>594</v>
      </c>
      <c r="F127" t="s">
        <v>577</v>
      </c>
      <c r="G127">
        <v>20</v>
      </c>
      <c r="H127">
        <v>34</v>
      </c>
      <c r="I127" t="str">
        <f t="shared" si="1"/>
        <v>DR2034FET</v>
      </c>
      <c r="J127" t="s">
        <v>3250</v>
      </c>
      <c r="K127" s="430">
        <f>('mort 20-24'!BL77/5)/1000</f>
        <v>1.72E-3</v>
      </c>
      <c r="L127" s="412">
        <f>'mort 20-24'!BM272</f>
        <v>0.9885057471264368</v>
      </c>
    </row>
    <row r="128" spans="1:12" x14ac:dyDescent="0.35">
      <c r="A128" t="s">
        <v>2092</v>
      </c>
      <c r="B128" t="s">
        <v>3282</v>
      </c>
      <c r="C128" t="s">
        <v>686</v>
      </c>
      <c r="D128" t="s">
        <v>2849</v>
      </c>
      <c r="E128" t="s">
        <v>594</v>
      </c>
      <c r="F128" t="s">
        <v>577</v>
      </c>
      <c r="G128">
        <v>35</v>
      </c>
      <c r="H128">
        <v>49</v>
      </c>
      <c r="I128" t="str">
        <f t="shared" si="1"/>
        <v>DR3549FET</v>
      </c>
      <c r="J128" t="s">
        <v>3251</v>
      </c>
      <c r="K128" s="430">
        <f>('Age band mort calcs'!B15)/1000</f>
        <v>4.5419040325072818E-3</v>
      </c>
      <c r="L128" s="412">
        <f>'mort adult f'!BM272</f>
        <v>0.98007627674588871</v>
      </c>
    </row>
    <row r="129" spans="1:12" x14ac:dyDescent="0.35">
      <c r="A129" t="s">
        <v>2104</v>
      </c>
      <c r="B129" t="s">
        <v>3283</v>
      </c>
      <c r="C129" t="s">
        <v>686</v>
      </c>
      <c r="D129" t="s">
        <v>2849</v>
      </c>
      <c r="E129" t="s">
        <v>594</v>
      </c>
      <c r="F129" t="s">
        <v>577</v>
      </c>
      <c r="G129">
        <v>50</v>
      </c>
      <c r="H129">
        <v>59</v>
      </c>
      <c r="I129" t="str">
        <f t="shared" si="1"/>
        <v>DR5059FET</v>
      </c>
      <c r="J129" t="s">
        <v>3252</v>
      </c>
      <c r="K129" s="430">
        <f>('Age band mort calcs'!B16)/1000</f>
        <v>7.7212368552623794E-3</v>
      </c>
      <c r="L129" s="412">
        <f>L128</f>
        <v>0.98007627674588871</v>
      </c>
    </row>
    <row r="130" spans="1:12" x14ac:dyDescent="0.35">
      <c r="A130" t="s">
        <v>2088</v>
      </c>
      <c r="B130" t="s">
        <v>3284</v>
      </c>
      <c r="C130" t="s">
        <v>686</v>
      </c>
      <c r="D130" t="s">
        <v>2849</v>
      </c>
      <c r="E130" t="s">
        <v>594</v>
      </c>
      <c r="F130" t="s">
        <v>577</v>
      </c>
      <c r="G130">
        <v>60</v>
      </c>
      <c r="H130">
        <v>74</v>
      </c>
      <c r="I130" t="str">
        <f t="shared" si="1"/>
        <v>DR6074FET</v>
      </c>
      <c r="J130" t="s">
        <v>3253</v>
      </c>
      <c r="K130" s="430">
        <f>('Age band mort calcs'!B17)/1000</f>
        <v>2.1619463194734661E-2</v>
      </c>
      <c r="L130" s="412">
        <f>L128</f>
        <v>0.98007627674588871</v>
      </c>
    </row>
    <row r="131" spans="1:12" x14ac:dyDescent="0.35">
      <c r="A131" t="s">
        <v>2089</v>
      </c>
      <c r="B131" t="s">
        <v>3285</v>
      </c>
      <c r="C131" t="s">
        <v>686</v>
      </c>
      <c r="D131" t="s">
        <v>2849</v>
      </c>
      <c r="E131" t="s">
        <v>594</v>
      </c>
      <c r="F131" t="s">
        <v>577</v>
      </c>
      <c r="G131">
        <v>75</v>
      </c>
      <c r="I131" t="str">
        <f t="shared" ref="I131:I185" si="2">_xlfn.CONCAT(J131,D131)</f>
        <v>DR7500FET</v>
      </c>
      <c r="J131" t="s">
        <v>3254</v>
      </c>
      <c r="K131" s="430">
        <f>('Age band mort calcs'!B18)/1000</f>
        <v>8.4933605407886179E-2</v>
      </c>
      <c r="L131" s="412">
        <f>L128</f>
        <v>0.98007627674588871</v>
      </c>
    </row>
    <row r="132" spans="1:12" x14ac:dyDescent="0.35">
      <c r="A132" t="s">
        <v>3270</v>
      </c>
      <c r="B132" t="s">
        <v>3286</v>
      </c>
      <c r="C132" t="s">
        <v>686</v>
      </c>
      <c r="D132" t="s">
        <v>2849</v>
      </c>
      <c r="E132" t="s">
        <v>594</v>
      </c>
      <c r="F132" t="s">
        <v>576</v>
      </c>
      <c r="H132">
        <v>0</v>
      </c>
      <c r="I132" t="str">
        <f t="shared" si="2"/>
        <v>DR0000MET</v>
      </c>
      <c r="J132" t="s">
        <v>3296</v>
      </c>
      <c r="K132" s="430">
        <f t="shared" ref="K132:L137" si="3">K122</f>
        <v>4.4870649522800003E-2</v>
      </c>
      <c r="L132" s="412">
        <f t="shared" si="3"/>
        <v>0.96306068601583117</v>
      </c>
    </row>
    <row r="133" spans="1:12" x14ac:dyDescent="0.35">
      <c r="A133" t="s">
        <v>3271</v>
      </c>
      <c r="B133" t="s">
        <v>3287</v>
      </c>
      <c r="C133" t="s">
        <v>686</v>
      </c>
      <c r="D133" t="s">
        <v>2849</v>
      </c>
      <c r="E133" t="s">
        <v>594</v>
      </c>
      <c r="F133" t="s">
        <v>576</v>
      </c>
      <c r="G133">
        <v>1</v>
      </c>
      <c r="H133">
        <v>4</v>
      </c>
      <c r="I133" t="str">
        <f t="shared" si="2"/>
        <v>DR0104MET</v>
      </c>
      <c r="J133" t="s">
        <v>3255</v>
      </c>
      <c r="K133" s="430">
        <f t="shared" si="3"/>
        <v>3.5500000000000006E-3</v>
      </c>
      <c r="L133" s="412">
        <f t="shared" si="3"/>
        <v>0.95480225988700573</v>
      </c>
    </row>
    <row r="134" spans="1:12" x14ac:dyDescent="0.35">
      <c r="A134" t="s">
        <v>3272</v>
      </c>
      <c r="B134" t="s">
        <v>3288</v>
      </c>
      <c r="C134" t="s">
        <v>686</v>
      </c>
      <c r="D134" t="s">
        <v>2849</v>
      </c>
      <c r="E134" t="s">
        <v>594</v>
      </c>
      <c r="F134" t="s">
        <v>576</v>
      </c>
      <c r="G134">
        <v>5</v>
      </c>
      <c r="H134">
        <v>9</v>
      </c>
      <c r="I134" t="str">
        <f t="shared" si="2"/>
        <v>DR0509MET</v>
      </c>
      <c r="J134" t="s">
        <v>3256</v>
      </c>
      <c r="K134" s="430">
        <f t="shared" si="3"/>
        <v>1.1800000000000001E-3</v>
      </c>
      <c r="L134" s="412">
        <f t="shared" si="3"/>
        <v>0.95161290322580649</v>
      </c>
    </row>
    <row r="135" spans="1:12" x14ac:dyDescent="0.35">
      <c r="A135" t="s">
        <v>3273</v>
      </c>
      <c r="B135" t="s">
        <v>3289</v>
      </c>
      <c r="C135" t="s">
        <v>686</v>
      </c>
      <c r="D135" t="s">
        <v>2849</v>
      </c>
      <c r="E135" t="s">
        <v>594</v>
      </c>
      <c r="F135" t="s">
        <v>576</v>
      </c>
      <c r="G135">
        <v>10</v>
      </c>
      <c r="H135">
        <v>14</v>
      </c>
      <c r="I135" t="str">
        <f t="shared" si="2"/>
        <v>DR1014MET</v>
      </c>
      <c r="J135" t="s">
        <v>3257</v>
      </c>
      <c r="K135" s="430">
        <f t="shared" si="3"/>
        <v>9.5999999999999992E-4</v>
      </c>
      <c r="L135" s="412">
        <f t="shared" si="3"/>
        <v>0.96150047483380818</v>
      </c>
    </row>
    <row r="136" spans="1:12" x14ac:dyDescent="0.35">
      <c r="A136" t="s">
        <v>3274</v>
      </c>
      <c r="B136" t="s">
        <v>3290</v>
      </c>
      <c r="C136" t="s">
        <v>686</v>
      </c>
      <c r="D136" t="s">
        <v>2849</v>
      </c>
      <c r="E136" t="s">
        <v>594</v>
      </c>
      <c r="F136" t="s">
        <v>576</v>
      </c>
      <c r="G136">
        <v>15</v>
      </c>
      <c r="H136">
        <v>19</v>
      </c>
      <c r="I136" t="str">
        <f t="shared" si="2"/>
        <v>DR1519MET</v>
      </c>
      <c r="J136" t="s">
        <v>3258</v>
      </c>
      <c r="K136" s="430">
        <f t="shared" si="3"/>
        <v>1.6000000000000001E-3</v>
      </c>
      <c r="L136" s="412">
        <f t="shared" si="3"/>
        <v>0.96508794519599173</v>
      </c>
    </row>
    <row r="137" spans="1:12" x14ac:dyDescent="0.35">
      <c r="A137" t="s">
        <v>3275</v>
      </c>
      <c r="B137" t="s">
        <v>3291</v>
      </c>
      <c r="C137" t="s">
        <v>686</v>
      </c>
      <c r="D137" t="s">
        <v>2849</v>
      </c>
      <c r="E137" t="s">
        <v>594</v>
      </c>
      <c r="F137" t="s">
        <v>576</v>
      </c>
      <c r="G137">
        <v>20</v>
      </c>
      <c r="H137">
        <v>34</v>
      </c>
      <c r="I137" t="str">
        <f t="shared" si="2"/>
        <v>DR2034MET</v>
      </c>
      <c r="J137" t="s">
        <v>3259</v>
      </c>
      <c r="K137" s="430">
        <f t="shared" si="3"/>
        <v>1.72E-3</v>
      </c>
      <c r="L137" s="412">
        <f t="shared" si="3"/>
        <v>0.9885057471264368</v>
      </c>
    </row>
    <row r="138" spans="1:12" x14ac:dyDescent="0.35">
      <c r="A138" t="s">
        <v>2110</v>
      </c>
      <c r="B138" t="s">
        <v>3292</v>
      </c>
      <c r="C138" t="s">
        <v>686</v>
      </c>
      <c r="D138" t="s">
        <v>2849</v>
      </c>
      <c r="E138" t="s">
        <v>594</v>
      </c>
      <c r="F138" t="s">
        <v>576</v>
      </c>
      <c r="G138">
        <v>35</v>
      </c>
      <c r="H138">
        <v>49</v>
      </c>
      <c r="I138" t="str">
        <f t="shared" si="2"/>
        <v>DR3549MET</v>
      </c>
      <c r="J138" t="s">
        <v>3260</v>
      </c>
      <c r="K138" s="430">
        <f>('Age band mort calcs'!B21)/1000</f>
        <v>6.1430507038265705E-3</v>
      </c>
      <c r="L138" s="412">
        <f>'mort adult m'!BM272</f>
        <v>0.98481071022469158</v>
      </c>
    </row>
    <row r="139" spans="1:12" x14ac:dyDescent="0.35">
      <c r="A139" t="s">
        <v>2111</v>
      </c>
      <c r="B139" t="s">
        <v>3293</v>
      </c>
      <c r="C139" t="s">
        <v>686</v>
      </c>
      <c r="D139" t="s">
        <v>2849</v>
      </c>
      <c r="E139" t="s">
        <v>594</v>
      </c>
      <c r="F139" t="s">
        <v>576</v>
      </c>
      <c r="G139">
        <v>50</v>
      </c>
      <c r="H139">
        <v>59</v>
      </c>
      <c r="I139" t="str">
        <f t="shared" si="2"/>
        <v>DR5059MET</v>
      </c>
      <c r="J139" t="s">
        <v>3261</v>
      </c>
      <c r="K139" s="430">
        <f>('Age band mort calcs'!B22)/1000</f>
        <v>1.1671796337270484E-2</v>
      </c>
      <c r="L139" s="412">
        <f>L138</f>
        <v>0.98481071022469158</v>
      </c>
    </row>
    <row r="140" spans="1:12" x14ac:dyDescent="0.35">
      <c r="A140" t="s">
        <v>2086</v>
      </c>
      <c r="B140" t="s">
        <v>3294</v>
      </c>
      <c r="C140" t="s">
        <v>686</v>
      </c>
      <c r="D140" t="s">
        <v>2849</v>
      </c>
      <c r="E140" t="s">
        <v>594</v>
      </c>
      <c r="F140" t="s">
        <v>576</v>
      </c>
      <c r="G140">
        <v>60</v>
      </c>
      <c r="H140">
        <v>74</v>
      </c>
      <c r="I140" t="str">
        <f t="shared" si="2"/>
        <v>DR6074MET</v>
      </c>
      <c r="J140" t="s">
        <v>3262</v>
      </c>
      <c r="K140" s="430">
        <f>('Age band mort calcs'!B23)/1000</f>
        <v>3.0346670476903259E-2</v>
      </c>
      <c r="L140" s="412">
        <f>L138</f>
        <v>0.98481071022469158</v>
      </c>
    </row>
    <row r="141" spans="1:12" x14ac:dyDescent="0.35">
      <c r="A141" t="s">
        <v>2087</v>
      </c>
      <c r="B141" t="s">
        <v>3295</v>
      </c>
      <c r="C141" t="s">
        <v>686</v>
      </c>
      <c r="D141" t="s">
        <v>2849</v>
      </c>
      <c r="E141" t="s">
        <v>594</v>
      </c>
      <c r="F141" t="s">
        <v>576</v>
      </c>
      <c r="G141">
        <v>75</v>
      </c>
      <c r="I141" t="str">
        <f t="shared" si="2"/>
        <v>DR7500MET</v>
      </c>
      <c r="J141" t="s">
        <v>3263</v>
      </c>
      <c r="K141" s="430">
        <f>('Age band mort calcs'!B24)/1000</f>
        <v>0.1015446281342532</v>
      </c>
      <c r="L141" s="412">
        <f>L138</f>
        <v>0.98481071022469158</v>
      </c>
    </row>
    <row r="142" spans="1:12" x14ac:dyDescent="0.35">
      <c r="A142" t="s">
        <v>3264</v>
      </c>
      <c r="B142" t="s">
        <v>3276</v>
      </c>
      <c r="C142" t="s">
        <v>686</v>
      </c>
      <c r="D142" t="s">
        <v>2868</v>
      </c>
      <c r="E142" t="s">
        <v>806</v>
      </c>
      <c r="F142" t="s">
        <v>577</v>
      </c>
      <c r="H142">
        <v>0</v>
      </c>
      <c r="I142" t="str">
        <f t="shared" si="2"/>
        <v>DR0000FET01</v>
      </c>
      <c r="J142" t="s">
        <v>3297</v>
      </c>
      <c r="K142" s="430">
        <f>RegionalData!O326+'mort infant'!$BB$286/1000</f>
        <v>4.6370649522799998E-2</v>
      </c>
      <c r="L142" s="412">
        <f>RegionalData!Q326</f>
        <v>0.95963271910581871</v>
      </c>
    </row>
    <row r="143" spans="1:12" x14ac:dyDescent="0.35">
      <c r="A143" t="s">
        <v>3264</v>
      </c>
      <c r="B143" t="s">
        <v>3276</v>
      </c>
      <c r="C143" t="s">
        <v>686</v>
      </c>
      <c r="D143" t="s">
        <v>2869</v>
      </c>
      <c r="E143" t="s">
        <v>2870</v>
      </c>
      <c r="F143" t="s">
        <v>577</v>
      </c>
      <c r="H143">
        <v>0</v>
      </c>
      <c r="I143" t="str">
        <f t="shared" si="2"/>
        <v>DR0000FET02</v>
      </c>
      <c r="J143" t="s">
        <v>3297</v>
      </c>
      <c r="K143" s="430">
        <f>RegionalData!O328+'mort infant'!$BB$286/1000</f>
        <v>5.4370649522799998E-2</v>
      </c>
      <c r="L143" s="412">
        <f>RegionalData!Q328</f>
        <v>0.95956021308144634</v>
      </c>
    </row>
    <row r="144" spans="1:12" x14ac:dyDescent="0.35">
      <c r="A144" t="s">
        <v>3264</v>
      </c>
      <c r="B144" t="s">
        <v>3276</v>
      </c>
      <c r="C144" t="s">
        <v>686</v>
      </c>
      <c r="D144" t="s">
        <v>2871</v>
      </c>
      <c r="E144" t="s">
        <v>805</v>
      </c>
      <c r="F144" t="s">
        <v>577</v>
      </c>
      <c r="H144">
        <v>0</v>
      </c>
      <c r="I144" t="str">
        <f t="shared" ref="I144:I164" si="4">_xlfn.CONCAT(J144,D144)</f>
        <v>DR0000FET03</v>
      </c>
      <c r="J144" t="s">
        <v>3297</v>
      </c>
      <c r="K144" s="430">
        <f>RegionalData!O330+'mort infant'!$BB$286/1000</f>
        <v>6.6370649522800002E-2</v>
      </c>
      <c r="L144" s="412">
        <f>RegionalData!Q330</f>
        <v>0.95305448683546046</v>
      </c>
    </row>
    <row r="145" spans="1:12" x14ac:dyDescent="0.35">
      <c r="A145" t="s">
        <v>3264</v>
      </c>
      <c r="B145" t="s">
        <v>3276</v>
      </c>
      <c r="C145" t="s">
        <v>686</v>
      </c>
      <c r="D145" t="s">
        <v>2872</v>
      </c>
      <c r="E145" t="s">
        <v>809</v>
      </c>
      <c r="F145" t="s">
        <v>577</v>
      </c>
      <c r="H145">
        <v>0</v>
      </c>
      <c r="I145" t="str">
        <f t="shared" si="4"/>
        <v>DR0000FET04</v>
      </c>
      <c r="J145" t="s">
        <v>3297</v>
      </c>
      <c r="K145" s="430">
        <f>RegionalData!O332+'mort infant'!$BB$286/1000</f>
        <v>7.0370649522800005E-2</v>
      </c>
      <c r="L145" s="412">
        <f>RegionalData!Q332</f>
        <v>0.97979135601203193</v>
      </c>
    </row>
    <row r="146" spans="1:12" x14ac:dyDescent="0.35">
      <c r="A146" t="s">
        <v>3264</v>
      </c>
      <c r="B146" t="s">
        <v>3276</v>
      </c>
      <c r="C146" t="s">
        <v>686</v>
      </c>
      <c r="D146" t="s">
        <v>2873</v>
      </c>
      <c r="E146" t="s">
        <v>2874</v>
      </c>
      <c r="F146" t="s">
        <v>577</v>
      </c>
      <c r="H146">
        <v>0</v>
      </c>
      <c r="I146" t="str">
        <f t="shared" si="4"/>
        <v>DR0000FET05</v>
      </c>
      <c r="J146" t="s">
        <v>3297</v>
      </c>
      <c r="K146" s="430">
        <f>RegionalData!O334+'mort infant'!$BB$286/1000</f>
        <v>7.9370649522799985E-2</v>
      </c>
      <c r="L146" s="412">
        <f>RegionalData!Q334</f>
        <v>1.0195171021041152</v>
      </c>
    </row>
    <row r="147" spans="1:12" x14ac:dyDescent="0.35">
      <c r="A147" t="s">
        <v>3264</v>
      </c>
      <c r="B147" t="s">
        <v>3276</v>
      </c>
      <c r="C147" t="s">
        <v>686</v>
      </c>
      <c r="D147" t="s">
        <v>2876</v>
      </c>
      <c r="E147" t="s">
        <v>2877</v>
      </c>
      <c r="F147" t="s">
        <v>577</v>
      </c>
      <c r="H147">
        <v>0</v>
      </c>
      <c r="I147" t="str">
        <f t="shared" si="4"/>
        <v>DR0000FET06</v>
      </c>
      <c r="J147" t="s">
        <v>3297</v>
      </c>
      <c r="K147" s="430">
        <f>RegionalData!O336+'mort infant'!$BB$286/1000</f>
        <v>8.2370649522799988E-2</v>
      </c>
      <c r="L147" s="412">
        <f>RegionalData!Q336</f>
        <v>0.99098716801275866</v>
      </c>
    </row>
    <row r="148" spans="1:12" x14ac:dyDescent="0.35">
      <c r="A148" t="s">
        <v>3264</v>
      </c>
      <c r="B148" t="s">
        <v>3276</v>
      </c>
      <c r="C148" t="s">
        <v>686</v>
      </c>
      <c r="D148" t="s">
        <v>2878</v>
      </c>
      <c r="E148" t="s">
        <v>2879</v>
      </c>
      <c r="F148" t="s">
        <v>577</v>
      </c>
      <c r="H148">
        <v>0</v>
      </c>
      <c r="I148" t="str">
        <f t="shared" si="4"/>
        <v>DR0000FET07</v>
      </c>
      <c r="J148" t="s">
        <v>3297</v>
      </c>
      <c r="K148" s="430">
        <f>RegionalData!O338+'mort infant'!$BB$286/1000</f>
        <v>4.5370649522799997E-2</v>
      </c>
      <c r="L148" s="412">
        <f>RegionalData!Q338</f>
        <v>0.91098953947204542</v>
      </c>
    </row>
    <row r="149" spans="1:12" x14ac:dyDescent="0.35">
      <c r="A149" t="s">
        <v>3264</v>
      </c>
      <c r="B149" t="s">
        <v>3276</v>
      </c>
      <c r="C149" t="s">
        <v>686</v>
      </c>
      <c r="D149" t="s">
        <v>2880</v>
      </c>
      <c r="E149" t="s">
        <v>2881</v>
      </c>
      <c r="F149" t="s">
        <v>577</v>
      </c>
      <c r="H149">
        <v>0</v>
      </c>
      <c r="I149" t="str">
        <f t="shared" si="4"/>
        <v>DR0000FET12</v>
      </c>
      <c r="J149" t="s">
        <v>3297</v>
      </c>
      <c r="K149" s="430">
        <f>RegionalData!O340+'mort infant'!$BB$286/1000</f>
        <v>5.8370649522800001E-2</v>
      </c>
      <c r="L149" s="412">
        <f>RegionalData!Q340</f>
        <v>0.96292839277708941</v>
      </c>
    </row>
    <row r="150" spans="1:12" x14ac:dyDescent="0.35">
      <c r="A150" t="s">
        <v>3264</v>
      </c>
      <c r="B150" t="s">
        <v>3276</v>
      </c>
      <c r="C150" t="s">
        <v>686</v>
      </c>
      <c r="D150" t="s">
        <v>2882</v>
      </c>
      <c r="E150" t="s">
        <v>2883</v>
      </c>
      <c r="F150" t="s">
        <v>577</v>
      </c>
      <c r="H150">
        <v>0</v>
      </c>
      <c r="I150" t="str">
        <f t="shared" si="4"/>
        <v>DR0000FET13</v>
      </c>
      <c r="J150" t="s">
        <v>3297</v>
      </c>
      <c r="K150" s="430">
        <f>RegionalData!O342+'mort infant'!$BB$286/1000</f>
        <v>5.73706495228E-2</v>
      </c>
      <c r="L150" s="412">
        <f>RegionalData!Q342</f>
        <v>0.95083919302602238</v>
      </c>
    </row>
    <row r="151" spans="1:12" x14ac:dyDescent="0.35">
      <c r="A151" t="s">
        <v>3264</v>
      </c>
      <c r="B151" t="s">
        <v>3276</v>
      </c>
      <c r="C151" t="s">
        <v>686</v>
      </c>
      <c r="D151" t="s">
        <v>2884</v>
      </c>
      <c r="E151" t="s">
        <v>814</v>
      </c>
      <c r="F151" t="s">
        <v>577</v>
      </c>
      <c r="H151">
        <v>0</v>
      </c>
      <c r="I151" t="str">
        <f t="shared" si="4"/>
        <v>DR0000FET14</v>
      </c>
      <c r="J151" t="s">
        <v>3297</v>
      </c>
      <c r="K151" s="430">
        <f>RegionalData!O344+'mort infant'!$BB$286/1000</f>
        <v>2.93706495228E-2</v>
      </c>
      <c r="L151" s="412">
        <f>RegionalData!Q344</f>
        <v>0.90856029641606983</v>
      </c>
    </row>
    <row r="152" spans="1:12" x14ac:dyDescent="0.35">
      <c r="A152" t="s">
        <v>3264</v>
      </c>
      <c r="B152" t="s">
        <v>3276</v>
      </c>
      <c r="C152" t="s">
        <v>686</v>
      </c>
      <c r="D152" t="s">
        <v>2885</v>
      </c>
      <c r="E152" t="s">
        <v>2886</v>
      </c>
      <c r="F152" t="s">
        <v>577</v>
      </c>
      <c r="H152">
        <v>0</v>
      </c>
      <c r="I152" t="str">
        <f t="shared" si="4"/>
        <v>DR0000FET15</v>
      </c>
      <c r="J152" t="s">
        <v>3297</v>
      </c>
      <c r="K152" s="430">
        <f>RegionalData!O346+'mort infant'!$BB$286/1000</f>
        <v>6.9370649522800004E-2</v>
      </c>
      <c r="L152" s="412">
        <f>RegionalData!Q346</f>
        <v>0.96921102145022375</v>
      </c>
    </row>
    <row r="153" spans="1:12" ht="15.75" customHeight="1" x14ac:dyDescent="0.35">
      <c r="A153" t="s">
        <v>3270</v>
      </c>
      <c r="B153" t="s">
        <v>3286</v>
      </c>
      <c r="C153" t="s">
        <v>686</v>
      </c>
      <c r="D153" t="s">
        <v>2868</v>
      </c>
      <c r="E153" t="s">
        <v>806</v>
      </c>
      <c r="F153" t="s">
        <v>576</v>
      </c>
      <c r="H153">
        <v>0</v>
      </c>
      <c r="I153" t="str">
        <f t="shared" si="4"/>
        <v>DR0000MET01</v>
      </c>
      <c r="J153" t="s">
        <v>3296</v>
      </c>
      <c r="K153" s="430">
        <f>K142</f>
        <v>4.6370649522799998E-2</v>
      </c>
      <c r="L153" s="412">
        <f>L142</f>
        <v>0.95963271910581871</v>
      </c>
    </row>
    <row r="154" spans="1:12" x14ac:dyDescent="0.35">
      <c r="A154" t="s">
        <v>3270</v>
      </c>
      <c r="B154" t="s">
        <v>3286</v>
      </c>
      <c r="C154" t="s">
        <v>686</v>
      </c>
      <c r="D154" t="s">
        <v>2869</v>
      </c>
      <c r="E154" t="s">
        <v>2870</v>
      </c>
      <c r="F154" t="s">
        <v>576</v>
      </c>
      <c r="H154">
        <v>0</v>
      </c>
      <c r="I154" t="str">
        <f t="shared" si="4"/>
        <v>DR0000MET02</v>
      </c>
      <c r="J154" t="s">
        <v>3296</v>
      </c>
      <c r="K154" s="430">
        <f t="shared" ref="K154:L163" si="5">K143</f>
        <v>5.4370649522799998E-2</v>
      </c>
      <c r="L154" s="412">
        <f t="shared" si="5"/>
        <v>0.95956021308144634</v>
      </c>
    </row>
    <row r="155" spans="1:12" x14ac:dyDescent="0.35">
      <c r="A155" t="s">
        <v>3270</v>
      </c>
      <c r="B155" t="s">
        <v>3286</v>
      </c>
      <c r="C155" t="s">
        <v>686</v>
      </c>
      <c r="D155" t="s">
        <v>2871</v>
      </c>
      <c r="E155" t="s">
        <v>805</v>
      </c>
      <c r="F155" t="s">
        <v>576</v>
      </c>
      <c r="H155">
        <v>0</v>
      </c>
      <c r="I155" t="str">
        <f t="shared" si="4"/>
        <v>DR0000MET03</v>
      </c>
      <c r="J155" t="s">
        <v>3296</v>
      </c>
      <c r="K155" s="430">
        <f t="shared" si="5"/>
        <v>6.6370649522800002E-2</v>
      </c>
      <c r="L155" s="412">
        <f t="shared" si="5"/>
        <v>0.95305448683546046</v>
      </c>
    </row>
    <row r="156" spans="1:12" x14ac:dyDescent="0.35">
      <c r="A156" t="s">
        <v>3270</v>
      </c>
      <c r="B156" t="s">
        <v>3286</v>
      </c>
      <c r="C156" t="s">
        <v>686</v>
      </c>
      <c r="D156" t="s">
        <v>2872</v>
      </c>
      <c r="E156" t="s">
        <v>809</v>
      </c>
      <c r="F156" t="s">
        <v>576</v>
      </c>
      <c r="H156">
        <v>0</v>
      </c>
      <c r="I156" t="str">
        <f t="shared" si="4"/>
        <v>DR0000MET04</v>
      </c>
      <c r="J156" t="s">
        <v>3296</v>
      </c>
      <c r="K156" s="430">
        <f t="shared" si="5"/>
        <v>7.0370649522800005E-2</v>
      </c>
      <c r="L156" s="412">
        <f t="shared" si="5"/>
        <v>0.97979135601203193</v>
      </c>
    </row>
    <row r="157" spans="1:12" x14ac:dyDescent="0.35">
      <c r="A157" t="s">
        <v>3270</v>
      </c>
      <c r="B157" t="s">
        <v>3286</v>
      </c>
      <c r="C157" t="s">
        <v>686</v>
      </c>
      <c r="D157" t="s">
        <v>2873</v>
      </c>
      <c r="E157" t="s">
        <v>2874</v>
      </c>
      <c r="F157" t="s">
        <v>576</v>
      </c>
      <c r="H157">
        <v>0</v>
      </c>
      <c r="I157" t="str">
        <f t="shared" si="4"/>
        <v>DR0000MET05</v>
      </c>
      <c r="J157" t="s">
        <v>3296</v>
      </c>
      <c r="K157" s="430">
        <f t="shared" si="5"/>
        <v>7.9370649522799985E-2</v>
      </c>
      <c r="L157" s="412">
        <f t="shared" si="5"/>
        <v>1.0195171021041152</v>
      </c>
    </row>
    <row r="158" spans="1:12" x14ac:dyDescent="0.35">
      <c r="A158" t="s">
        <v>3270</v>
      </c>
      <c r="B158" t="s">
        <v>3286</v>
      </c>
      <c r="C158" t="s">
        <v>686</v>
      </c>
      <c r="D158" t="s">
        <v>2876</v>
      </c>
      <c r="E158" t="s">
        <v>2877</v>
      </c>
      <c r="F158" t="s">
        <v>576</v>
      </c>
      <c r="H158">
        <v>0</v>
      </c>
      <c r="I158" t="str">
        <f t="shared" si="4"/>
        <v>DR0000MET06</v>
      </c>
      <c r="J158" t="s">
        <v>3296</v>
      </c>
      <c r="K158" s="430">
        <f t="shared" si="5"/>
        <v>8.2370649522799988E-2</v>
      </c>
      <c r="L158" s="412">
        <f t="shared" si="5"/>
        <v>0.99098716801275866</v>
      </c>
    </row>
    <row r="159" spans="1:12" x14ac:dyDescent="0.35">
      <c r="A159" t="s">
        <v>3270</v>
      </c>
      <c r="B159" t="s">
        <v>3286</v>
      </c>
      <c r="C159" t="s">
        <v>686</v>
      </c>
      <c r="D159" t="s">
        <v>2878</v>
      </c>
      <c r="E159" t="s">
        <v>2879</v>
      </c>
      <c r="F159" t="s">
        <v>576</v>
      </c>
      <c r="H159">
        <v>0</v>
      </c>
      <c r="I159" t="str">
        <f t="shared" si="4"/>
        <v>DR0000MET07</v>
      </c>
      <c r="J159" t="s">
        <v>3296</v>
      </c>
      <c r="K159" s="430">
        <f t="shared" si="5"/>
        <v>4.5370649522799997E-2</v>
      </c>
      <c r="L159" s="412">
        <f t="shared" si="5"/>
        <v>0.91098953947204542</v>
      </c>
    </row>
    <row r="160" spans="1:12" x14ac:dyDescent="0.35">
      <c r="A160" t="s">
        <v>3270</v>
      </c>
      <c r="B160" t="s">
        <v>3286</v>
      </c>
      <c r="C160" t="s">
        <v>686</v>
      </c>
      <c r="D160" t="s">
        <v>2880</v>
      </c>
      <c r="E160" t="s">
        <v>2881</v>
      </c>
      <c r="F160" t="s">
        <v>576</v>
      </c>
      <c r="H160">
        <v>0</v>
      </c>
      <c r="I160" t="str">
        <f t="shared" si="4"/>
        <v>DR0000MET12</v>
      </c>
      <c r="J160" t="s">
        <v>3296</v>
      </c>
      <c r="K160" s="430">
        <f t="shared" si="5"/>
        <v>5.8370649522800001E-2</v>
      </c>
      <c r="L160" s="412">
        <f t="shared" si="5"/>
        <v>0.96292839277708941</v>
      </c>
    </row>
    <row r="161" spans="1:12" x14ac:dyDescent="0.35">
      <c r="A161" t="s">
        <v>3270</v>
      </c>
      <c r="B161" t="s">
        <v>3286</v>
      </c>
      <c r="C161" t="s">
        <v>686</v>
      </c>
      <c r="D161" t="s">
        <v>2882</v>
      </c>
      <c r="E161" t="s">
        <v>2883</v>
      </c>
      <c r="F161" t="s">
        <v>576</v>
      </c>
      <c r="H161">
        <v>0</v>
      </c>
      <c r="I161" t="str">
        <f t="shared" si="4"/>
        <v>DR0000MET13</v>
      </c>
      <c r="J161" t="s">
        <v>3296</v>
      </c>
      <c r="K161" s="430">
        <f t="shared" si="5"/>
        <v>5.73706495228E-2</v>
      </c>
      <c r="L161" s="412">
        <f t="shared" si="5"/>
        <v>0.95083919302602238</v>
      </c>
    </row>
    <row r="162" spans="1:12" x14ac:dyDescent="0.35">
      <c r="A162" t="s">
        <v>3270</v>
      </c>
      <c r="B162" t="s">
        <v>3286</v>
      </c>
      <c r="C162" t="s">
        <v>686</v>
      </c>
      <c r="D162" t="s">
        <v>2884</v>
      </c>
      <c r="E162" t="s">
        <v>814</v>
      </c>
      <c r="F162" t="s">
        <v>576</v>
      </c>
      <c r="H162">
        <v>0</v>
      </c>
      <c r="I162" t="str">
        <f t="shared" si="4"/>
        <v>DR0000MET14</v>
      </c>
      <c r="J162" t="s">
        <v>3296</v>
      </c>
      <c r="K162" s="430">
        <f t="shared" si="5"/>
        <v>2.93706495228E-2</v>
      </c>
      <c r="L162" s="412">
        <f t="shared" si="5"/>
        <v>0.90856029641606983</v>
      </c>
    </row>
    <row r="163" spans="1:12" x14ac:dyDescent="0.35">
      <c r="A163" t="s">
        <v>3270</v>
      </c>
      <c r="B163" t="s">
        <v>3286</v>
      </c>
      <c r="C163" t="s">
        <v>686</v>
      </c>
      <c r="D163" t="s">
        <v>2885</v>
      </c>
      <c r="E163" t="s">
        <v>2886</v>
      </c>
      <c r="F163" t="s">
        <v>576</v>
      </c>
      <c r="H163">
        <v>0</v>
      </c>
      <c r="I163" t="str">
        <f t="shared" si="4"/>
        <v>DR0000MET15</v>
      </c>
      <c r="J163" t="s">
        <v>3296</v>
      </c>
      <c r="K163" s="430">
        <f t="shared" si="5"/>
        <v>6.9370649522800004E-2</v>
      </c>
      <c r="L163" s="412">
        <f t="shared" si="5"/>
        <v>0.96921102145022375</v>
      </c>
    </row>
    <row r="164" spans="1:12" x14ac:dyDescent="0.35">
      <c r="A164" t="s">
        <v>3265</v>
      </c>
      <c r="B164" t="s">
        <v>3277</v>
      </c>
      <c r="C164" t="s">
        <v>686</v>
      </c>
      <c r="D164" t="s">
        <v>2868</v>
      </c>
      <c r="E164" t="s">
        <v>806</v>
      </c>
      <c r="F164" t="s">
        <v>577</v>
      </c>
      <c r="G164">
        <v>1</v>
      </c>
      <c r="H164">
        <v>4</v>
      </c>
      <c r="I164" t="str">
        <f t="shared" si="4"/>
        <v>DR0104FET01</v>
      </c>
      <c r="J164" t="s">
        <v>3246</v>
      </c>
      <c r="K164" s="430">
        <f>RegionalData!O354</f>
        <v>1.5E-3</v>
      </c>
      <c r="L164" s="412">
        <f>RegionalData!Q354</f>
        <v>0.8453818642610138</v>
      </c>
    </row>
    <row r="165" spans="1:12" x14ac:dyDescent="0.35">
      <c r="A165" t="s">
        <v>3265</v>
      </c>
      <c r="B165" t="s">
        <v>3277</v>
      </c>
      <c r="C165" t="s">
        <v>686</v>
      </c>
      <c r="D165" t="s">
        <v>2869</v>
      </c>
      <c r="E165" t="s">
        <v>2870</v>
      </c>
      <c r="F165" t="s">
        <v>577</v>
      </c>
      <c r="G165">
        <v>1</v>
      </c>
      <c r="H165">
        <v>4</v>
      </c>
      <c r="I165" t="str">
        <f t="shared" si="2"/>
        <v>DR0104FET02</v>
      </c>
      <c r="J165" t="s">
        <v>3246</v>
      </c>
      <c r="K165">
        <f>RegionalData!O356</f>
        <v>3.2499999999999999E-3</v>
      </c>
      <c r="L165" s="412">
        <f>RegionalData!Q356</f>
        <v>0.89043035817931426</v>
      </c>
    </row>
    <row r="166" spans="1:12" x14ac:dyDescent="0.35">
      <c r="A166" t="s">
        <v>3265</v>
      </c>
      <c r="B166" t="s">
        <v>3277</v>
      </c>
      <c r="C166" t="s">
        <v>686</v>
      </c>
      <c r="D166" t="s">
        <v>2871</v>
      </c>
      <c r="E166" t="s">
        <v>805</v>
      </c>
      <c r="F166" t="s">
        <v>577</v>
      </c>
      <c r="G166">
        <v>1</v>
      </c>
      <c r="H166">
        <v>4</v>
      </c>
      <c r="I166" t="str">
        <f t="shared" si="2"/>
        <v>DR0104FET03</v>
      </c>
      <c r="J166" t="s">
        <v>3246</v>
      </c>
      <c r="K166">
        <f>RegionalData!O358</f>
        <v>2.7499999999999998E-3</v>
      </c>
      <c r="L166" s="412">
        <f>RegionalData!Q358</f>
        <v>0.83345027598619226</v>
      </c>
    </row>
    <row r="167" spans="1:12" x14ac:dyDescent="0.35">
      <c r="A167" t="s">
        <v>3265</v>
      </c>
      <c r="B167" t="s">
        <v>3277</v>
      </c>
      <c r="C167" t="s">
        <v>686</v>
      </c>
      <c r="D167" t="s">
        <v>2872</v>
      </c>
      <c r="E167" t="s">
        <v>809</v>
      </c>
      <c r="F167" t="s">
        <v>577</v>
      </c>
      <c r="G167">
        <v>1</v>
      </c>
      <c r="H167">
        <v>4</v>
      </c>
      <c r="I167" t="str">
        <f t="shared" si="2"/>
        <v>DR0104FET04</v>
      </c>
      <c r="J167" t="s">
        <v>3246</v>
      </c>
      <c r="K167">
        <f>RegionalData!O360</f>
        <v>2.7499999999999998E-3</v>
      </c>
      <c r="L167" s="412">
        <f>RegionalData!Q360</f>
        <v>0.81932127060064586</v>
      </c>
    </row>
    <row r="168" spans="1:12" x14ac:dyDescent="0.35">
      <c r="A168" t="s">
        <v>3265</v>
      </c>
      <c r="B168" t="s">
        <v>3277</v>
      </c>
      <c r="C168" t="s">
        <v>686</v>
      </c>
      <c r="D168" t="s">
        <v>2873</v>
      </c>
      <c r="E168" t="s">
        <v>2874</v>
      </c>
      <c r="F168" t="s">
        <v>577</v>
      </c>
      <c r="G168">
        <v>1</v>
      </c>
      <c r="H168">
        <v>4</v>
      </c>
      <c r="I168" t="str">
        <f t="shared" si="2"/>
        <v>DR0104FET05</v>
      </c>
      <c r="J168" t="s">
        <v>3246</v>
      </c>
      <c r="K168" s="430">
        <f>RegionalData!O362</f>
        <v>8.0000000000000002E-3</v>
      </c>
      <c r="L168" s="412">
        <f>RegionalData!Q362</f>
        <v>0.98596895543240215</v>
      </c>
    </row>
    <row r="169" spans="1:12" x14ac:dyDescent="0.35">
      <c r="A169" t="s">
        <v>3265</v>
      </c>
      <c r="B169" t="s">
        <v>3277</v>
      </c>
      <c r="C169" t="s">
        <v>686</v>
      </c>
      <c r="D169" t="s">
        <v>2876</v>
      </c>
      <c r="E169" t="s">
        <v>2877</v>
      </c>
      <c r="F169" t="s">
        <v>577</v>
      </c>
      <c r="G169">
        <v>1</v>
      </c>
      <c r="H169">
        <v>4</v>
      </c>
      <c r="I169" t="str">
        <f t="shared" si="2"/>
        <v>DR0104FET06</v>
      </c>
      <c r="J169" t="s">
        <v>3246</v>
      </c>
      <c r="K169" s="430">
        <f>RegionalData!O364</f>
        <v>4.2500000000000003E-3</v>
      </c>
      <c r="L169" s="412">
        <f>RegionalData!Q364</f>
        <v>0.8952703665829439</v>
      </c>
    </row>
    <row r="170" spans="1:12" x14ac:dyDescent="0.35">
      <c r="A170" t="s">
        <v>3265</v>
      </c>
      <c r="B170" t="s">
        <v>3277</v>
      </c>
      <c r="C170" t="s">
        <v>686</v>
      </c>
      <c r="D170" t="s">
        <v>2878</v>
      </c>
      <c r="E170" t="s">
        <v>2879</v>
      </c>
      <c r="F170" t="s">
        <v>577</v>
      </c>
      <c r="G170">
        <v>1</v>
      </c>
      <c r="H170">
        <v>4</v>
      </c>
      <c r="I170" t="str">
        <f t="shared" si="2"/>
        <v>DR0104FET07</v>
      </c>
      <c r="J170" t="s">
        <v>3246</v>
      </c>
      <c r="K170" s="430">
        <f>RegionalData!O366</f>
        <v>5.0000000000000001E-3</v>
      </c>
      <c r="L170" s="412">
        <f>RegionalData!Q366</f>
        <v>0.92831776672255584</v>
      </c>
    </row>
    <row r="171" spans="1:12" x14ac:dyDescent="0.35">
      <c r="A171" t="s">
        <v>3265</v>
      </c>
      <c r="B171" t="s">
        <v>3277</v>
      </c>
      <c r="C171" t="s">
        <v>686</v>
      </c>
      <c r="D171" t="s">
        <v>2880</v>
      </c>
      <c r="E171" t="s">
        <v>2881</v>
      </c>
      <c r="F171" t="s">
        <v>577</v>
      </c>
      <c r="G171">
        <v>1</v>
      </c>
      <c r="H171">
        <v>4</v>
      </c>
      <c r="I171" t="str">
        <f t="shared" si="2"/>
        <v>DR0104FET12</v>
      </c>
      <c r="J171" t="s">
        <v>3246</v>
      </c>
      <c r="K171" s="430">
        <f>RegionalData!O368</f>
        <v>9.4999999999999998E-3</v>
      </c>
      <c r="L171" s="412">
        <f>RegionalData!Q368</f>
        <v>0.96388823091788634</v>
      </c>
    </row>
    <row r="172" spans="1:12" x14ac:dyDescent="0.35">
      <c r="A172" t="s">
        <v>3265</v>
      </c>
      <c r="B172" t="s">
        <v>3277</v>
      </c>
      <c r="C172" t="s">
        <v>686</v>
      </c>
      <c r="D172" t="s">
        <v>2882</v>
      </c>
      <c r="E172" t="s">
        <v>2883</v>
      </c>
      <c r="F172" t="s">
        <v>577</v>
      </c>
      <c r="G172">
        <v>1</v>
      </c>
      <c r="H172">
        <v>4</v>
      </c>
      <c r="I172" t="str">
        <f t="shared" si="2"/>
        <v>DR0104FET13</v>
      </c>
      <c r="J172" t="s">
        <v>3246</v>
      </c>
      <c r="K172" s="430">
        <f>RegionalData!O370</f>
        <v>4.0000000000000001E-3</v>
      </c>
      <c r="L172" s="412">
        <f>RegionalData!Q370</f>
        <v>0.93664649795093002</v>
      </c>
    </row>
    <row r="173" spans="1:12" x14ac:dyDescent="0.35">
      <c r="A173" t="s">
        <v>3265</v>
      </c>
      <c r="B173" t="s">
        <v>3277</v>
      </c>
      <c r="C173" t="s">
        <v>686</v>
      </c>
      <c r="D173" t="s">
        <v>2884</v>
      </c>
      <c r="E173" t="s">
        <v>814</v>
      </c>
      <c r="F173" t="s">
        <v>577</v>
      </c>
      <c r="G173">
        <v>1</v>
      </c>
      <c r="H173">
        <v>4</v>
      </c>
      <c r="I173" t="str">
        <f t="shared" si="2"/>
        <v>DR0104FET14</v>
      </c>
      <c r="J173" t="s">
        <v>3246</v>
      </c>
      <c r="K173" s="430">
        <f>RegionalData!O372</f>
        <v>1.25E-3</v>
      </c>
      <c r="L173" s="412">
        <f>RegionalData!Q372</f>
        <v>0.87923556325591468</v>
      </c>
    </row>
    <row r="174" spans="1:12" x14ac:dyDescent="0.35">
      <c r="A174" t="s">
        <v>3265</v>
      </c>
      <c r="B174" t="s">
        <v>3277</v>
      </c>
      <c r="C174" t="s">
        <v>686</v>
      </c>
      <c r="D174" t="s">
        <v>2885</v>
      </c>
      <c r="E174" t="s">
        <v>2886</v>
      </c>
      <c r="F174" t="s">
        <v>577</v>
      </c>
      <c r="G174">
        <v>1</v>
      </c>
      <c r="H174">
        <v>4</v>
      </c>
      <c r="I174" t="str">
        <f>_xlfn.CONCAT(J174,D174)</f>
        <v>DR0104FET15</v>
      </c>
      <c r="J174" t="s">
        <v>3246</v>
      </c>
      <c r="K174" s="430">
        <f>RegionalData!O374</f>
        <v>5.0000000000000001E-3</v>
      </c>
      <c r="L174" s="412">
        <f>RegionalData!Q374</f>
        <v>0.89390353509656773</v>
      </c>
    </row>
    <row r="175" spans="1:12" x14ac:dyDescent="0.35">
      <c r="A175" t="s">
        <v>3271</v>
      </c>
      <c r="B175" t="s">
        <v>3287</v>
      </c>
      <c r="C175" t="s">
        <v>686</v>
      </c>
      <c r="D175" t="s">
        <v>2868</v>
      </c>
      <c r="E175" t="s">
        <v>806</v>
      </c>
      <c r="F175" t="s">
        <v>576</v>
      </c>
      <c r="G175">
        <v>1</v>
      </c>
      <c r="H175">
        <v>4</v>
      </c>
      <c r="I175" t="str">
        <f>_xlfn.CONCAT(J175,D175)</f>
        <v>DR0104MET01</v>
      </c>
      <c r="J175" t="s">
        <v>3255</v>
      </c>
      <c r="K175" s="430">
        <f>K164</f>
        <v>1.5E-3</v>
      </c>
      <c r="L175" s="412">
        <f>L164</f>
        <v>0.8453818642610138</v>
      </c>
    </row>
    <row r="176" spans="1:12" x14ac:dyDescent="0.35">
      <c r="A176" t="s">
        <v>3271</v>
      </c>
      <c r="B176" t="s">
        <v>3287</v>
      </c>
      <c r="C176" t="s">
        <v>686</v>
      </c>
      <c r="D176" t="s">
        <v>2869</v>
      </c>
      <c r="E176" t="s">
        <v>2870</v>
      </c>
      <c r="F176" t="s">
        <v>576</v>
      </c>
      <c r="G176">
        <v>1</v>
      </c>
      <c r="H176">
        <v>4</v>
      </c>
      <c r="I176" t="str">
        <f t="shared" si="2"/>
        <v>DR0104MET02</v>
      </c>
      <c r="J176" t="s">
        <v>3255</v>
      </c>
      <c r="K176" s="430">
        <f t="shared" ref="K176:L176" si="6">K165</f>
        <v>3.2499999999999999E-3</v>
      </c>
      <c r="L176" s="412">
        <f t="shared" si="6"/>
        <v>0.89043035817931426</v>
      </c>
    </row>
    <row r="177" spans="1:12" x14ac:dyDescent="0.35">
      <c r="A177" t="s">
        <v>3271</v>
      </c>
      <c r="B177" t="s">
        <v>3287</v>
      </c>
      <c r="C177" t="s">
        <v>686</v>
      </c>
      <c r="D177" t="s">
        <v>2871</v>
      </c>
      <c r="E177" t="s">
        <v>805</v>
      </c>
      <c r="F177" t="s">
        <v>576</v>
      </c>
      <c r="G177">
        <v>1</v>
      </c>
      <c r="H177">
        <v>4</v>
      </c>
      <c r="I177" t="str">
        <f t="shared" si="2"/>
        <v>DR0104MET03</v>
      </c>
      <c r="J177" t="s">
        <v>3255</v>
      </c>
      <c r="K177" s="430">
        <f t="shared" ref="K177:L177" si="7">K166</f>
        <v>2.7499999999999998E-3</v>
      </c>
      <c r="L177" s="412">
        <f t="shared" si="7"/>
        <v>0.83345027598619226</v>
      </c>
    </row>
    <row r="178" spans="1:12" x14ac:dyDescent="0.35">
      <c r="A178" t="s">
        <v>3271</v>
      </c>
      <c r="B178" t="s">
        <v>3287</v>
      </c>
      <c r="C178" t="s">
        <v>686</v>
      </c>
      <c r="D178" t="s">
        <v>2872</v>
      </c>
      <c r="E178" t="s">
        <v>809</v>
      </c>
      <c r="F178" t="s">
        <v>576</v>
      </c>
      <c r="G178">
        <v>1</v>
      </c>
      <c r="H178">
        <v>4</v>
      </c>
      <c r="I178" t="str">
        <f t="shared" si="2"/>
        <v>DR0104MET04</v>
      </c>
      <c r="J178" t="s">
        <v>3255</v>
      </c>
      <c r="K178" s="430">
        <f t="shared" ref="K178:L178" si="8">K167</f>
        <v>2.7499999999999998E-3</v>
      </c>
      <c r="L178" s="412">
        <f t="shared" si="8"/>
        <v>0.81932127060064586</v>
      </c>
    </row>
    <row r="179" spans="1:12" x14ac:dyDescent="0.35">
      <c r="A179" t="s">
        <v>3271</v>
      </c>
      <c r="B179" t="s">
        <v>3287</v>
      </c>
      <c r="C179" t="s">
        <v>686</v>
      </c>
      <c r="D179" t="s">
        <v>2873</v>
      </c>
      <c r="E179" t="s">
        <v>2874</v>
      </c>
      <c r="F179" t="s">
        <v>576</v>
      </c>
      <c r="G179">
        <v>1</v>
      </c>
      <c r="H179">
        <v>4</v>
      </c>
      <c r="I179" t="str">
        <f t="shared" si="2"/>
        <v>DR0104MET05</v>
      </c>
      <c r="J179" t="s">
        <v>3255</v>
      </c>
      <c r="K179" s="430">
        <f t="shared" ref="K179:L179" si="9">K168</f>
        <v>8.0000000000000002E-3</v>
      </c>
      <c r="L179" s="412">
        <f t="shared" si="9"/>
        <v>0.98596895543240215</v>
      </c>
    </row>
    <row r="180" spans="1:12" x14ac:dyDescent="0.35">
      <c r="A180" t="s">
        <v>3271</v>
      </c>
      <c r="B180" t="s">
        <v>3287</v>
      </c>
      <c r="C180" t="s">
        <v>686</v>
      </c>
      <c r="D180" t="s">
        <v>2876</v>
      </c>
      <c r="E180" t="s">
        <v>2877</v>
      </c>
      <c r="F180" t="s">
        <v>576</v>
      </c>
      <c r="G180">
        <v>1</v>
      </c>
      <c r="H180">
        <v>4</v>
      </c>
      <c r="I180" t="str">
        <f t="shared" si="2"/>
        <v>DR0104MET06</v>
      </c>
      <c r="J180" t="s">
        <v>3255</v>
      </c>
      <c r="K180" s="430">
        <f t="shared" ref="K180:L180" si="10">K169</f>
        <v>4.2500000000000003E-3</v>
      </c>
      <c r="L180" s="412">
        <f t="shared" si="10"/>
        <v>0.8952703665829439</v>
      </c>
    </row>
    <row r="181" spans="1:12" x14ac:dyDescent="0.35">
      <c r="A181" t="s">
        <v>3271</v>
      </c>
      <c r="B181" t="s">
        <v>3287</v>
      </c>
      <c r="C181" t="s">
        <v>686</v>
      </c>
      <c r="D181" t="s">
        <v>2878</v>
      </c>
      <c r="E181" t="s">
        <v>2879</v>
      </c>
      <c r="F181" t="s">
        <v>576</v>
      </c>
      <c r="G181">
        <v>1</v>
      </c>
      <c r="H181">
        <v>4</v>
      </c>
      <c r="I181" t="str">
        <f t="shared" si="2"/>
        <v>DR0104MET07</v>
      </c>
      <c r="J181" t="s">
        <v>3255</v>
      </c>
      <c r="K181" s="430">
        <f t="shared" ref="K181:L181" si="11">K170</f>
        <v>5.0000000000000001E-3</v>
      </c>
      <c r="L181" s="412">
        <f t="shared" si="11"/>
        <v>0.92831776672255584</v>
      </c>
    </row>
    <row r="182" spans="1:12" x14ac:dyDescent="0.35">
      <c r="A182" t="s">
        <v>3271</v>
      </c>
      <c r="B182" t="s">
        <v>3287</v>
      </c>
      <c r="C182" t="s">
        <v>686</v>
      </c>
      <c r="D182" t="s">
        <v>2880</v>
      </c>
      <c r="E182" t="s">
        <v>2881</v>
      </c>
      <c r="F182" t="s">
        <v>576</v>
      </c>
      <c r="G182">
        <v>1</v>
      </c>
      <c r="H182">
        <v>4</v>
      </c>
      <c r="I182" t="str">
        <f t="shared" si="2"/>
        <v>DR0104MET12</v>
      </c>
      <c r="J182" t="s">
        <v>3255</v>
      </c>
      <c r="K182" s="430">
        <f t="shared" ref="K182:L182" si="12">K171</f>
        <v>9.4999999999999998E-3</v>
      </c>
      <c r="L182" s="412">
        <f t="shared" si="12"/>
        <v>0.96388823091788634</v>
      </c>
    </row>
    <row r="183" spans="1:12" x14ac:dyDescent="0.35">
      <c r="A183" t="s">
        <v>3271</v>
      </c>
      <c r="B183" t="s">
        <v>3287</v>
      </c>
      <c r="C183" t="s">
        <v>686</v>
      </c>
      <c r="D183" t="s">
        <v>2882</v>
      </c>
      <c r="E183" t="s">
        <v>2883</v>
      </c>
      <c r="F183" t="s">
        <v>576</v>
      </c>
      <c r="G183">
        <v>1</v>
      </c>
      <c r="H183">
        <v>4</v>
      </c>
      <c r="I183" t="str">
        <f t="shared" si="2"/>
        <v>DR0104MET13</v>
      </c>
      <c r="J183" t="s">
        <v>3255</v>
      </c>
      <c r="K183" s="430">
        <f t="shared" ref="K183:L183" si="13">K172</f>
        <v>4.0000000000000001E-3</v>
      </c>
      <c r="L183" s="412">
        <f t="shared" si="13"/>
        <v>0.93664649795093002</v>
      </c>
    </row>
    <row r="184" spans="1:12" x14ac:dyDescent="0.35">
      <c r="A184" t="s">
        <v>3271</v>
      </c>
      <c r="B184" t="s">
        <v>3287</v>
      </c>
      <c r="C184" t="s">
        <v>686</v>
      </c>
      <c r="D184" t="s">
        <v>2884</v>
      </c>
      <c r="E184" t="s">
        <v>814</v>
      </c>
      <c r="F184" t="s">
        <v>576</v>
      </c>
      <c r="G184">
        <v>1</v>
      </c>
      <c r="H184">
        <v>4</v>
      </c>
      <c r="I184" t="str">
        <f t="shared" si="2"/>
        <v>DR0104MET14</v>
      </c>
      <c r="J184" t="s">
        <v>3255</v>
      </c>
      <c r="K184" s="430">
        <f>K173</f>
        <v>1.25E-3</v>
      </c>
      <c r="L184" s="412">
        <f>L173</f>
        <v>0.87923556325591468</v>
      </c>
    </row>
    <row r="185" spans="1:12" x14ac:dyDescent="0.35">
      <c r="A185" t="s">
        <v>3271</v>
      </c>
      <c r="B185" t="s">
        <v>3287</v>
      </c>
      <c r="C185" t="s">
        <v>686</v>
      </c>
      <c r="D185" t="s">
        <v>2885</v>
      </c>
      <c r="E185" t="s">
        <v>2886</v>
      </c>
      <c r="F185" t="s">
        <v>576</v>
      </c>
      <c r="G185">
        <v>1</v>
      </c>
      <c r="H185">
        <v>4</v>
      </c>
      <c r="I185" t="str">
        <f t="shared" si="2"/>
        <v>DR0104MET15</v>
      </c>
      <c r="J185" t="s">
        <v>3255</v>
      </c>
      <c r="K185" s="430">
        <f t="shared" ref="K185:L185" si="14">K174</f>
        <v>5.0000000000000001E-3</v>
      </c>
      <c r="L185" s="412">
        <f t="shared" si="14"/>
        <v>0.89390353509656773</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4D894-D52F-4600-BDE2-626159542B0A}">
  <dimension ref="A1:V963"/>
  <sheetViews>
    <sheetView zoomScale="70" zoomScaleNormal="70" workbookViewId="0">
      <pane xSplit="7" ySplit="1" topLeftCell="H823" activePane="bottomRight" state="frozen"/>
      <selection pane="topRight" activeCell="E1" sqref="E1"/>
      <selection pane="bottomLeft" activeCell="A2" sqref="A2"/>
      <selection pane="bottomRight" activeCell="A834" sqref="A834"/>
    </sheetView>
  </sheetViews>
  <sheetFormatPr defaultColWidth="15.54296875" defaultRowHeight="14.5" x14ac:dyDescent="0.35"/>
  <cols>
    <col min="2" max="2" width="9.81640625" customWidth="1"/>
    <col min="3" max="3" width="9.54296875" bestFit="1" customWidth="1"/>
    <col min="5" max="5" width="42.453125" customWidth="1"/>
    <col min="7" max="7" width="18.54296875" style="411" bestFit="1" customWidth="1"/>
    <col min="8" max="8" width="10.1796875" bestFit="1" customWidth="1"/>
    <col min="9" max="9" width="13.81640625" customWidth="1"/>
    <col min="10" max="10" width="15.54296875" customWidth="1"/>
    <col min="11" max="11" width="48.7265625" customWidth="1"/>
    <col min="12" max="12" width="27.81640625" customWidth="1"/>
    <col min="13" max="13" width="12.81640625" customWidth="1"/>
    <col min="14" max="14" width="15.26953125" customWidth="1"/>
    <col min="15" max="16" width="15.54296875" customWidth="1"/>
    <col min="17" max="17" width="15.54296875" style="417" customWidth="1"/>
    <col min="18" max="18" width="17.453125" customWidth="1"/>
    <col min="19" max="19" width="15.54296875" customWidth="1"/>
    <col min="22" max="22" width="18.54296875" bestFit="1" customWidth="1"/>
  </cols>
  <sheetData>
    <row r="1" spans="1:22" s="404" customFormat="1" x14ac:dyDescent="0.35">
      <c r="A1" s="403" t="s">
        <v>2832</v>
      </c>
      <c r="B1" s="404" t="s">
        <v>2833</v>
      </c>
      <c r="C1" s="404" t="s">
        <v>2834</v>
      </c>
      <c r="D1" s="405" t="s">
        <v>135</v>
      </c>
      <c r="E1" s="405" t="s">
        <v>136</v>
      </c>
      <c r="F1" s="405" t="s">
        <v>139</v>
      </c>
      <c r="G1" s="406" t="s">
        <v>2835</v>
      </c>
      <c r="H1" s="404" t="s">
        <v>2836</v>
      </c>
      <c r="I1" s="404" t="s">
        <v>1964</v>
      </c>
      <c r="J1" s="404" t="s">
        <v>2837</v>
      </c>
      <c r="K1" s="404" t="s">
        <v>2838</v>
      </c>
      <c r="L1" s="404" t="s">
        <v>2839</v>
      </c>
      <c r="M1" s="404" t="s">
        <v>144</v>
      </c>
      <c r="N1" s="404" t="s">
        <v>145</v>
      </c>
      <c r="O1" s="405" t="s">
        <v>142</v>
      </c>
      <c r="P1" s="405" t="s">
        <v>143</v>
      </c>
      <c r="Q1" s="407" t="s">
        <v>146</v>
      </c>
      <c r="R1" s="404" t="s">
        <v>2840</v>
      </c>
      <c r="S1" s="404" t="s">
        <v>2841</v>
      </c>
      <c r="T1" s="404" t="s">
        <v>2842</v>
      </c>
      <c r="U1" s="404" t="s">
        <v>2843</v>
      </c>
      <c r="V1" s="404" t="s">
        <v>2844</v>
      </c>
    </row>
    <row r="2" spans="1:22" s="408" customFormat="1" x14ac:dyDescent="0.35">
      <c r="A2" s="408" t="s">
        <v>2845</v>
      </c>
      <c r="F2" s="408" t="s">
        <v>2846</v>
      </c>
      <c r="G2" s="409" t="s">
        <v>212</v>
      </c>
      <c r="H2" s="408">
        <v>2017</v>
      </c>
      <c r="I2" s="408">
        <v>79.239999999999995</v>
      </c>
      <c r="K2" s="408" t="s">
        <v>2847</v>
      </c>
      <c r="L2" s="408" t="s">
        <v>2848</v>
      </c>
      <c r="Q2" s="410"/>
      <c r="T2" s="408">
        <v>0</v>
      </c>
      <c r="U2" s="408" t="s">
        <v>2849</v>
      </c>
      <c r="V2" s="408" t="s">
        <v>594</v>
      </c>
    </row>
    <row r="3" spans="1:22" x14ac:dyDescent="0.35">
      <c r="A3" t="s">
        <v>2850</v>
      </c>
      <c r="C3" s="53"/>
      <c r="E3" t="s">
        <v>1779</v>
      </c>
      <c r="G3" s="411" t="s">
        <v>2851</v>
      </c>
      <c r="H3">
        <v>2019</v>
      </c>
      <c r="I3">
        <v>72</v>
      </c>
      <c r="K3" t="s">
        <v>2852</v>
      </c>
      <c r="L3" t="s">
        <v>2853</v>
      </c>
      <c r="O3" s="412">
        <f>IF(I3="","NA",I3/1000)</f>
        <v>7.1999999999999995E-2</v>
      </c>
      <c r="Q3" s="413">
        <f t="shared" ref="Q3:Q43" si="0">IFERROR((I3/I4)^(1/(H3-H4)), "")</f>
        <v>0.98846927759109204</v>
      </c>
      <c r="T3">
        <v>1</v>
      </c>
      <c r="U3" t="s">
        <v>2849</v>
      </c>
      <c r="V3" t="s">
        <v>594</v>
      </c>
    </row>
    <row r="4" spans="1:22" x14ac:dyDescent="0.35">
      <c r="A4" t="s">
        <v>2850</v>
      </c>
      <c r="E4" t="s">
        <v>1779</v>
      </c>
      <c r="G4" s="411" t="s">
        <v>2851</v>
      </c>
      <c r="H4">
        <v>2011</v>
      </c>
      <c r="I4">
        <v>79</v>
      </c>
      <c r="K4" t="s">
        <v>2852</v>
      </c>
      <c r="L4" t="s">
        <v>2853</v>
      </c>
      <c r="O4" s="412">
        <f>IF(I4="","NA",I4/1000)</f>
        <v>7.9000000000000001E-2</v>
      </c>
      <c r="Q4" s="414"/>
      <c r="T4">
        <v>1</v>
      </c>
      <c r="U4" t="s">
        <v>2849</v>
      </c>
      <c r="V4" t="s">
        <v>594</v>
      </c>
    </row>
    <row r="5" spans="1:22" x14ac:dyDescent="0.35">
      <c r="A5" t="s">
        <v>2850</v>
      </c>
      <c r="E5" t="s">
        <v>1777</v>
      </c>
      <c r="G5" s="411" t="s">
        <v>2854</v>
      </c>
      <c r="H5">
        <v>2019</v>
      </c>
      <c r="I5">
        <v>195</v>
      </c>
      <c r="K5" t="s">
        <v>2855</v>
      </c>
      <c r="L5" t="s">
        <v>2853</v>
      </c>
      <c r="O5" s="412">
        <f t="shared" ref="O5:O68" si="1">IF(I5="","NA",I5/1000)</f>
        <v>0.19500000000000001</v>
      </c>
      <c r="Q5" s="413">
        <f t="shared" si="0"/>
        <v>0.99316389691241536</v>
      </c>
      <c r="T5">
        <v>1</v>
      </c>
      <c r="U5" t="s">
        <v>2849</v>
      </c>
      <c r="V5" t="s">
        <v>594</v>
      </c>
    </row>
    <row r="6" spans="1:22" x14ac:dyDescent="0.35">
      <c r="A6" t="s">
        <v>2850</v>
      </c>
      <c r="E6" t="s">
        <v>1777</v>
      </c>
      <c r="G6" s="411" t="s">
        <v>2854</v>
      </c>
      <c r="H6">
        <v>2011</v>
      </c>
      <c r="I6">
        <v>206</v>
      </c>
      <c r="K6" t="s">
        <v>2855</v>
      </c>
      <c r="L6" t="s">
        <v>2853</v>
      </c>
      <c r="O6" s="412">
        <f t="shared" si="1"/>
        <v>0.20599999999999999</v>
      </c>
      <c r="Q6" s="414"/>
      <c r="T6">
        <v>1</v>
      </c>
      <c r="U6" t="s">
        <v>2849</v>
      </c>
      <c r="V6" t="s">
        <v>594</v>
      </c>
    </row>
    <row r="7" spans="1:22" x14ac:dyDescent="0.35">
      <c r="A7" t="s">
        <v>2850</v>
      </c>
      <c r="E7" t="s">
        <v>1775</v>
      </c>
      <c r="G7" s="411" t="s">
        <v>2856</v>
      </c>
      <c r="H7">
        <v>2019</v>
      </c>
      <c r="I7">
        <v>202</v>
      </c>
      <c r="K7" t="s">
        <v>2857</v>
      </c>
      <c r="L7" t="s">
        <v>2853</v>
      </c>
      <c r="O7" s="412">
        <f t="shared" si="1"/>
        <v>0.20200000000000001</v>
      </c>
      <c r="Q7" s="413">
        <f t="shared" si="0"/>
        <v>0.98022410443373342</v>
      </c>
      <c r="T7">
        <v>1</v>
      </c>
      <c r="U7" t="s">
        <v>2849</v>
      </c>
      <c r="V7" t="s">
        <v>594</v>
      </c>
    </row>
    <row r="8" spans="1:22" x14ac:dyDescent="0.35">
      <c r="A8" t="s">
        <v>2850</v>
      </c>
      <c r="E8" t="s">
        <v>1775</v>
      </c>
      <c r="G8" s="411" t="s">
        <v>2856</v>
      </c>
      <c r="H8">
        <v>2011</v>
      </c>
      <c r="I8">
        <v>237</v>
      </c>
      <c r="K8" t="s">
        <v>2857</v>
      </c>
      <c r="L8" t="s">
        <v>2853</v>
      </c>
      <c r="O8" s="412">
        <f t="shared" si="1"/>
        <v>0.23699999999999999</v>
      </c>
      <c r="Q8" s="414"/>
      <c r="T8">
        <v>1</v>
      </c>
      <c r="U8" t="s">
        <v>2849</v>
      </c>
      <c r="V8" t="s">
        <v>594</v>
      </c>
    </row>
    <row r="9" spans="1:22" x14ac:dyDescent="0.35">
      <c r="A9" t="s">
        <v>2850</v>
      </c>
      <c r="E9" t="s">
        <v>1773</v>
      </c>
      <c r="G9" s="411" t="s">
        <v>2858</v>
      </c>
      <c r="H9">
        <v>2019</v>
      </c>
      <c r="I9">
        <v>162</v>
      </c>
      <c r="K9" t="s">
        <v>2859</v>
      </c>
      <c r="L9" t="s">
        <v>2853</v>
      </c>
      <c r="O9" s="412">
        <f t="shared" si="1"/>
        <v>0.16200000000000001</v>
      </c>
      <c r="Q9" s="413">
        <f t="shared" si="0"/>
        <v>0.97771923789514636</v>
      </c>
      <c r="T9">
        <v>1</v>
      </c>
      <c r="U9" t="s">
        <v>2849</v>
      </c>
      <c r="V9" t="s">
        <v>594</v>
      </c>
    </row>
    <row r="10" spans="1:22" x14ac:dyDescent="0.35">
      <c r="A10" t="s">
        <v>2850</v>
      </c>
      <c r="E10" t="s">
        <v>1773</v>
      </c>
      <c r="G10" s="411" t="s">
        <v>2858</v>
      </c>
      <c r="H10">
        <v>2011</v>
      </c>
      <c r="I10">
        <v>194</v>
      </c>
      <c r="K10" t="s">
        <v>2859</v>
      </c>
      <c r="L10" t="s">
        <v>2853</v>
      </c>
      <c r="O10" s="412">
        <f t="shared" si="1"/>
        <v>0.19400000000000001</v>
      </c>
      <c r="Q10" s="414"/>
      <c r="T10">
        <v>1</v>
      </c>
      <c r="U10" t="s">
        <v>2849</v>
      </c>
      <c r="V10" t="s">
        <v>594</v>
      </c>
    </row>
    <row r="11" spans="1:22" x14ac:dyDescent="0.35">
      <c r="A11" t="s">
        <v>2850</v>
      </c>
      <c r="E11" t="s">
        <v>1771</v>
      </c>
      <c r="G11" s="411" t="s">
        <v>2860</v>
      </c>
      <c r="H11">
        <v>2019</v>
      </c>
      <c r="I11">
        <v>119</v>
      </c>
      <c r="K11" t="s">
        <v>2861</v>
      </c>
      <c r="L11" t="s">
        <v>2853</v>
      </c>
      <c r="O11" s="412">
        <f t="shared" si="1"/>
        <v>0.11899999999999999</v>
      </c>
      <c r="Q11" s="413">
        <f t="shared" si="0"/>
        <v>0.97393215219000295</v>
      </c>
      <c r="T11">
        <v>1</v>
      </c>
      <c r="U11" t="s">
        <v>2849</v>
      </c>
      <c r="V11" t="s">
        <v>594</v>
      </c>
    </row>
    <row r="12" spans="1:22" x14ac:dyDescent="0.35">
      <c r="A12" t="s">
        <v>2850</v>
      </c>
      <c r="E12" t="s">
        <v>1771</v>
      </c>
      <c r="G12" s="411" t="s">
        <v>2860</v>
      </c>
      <c r="H12">
        <v>2011</v>
      </c>
      <c r="I12">
        <v>147</v>
      </c>
      <c r="K12" t="s">
        <v>2861</v>
      </c>
      <c r="L12" t="s">
        <v>2853</v>
      </c>
      <c r="O12" s="412">
        <f t="shared" si="1"/>
        <v>0.14699999999999999</v>
      </c>
      <c r="Q12" s="414"/>
      <c r="T12">
        <v>1</v>
      </c>
      <c r="U12" t="s">
        <v>2849</v>
      </c>
      <c r="V12" t="s">
        <v>594</v>
      </c>
    </row>
    <row r="13" spans="1:22" x14ac:dyDescent="0.35">
      <c r="A13" t="s">
        <v>2850</v>
      </c>
      <c r="E13" t="s">
        <v>1769</v>
      </c>
      <c r="G13" s="411" t="s">
        <v>2862</v>
      </c>
      <c r="H13">
        <v>2019</v>
      </c>
      <c r="I13">
        <v>49</v>
      </c>
      <c r="K13" t="s">
        <v>2863</v>
      </c>
      <c r="L13" t="s">
        <v>2853</v>
      </c>
      <c r="O13" s="412">
        <f t="shared" si="1"/>
        <v>4.9000000000000002E-2</v>
      </c>
      <c r="Q13" s="413">
        <f t="shared" si="0"/>
        <v>0.95811661983967134</v>
      </c>
      <c r="T13">
        <v>1</v>
      </c>
      <c r="U13" t="s">
        <v>2849</v>
      </c>
      <c r="V13" t="s">
        <v>594</v>
      </c>
    </row>
    <row r="14" spans="1:22" x14ac:dyDescent="0.35">
      <c r="A14" t="s">
        <v>2850</v>
      </c>
      <c r="E14" t="s">
        <v>1769</v>
      </c>
      <c r="G14" s="411" t="s">
        <v>2862</v>
      </c>
      <c r="H14">
        <v>2011</v>
      </c>
      <c r="I14">
        <v>69</v>
      </c>
      <c r="K14" t="s">
        <v>2863</v>
      </c>
      <c r="L14" t="s">
        <v>2853</v>
      </c>
      <c r="O14" s="412">
        <f t="shared" si="1"/>
        <v>6.9000000000000006E-2</v>
      </c>
      <c r="Q14" s="414"/>
      <c r="T14">
        <v>1</v>
      </c>
      <c r="U14" t="s">
        <v>2849</v>
      </c>
      <c r="V14" t="s">
        <v>594</v>
      </c>
    </row>
    <row r="15" spans="1:22" x14ac:dyDescent="0.35">
      <c r="A15" t="s">
        <v>2850</v>
      </c>
      <c r="E15" t="s">
        <v>1767</v>
      </c>
      <c r="G15" s="411" t="s">
        <v>2864</v>
      </c>
      <c r="H15">
        <v>2019</v>
      </c>
      <c r="I15">
        <v>14</v>
      </c>
      <c r="K15" t="s">
        <v>2865</v>
      </c>
      <c r="L15" t="s">
        <v>2853</v>
      </c>
      <c r="O15" s="412">
        <f t="shared" si="1"/>
        <v>1.4E-2</v>
      </c>
      <c r="Q15" s="413">
        <f t="shared" si="0"/>
        <v>0.91700404320467122</v>
      </c>
      <c r="T15">
        <v>1</v>
      </c>
      <c r="U15" t="s">
        <v>2849</v>
      </c>
      <c r="V15" t="s">
        <v>594</v>
      </c>
    </row>
    <row r="16" spans="1:22" x14ac:dyDescent="0.35">
      <c r="A16" t="s">
        <v>2850</v>
      </c>
      <c r="E16" t="s">
        <v>1767</v>
      </c>
      <c r="G16" s="411" t="s">
        <v>2864</v>
      </c>
      <c r="H16">
        <v>2011</v>
      </c>
      <c r="I16">
        <v>28</v>
      </c>
      <c r="K16" t="s">
        <v>2865</v>
      </c>
      <c r="L16" t="s">
        <v>2853</v>
      </c>
      <c r="O16" s="412">
        <f t="shared" si="1"/>
        <v>2.8000000000000001E-2</v>
      </c>
      <c r="Q16" s="414"/>
      <c r="T16">
        <v>1</v>
      </c>
      <c r="U16" t="s">
        <v>2849</v>
      </c>
      <c r="V16" t="s">
        <v>594</v>
      </c>
    </row>
    <row r="17" spans="1:22" x14ac:dyDescent="0.35">
      <c r="A17" t="s">
        <v>2850</v>
      </c>
      <c r="E17" t="s">
        <v>1779</v>
      </c>
      <c r="G17" s="411" t="s">
        <v>2851</v>
      </c>
      <c r="H17">
        <v>2019</v>
      </c>
      <c r="I17">
        <v>83</v>
      </c>
      <c r="K17" t="s">
        <v>2852</v>
      </c>
      <c r="L17" t="s">
        <v>2853</v>
      </c>
      <c r="O17" s="412">
        <f t="shared" si="1"/>
        <v>8.3000000000000004E-2</v>
      </c>
      <c r="Q17" s="413">
        <f t="shared" si="0"/>
        <v>0.97697794903196278</v>
      </c>
      <c r="T17">
        <v>0.5</v>
      </c>
      <c r="U17" t="s">
        <v>2866</v>
      </c>
      <c r="V17" t="s">
        <v>84</v>
      </c>
    </row>
    <row r="18" spans="1:22" x14ac:dyDescent="0.35">
      <c r="A18" t="s">
        <v>2850</v>
      </c>
      <c r="E18" t="s">
        <v>1779</v>
      </c>
      <c r="G18" s="411" t="s">
        <v>2851</v>
      </c>
      <c r="H18">
        <v>2011</v>
      </c>
      <c r="I18">
        <v>100</v>
      </c>
      <c r="K18" t="s">
        <v>2852</v>
      </c>
      <c r="L18" t="s">
        <v>2853</v>
      </c>
      <c r="O18" s="412">
        <f t="shared" si="1"/>
        <v>0.1</v>
      </c>
      <c r="Q18" s="414"/>
      <c r="T18">
        <v>0.5</v>
      </c>
      <c r="U18" t="s">
        <v>2866</v>
      </c>
      <c r="V18" t="s">
        <v>84</v>
      </c>
    </row>
    <row r="19" spans="1:22" x14ac:dyDescent="0.35">
      <c r="A19" t="s">
        <v>2850</v>
      </c>
      <c r="E19" t="s">
        <v>1777</v>
      </c>
      <c r="G19" s="411" t="s">
        <v>2854</v>
      </c>
      <c r="H19">
        <v>2019</v>
      </c>
      <c r="I19">
        <v>219</v>
      </c>
      <c r="K19" t="s">
        <v>2855</v>
      </c>
      <c r="L19" t="s">
        <v>2853</v>
      </c>
      <c r="O19" s="412">
        <f t="shared" si="1"/>
        <v>0.219</v>
      </c>
      <c r="Q19" s="413">
        <f t="shared" si="0"/>
        <v>0.991224508343727</v>
      </c>
      <c r="T19">
        <v>0.5</v>
      </c>
      <c r="U19" t="s">
        <v>2866</v>
      </c>
      <c r="V19" t="s">
        <v>84</v>
      </c>
    </row>
    <row r="20" spans="1:22" x14ac:dyDescent="0.35">
      <c r="A20" t="s">
        <v>2850</v>
      </c>
      <c r="E20" t="s">
        <v>1777</v>
      </c>
      <c r="G20" s="411" t="s">
        <v>2854</v>
      </c>
      <c r="H20">
        <v>2011</v>
      </c>
      <c r="I20">
        <v>235</v>
      </c>
      <c r="K20" t="s">
        <v>2855</v>
      </c>
      <c r="L20" t="s">
        <v>2853</v>
      </c>
      <c r="O20" s="412">
        <f t="shared" si="1"/>
        <v>0.23499999999999999</v>
      </c>
      <c r="Q20" s="414"/>
      <c r="T20">
        <v>0.5</v>
      </c>
      <c r="U20" t="s">
        <v>2866</v>
      </c>
      <c r="V20" t="s">
        <v>84</v>
      </c>
    </row>
    <row r="21" spans="1:22" x14ac:dyDescent="0.35">
      <c r="A21" t="s">
        <v>2850</v>
      </c>
      <c r="E21" t="s">
        <v>1775</v>
      </c>
      <c r="G21" s="411" t="s">
        <v>2856</v>
      </c>
      <c r="H21">
        <v>2019</v>
      </c>
      <c r="I21">
        <v>225</v>
      </c>
      <c r="K21" t="s">
        <v>2857</v>
      </c>
      <c r="L21" t="s">
        <v>2853</v>
      </c>
      <c r="O21" s="412">
        <f t="shared" si="1"/>
        <v>0.22500000000000001</v>
      </c>
      <c r="Q21" s="413">
        <f t="shared" si="0"/>
        <v>0.98068232092078877</v>
      </c>
      <c r="T21">
        <v>0.5</v>
      </c>
      <c r="U21" t="s">
        <v>2866</v>
      </c>
      <c r="V21" t="s">
        <v>84</v>
      </c>
    </row>
    <row r="22" spans="1:22" x14ac:dyDescent="0.35">
      <c r="A22" t="s">
        <v>2850</v>
      </c>
      <c r="E22" t="s">
        <v>1775</v>
      </c>
      <c r="G22" s="411" t="s">
        <v>2856</v>
      </c>
      <c r="H22">
        <v>2011</v>
      </c>
      <c r="I22">
        <v>263</v>
      </c>
      <c r="K22" t="s">
        <v>2857</v>
      </c>
      <c r="L22" t="s">
        <v>2853</v>
      </c>
      <c r="O22" s="412">
        <f t="shared" si="1"/>
        <v>0.26300000000000001</v>
      </c>
      <c r="Q22" s="414"/>
      <c r="T22">
        <v>0.5</v>
      </c>
      <c r="U22" t="s">
        <v>2866</v>
      </c>
      <c r="V22" t="s">
        <v>84</v>
      </c>
    </row>
    <row r="23" spans="1:22" x14ac:dyDescent="0.35">
      <c r="A23" t="s">
        <v>2850</v>
      </c>
      <c r="E23" t="s">
        <v>1773</v>
      </c>
      <c r="G23" s="411" t="s">
        <v>2858</v>
      </c>
      <c r="H23">
        <v>2019</v>
      </c>
      <c r="I23">
        <v>175</v>
      </c>
      <c r="K23" t="s">
        <v>2859</v>
      </c>
      <c r="L23" t="s">
        <v>2853</v>
      </c>
      <c r="O23" s="412">
        <f t="shared" si="1"/>
        <v>0.17499999999999999</v>
      </c>
      <c r="Q23" s="413">
        <f t="shared" si="0"/>
        <v>0.97124930686865607</v>
      </c>
      <c r="T23">
        <v>0.5</v>
      </c>
      <c r="U23" t="s">
        <v>2866</v>
      </c>
      <c r="V23" t="s">
        <v>84</v>
      </c>
    </row>
    <row r="24" spans="1:22" x14ac:dyDescent="0.35">
      <c r="A24" t="s">
        <v>2850</v>
      </c>
      <c r="E24" t="s">
        <v>1773</v>
      </c>
      <c r="G24" s="411" t="s">
        <v>2858</v>
      </c>
      <c r="H24">
        <v>2011</v>
      </c>
      <c r="I24">
        <v>221</v>
      </c>
      <c r="K24" t="s">
        <v>2859</v>
      </c>
      <c r="L24" t="s">
        <v>2853</v>
      </c>
      <c r="O24" s="412">
        <f t="shared" si="1"/>
        <v>0.221</v>
      </c>
      <c r="Q24" s="414"/>
      <c r="T24">
        <v>0.5</v>
      </c>
      <c r="U24" t="s">
        <v>2866</v>
      </c>
      <c r="V24" t="s">
        <v>84</v>
      </c>
    </row>
    <row r="25" spans="1:22" x14ac:dyDescent="0.35">
      <c r="A25" t="s">
        <v>2850</v>
      </c>
      <c r="E25" t="s">
        <v>1771</v>
      </c>
      <c r="G25" s="411" t="s">
        <v>2860</v>
      </c>
      <c r="H25">
        <v>2019</v>
      </c>
      <c r="I25">
        <v>123</v>
      </c>
      <c r="K25" t="s">
        <v>2861</v>
      </c>
      <c r="L25" t="s">
        <v>2853</v>
      </c>
      <c r="O25" s="412">
        <f t="shared" si="1"/>
        <v>0.123</v>
      </c>
      <c r="Q25" s="413">
        <f t="shared" si="0"/>
        <v>0.96249521705067753</v>
      </c>
      <c r="T25">
        <v>0.5</v>
      </c>
      <c r="U25" t="s">
        <v>2866</v>
      </c>
      <c r="V25" t="s">
        <v>84</v>
      </c>
    </row>
    <row r="26" spans="1:22" x14ac:dyDescent="0.35">
      <c r="A26" t="s">
        <v>2850</v>
      </c>
      <c r="E26" t="s">
        <v>1771</v>
      </c>
      <c r="G26" s="411" t="s">
        <v>2860</v>
      </c>
      <c r="H26">
        <v>2011</v>
      </c>
      <c r="I26">
        <v>167</v>
      </c>
      <c r="K26" t="s">
        <v>2861</v>
      </c>
      <c r="L26" t="s">
        <v>2853</v>
      </c>
      <c r="O26" s="412">
        <f t="shared" si="1"/>
        <v>0.16700000000000001</v>
      </c>
      <c r="Q26" s="414"/>
      <c r="T26">
        <v>0.5</v>
      </c>
      <c r="U26" t="s">
        <v>2866</v>
      </c>
      <c r="V26" t="s">
        <v>84</v>
      </c>
    </row>
    <row r="27" spans="1:22" x14ac:dyDescent="0.35">
      <c r="A27" t="s">
        <v>2850</v>
      </c>
      <c r="E27" t="s">
        <v>1769</v>
      </c>
      <c r="G27" s="411" t="s">
        <v>2862</v>
      </c>
      <c r="H27">
        <v>2019</v>
      </c>
      <c r="I27">
        <v>54</v>
      </c>
      <c r="K27" t="s">
        <v>2863</v>
      </c>
      <c r="L27" t="s">
        <v>2853</v>
      </c>
      <c r="O27" s="412">
        <f t="shared" si="1"/>
        <v>5.3999999999999999E-2</v>
      </c>
      <c r="Q27" s="413">
        <f t="shared" si="0"/>
        <v>0.95507481857202581</v>
      </c>
      <c r="T27">
        <v>0.5</v>
      </c>
      <c r="U27" t="s">
        <v>2866</v>
      </c>
      <c r="V27" t="s">
        <v>84</v>
      </c>
    </row>
    <row r="28" spans="1:22" x14ac:dyDescent="0.35">
      <c r="A28" t="s">
        <v>2850</v>
      </c>
      <c r="E28" t="s">
        <v>1769</v>
      </c>
      <c r="G28" s="411" t="s">
        <v>2862</v>
      </c>
      <c r="H28">
        <v>2011</v>
      </c>
      <c r="I28">
        <v>78</v>
      </c>
      <c r="K28" t="s">
        <v>2863</v>
      </c>
      <c r="L28" t="s">
        <v>2853</v>
      </c>
      <c r="O28" s="412">
        <f t="shared" si="1"/>
        <v>7.8E-2</v>
      </c>
      <c r="Q28" s="414"/>
      <c r="T28">
        <v>0.5</v>
      </c>
      <c r="U28" t="s">
        <v>2866</v>
      </c>
      <c r="V28" t="s">
        <v>84</v>
      </c>
    </row>
    <row r="29" spans="1:22" x14ac:dyDescent="0.35">
      <c r="A29" t="s">
        <v>2850</v>
      </c>
      <c r="E29" t="s">
        <v>1767</v>
      </c>
      <c r="G29" s="411" t="s">
        <v>2864</v>
      </c>
      <c r="H29">
        <v>2019</v>
      </c>
      <c r="I29">
        <v>19</v>
      </c>
      <c r="K29" t="s">
        <v>2865</v>
      </c>
      <c r="L29" t="s">
        <v>2853</v>
      </c>
      <c r="O29" s="412">
        <f t="shared" si="1"/>
        <v>1.9E-2</v>
      </c>
      <c r="Q29" s="413">
        <f t="shared" si="0"/>
        <v>0.94851553964424851</v>
      </c>
      <c r="T29">
        <v>0.5</v>
      </c>
      <c r="U29" t="s">
        <v>2866</v>
      </c>
      <c r="V29" t="s">
        <v>84</v>
      </c>
    </row>
    <row r="30" spans="1:22" x14ac:dyDescent="0.35">
      <c r="A30" t="s">
        <v>2850</v>
      </c>
      <c r="E30" t="s">
        <v>1767</v>
      </c>
      <c r="G30" s="411" t="s">
        <v>2864</v>
      </c>
      <c r="H30">
        <v>2011</v>
      </c>
      <c r="I30">
        <v>29</v>
      </c>
      <c r="K30" t="s">
        <v>2865</v>
      </c>
      <c r="L30" t="s">
        <v>2853</v>
      </c>
      <c r="O30" s="412">
        <f t="shared" si="1"/>
        <v>2.9000000000000001E-2</v>
      </c>
      <c r="Q30" s="414"/>
      <c r="T30">
        <v>0.5</v>
      </c>
      <c r="U30" t="s">
        <v>2866</v>
      </c>
      <c r="V30" t="s">
        <v>84</v>
      </c>
    </row>
    <row r="31" spans="1:22" x14ac:dyDescent="0.35">
      <c r="A31" t="s">
        <v>2850</v>
      </c>
      <c r="E31" t="s">
        <v>1779</v>
      </c>
      <c r="G31" s="411" t="s">
        <v>2851</v>
      </c>
      <c r="H31">
        <v>2019</v>
      </c>
      <c r="I31">
        <v>52</v>
      </c>
      <c r="K31" t="s">
        <v>2852</v>
      </c>
      <c r="L31" t="s">
        <v>2853</v>
      </c>
      <c r="O31" s="412">
        <f t="shared" si="1"/>
        <v>5.1999999999999998E-2</v>
      </c>
      <c r="Q31" s="413">
        <f t="shared" si="0"/>
        <v>1.0853753333984508</v>
      </c>
      <c r="T31">
        <v>0.5</v>
      </c>
      <c r="U31" t="s">
        <v>2867</v>
      </c>
      <c r="V31" t="s">
        <v>336</v>
      </c>
    </row>
    <row r="32" spans="1:22" x14ac:dyDescent="0.35">
      <c r="A32" t="s">
        <v>2850</v>
      </c>
      <c r="E32" t="s">
        <v>1779</v>
      </c>
      <c r="G32" s="411" t="s">
        <v>2851</v>
      </c>
      <c r="H32">
        <v>2011</v>
      </c>
      <c r="I32">
        <v>27</v>
      </c>
      <c r="K32" t="s">
        <v>2852</v>
      </c>
      <c r="L32" t="s">
        <v>2853</v>
      </c>
      <c r="O32" s="412">
        <f t="shared" si="1"/>
        <v>2.7E-2</v>
      </c>
      <c r="Q32" s="414"/>
      <c r="T32">
        <v>0.5</v>
      </c>
      <c r="U32" t="s">
        <v>2867</v>
      </c>
      <c r="V32" t="s">
        <v>336</v>
      </c>
    </row>
    <row r="33" spans="1:22" x14ac:dyDescent="0.35">
      <c r="A33" t="s">
        <v>2850</v>
      </c>
      <c r="E33" t="s">
        <v>1777</v>
      </c>
      <c r="G33" s="411" t="s">
        <v>2854</v>
      </c>
      <c r="H33">
        <v>2019</v>
      </c>
      <c r="I33">
        <v>147</v>
      </c>
      <c r="K33" t="s">
        <v>2855</v>
      </c>
      <c r="L33" t="s">
        <v>2853</v>
      </c>
      <c r="O33" s="412">
        <f t="shared" si="1"/>
        <v>0.14699999999999999</v>
      </c>
      <c r="Q33" s="413">
        <f t="shared" si="0"/>
        <v>1.0214966723375731</v>
      </c>
      <c r="T33">
        <v>0.5</v>
      </c>
      <c r="U33" t="s">
        <v>2867</v>
      </c>
      <c r="V33" t="s">
        <v>336</v>
      </c>
    </row>
    <row r="34" spans="1:22" x14ac:dyDescent="0.35">
      <c r="A34" t="s">
        <v>2850</v>
      </c>
      <c r="E34" t="s">
        <v>1777</v>
      </c>
      <c r="G34" s="411" t="s">
        <v>2854</v>
      </c>
      <c r="H34">
        <v>2011</v>
      </c>
      <c r="I34">
        <v>124</v>
      </c>
      <c r="K34" t="s">
        <v>2855</v>
      </c>
      <c r="L34" t="s">
        <v>2853</v>
      </c>
      <c r="O34" s="412">
        <f t="shared" si="1"/>
        <v>0.124</v>
      </c>
      <c r="Q34" s="414"/>
      <c r="T34">
        <v>0.5</v>
      </c>
      <c r="U34" t="s">
        <v>2867</v>
      </c>
      <c r="V34" t="s">
        <v>336</v>
      </c>
    </row>
    <row r="35" spans="1:22" x14ac:dyDescent="0.35">
      <c r="A35" t="s">
        <v>2850</v>
      </c>
      <c r="E35" t="s">
        <v>1775</v>
      </c>
      <c r="G35" s="411" t="s">
        <v>2856</v>
      </c>
      <c r="H35">
        <v>2019</v>
      </c>
      <c r="I35">
        <v>159</v>
      </c>
      <c r="K35" t="s">
        <v>2857</v>
      </c>
      <c r="L35" t="s">
        <v>2853</v>
      </c>
      <c r="O35" s="412">
        <f t="shared" si="1"/>
        <v>0.159</v>
      </c>
      <c r="Q35" s="413">
        <f t="shared" si="0"/>
        <v>1.0007889572122999</v>
      </c>
      <c r="T35">
        <v>0.5</v>
      </c>
      <c r="U35" t="s">
        <v>2867</v>
      </c>
      <c r="V35" t="s">
        <v>336</v>
      </c>
    </row>
    <row r="36" spans="1:22" x14ac:dyDescent="0.35">
      <c r="A36" t="s">
        <v>2850</v>
      </c>
      <c r="E36" t="s">
        <v>1775</v>
      </c>
      <c r="G36" s="411" t="s">
        <v>2856</v>
      </c>
      <c r="H36">
        <v>2011</v>
      </c>
      <c r="I36">
        <v>158</v>
      </c>
      <c r="K36" t="s">
        <v>2857</v>
      </c>
      <c r="L36" t="s">
        <v>2853</v>
      </c>
      <c r="O36" s="412">
        <f t="shared" si="1"/>
        <v>0.158</v>
      </c>
      <c r="Q36" s="414"/>
      <c r="T36">
        <v>0.5</v>
      </c>
      <c r="U36" t="s">
        <v>2867</v>
      </c>
      <c r="V36" t="s">
        <v>336</v>
      </c>
    </row>
    <row r="37" spans="1:22" x14ac:dyDescent="0.35">
      <c r="A37" t="s">
        <v>2850</v>
      </c>
      <c r="E37" t="s">
        <v>1773</v>
      </c>
      <c r="G37" s="411" t="s">
        <v>2858</v>
      </c>
      <c r="H37">
        <v>2019</v>
      </c>
      <c r="I37">
        <v>128</v>
      </c>
      <c r="K37" t="s">
        <v>2859</v>
      </c>
      <c r="L37" t="s">
        <v>2853</v>
      </c>
      <c r="O37" s="412">
        <f t="shared" si="1"/>
        <v>0.128</v>
      </c>
      <c r="Q37" s="413">
        <f t="shared" si="0"/>
        <v>1.0313385377212458</v>
      </c>
      <c r="T37">
        <v>0.5</v>
      </c>
      <c r="U37" t="s">
        <v>2867</v>
      </c>
      <c r="V37" t="s">
        <v>336</v>
      </c>
    </row>
    <row r="38" spans="1:22" x14ac:dyDescent="0.35">
      <c r="A38" t="s">
        <v>2850</v>
      </c>
      <c r="E38" t="s">
        <v>1773</v>
      </c>
      <c r="G38" s="411" t="s">
        <v>2858</v>
      </c>
      <c r="H38">
        <v>2011</v>
      </c>
      <c r="I38">
        <v>100</v>
      </c>
      <c r="K38" t="s">
        <v>2859</v>
      </c>
      <c r="L38" t="s">
        <v>2853</v>
      </c>
      <c r="O38" s="412">
        <f t="shared" si="1"/>
        <v>0.1</v>
      </c>
      <c r="Q38" s="414"/>
      <c r="T38">
        <v>0.5</v>
      </c>
      <c r="U38" t="s">
        <v>2867</v>
      </c>
      <c r="V38" t="s">
        <v>336</v>
      </c>
    </row>
    <row r="39" spans="1:22" x14ac:dyDescent="0.35">
      <c r="A39" t="s">
        <v>2850</v>
      </c>
      <c r="E39" t="s">
        <v>1771</v>
      </c>
      <c r="G39" s="411" t="s">
        <v>2860</v>
      </c>
      <c r="H39">
        <v>2019</v>
      </c>
      <c r="I39">
        <v>109</v>
      </c>
      <c r="K39" t="s">
        <v>2861</v>
      </c>
      <c r="L39" t="s">
        <v>2853</v>
      </c>
      <c r="O39" s="412">
        <f t="shared" si="1"/>
        <v>0.109</v>
      </c>
      <c r="Q39" s="413">
        <f t="shared" si="0"/>
        <v>1.047841643642063</v>
      </c>
      <c r="T39">
        <v>0.5</v>
      </c>
      <c r="U39" t="s">
        <v>2867</v>
      </c>
      <c r="V39" t="s">
        <v>336</v>
      </c>
    </row>
    <row r="40" spans="1:22" x14ac:dyDescent="0.35">
      <c r="A40" t="s">
        <v>2850</v>
      </c>
      <c r="E40" t="s">
        <v>1771</v>
      </c>
      <c r="G40" s="411" t="s">
        <v>2860</v>
      </c>
      <c r="H40">
        <v>2011</v>
      </c>
      <c r="I40">
        <v>75</v>
      </c>
      <c r="K40" t="s">
        <v>2861</v>
      </c>
      <c r="L40" t="s">
        <v>2853</v>
      </c>
      <c r="O40" s="412">
        <f t="shared" si="1"/>
        <v>7.4999999999999997E-2</v>
      </c>
      <c r="Q40" s="414"/>
      <c r="T40">
        <v>0.5</v>
      </c>
      <c r="U40" t="s">
        <v>2867</v>
      </c>
      <c r="V40" t="s">
        <v>336</v>
      </c>
    </row>
    <row r="41" spans="1:22" x14ac:dyDescent="0.35">
      <c r="A41" t="s">
        <v>2850</v>
      </c>
      <c r="E41" t="s">
        <v>1769</v>
      </c>
      <c r="G41" s="411" t="s">
        <v>2862</v>
      </c>
      <c r="H41">
        <v>2019</v>
      </c>
      <c r="I41">
        <v>37</v>
      </c>
      <c r="K41" t="s">
        <v>2863</v>
      </c>
      <c r="L41" t="s">
        <v>2853</v>
      </c>
      <c r="O41" s="412">
        <f t="shared" si="1"/>
        <v>3.6999999999999998E-2</v>
      </c>
      <c r="Q41" s="413">
        <f t="shared" si="0"/>
        <v>1.0733659239599782</v>
      </c>
      <c r="T41">
        <v>0.5</v>
      </c>
      <c r="U41" t="s">
        <v>2867</v>
      </c>
      <c r="V41" t="s">
        <v>336</v>
      </c>
    </row>
    <row r="42" spans="1:22" x14ac:dyDescent="0.35">
      <c r="A42" t="s">
        <v>2850</v>
      </c>
      <c r="E42" t="s">
        <v>1769</v>
      </c>
      <c r="G42" s="411" t="s">
        <v>2862</v>
      </c>
      <c r="H42">
        <v>2011</v>
      </c>
      <c r="I42">
        <v>21</v>
      </c>
      <c r="K42" t="s">
        <v>2863</v>
      </c>
      <c r="L42" t="s">
        <v>2853</v>
      </c>
      <c r="O42" s="412">
        <f t="shared" si="1"/>
        <v>2.1000000000000001E-2</v>
      </c>
      <c r="Q42" s="414"/>
      <c r="T42">
        <v>0.5</v>
      </c>
      <c r="U42" t="s">
        <v>2867</v>
      </c>
      <c r="V42" t="s">
        <v>336</v>
      </c>
    </row>
    <row r="43" spans="1:22" x14ac:dyDescent="0.35">
      <c r="A43" t="s">
        <v>2850</v>
      </c>
      <c r="E43" t="s">
        <v>1767</v>
      </c>
      <c r="G43" s="411" t="s">
        <v>2864</v>
      </c>
      <c r="H43">
        <v>2019</v>
      </c>
      <c r="I43">
        <v>1</v>
      </c>
      <c r="K43" t="s">
        <v>2865</v>
      </c>
      <c r="L43" t="s">
        <v>2853</v>
      </c>
      <c r="O43" s="412">
        <f t="shared" si="1"/>
        <v>1E-3</v>
      </c>
      <c r="Q43" s="413">
        <f t="shared" si="0"/>
        <v>0.67951205356792799</v>
      </c>
      <c r="T43">
        <v>0.5</v>
      </c>
      <c r="U43" t="s">
        <v>2867</v>
      </c>
      <c r="V43" t="s">
        <v>336</v>
      </c>
    </row>
    <row r="44" spans="1:22" x14ac:dyDescent="0.35">
      <c r="A44" t="s">
        <v>2850</v>
      </c>
      <c r="E44" t="s">
        <v>1767</v>
      </c>
      <c r="G44" s="411" t="s">
        <v>2864</v>
      </c>
      <c r="H44">
        <v>2011</v>
      </c>
      <c r="I44">
        <v>22</v>
      </c>
      <c r="K44" t="s">
        <v>2865</v>
      </c>
      <c r="L44" t="s">
        <v>2853</v>
      </c>
      <c r="O44" s="412">
        <f t="shared" si="1"/>
        <v>2.1999999999999999E-2</v>
      </c>
      <c r="Q44" s="414"/>
      <c r="T44">
        <v>0.5</v>
      </c>
      <c r="U44" t="s">
        <v>2867</v>
      </c>
      <c r="V44" t="s">
        <v>336</v>
      </c>
    </row>
    <row r="45" spans="1:22" x14ac:dyDescent="0.35">
      <c r="A45" t="s">
        <v>2850</v>
      </c>
      <c r="E45" t="s">
        <v>1779</v>
      </c>
      <c r="G45" s="411" t="s">
        <v>2851</v>
      </c>
      <c r="H45">
        <v>2019</v>
      </c>
      <c r="I45">
        <v>71</v>
      </c>
      <c r="K45" t="s">
        <v>2852</v>
      </c>
      <c r="L45" t="s">
        <v>2853</v>
      </c>
      <c r="O45" s="412">
        <f t="shared" si="1"/>
        <v>7.0999999999999994E-2</v>
      </c>
      <c r="Q45" s="413">
        <f>IFERROR((I45/I46)^(1/(H45-H46)), "")</f>
        <v>0.98519238249426366</v>
      </c>
      <c r="T45">
        <v>1</v>
      </c>
      <c r="U45" t="s">
        <v>2868</v>
      </c>
      <c r="V45" t="s">
        <v>806</v>
      </c>
    </row>
    <row r="46" spans="1:22" x14ac:dyDescent="0.35">
      <c r="A46" t="s">
        <v>2850</v>
      </c>
      <c r="E46" t="s">
        <v>1779</v>
      </c>
      <c r="G46" s="411" t="s">
        <v>2851</v>
      </c>
      <c r="H46">
        <v>2011</v>
      </c>
      <c r="I46">
        <v>80</v>
      </c>
      <c r="K46" t="s">
        <v>2852</v>
      </c>
      <c r="L46" t="s">
        <v>2853</v>
      </c>
      <c r="O46" s="412">
        <f t="shared" si="1"/>
        <v>0.08</v>
      </c>
      <c r="Q46" s="413"/>
      <c r="T46">
        <v>1</v>
      </c>
      <c r="U46" t="s">
        <v>2868</v>
      </c>
      <c r="V46" t="s">
        <v>806</v>
      </c>
    </row>
    <row r="47" spans="1:22" x14ac:dyDescent="0.35">
      <c r="A47" t="s">
        <v>2850</v>
      </c>
      <c r="E47" t="s">
        <v>1777</v>
      </c>
      <c r="G47" s="411" t="s">
        <v>2854</v>
      </c>
      <c r="H47">
        <v>2019</v>
      </c>
      <c r="I47">
        <v>166</v>
      </c>
      <c r="K47" t="s">
        <v>2855</v>
      </c>
      <c r="L47" t="s">
        <v>2853</v>
      </c>
      <c r="O47" s="412">
        <f t="shared" si="1"/>
        <v>0.16600000000000001</v>
      </c>
      <c r="Q47" s="413">
        <f>IFERROR((I47/I48)^(1/(H47-H48)), "")</f>
        <v>0.99557149880084939</v>
      </c>
      <c r="R47" s="413"/>
      <c r="T47">
        <v>1</v>
      </c>
      <c r="U47" t="s">
        <v>2868</v>
      </c>
      <c r="V47" t="s">
        <v>806</v>
      </c>
    </row>
    <row r="48" spans="1:22" x14ac:dyDescent="0.35">
      <c r="A48" t="s">
        <v>2850</v>
      </c>
      <c r="E48" t="s">
        <v>1777</v>
      </c>
      <c r="G48" s="411" t="s">
        <v>2854</v>
      </c>
      <c r="H48">
        <v>2011</v>
      </c>
      <c r="I48">
        <v>172</v>
      </c>
      <c r="K48" t="s">
        <v>2855</v>
      </c>
      <c r="L48" t="s">
        <v>2853</v>
      </c>
      <c r="O48" s="412">
        <f t="shared" si="1"/>
        <v>0.17199999999999999</v>
      </c>
      <c r="Q48" s="413"/>
      <c r="T48">
        <v>1</v>
      </c>
      <c r="U48" t="s">
        <v>2868</v>
      </c>
      <c r="V48" t="s">
        <v>806</v>
      </c>
    </row>
    <row r="49" spans="1:22" x14ac:dyDescent="0.35">
      <c r="A49" t="s">
        <v>2850</v>
      </c>
      <c r="E49" t="s">
        <v>1775</v>
      </c>
      <c r="G49" s="411" t="s">
        <v>2856</v>
      </c>
      <c r="H49">
        <v>2019</v>
      </c>
      <c r="I49">
        <v>168</v>
      </c>
      <c r="K49" t="s">
        <v>2857</v>
      </c>
      <c r="L49" t="s">
        <v>2853</v>
      </c>
      <c r="O49" s="412">
        <f t="shared" si="1"/>
        <v>0.16800000000000001</v>
      </c>
      <c r="Q49" s="413">
        <f>IFERROR((I49/I50)^(1/(H49-H50)), "")</f>
        <v>0.96097516195175681</v>
      </c>
      <c r="T49">
        <v>1</v>
      </c>
      <c r="U49" t="s">
        <v>2868</v>
      </c>
      <c r="V49" t="s">
        <v>806</v>
      </c>
    </row>
    <row r="50" spans="1:22" x14ac:dyDescent="0.35">
      <c r="A50" t="s">
        <v>2850</v>
      </c>
      <c r="E50" t="s">
        <v>1775</v>
      </c>
      <c r="G50" s="411" t="s">
        <v>2856</v>
      </c>
      <c r="H50">
        <v>2011</v>
      </c>
      <c r="I50">
        <v>231</v>
      </c>
      <c r="K50" t="s">
        <v>2857</v>
      </c>
      <c r="L50" t="s">
        <v>2853</v>
      </c>
      <c r="O50" s="412">
        <f t="shared" si="1"/>
        <v>0.23100000000000001</v>
      </c>
      <c r="Q50"/>
      <c r="T50">
        <v>1</v>
      </c>
      <c r="U50" t="s">
        <v>2868</v>
      </c>
      <c r="V50" t="s">
        <v>806</v>
      </c>
    </row>
    <row r="51" spans="1:22" x14ac:dyDescent="0.35">
      <c r="A51" t="s">
        <v>2850</v>
      </c>
      <c r="E51" t="s">
        <v>1773</v>
      </c>
      <c r="G51" s="411" t="s">
        <v>2858</v>
      </c>
      <c r="H51">
        <v>2019</v>
      </c>
      <c r="I51">
        <v>184</v>
      </c>
      <c r="K51" t="s">
        <v>2859</v>
      </c>
      <c r="L51" t="s">
        <v>2853</v>
      </c>
      <c r="O51" s="412">
        <f t="shared" si="1"/>
        <v>0.184</v>
      </c>
      <c r="Q51" s="413">
        <f>IFERROR((I51/I52)^(1/(H51-H52)), "")</f>
        <v>0.97462752637206918</v>
      </c>
      <c r="T51">
        <v>1</v>
      </c>
      <c r="U51" t="s">
        <v>2868</v>
      </c>
      <c r="V51" t="s">
        <v>806</v>
      </c>
    </row>
    <row r="52" spans="1:22" x14ac:dyDescent="0.35">
      <c r="A52" t="s">
        <v>2850</v>
      </c>
      <c r="E52" t="s">
        <v>1773</v>
      </c>
      <c r="G52" s="411" t="s">
        <v>2858</v>
      </c>
      <c r="H52">
        <v>2011</v>
      </c>
      <c r="I52">
        <v>226</v>
      </c>
      <c r="K52" t="s">
        <v>2859</v>
      </c>
      <c r="L52" t="s">
        <v>2853</v>
      </c>
      <c r="O52" s="412">
        <f t="shared" si="1"/>
        <v>0.22600000000000001</v>
      </c>
      <c r="Q52"/>
      <c r="T52">
        <v>1</v>
      </c>
      <c r="U52" t="s">
        <v>2868</v>
      </c>
      <c r="V52" t="s">
        <v>806</v>
      </c>
    </row>
    <row r="53" spans="1:22" x14ac:dyDescent="0.35">
      <c r="A53" t="s">
        <v>2850</v>
      </c>
      <c r="E53" t="s">
        <v>1771</v>
      </c>
      <c r="G53" s="411" t="s">
        <v>2860</v>
      </c>
      <c r="H53">
        <v>2019</v>
      </c>
      <c r="I53">
        <v>128</v>
      </c>
      <c r="K53" t="s">
        <v>2861</v>
      </c>
      <c r="L53" t="s">
        <v>2853</v>
      </c>
      <c r="O53" s="412">
        <f t="shared" si="1"/>
        <v>0.128</v>
      </c>
      <c r="Q53" s="413">
        <f>IFERROR((I53/I54)^(1/(H53-H54)), "")</f>
        <v>0.97794587092241492</v>
      </c>
      <c r="T53">
        <v>1</v>
      </c>
      <c r="U53" t="s">
        <v>2868</v>
      </c>
      <c r="V53" t="s">
        <v>806</v>
      </c>
    </row>
    <row r="54" spans="1:22" x14ac:dyDescent="0.35">
      <c r="A54" t="s">
        <v>2850</v>
      </c>
      <c r="E54" t="s">
        <v>1771</v>
      </c>
      <c r="G54" s="411" t="s">
        <v>2860</v>
      </c>
      <c r="H54">
        <v>2011</v>
      </c>
      <c r="I54">
        <v>153</v>
      </c>
      <c r="K54" t="s">
        <v>2861</v>
      </c>
      <c r="L54" t="s">
        <v>2853</v>
      </c>
      <c r="O54" s="412">
        <f t="shared" si="1"/>
        <v>0.153</v>
      </c>
      <c r="Q54" s="413"/>
      <c r="T54">
        <v>1</v>
      </c>
      <c r="U54" t="s">
        <v>2868</v>
      </c>
      <c r="V54" t="s">
        <v>806</v>
      </c>
    </row>
    <row r="55" spans="1:22" x14ac:dyDescent="0.35">
      <c r="A55" t="s">
        <v>2850</v>
      </c>
      <c r="E55" t="s">
        <v>1769</v>
      </c>
      <c r="G55" s="411" t="s">
        <v>2862</v>
      </c>
      <c r="H55">
        <v>2019</v>
      </c>
      <c r="I55">
        <v>70</v>
      </c>
      <c r="K55" t="s">
        <v>2863</v>
      </c>
      <c r="L55" t="s">
        <v>2853</v>
      </c>
      <c r="O55" s="412">
        <f t="shared" si="1"/>
        <v>7.0000000000000007E-2</v>
      </c>
      <c r="Q55" s="413">
        <f>IFERROR((I55/I56)^(1/(H55-H56)), "")</f>
        <v>1.0628052671339567</v>
      </c>
      <c r="T55">
        <v>1</v>
      </c>
      <c r="U55" t="s">
        <v>2868</v>
      </c>
      <c r="V55" t="s">
        <v>806</v>
      </c>
    </row>
    <row r="56" spans="1:22" x14ac:dyDescent="0.35">
      <c r="A56" t="s">
        <v>2850</v>
      </c>
      <c r="E56" t="s">
        <v>1769</v>
      </c>
      <c r="G56" s="411" t="s">
        <v>2862</v>
      </c>
      <c r="H56">
        <v>2011</v>
      </c>
      <c r="I56">
        <v>43</v>
      </c>
      <c r="K56" t="s">
        <v>2863</v>
      </c>
      <c r="L56" t="s">
        <v>2853</v>
      </c>
      <c r="O56" s="412">
        <f t="shared" si="1"/>
        <v>4.2999999999999997E-2</v>
      </c>
      <c r="Q56" s="413"/>
      <c r="T56">
        <v>1</v>
      </c>
      <c r="U56" t="s">
        <v>2868</v>
      </c>
      <c r="V56" t="s">
        <v>806</v>
      </c>
    </row>
    <row r="57" spans="1:22" x14ac:dyDescent="0.35">
      <c r="A57" t="s">
        <v>2850</v>
      </c>
      <c r="E57" t="s">
        <v>1767</v>
      </c>
      <c r="G57" s="411" t="s">
        <v>2864</v>
      </c>
      <c r="H57">
        <v>2016</v>
      </c>
      <c r="I57">
        <v>4</v>
      </c>
      <c r="K57" t="s">
        <v>2865</v>
      </c>
      <c r="L57" t="s">
        <v>2853</v>
      </c>
      <c r="O57" s="412">
        <f t="shared" si="1"/>
        <v>4.0000000000000001E-3</v>
      </c>
      <c r="Q57" s="413">
        <f>IFERROR((I57/I58)^(1/(H57-H58)), "")</f>
        <v>0.87055056329612412</v>
      </c>
      <c r="T57">
        <v>1</v>
      </c>
      <c r="U57" t="s">
        <v>2868</v>
      </c>
      <c r="V57" t="s">
        <v>806</v>
      </c>
    </row>
    <row r="58" spans="1:22" x14ac:dyDescent="0.35">
      <c r="A58" t="s">
        <v>2850</v>
      </c>
      <c r="E58" t="s">
        <v>1767</v>
      </c>
      <c r="G58" s="411" t="s">
        <v>2864</v>
      </c>
      <c r="H58">
        <v>2011</v>
      </c>
      <c r="I58">
        <v>8</v>
      </c>
      <c r="K58" t="s">
        <v>2865</v>
      </c>
      <c r="L58" t="s">
        <v>2853</v>
      </c>
      <c r="O58" s="412">
        <f t="shared" si="1"/>
        <v>8.0000000000000002E-3</v>
      </c>
      <c r="Q58" s="413"/>
      <c r="T58">
        <v>1</v>
      </c>
      <c r="U58" t="s">
        <v>2868</v>
      </c>
      <c r="V58" t="s">
        <v>806</v>
      </c>
    </row>
    <row r="59" spans="1:22" x14ac:dyDescent="0.35">
      <c r="A59" t="s">
        <v>2850</v>
      </c>
      <c r="E59" t="s">
        <v>1779</v>
      </c>
      <c r="G59" s="411" t="s">
        <v>2851</v>
      </c>
      <c r="H59">
        <v>2019</v>
      </c>
      <c r="I59">
        <v>204</v>
      </c>
      <c r="K59" t="s">
        <v>2852</v>
      </c>
      <c r="L59" t="s">
        <v>2853</v>
      </c>
      <c r="O59" s="412">
        <f t="shared" si="1"/>
        <v>0.20399999999999999</v>
      </c>
      <c r="Q59" s="413">
        <f>IFERROR((I59/I60)^(1/(H59-H60)), "")</f>
        <v>1.0840037852319913</v>
      </c>
      <c r="R59" s="413"/>
      <c r="T59">
        <v>1</v>
      </c>
      <c r="U59" t="s">
        <v>2869</v>
      </c>
      <c r="V59" t="s">
        <v>2870</v>
      </c>
    </row>
    <row r="60" spans="1:22" x14ac:dyDescent="0.35">
      <c r="A60" t="s">
        <v>2850</v>
      </c>
      <c r="E60" t="s">
        <v>1779</v>
      </c>
      <c r="G60" s="411" t="s">
        <v>2851</v>
      </c>
      <c r="H60">
        <v>2011</v>
      </c>
      <c r="I60">
        <v>107</v>
      </c>
      <c r="K60" t="s">
        <v>2852</v>
      </c>
      <c r="L60" t="s">
        <v>2853</v>
      </c>
      <c r="O60" s="412">
        <f t="shared" si="1"/>
        <v>0.107</v>
      </c>
      <c r="Q60" s="414"/>
      <c r="T60">
        <v>1</v>
      </c>
      <c r="U60" t="s">
        <v>2869</v>
      </c>
      <c r="V60" t="s">
        <v>2870</v>
      </c>
    </row>
    <row r="61" spans="1:22" x14ac:dyDescent="0.35">
      <c r="A61" t="s">
        <v>2850</v>
      </c>
      <c r="E61" t="s">
        <v>1777</v>
      </c>
      <c r="G61" s="411" t="s">
        <v>2854</v>
      </c>
      <c r="H61">
        <v>2019</v>
      </c>
      <c r="I61">
        <v>299</v>
      </c>
      <c r="K61" t="s">
        <v>2855</v>
      </c>
      <c r="L61" t="s">
        <v>2853</v>
      </c>
      <c r="O61" s="412">
        <f t="shared" si="1"/>
        <v>0.29899999999999999</v>
      </c>
      <c r="Q61" s="413">
        <f>IFERROR((I61/I62)^(1/(H61-H62)), "")</f>
        <v>1.0289322483563228</v>
      </c>
      <c r="R61" s="413"/>
      <c r="T61">
        <v>1</v>
      </c>
      <c r="U61" t="s">
        <v>2869</v>
      </c>
      <c r="V61" t="s">
        <v>2870</v>
      </c>
    </row>
    <row r="62" spans="1:22" x14ac:dyDescent="0.35">
      <c r="A62" t="s">
        <v>2850</v>
      </c>
      <c r="E62" t="s">
        <v>1777</v>
      </c>
      <c r="G62" s="411" t="s">
        <v>2854</v>
      </c>
      <c r="H62">
        <v>2011</v>
      </c>
      <c r="I62">
        <v>238</v>
      </c>
      <c r="K62" t="s">
        <v>2855</v>
      </c>
      <c r="L62" t="s">
        <v>2853</v>
      </c>
      <c r="O62" s="412">
        <f t="shared" si="1"/>
        <v>0.23799999999999999</v>
      </c>
      <c r="Q62" s="414"/>
      <c r="T62">
        <v>1</v>
      </c>
      <c r="U62" t="s">
        <v>2869</v>
      </c>
      <c r="V62" t="s">
        <v>2870</v>
      </c>
    </row>
    <row r="63" spans="1:22" x14ac:dyDescent="0.35">
      <c r="A63" t="s">
        <v>2850</v>
      </c>
      <c r="E63" t="s">
        <v>1775</v>
      </c>
      <c r="G63" s="411" t="s">
        <v>2856</v>
      </c>
      <c r="H63">
        <v>2019</v>
      </c>
      <c r="I63">
        <v>278</v>
      </c>
      <c r="K63" t="s">
        <v>2857</v>
      </c>
      <c r="L63" t="s">
        <v>2853</v>
      </c>
      <c r="O63" s="412">
        <f t="shared" si="1"/>
        <v>0.27800000000000002</v>
      </c>
      <c r="Q63" s="413">
        <f>IFERROR((I63/I64)^(1/(H63-H64)), "")</f>
        <v>1.0180133403632152</v>
      </c>
      <c r="R63" s="413"/>
      <c r="T63">
        <v>1</v>
      </c>
      <c r="U63" t="s">
        <v>2869</v>
      </c>
      <c r="V63" t="s">
        <v>2870</v>
      </c>
    </row>
    <row r="64" spans="1:22" x14ac:dyDescent="0.35">
      <c r="A64" t="s">
        <v>2850</v>
      </c>
      <c r="E64" t="s">
        <v>1775</v>
      </c>
      <c r="G64" s="411" t="s">
        <v>2856</v>
      </c>
      <c r="H64">
        <v>2011</v>
      </c>
      <c r="I64">
        <v>241</v>
      </c>
      <c r="K64" t="s">
        <v>2857</v>
      </c>
      <c r="L64" t="s">
        <v>2853</v>
      </c>
      <c r="O64" s="412">
        <f t="shared" si="1"/>
        <v>0.24099999999999999</v>
      </c>
      <c r="Q64" s="414"/>
      <c r="T64">
        <v>1</v>
      </c>
      <c r="U64" t="s">
        <v>2869</v>
      </c>
      <c r="V64" t="s">
        <v>2870</v>
      </c>
    </row>
    <row r="65" spans="1:22" x14ac:dyDescent="0.35">
      <c r="A65" t="s">
        <v>2850</v>
      </c>
      <c r="E65" t="s">
        <v>1773</v>
      </c>
      <c r="G65" s="411" t="s">
        <v>2858</v>
      </c>
      <c r="H65">
        <v>2019</v>
      </c>
      <c r="I65">
        <v>149</v>
      </c>
      <c r="K65" t="s">
        <v>2859</v>
      </c>
      <c r="L65" t="s">
        <v>2853</v>
      </c>
      <c r="O65" s="412">
        <f t="shared" si="1"/>
        <v>0.14899999999999999</v>
      </c>
      <c r="Q65" s="413">
        <f>IFERROR((I65/I66)^(1/(H65-H66)), "")</f>
        <v>0.97530255076662631</v>
      </c>
      <c r="R65" s="413"/>
      <c r="T65">
        <v>1</v>
      </c>
      <c r="U65" t="s">
        <v>2869</v>
      </c>
      <c r="V65" t="s">
        <v>2870</v>
      </c>
    </row>
    <row r="66" spans="1:22" x14ac:dyDescent="0.35">
      <c r="A66" t="s">
        <v>2850</v>
      </c>
      <c r="E66" t="s">
        <v>1773</v>
      </c>
      <c r="G66" s="411" t="s">
        <v>2858</v>
      </c>
      <c r="H66">
        <v>2011</v>
      </c>
      <c r="I66">
        <v>182</v>
      </c>
      <c r="K66" t="s">
        <v>2859</v>
      </c>
      <c r="L66" t="s">
        <v>2853</v>
      </c>
      <c r="O66" s="412">
        <f t="shared" si="1"/>
        <v>0.182</v>
      </c>
      <c r="Q66" s="414"/>
      <c r="T66">
        <v>1</v>
      </c>
      <c r="U66" t="s">
        <v>2869</v>
      </c>
      <c r="V66" t="s">
        <v>2870</v>
      </c>
    </row>
    <row r="67" spans="1:22" x14ac:dyDescent="0.35">
      <c r="A67" t="s">
        <v>2850</v>
      </c>
      <c r="E67" t="s">
        <v>1771</v>
      </c>
      <c r="G67" s="411" t="s">
        <v>2860</v>
      </c>
      <c r="H67">
        <v>2019</v>
      </c>
      <c r="I67">
        <v>112</v>
      </c>
      <c r="K67" t="s">
        <v>2861</v>
      </c>
      <c r="L67" t="s">
        <v>2853</v>
      </c>
      <c r="O67" s="412">
        <f t="shared" si="1"/>
        <v>0.112</v>
      </c>
      <c r="Q67" s="413">
        <f>IFERROR((I67/I68)^(1/(H67-H68)), "")</f>
        <v>0.96907399911139525</v>
      </c>
      <c r="R67" s="413"/>
      <c r="T67">
        <v>1</v>
      </c>
      <c r="U67" t="s">
        <v>2869</v>
      </c>
      <c r="V67" t="s">
        <v>2870</v>
      </c>
    </row>
    <row r="68" spans="1:22" x14ac:dyDescent="0.35">
      <c r="A68" t="s">
        <v>2850</v>
      </c>
      <c r="E68" t="s">
        <v>1771</v>
      </c>
      <c r="G68" s="411" t="s">
        <v>2860</v>
      </c>
      <c r="H68">
        <v>2011</v>
      </c>
      <c r="I68">
        <v>144</v>
      </c>
      <c r="K68" t="s">
        <v>2861</v>
      </c>
      <c r="L68" t="s">
        <v>2853</v>
      </c>
      <c r="O68" s="412">
        <f t="shared" si="1"/>
        <v>0.14399999999999999</v>
      </c>
      <c r="Q68" s="414"/>
      <c r="T68">
        <v>1</v>
      </c>
      <c r="U68" t="s">
        <v>2869</v>
      </c>
      <c r="V68" t="s">
        <v>2870</v>
      </c>
    </row>
    <row r="69" spans="1:22" x14ac:dyDescent="0.35">
      <c r="A69" t="s">
        <v>2850</v>
      </c>
      <c r="E69" t="s">
        <v>1769</v>
      </c>
      <c r="G69" s="411" t="s">
        <v>2862</v>
      </c>
      <c r="H69">
        <v>2016</v>
      </c>
      <c r="I69">
        <v>82</v>
      </c>
      <c r="K69" t="s">
        <v>2863</v>
      </c>
      <c r="L69" t="s">
        <v>2853</v>
      </c>
      <c r="O69" s="412">
        <f t="shared" ref="O69:O132" si="2">IF(I69="","NA",I69/1000)</f>
        <v>8.2000000000000003E-2</v>
      </c>
      <c r="Q69" s="413">
        <f>IFERROR((I69/I70)^(1/(H69-H70)), "")</f>
        <v>1.1325887283887568</v>
      </c>
      <c r="R69" s="413"/>
      <c r="T69">
        <v>1</v>
      </c>
      <c r="U69" t="s">
        <v>2869</v>
      </c>
      <c r="V69" t="s">
        <v>2870</v>
      </c>
    </row>
    <row r="70" spans="1:22" x14ac:dyDescent="0.35">
      <c r="A70" t="s">
        <v>2850</v>
      </c>
      <c r="E70" t="s">
        <v>1769</v>
      </c>
      <c r="G70" s="411" t="s">
        <v>2862</v>
      </c>
      <c r="H70">
        <v>2011</v>
      </c>
      <c r="I70">
        <v>44</v>
      </c>
      <c r="K70" t="s">
        <v>2863</v>
      </c>
      <c r="L70" t="s">
        <v>2853</v>
      </c>
      <c r="O70" s="412">
        <f t="shared" si="2"/>
        <v>4.3999999999999997E-2</v>
      </c>
      <c r="Q70" s="413"/>
      <c r="T70">
        <v>1</v>
      </c>
      <c r="U70" t="s">
        <v>2869</v>
      </c>
      <c r="V70" t="s">
        <v>2870</v>
      </c>
    </row>
    <row r="71" spans="1:22" x14ac:dyDescent="0.35">
      <c r="A71" t="s">
        <v>2850</v>
      </c>
      <c r="E71" t="s">
        <v>1767</v>
      </c>
      <c r="G71" s="411" t="s">
        <v>2864</v>
      </c>
      <c r="H71">
        <v>2016</v>
      </c>
      <c r="I71">
        <v>20</v>
      </c>
      <c r="K71" t="s">
        <v>2865</v>
      </c>
      <c r="L71" t="s">
        <v>2853</v>
      </c>
      <c r="O71" s="412">
        <f t="shared" si="2"/>
        <v>0.02</v>
      </c>
      <c r="Q71" s="413">
        <f>IFERROR((I71/I72)^(1/(H71-H72)), "")</f>
        <v>1.0905077326652577</v>
      </c>
      <c r="R71" s="413"/>
      <c r="T71">
        <v>1</v>
      </c>
      <c r="U71" t="s">
        <v>2869</v>
      </c>
      <c r="V71" t="s">
        <v>2870</v>
      </c>
    </row>
    <row r="72" spans="1:22" x14ac:dyDescent="0.35">
      <c r="A72" t="s">
        <v>2850</v>
      </c>
      <c r="E72" t="s">
        <v>1767</v>
      </c>
      <c r="G72" s="411" t="s">
        <v>2864</v>
      </c>
      <c r="H72">
        <v>2000</v>
      </c>
      <c r="I72" s="415">
        <v>5</v>
      </c>
      <c r="K72" t="s">
        <v>2865</v>
      </c>
      <c r="L72" t="s">
        <v>2853</v>
      </c>
      <c r="O72" s="412">
        <f t="shared" si="2"/>
        <v>5.0000000000000001E-3</v>
      </c>
      <c r="Q72" s="414"/>
      <c r="T72">
        <v>1</v>
      </c>
      <c r="U72" t="s">
        <v>2869</v>
      </c>
      <c r="V72" t="s">
        <v>2870</v>
      </c>
    </row>
    <row r="73" spans="1:22" x14ac:dyDescent="0.35">
      <c r="A73" t="s">
        <v>2850</v>
      </c>
      <c r="E73" t="s">
        <v>1779</v>
      </c>
      <c r="G73" s="411" t="s">
        <v>2851</v>
      </c>
      <c r="H73">
        <v>2019</v>
      </c>
      <c r="I73" s="415">
        <v>42</v>
      </c>
      <c r="K73" t="s">
        <v>2852</v>
      </c>
      <c r="L73" t="s">
        <v>2853</v>
      </c>
      <c r="O73" s="412">
        <f t="shared" si="2"/>
        <v>4.2000000000000003E-2</v>
      </c>
      <c r="Q73" s="413">
        <f>IFERROR((I73/I74)^(1/(H73-H74)), "")</f>
        <v>0.95442088007831283</v>
      </c>
      <c r="R73" s="413"/>
      <c r="T73">
        <v>1</v>
      </c>
      <c r="U73" t="s">
        <v>2871</v>
      </c>
      <c r="V73" t="s">
        <v>805</v>
      </c>
    </row>
    <row r="74" spans="1:22" x14ac:dyDescent="0.35">
      <c r="A74" t="s">
        <v>2850</v>
      </c>
      <c r="E74" t="s">
        <v>1779</v>
      </c>
      <c r="G74" s="411" t="s">
        <v>2851</v>
      </c>
      <c r="H74">
        <v>2011</v>
      </c>
      <c r="I74" s="415">
        <v>61</v>
      </c>
      <c r="K74" t="s">
        <v>2852</v>
      </c>
      <c r="L74" t="s">
        <v>2853</v>
      </c>
      <c r="O74" s="412">
        <f t="shared" si="2"/>
        <v>6.0999999999999999E-2</v>
      </c>
      <c r="Q74" s="414"/>
      <c r="T74">
        <v>1</v>
      </c>
      <c r="U74" t="s">
        <v>2871</v>
      </c>
      <c r="V74" t="s">
        <v>805</v>
      </c>
    </row>
    <row r="75" spans="1:22" x14ac:dyDescent="0.35">
      <c r="A75" t="s">
        <v>2850</v>
      </c>
      <c r="E75" t="s">
        <v>1777</v>
      </c>
      <c r="G75" s="411" t="s">
        <v>2854</v>
      </c>
      <c r="H75">
        <v>2019</v>
      </c>
      <c r="I75" s="415">
        <v>157</v>
      </c>
      <c r="K75" t="s">
        <v>2855</v>
      </c>
      <c r="L75" t="s">
        <v>2853</v>
      </c>
      <c r="O75" s="412">
        <f t="shared" si="2"/>
        <v>0.157</v>
      </c>
      <c r="Q75" s="413">
        <f>IFERROR((I75/I76)^(1/(H75-H76)), "")</f>
        <v>0.96779569432634627</v>
      </c>
      <c r="R75" s="413"/>
      <c r="T75">
        <v>1</v>
      </c>
      <c r="U75" t="s">
        <v>2871</v>
      </c>
      <c r="V75" t="s">
        <v>805</v>
      </c>
    </row>
    <row r="76" spans="1:22" x14ac:dyDescent="0.35">
      <c r="A76" t="s">
        <v>2850</v>
      </c>
      <c r="E76" t="s">
        <v>1777</v>
      </c>
      <c r="G76" s="411" t="s">
        <v>2854</v>
      </c>
      <c r="H76">
        <v>2011</v>
      </c>
      <c r="I76" s="415">
        <v>204</v>
      </c>
      <c r="K76" t="s">
        <v>2855</v>
      </c>
      <c r="L76" t="s">
        <v>2853</v>
      </c>
      <c r="O76" s="412">
        <f t="shared" si="2"/>
        <v>0.20399999999999999</v>
      </c>
      <c r="Q76" s="414"/>
      <c r="T76">
        <v>1</v>
      </c>
      <c r="U76" t="s">
        <v>2871</v>
      </c>
      <c r="V76" t="s">
        <v>805</v>
      </c>
    </row>
    <row r="77" spans="1:22" x14ac:dyDescent="0.35">
      <c r="A77" t="s">
        <v>2850</v>
      </c>
      <c r="E77" t="s">
        <v>1775</v>
      </c>
      <c r="G77" s="411" t="s">
        <v>2856</v>
      </c>
      <c r="H77">
        <v>2019</v>
      </c>
      <c r="I77" s="415">
        <v>195</v>
      </c>
      <c r="K77" t="s">
        <v>2857</v>
      </c>
      <c r="L77" t="s">
        <v>2853</v>
      </c>
      <c r="O77" s="412">
        <f t="shared" si="2"/>
        <v>0.19500000000000001</v>
      </c>
      <c r="Q77" s="413">
        <f>IFERROR((I77/I78)^(1/(H77-H78)), "")</f>
        <v>1.0059240890265411</v>
      </c>
      <c r="R77" s="413"/>
      <c r="T77">
        <v>1</v>
      </c>
      <c r="U77" t="s">
        <v>2871</v>
      </c>
      <c r="V77" t="s">
        <v>805</v>
      </c>
    </row>
    <row r="78" spans="1:22" x14ac:dyDescent="0.35">
      <c r="A78" t="s">
        <v>2850</v>
      </c>
      <c r="E78" t="s">
        <v>1775</v>
      </c>
      <c r="G78" s="411" t="s">
        <v>2856</v>
      </c>
      <c r="H78">
        <v>2011</v>
      </c>
      <c r="I78" s="415">
        <v>186</v>
      </c>
      <c r="K78" t="s">
        <v>2857</v>
      </c>
      <c r="L78" t="s">
        <v>2853</v>
      </c>
      <c r="O78" s="412">
        <f t="shared" si="2"/>
        <v>0.186</v>
      </c>
      <c r="Q78" s="414"/>
      <c r="T78">
        <v>1</v>
      </c>
      <c r="U78" t="s">
        <v>2871</v>
      </c>
      <c r="V78" t="s">
        <v>805</v>
      </c>
    </row>
    <row r="79" spans="1:22" x14ac:dyDescent="0.35">
      <c r="A79" t="s">
        <v>2850</v>
      </c>
      <c r="E79" t="s">
        <v>1773</v>
      </c>
      <c r="G79" s="411" t="s">
        <v>2858</v>
      </c>
      <c r="H79">
        <v>2019</v>
      </c>
      <c r="I79" s="415">
        <v>144</v>
      </c>
      <c r="K79" t="s">
        <v>2859</v>
      </c>
      <c r="L79" t="s">
        <v>2853</v>
      </c>
      <c r="O79" s="412">
        <f t="shared" si="2"/>
        <v>0.14399999999999999</v>
      </c>
      <c r="Q79" s="413">
        <f>IFERROR((I79/I80)^(1/(H79-H80)), "")</f>
        <v>0.99164270513184261</v>
      </c>
      <c r="R79" s="413"/>
      <c r="T79">
        <v>1</v>
      </c>
      <c r="U79" t="s">
        <v>2871</v>
      </c>
      <c r="V79" t="s">
        <v>805</v>
      </c>
    </row>
    <row r="80" spans="1:22" x14ac:dyDescent="0.35">
      <c r="A80" t="s">
        <v>2850</v>
      </c>
      <c r="E80" t="s">
        <v>1773</v>
      </c>
      <c r="G80" s="411" t="s">
        <v>2858</v>
      </c>
      <c r="H80">
        <v>2011</v>
      </c>
      <c r="I80" s="415">
        <v>154</v>
      </c>
      <c r="K80" t="s">
        <v>2859</v>
      </c>
      <c r="L80" t="s">
        <v>2853</v>
      </c>
      <c r="O80" s="412">
        <f t="shared" si="2"/>
        <v>0.154</v>
      </c>
      <c r="Q80" s="414"/>
      <c r="T80">
        <v>1</v>
      </c>
      <c r="U80" t="s">
        <v>2871</v>
      </c>
      <c r="V80" t="s">
        <v>805</v>
      </c>
    </row>
    <row r="81" spans="1:22" x14ac:dyDescent="0.35">
      <c r="A81" t="s">
        <v>2850</v>
      </c>
      <c r="E81" t="s">
        <v>1771</v>
      </c>
      <c r="G81" s="411" t="s">
        <v>2860</v>
      </c>
      <c r="H81">
        <v>2019</v>
      </c>
      <c r="I81" s="415">
        <v>118</v>
      </c>
      <c r="K81" t="s">
        <v>2861</v>
      </c>
      <c r="L81" t="s">
        <v>2853</v>
      </c>
      <c r="O81" s="412">
        <f t="shared" si="2"/>
        <v>0.11799999999999999</v>
      </c>
      <c r="Q81" s="413">
        <f>IFERROR((I81/I82)^(1/(H81-H82)), "")</f>
        <v>0.98151101994666412</v>
      </c>
      <c r="R81" s="413"/>
      <c r="T81">
        <v>1</v>
      </c>
      <c r="U81" t="s">
        <v>2871</v>
      </c>
      <c r="V81" t="s">
        <v>805</v>
      </c>
    </row>
    <row r="82" spans="1:22" x14ac:dyDescent="0.35">
      <c r="A82" t="s">
        <v>2850</v>
      </c>
      <c r="E82" t="s">
        <v>1771</v>
      </c>
      <c r="G82" s="411" t="s">
        <v>2860</v>
      </c>
      <c r="H82">
        <v>2011</v>
      </c>
      <c r="I82" s="415">
        <v>137</v>
      </c>
      <c r="K82" t="s">
        <v>2861</v>
      </c>
      <c r="L82" t="s">
        <v>2853</v>
      </c>
      <c r="O82" s="412">
        <f t="shared" si="2"/>
        <v>0.13700000000000001</v>
      </c>
      <c r="Q82" s="414"/>
      <c r="T82">
        <v>1</v>
      </c>
      <c r="U82" t="s">
        <v>2871</v>
      </c>
      <c r="V82" t="s">
        <v>805</v>
      </c>
    </row>
    <row r="83" spans="1:22" x14ac:dyDescent="0.35">
      <c r="A83" t="s">
        <v>2850</v>
      </c>
      <c r="E83" t="s">
        <v>1769</v>
      </c>
      <c r="G83" s="411" t="s">
        <v>2862</v>
      </c>
      <c r="H83">
        <v>2019</v>
      </c>
      <c r="I83" s="415">
        <v>46</v>
      </c>
      <c r="K83" t="s">
        <v>2863</v>
      </c>
      <c r="L83" t="s">
        <v>2853</v>
      </c>
      <c r="O83" s="412">
        <f t="shared" si="2"/>
        <v>4.5999999999999999E-2</v>
      </c>
      <c r="Q83" s="413">
        <f>IFERROR((I83/I84)^(1/(H83-H84)), "")</f>
        <v>0.95231607419425801</v>
      </c>
      <c r="R83" s="413"/>
      <c r="T83">
        <v>1</v>
      </c>
      <c r="U83" t="s">
        <v>2871</v>
      </c>
      <c r="V83" t="s">
        <v>805</v>
      </c>
    </row>
    <row r="84" spans="1:22" x14ac:dyDescent="0.35">
      <c r="A84" t="s">
        <v>2850</v>
      </c>
      <c r="E84" t="s">
        <v>1769</v>
      </c>
      <c r="G84" s="411" t="s">
        <v>2862</v>
      </c>
      <c r="H84">
        <v>2011</v>
      </c>
      <c r="I84" s="415">
        <v>68</v>
      </c>
      <c r="K84" t="s">
        <v>2863</v>
      </c>
      <c r="L84" t="s">
        <v>2853</v>
      </c>
      <c r="O84" s="412">
        <f t="shared" si="2"/>
        <v>6.8000000000000005E-2</v>
      </c>
      <c r="Q84" s="413"/>
      <c r="T84">
        <v>1</v>
      </c>
      <c r="U84" t="s">
        <v>2871</v>
      </c>
      <c r="V84" t="s">
        <v>805</v>
      </c>
    </row>
    <row r="85" spans="1:22" x14ac:dyDescent="0.35">
      <c r="A85" t="s">
        <v>2850</v>
      </c>
      <c r="E85" t="s">
        <v>1767</v>
      </c>
      <c r="G85" s="411" t="s">
        <v>2864</v>
      </c>
      <c r="H85">
        <v>2016</v>
      </c>
      <c r="I85" s="415">
        <v>27</v>
      </c>
      <c r="K85" t="s">
        <v>2865</v>
      </c>
      <c r="L85" t="s">
        <v>2853</v>
      </c>
      <c r="O85" s="412">
        <f t="shared" si="2"/>
        <v>2.7E-2</v>
      </c>
      <c r="Q85" s="413">
        <f>IFERROR((I85/I86)^(1/(H85-H86)), "")</f>
        <v>1.0618587587949346</v>
      </c>
      <c r="T85">
        <v>1</v>
      </c>
      <c r="U85" t="s">
        <v>2871</v>
      </c>
      <c r="V85" t="s">
        <v>805</v>
      </c>
    </row>
    <row r="86" spans="1:22" x14ac:dyDescent="0.35">
      <c r="A86" t="s">
        <v>2850</v>
      </c>
      <c r="E86" t="s">
        <v>1767</v>
      </c>
      <c r="G86" s="411" t="s">
        <v>2864</v>
      </c>
      <c r="H86">
        <v>2011</v>
      </c>
      <c r="I86" s="415">
        <v>20</v>
      </c>
      <c r="K86" t="s">
        <v>2865</v>
      </c>
      <c r="L86" t="s">
        <v>2853</v>
      </c>
      <c r="O86" s="412">
        <f t="shared" si="2"/>
        <v>0.02</v>
      </c>
      <c r="Q86" s="414"/>
      <c r="T86">
        <v>1</v>
      </c>
      <c r="U86" t="s">
        <v>2871</v>
      </c>
      <c r="V86" t="s">
        <v>805</v>
      </c>
    </row>
    <row r="87" spans="1:22" x14ac:dyDescent="0.35">
      <c r="A87" t="s">
        <v>2850</v>
      </c>
      <c r="E87" t="s">
        <v>1779</v>
      </c>
      <c r="G87" s="411" t="s">
        <v>2851</v>
      </c>
      <c r="H87">
        <v>2019</v>
      </c>
      <c r="I87" s="415">
        <v>89</v>
      </c>
      <c r="K87" t="s">
        <v>2852</v>
      </c>
      <c r="L87" t="s">
        <v>2853</v>
      </c>
      <c r="O87" s="412">
        <f t="shared" si="2"/>
        <v>8.8999999999999996E-2</v>
      </c>
      <c r="Q87" s="413">
        <f>IFERROR((I87/I88)^(1/(H87-H88)), "")</f>
        <v>0.97723897298610929</v>
      </c>
      <c r="R87" s="413"/>
      <c r="T87">
        <v>1</v>
      </c>
      <c r="U87" t="s">
        <v>2872</v>
      </c>
      <c r="V87" t="s">
        <v>809</v>
      </c>
    </row>
    <row r="88" spans="1:22" x14ac:dyDescent="0.35">
      <c r="A88" t="s">
        <v>2850</v>
      </c>
      <c r="E88" t="s">
        <v>1779</v>
      </c>
      <c r="G88" s="411" t="s">
        <v>2851</v>
      </c>
      <c r="H88">
        <v>2011</v>
      </c>
      <c r="I88" s="415">
        <v>107</v>
      </c>
      <c r="K88" t="s">
        <v>2852</v>
      </c>
      <c r="L88" t="s">
        <v>2853</v>
      </c>
      <c r="O88" s="412">
        <f t="shared" si="2"/>
        <v>0.107</v>
      </c>
      <c r="Q88" s="414"/>
      <c r="T88">
        <v>1</v>
      </c>
      <c r="U88" t="s">
        <v>2872</v>
      </c>
      <c r="V88" t="s">
        <v>809</v>
      </c>
    </row>
    <row r="89" spans="1:22" x14ac:dyDescent="0.35">
      <c r="A89" t="s">
        <v>2850</v>
      </c>
      <c r="E89" t="s">
        <v>1777</v>
      </c>
      <c r="G89" s="411" t="s">
        <v>2854</v>
      </c>
      <c r="H89">
        <v>2019</v>
      </c>
      <c r="I89" s="415">
        <v>235</v>
      </c>
      <c r="K89" t="s">
        <v>2855</v>
      </c>
      <c r="L89" t="s">
        <v>2853</v>
      </c>
      <c r="O89" s="412">
        <f t="shared" si="2"/>
        <v>0.23499999999999999</v>
      </c>
      <c r="Q89" s="413">
        <f>IFERROR((I89/I90)^(1/(H89-H90)), "")</f>
        <v>0.99685353311678415</v>
      </c>
      <c r="R89" s="413"/>
      <c r="T89">
        <v>1</v>
      </c>
      <c r="U89" t="s">
        <v>2872</v>
      </c>
      <c r="V89" t="s">
        <v>809</v>
      </c>
    </row>
    <row r="90" spans="1:22" x14ac:dyDescent="0.35">
      <c r="A90" t="s">
        <v>2850</v>
      </c>
      <c r="E90" t="s">
        <v>1777</v>
      </c>
      <c r="G90" s="411" t="s">
        <v>2854</v>
      </c>
      <c r="H90">
        <v>2011</v>
      </c>
      <c r="I90" s="415">
        <v>241</v>
      </c>
      <c r="K90" t="s">
        <v>2855</v>
      </c>
      <c r="L90" t="s">
        <v>2853</v>
      </c>
      <c r="O90" s="412">
        <f t="shared" si="2"/>
        <v>0.24099999999999999</v>
      </c>
      <c r="Q90" s="414"/>
      <c r="T90">
        <v>1</v>
      </c>
      <c r="U90" t="s">
        <v>2872</v>
      </c>
      <c r="V90" t="s">
        <v>809</v>
      </c>
    </row>
    <row r="91" spans="1:22" x14ac:dyDescent="0.35">
      <c r="A91" t="s">
        <v>2850</v>
      </c>
      <c r="E91" t="s">
        <v>1775</v>
      </c>
      <c r="G91" s="411" t="s">
        <v>2856</v>
      </c>
      <c r="H91">
        <v>2019</v>
      </c>
      <c r="I91" s="415">
        <v>205</v>
      </c>
      <c r="K91" t="s">
        <v>2857</v>
      </c>
      <c r="L91" t="s">
        <v>2853</v>
      </c>
      <c r="O91" s="412">
        <f t="shared" si="2"/>
        <v>0.20499999999999999</v>
      </c>
      <c r="Q91" s="413">
        <f>IFERROR((I91/I92)^(1/(H91-H92)), "")</f>
        <v>0.95923160261985096</v>
      </c>
      <c r="R91" s="413"/>
      <c r="T91">
        <v>1</v>
      </c>
      <c r="U91" t="s">
        <v>2872</v>
      </c>
      <c r="V91" t="s">
        <v>809</v>
      </c>
    </row>
    <row r="92" spans="1:22" x14ac:dyDescent="0.35">
      <c r="A92" t="s">
        <v>2850</v>
      </c>
      <c r="E92" t="s">
        <v>1775</v>
      </c>
      <c r="G92" s="411" t="s">
        <v>2856</v>
      </c>
      <c r="H92">
        <v>2011</v>
      </c>
      <c r="I92" s="415">
        <v>286</v>
      </c>
      <c r="K92" t="s">
        <v>2857</v>
      </c>
      <c r="L92" t="s">
        <v>2853</v>
      </c>
      <c r="O92" s="412">
        <f t="shared" si="2"/>
        <v>0.28599999999999998</v>
      </c>
      <c r="Q92" s="414"/>
      <c r="T92">
        <v>1</v>
      </c>
      <c r="U92" t="s">
        <v>2872</v>
      </c>
      <c r="V92" t="s">
        <v>809</v>
      </c>
    </row>
    <row r="93" spans="1:22" x14ac:dyDescent="0.35">
      <c r="A93" t="s">
        <v>2850</v>
      </c>
      <c r="E93" t="s">
        <v>1773</v>
      </c>
      <c r="G93" s="411" t="s">
        <v>2858</v>
      </c>
      <c r="H93">
        <v>2019</v>
      </c>
      <c r="I93" s="415">
        <v>163</v>
      </c>
      <c r="K93" t="s">
        <v>2859</v>
      </c>
      <c r="L93" t="s">
        <v>2853</v>
      </c>
      <c r="O93" s="412">
        <f t="shared" si="2"/>
        <v>0.16300000000000001</v>
      </c>
      <c r="Q93" s="413">
        <f>IFERROR((I93/I94)^(1/(H93-H94)), "")</f>
        <v>0.96266330219938556</v>
      </c>
      <c r="R93" s="413"/>
      <c r="T93">
        <v>1</v>
      </c>
      <c r="U93" t="s">
        <v>2872</v>
      </c>
      <c r="V93" t="s">
        <v>809</v>
      </c>
    </row>
    <row r="94" spans="1:22" x14ac:dyDescent="0.35">
      <c r="A94" t="s">
        <v>2850</v>
      </c>
      <c r="E94" t="s">
        <v>1773</v>
      </c>
      <c r="G94" s="411" t="s">
        <v>2858</v>
      </c>
      <c r="H94">
        <v>2011</v>
      </c>
      <c r="I94" s="415">
        <v>221</v>
      </c>
      <c r="K94" t="s">
        <v>2859</v>
      </c>
      <c r="L94" t="s">
        <v>2853</v>
      </c>
      <c r="O94" s="412">
        <f t="shared" si="2"/>
        <v>0.221</v>
      </c>
      <c r="Q94" s="414"/>
      <c r="T94">
        <v>1</v>
      </c>
      <c r="U94" t="s">
        <v>2872</v>
      </c>
      <c r="V94" t="s">
        <v>809</v>
      </c>
    </row>
    <row r="95" spans="1:22" x14ac:dyDescent="0.35">
      <c r="A95" t="s">
        <v>2850</v>
      </c>
      <c r="E95" t="s">
        <v>1771</v>
      </c>
      <c r="G95" s="411" t="s">
        <v>2860</v>
      </c>
      <c r="H95">
        <v>2019</v>
      </c>
      <c r="I95" s="415">
        <v>113</v>
      </c>
      <c r="K95" t="s">
        <v>2861</v>
      </c>
      <c r="L95" t="s">
        <v>2853</v>
      </c>
      <c r="O95" s="412">
        <f t="shared" si="2"/>
        <v>0.113</v>
      </c>
      <c r="Q95" s="413">
        <f>IFERROR((I95/I96)^(1/(H95-H96)), "")</f>
        <v>0.95745816617065971</v>
      </c>
      <c r="R95" s="413"/>
      <c r="T95">
        <v>1</v>
      </c>
      <c r="U95" t="s">
        <v>2872</v>
      </c>
      <c r="V95" t="s">
        <v>809</v>
      </c>
    </row>
    <row r="96" spans="1:22" x14ac:dyDescent="0.35">
      <c r="A96" t="s">
        <v>2850</v>
      </c>
      <c r="E96" t="s">
        <v>1771</v>
      </c>
      <c r="G96" s="411" t="s">
        <v>2860</v>
      </c>
      <c r="H96">
        <v>2011</v>
      </c>
      <c r="I96" s="415">
        <v>160</v>
      </c>
      <c r="K96" t="s">
        <v>2861</v>
      </c>
      <c r="L96" t="s">
        <v>2853</v>
      </c>
      <c r="O96" s="412">
        <f t="shared" si="2"/>
        <v>0.16</v>
      </c>
      <c r="Q96" s="414"/>
      <c r="T96">
        <v>1</v>
      </c>
      <c r="U96" t="s">
        <v>2872</v>
      </c>
      <c r="V96" t="s">
        <v>809</v>
      </c>
    </row>
    <row r="97" spans="1:22" x14ac:dyDescent="0.35">
      <c r="A97" t="s">
        <v>2850</v>
      </c>
      <c r="E97" t="s">
        <v>1769</v>
      </c>
      <c r="G97" s="411" t="s">
        <v>2862</v>
      </c>
      <c r="H97">
        <v>2019</v>
      </c>
      <c r="I97" s="415">
        <v>54</v>
      </c>
      <c r="K97" t="s">
        <v>2863</v>
      </c>
      <c r="L97" t="s">
        <v>2853</v>
      </c>
      <c r="O97" s="412">
        <f t="shared" si="2"/>
        <v>5.3999999999999999E-2</v>
      </c>
      <c r="Q97" s="413">
        <f>IFERROR((I97/I98)^(1/(H97-H98)), "")</f>
        <v>0.95976865458264549</v>
      </c>
      <c r="R97" s="413"/>
      <c r="T97">
        <v>1</v>
      </c>
      <c r="U97" t="s">
        <v>2872</v>
      </c>
      <c r="V97" t="s">
        <v>809</v>
      </c>
    </row>
    <row r="98" spans="1:22" x14ac:dyDescent="0.35">
      <c r="A98" t="s">
        <v>2850</v>
      </c>
      <c r="E98" t="s">
        <v>1769</v>
      </c>
      <c r="G98" s="411" t="s">
        <v>2862</v>
      </c>
      <c r="H98">
        <v>2011</v>
      </c>
      <c r="I98" s="415">
        <v>75</v>
      </c>
      <c r="K98" t="s">
        <v>2863</v>
      </c>
      <c r="L98" t="s">
        <v>2853</v>
      </c>
      <c r="O98" s="412">
        <f t="shared" si="2"/>
        <v>7.4999999999999997E-2</v>
      </c>
      <c r="Q98" s="413"/>
      <c r="T98">
        <v>1</v>
      </c>
      <c r="U98" t="s">
        <v>2872</v>
      </c>
      <c r="V98" t="s">
        <v>809</v>
      </c>
    </row>
    <row r="99" spans="1:22" x14ac:dyDescent="0.35">
      <c r="A99" t="s">
        <v>2850</v>
      </c>
      <c r="E99" t="s">
        <v>1767</v>
      </c>
      <c r="G99" s="411" t="s">
        <v>2864</v>
      </c>
      <c r="H99">
        <v>2016</v>
      </c>
      <c r="I99" s="415">
        <v>25</v>
      </c>
      <c r="K99" t="s">
        <v>2865</v>
      </c>
      <c r="L99" t="s">
        <v>2853</v>
      </c>
      <c r="O99" s="412">
        <f t="shared" si="2"/>
        <v>2.5000000000000001E-2</v>
      </c>
      <c r="Q99" s="413">
        <f>IFERROR((I99/I100)^(1/(H99-H100)), "")</f>
        <v>0.92458673196759678</v>
      </c>
      <c r="T99">
        <v>1</v>
      </c>
      <c r="U99" t="s">
        <v>2872</v>
      </c>
      <c r="V99" t="s">
        <v>809</v>
      </c>
    </row>
    <row r="100" spans="1:22" x14ac:dyDescent="0.35">
      <c r="A100" t="s">
        <v>2850</v>
      </c>
      <c r="E100" t="s">
        <v>1767</v>
      </c>
      <c r="G100" s="411" t="s">
        <v>2864</v>
      </c>
      <c r="H100">
        <v>2011</v>
      </c>
      <c r="I100" s="415">
        <v>37</v>
      </c>
      <c r="K100" t="s">
        <v>2865</v>
      </c>
      <c r="L100" t="s">
        <v>2853</v>
      </c>
      <c r="O100" s="412">
        <f t="shared" si="2"/>
        <v>3.6999999999999998E-2</v>
      </c>
      <c r="Q100" s="414"/>
      <c r="T100">
        <v>1</v>
      </c>
      <c r="U100" t="s">
        <v>2872</v>
      </c>
      <c r="V100" t="s">
        <v>809</v>
      </c>
    </row>
    <row r="101" spans="1:22" x14ac:dyDescent="0.35">
      <c r="A101" t="s">
        <v>2850</v>
      </c>
      <c r="E101" t="s">
        <v>1779</v>
      </c>
      <c r="G101" s="411" t="s">
        <v>2851</v>
      </c>
      <c r="H101">
        <v>2019</v>
      </c>
      <c r="I101" s="415">
        <v>95</v>
      </c>
      <c r="K101" t="s">
        <v>2852</v>
      </c>
      <c r="L101" t="s">
        <v>2853</v>
      </c>
      <c r="O101" s="412">
        <f t="shared" si="2"/>
        <v>9.5000000000000001E-2</v>
      </c>
      <c r="Q101" s="413">
        <f>IFERROR((I101/I102)^(1/(H101-H102)), "")</f>
        <v>0.97429891282911052</v>
      </c>
      <c r="R101" s="413"/>
      <c r="T101">
        <v>1</v>
      </c>
      <c r="U101" t="s">
        <v>2873</v>
      </c>
      <c r="V101" t="s">
        <v>2874</v>
      </c>
    </row>
    <row r="102" spans="1:22" x14ac:dyDescent="0.35">
      <c r="A102" t="s">
        <v>2850</v>
      </c>
      <c r="E102" t="s">
        <v>1779</v>
      </c>
      <c r="G102" s="411" t="s">
        <v>2851</v>
      </c>
      <c r="H102">
        <v>2011</v>
      </c>
      <c r="I102" s="415">
        <v>117</v>
      </c>
      <c r="K102" t="s">
        <v>2852</v>
      </c>
      <c r="L102" t="s">
        <v>2853</v>
      </c>
      <c r="O102" s="412">
        <f t="shared" si="2"/>
        <v>0.11700000000000001</v>
      </c>
      <c r="Q102" s="414"/>
      <c r="T102">
        <v>1</v>
      </c>
      <c r="U102" t="s">
        <v>2873</v>
      </c>
      <c r="V102" t="s">
        <v>2874</v>
      </c>
    </row>
    <row r="103" spans="1:22" x14ac:dyDescent="0.35">
      <c r="A103" t="s">
        <v>2850</v>
      </c>
      <c r="E103" t="s">
        <v>1777</v>
      </c>
      <c r="G103" s="411" t="s">
        <v>2854</v>
      </c>
      <c r="H103">
        <v>2019</v>
      </c>
      <c r="I103" s="415">
        <v>264</v>
      </c>
      <c r="K103" t="s">
        <v>2855</v>
      </c>
      <c r="L103" t="s">
        <v>2853</v>
      </c>
      <c r="O103" s="412">
        <f t="shared" si="2"/>
        <v>0.26400000000000001</v>
      </c>
      <c r="Q103" s="413">
        <f>IFERROR((I103/I104)^(1/(H103-H104)), "")</f>
        <v>0.98373852368882952</v>
      </c>
      <c r="R103" s="413"/>
      <c r="T103">
        <v>1</v>
      </c>
      <c r="U103" t="s">
        <v>2873</v>
      </c>
      <c r="V103" t="s">
        <v>2874</v>
      </c>
    </row>
    <row r="104" spans="1:22" x14ac:dyDescent="0.35">
      <c r="A104" t="s">
        <v>2850</v>
      </c>
      <c r="E104" t="s">
        <v>1777</v>
      </c>
      <c r="G104" s="411" t="s">
        <v>2854</v>
      </c>
      <c r="H104">
        <v>2011</v>
      </c>
      <c r="I104" s="415">
        <v>301</v>
      </c>
      <c r="K104" t="s">
        <v>2855</v>
      </c>
      <c r="L104" t="s">
        <v>2853</v>
      </c>
      <c r="O104" s="412">
        <f t="shared" si="2"/>
        <v>0.30099999999999999</v>
      </c>
      <c r="Q104" s="414"/>
      <c r="T104">
        <v>1</v>
      </c>
      <c r="U104" t="s">
        <v>2873</v>
      </c>
      <c r="V104" t="s">
        <v>2874</v>
      </c>
    </row>
    <row r="105" spans="1:22" x14ac:dyDescent="0.35">
      <c r="A105" t="s">
        <v>2850</v>
      </c>
      <c r="E105" t="s">
        <v>1775</v>
      </c>
      <c r="G105" s="411" t="s">
        <v>2856</v>
      </c>
      <c r="H105">
        <v>2019</v>
      </c>
      <c r="I105" s="415">
        <v>274</v>
      </c>
      <c r="K105" t="s">
        <v>2857</v>
      </c>
      <c r="L105" t="s">
        <v>2853</v>
      </c>
      <c r="O105" s="412">
        <f t="shared" si="2"/>
        <v>0.27400000000000002</v>
      </c>
      <c r="Q105" s="413">
        <f>IFERROR((I105/I106)^(1/(H105-H106)), "")</f>
        <v>0.98078784072945902</v>
      </c>
      <c r="R105" s="413"/>
      <c r="T105">
        <v>1</v>
      </c>
      <c r="U105" t="s">
        <v>2873</v>
      </c>
      <c r="V105" t="s">
        <v>2874</v>
      </c>
    </row>
    <row r="106" spans="1:22" x14ac:dyDescent="0.35">
      <c r="A106" t="s">
        <v>2850</v>
      </c>
      <c r="E106" t="s">
        <v>1775</v>
      </c>
      <c r="G106" s="411" t="s">
        <v>2856</v>
      </c>
      <c r="H106">
        <v>2011</v>
      </c>
      <c r="I106" s="415">
        <v>320</v>
      </c>
      <c r="K106" t="s">
        <v>2857</v>
      </c>
      <c r="L106" t="s">
        <v>2853</v>
      </c>
      <c r="O106" s="412">
        <f t="shared" si="2"/>
        <v>0.32</v>
      </c>
      <c r="Q106" s="414"/>
      <c r="T106">
        <v>1</v>
      </c>
      <c r="U106" t="s">
        <v>2873</v>
      </c>
      <c r="V106" t="s">
        <v>2874</v>
      </c>
    </row>
    <row r="107" spans="1:22" x14ac:dyDescent="0.35">
      <c r="A107" t="s">
        <v>2850</v>
      </c>
      <c r="E107" t="s">
        <v>1773</v>
      </c>
      <c r="G107" s="411" t="s">
        <v>2858</v>
      </c>
      <c r="H107">
        <v>2019</v>
      </c>
      <c r="I107" s="415">
        <v>243</v>
      </c>
      <c r="K107" t="s">
        <v>2859</v>
      </c>
      <c r="L107" t="s">
        <v>2853</v>
      </c>
      <c r="O107" s="412">
        <f t="shared" si="2"/>
        <v>0.24299999999999999</v>
      </c>
      <c r="Q107" s="413">
        <f>IFERROR((I107/I108)^(1/(H107-H108)), "")</f>
        <v>0.97319510609944904</v>
      </c>
      <c r="R107" s="413"/>
      <c r="T107">
        <v>1</v>
      </c>
      <c r="U107" t="s">
        <v>2873</v>
      </c>
      <c r="V107" t="s">
        <v>2874</v>
      </c>
    </row>
    <row r="108" spans="1:22" x14ac:dyDescent="0.35">
      <c r="A108" t="s">
        <v>2850</v>
      </c>
      <c r="E108" t="s">
        <v>1773</v>
      </c>
      <c r="G108" s="411" t="s">
        <v>2858</v>
      </c>
      <c r="H108">
        <v>2011</v>
      </c>
      <c r="I108" s="415">
        <v>302</v>
      </c>
      <c r="K108" t="s">
        <v>2859</v>
      </c>
      <c r="L108" t="s">
        <v>2853</v>
      </c>
      <c r="O108" s="412">
        <f t="shared" si="2"/>
        <v>0.30199999999999999</v>
      </c>
      <c r="Q108" s="414"/>
      <c r="T108">
        <v>1</v>
      </c>
      <c r="U108" t="s">
        <v>2873</v>
      </c>
      <c r="V108" t="s">
        <v>2874</v>
      </c>
    </row>
    <row r="109" spans="1:22" x14ac:dyDescent="0.35">
      <c r="A109" t="s">
        <v>2850</v>
      </c>
      <c r="E109" t="s">
        <v>1771</v>
      </c>
      <c r="G109" s="411" t="s">
        <v>2860</v>
      </c>
      <c r="H109">
        <v>2019</v>
      </c>
      <c r="I109" s="415">
        <v>194</v>
      </c>
      <c r="K109" t="s">
        <v>2861</v>
      </c>
      <c r="L109" t="s">
        <v>2853</v>
      </c>
      <c r="O109" s="412">
        <f t="shared" si="2"/>
        <v>0.19400000000000001</v>
      </c>
      <c r="Q109" s="413">
        <f>IFERROR((I109/I110)^(1/(H109-H110)), "")</f>
        <v>1.0012961877055229</v>
      </c>
      <c r="R109" s="413"/>
      <c r="T109">
        <v>1</v>
      </c>
      <c r="U109" t="s">
        <v>2873</v>
      </c>
      <c r="V109" t="s">
        <v>2874</v>
      </c>
    </row>
    <row r="110" spans="1:22" x14ac:dyDescent="0.35">
      <c r="A110" t="s">
        <v>2850</v>
      </c>
      <c r="E110" t="s">
        <v>1771</v>
      </c>
      <c r="G110" s="411" t="s">
        <v>2860</v>
      </c>
      <c r="H110">
        <v>2011</v>
      </c>
      <c r="I110" s="415">
        <v>192</v>
      </c>
      <c r="K110" t="s">
        <v>2861</v>
      </c>
      <c r="L110" t="s">
        <v>2853</v>
      </c>
      <c r="O110" s="412">
        <f t="shared" si="2"/>
        <v>0.192</v>
      </c>
      <c r="Q110" s="414"/>
      <c r="T110">
        <v>1</v>
      </c>
      <c r="U110" t="s">
        <v>2873</v>
      </c>
      <c r="V110" t="s">
        <v>2874</v>
      </c>
    </row>
    <row r="111" spans="1:22" x14ac:dyDescent="0.35">
      <c r="A111" t="s">
        <v>2850</v>
      </c>
      <c r="E111" t="s">
        <v>1769</v>
      </c>
      <c r="G111" s="411" t="s">
        <v>2862</v>
      </c>
      <c r="H111">
        <v>2016</v>
      </c>
      <c r="I111" s="415">
        <v>85</v>
      </c>
      <c r="K111" t="s">
        <v>2863</v>
      </c>
      <c r="L111" t="s">
        <v>2853</v>
      </c>
      <c r="O111" s="412">
        <f t="shared" si="2"/>
        <v>8.5000000000000006E-2</v>
      </c>
      <c r="Q111" s="413">
        <f>IFERROR((I111/I112)^(1/(H111-H112)), "")</f>
        <v>0.8974561003782201</v>
      </c>
      <c r="T111">
        <v>1</v>
      </c>
      <c r="U111" t="s">
        <v>2873</v>
      </c>
      <c r="V111" t="s">
        <v>2874</v>
      </c>
    </row>
    <row r="112" spans="1:22" x14ac:dyDescent="0.35">
      <c r="A112" t="s">
        <v>2850</v>
      </c>
      <c r="E112" t="s">
        <v>1769</v>
      </c>
      <c r="G112" s="411" t="s">
        <v>2862</v>
      </c>
      <c r="H112">
        <v>2011</v>
      </c>
      <c r="I112" s="415">
        <v>146</v>
      </c>
      <c r="K112" t="s">
        <v>2863</v>
      </c>
      <c r="L112" t="s">
        <v>2853</v>
      </c>
      <c r="O112" s="412">
        <f t="shared" si="2"/>
        <v>0.14599999999999999</v>
      </c>
      <c r="Q112" s="414"/>
      <c r="T112">
        <v>1</v>
      </c>
      <c r="U112" t="s">
        <v>2873</v>
      </c>
      <c r="V112" t="s">
        <v>2874</v>
      </c>
    </row>
    <row r="113" spans="1:22" x14ac:dyDescent="0.35">
      <c r="A113" t="s">
        <v>2850</v>
      </c>
      <c r="E113" t="s">
        <v>1767</v>
      </c>
      <c r="G113" s="411" t="s">
        <v>2864</v>
      </c>
      <c r="H113">
        <v>2016</v>
      </c>
      <c r="I113" s="415">
        <v>0</v>
      </c>
      <c r="K113" t="s">
        <v>2875</v>
      </c>
      <c r="L113" t="s">
        <v>2853</v>
      </c>
      <c r="O113" s="412">
        <f t="shared" si="2"/>
        <v>0</v>
      </c>
      <c r="Q113" s="414">
        <v>1</v>
      </c>
      <c r="T113">
        <v>1</v>
      </c>
      <c r="U113" t="s">
        <v>2873</v>
      </c>
      <c r="V113" t="s">
        <v>2874</v>
      </c>
    </row>
    <row r="114" spans="1:22" x14ac:dyDescent="0.35">
      <c r="A114" t="s">
        <v>2850</v>
      </c>
      <c r="E114" t="s">
        <v>1779</v>
      </c>
      <c r="G114" s="411" t="s">
        <v>2851</v>
      </c>
      <c r="H114">
        <v>2019</v>
      </c>
      <c r="I114" s="415">
        <v>73</v>
      </c>
      <c r="K114" t="s">
        <v>2852</v>
      </c>
      <c r="L114" t="s">
        <v>2853</v>
      </c>
      <c r="O114" s="412">
        <f t="shared" si="2"/>
        <v>7.2999999999999995E-2</v>
      </c>
      <c r="Q114" s="413">
        <f>IFERROR((I114/I115)^(1/(H114-H115)), "")</f>
        <v>0.92100707936104054</v>
      </c>
      <c r="R114" s="413"/>
      <c r="T114">
        <v>1</v>
      </c>
      <c r="U114" t="s">
        <v>2876</v>
      </c>
      <c r="V114" t="s">
        <v>2877</v>
      </c>
    </row>
    <row r="115" spans="1:22" x14ac:dyDescent="0.35">
      <c r="A115" t="s">
        <v>2850</v>
      </c>
      <c r="E115" t="s">
        <v>1779</v>
      </c>
      <c r="G115" s="411" t="s">
        <v>2851</v>
      </c>
      <c r="H115">
        <v>2011</v>
      </c>
      <c r="I115" s="415">
        <v>141</v>
      </c>
      <c r="K115" t="s">
        <v>2852</v>
      </c>
      <c r="L115" t="s">
        <v>2853</v>
      </c>
      <c r="O115" s="412">
        <f t="shared" si="2"/>
        <v>0.14099999999999999</v>
      </c>
      <c r="Q115" s="414"/>
      <c r="T115">
        <v>1</v>
      </c>
      <c r="U115" t="s">
        <v>2876</v>
      </c>
      <c r="V115" t="s">
        <v>2877</v>
      </c>
    </row>
    <row r="116" spans="1:22" x14ac:dyDescent="0.35">
      <c r="A116" t="s">
        <v>2850</v>
      </c>
      <c r="E116" t="s">
        <v>1777</v>
      </c>
      <c r="G116" s="411" t="s">
        <v>2854</v>
      </c>
      <c r="H116">
        <v>2019</v>
      </c>
      <c r="I116" s="415">
        <v>248</v>
      </c>
      <c r="K116" t="s">
        <v>2855</v>
      </c>
      <c r="L116" t="s">
        <v>2853</v>
      </c>
      <c r="O116" s="412">
        <f t="shared" si="2"/>
        <v>0.248</v>
      </c>
      <c r="Q116" s="413">
        <f>IFERROR((I116/I117)^(1/(H116-H117)), "")</f>
        <v>1.0122403503324773</v>
      </c>
      <c r="R116" s="413"/>
      <c r="T116">
        <v>1</v>
      </c>
      <c r="U116" t="s">
        <v>2876</v>
      </c>
      <c r="V116" t="s">
        <v>2877</v>
      </c>
    </row>
    <row r="117" spans="1:22" x14ac:dyDescent="0.35">
      <c r="A117" t="s">
        <v>2850</v>
      </c>
      <c r="E117" t="s">
        <v>1777</v>
      </c>
      <c r="G117" s="411" t="s">
        <v>2854</v>
      </c>
      <c r="H117">
        <v>2011</v>
      </c>
      <c r="I117" s="415">
        <v>225</v>
      </c>
      <c r="K117" t="s">
        <v>2855</v>
      </c>
      <c r="L117" t="s">
        <v>2853</v>
      </c>
      <c r="O117" s="412">
        <f t="shared" si="2"/>
        <v>0.22500000000000001</v>
      </c>
      <c r="Q117" s="414"/>
      <c r="T117">
        <v>1</v>
      </c>
      <c r="U117" t="s">
        <v>2876</v>
      </c>
      <c r="V117" t="s">
        <v>2877</v>
      </c>
    </row>
    <row r="118" spans="1:22" x14ac:dyDescent="0.35">
      <c r="A118" t="s">
        <v>2850</v>
      </c>
      <c r="E118" t="s">
        <v>1775</v>
      </c>
      <c r="G118" s="411" t="s">
        <v>2856</v>
      </c>
      <c r="H118">
        <v>2019</v>
      </c>
      <c r="I118" s="415">
        <v>214</v>
      </c>
      <c r="K118" t="s">
        <v>2857</v>
      </c>
      <c r="L118" t="s">
        <v>2853</v>
      </c>
      <c r="O118" s="412">
        <f t="shared" si="2"/>
        <v>0.214</v>
      </c>
      <c r="Q118" s="413">
        <f>IFERROR((I118/I119)^(1/(H118-H119)), "")</f>
        <v>0.99102758280210379</v>
      </c>
      <c r="R118" s="413"/>
      <c r="T118">
        <v>1</v>
      </c>
      <c r="U118" t="s">
        <v>2876</v>
      </c>
      <c r="V118" t="s">
        <v>2877</v>
      </c>
    </row>
    <row r="119" spans="1:22" x14ac:dyDescent="0.35">
      <c r="A119" t="s">
        <v>2850</v>
      </c>
      <c r="E119" t="s">
        <v>1775</v>
      </c>
      <c r="G119" s="411" t="s">
        <v>2856</v>
      </c>
      <c r="H119">
        <v>2011</v>
      </c>
      <c r="I119" s="415">
        <v>230</v>
      </c>
      <c r="K119" t="s">
        <v>2857</v>
      </c>
      <c r="L119" t="s">
        <v>2853</v>
      </c>
      <c r="O119" s="412">
        <f t="shared" si="2"/>
        <v>0.23</v>
      </c>
      <c r="Q119" s="414"/>
      <c r="T119">
        <v>1</v>
      </c>
      <c r="U119" t="s">
        <v>2876</v>
      </c>
      <c r="V119" t="s">
        <v>2877</v>
      </c>
    </row>
    <row r="120" spans="1:22" x14ac:dyDescent="0.35">
      <c r="A120" t="s">
        <v>2850</v>
      </c>
      <c r="E120" t="s">
        <v>1773</v>
      </c>
      <c r="G120" s="411" t="s">
        <v>2858</v>
      </c>
      <c r="H120">
        <v>2019</v>
      </c>
      <c r="I120" s="415">
        <v>169</v>
      </c>
      <c r="K120" t="s">
        <v>2859</v>
      </c>
      <c r="L120" t="s">
        <v>2853</v>
      </c>
      <c r="O120" s="412">
        <f t="shared" si="2"/>
        <v>0.16900000000000001</v>
      </c>
      <c r="Q120" s="413">
        <f>IFERROR((I120/I121)^(1/(H120-H121)), "")</f>
        <v>0.96812252252223585</v>
      </c>
      <c r="R120" s="413"/>
      <c r="T120">
        <v>1</v>
      </c>
      <c r="U120" t="s">
        <v>2876</v>
      </c>
      <c r="V120" t="s">
        <v>2877</v>
      </c>
    </row>
    <row r="121" spans="1:22" x14ac:dyDescent="0.35">
      <c r="A121" t="s">
        <v>2850</v>
      </c>
      <c r="E121" t="s">
        <v>1773</v>
      </c>
      <c r="G121" s="411" t="s">
        <v>2858</v>
      </c>
      <c r="H121">
        <v>2011</v>
      </c>
      <c r="I121" s="415">
        <v>219</v>
      </c>
      <c r="K121" t="s">
        <v>2859</v>
      </c>
      <c r="L121" t="s">
        <v>2853</v>
      </c>
      <c r="O121" s="412">
        <f t="shared" si="2"/>
        <v>0.219</v>
      </c>
      <c r="Q121" s="414"/>
      <c r="T121">
        <v>1</v>
      </c>
      <c r="U121" t="s">
        <v>2876</v>
      </c>
      <c r="V121" t="s">
        <v>2877</v>
      </c>
    </row>
    <row r="122" spans="1:22" x14ac:dyDescent="0.35">
      <c r="A122" t="s">
        <v>2850</v>
      </c>
      <c r="E122" t="s">
        <v>1771</v>
      </c>
      <c r="G122" s="411" t="s">
        <v>2860</v>
      </c>
      <c r="H122">
        <v>2019</v>
      </c>
      <c r="I122" s="415">
        <v>127</v>
      </c>
      <c r="K122" t="s">
        <v>2861</v>
      </c>
      <c r="L122" t="s">
        <v>2853</v>
      </c>
      <c r="O122" s="412">
        <f t="shared" si="2"/>
        <v>0.127</v>
      </c>
      <c r="Q122" s="413">
        <f>IFERROR((I122/I123)^(1/(H122-H123)), "")</f>
        <v>0.99902008324967195</v>
      </c>
      <c r="R122" s="413"/>
      <c r="T122">
        <v>1</v>
      </c>
      <c r="U122" t="s">
        <v>2876</v>
      </c>
      <c r="V122" t="s">
        <v>2877</v>
      </c>
    </row>
    <row r="123" spans="1:22" x14ac:dyDescent="0.35">
      <c r="A123" t="s">
        <v>2850</v>
      </c>
      <c r="E123" t="s">
        <v>1771</v>
      </c>
      <c r="G123" s="411" t="s">
        <v>2860</v>
      </c>
      <c r="H123">
        <v>2011</v>
      </c>
      <c r="I123" s="415">
        <v>128</v>
      </c>
      <c r="K123" t="s">
        <v>2861</v>
      </c>
      <c r="L123" t="s">
        <v>2853</v>
      </c>
      <c r="O123" s="412">
        <f t="shared" si="2"/>
        <v>0.128</v>
      </c>
      <c r="Q123" s="414"/>
      <c r="T123">
        <v>1</v>
      </c>
      <c r="U123" t="s">
        <v>2876</v>
      </c>
      <c r="V123" t="s">
        <v>2877</v>
      </c>
    </row>
    <row r="124" spans="1:22" x14ac:dyDescent="0.35">
      <c r="A124" t="s">
        <v>2850</v>
      </c>
      <c r="E124" t="s">
        <v>1769</v>
      </c>
      <c r="G124" s="411" t="s">
        <v>2862</v>
      </c>
      <c r="H124">
        <v>2019</v>
      </c>
      <c r="I124" s="415">
        <v>66</v>
      </c>
      <c r="K124" t="s">
        <v>2863</v>
      </c>
      <c r="L124" t="s">
        <v>2853</v>
      </c>
      <c r="O124" s="412">
        <f t="shared" si="2"/>
        <v>6.6000000000000003E-2</v>
      </c>
      <c r="Q124" s="413">
        <f>IFERROR((I124/I125)^(1/(H124-H125)), "")</f>
        <v>0.98747846761616642</v>
      </c>
      <c r="R124" s="413"/>
      <c r="T124">
        <v>1</v>
      </c>
      <c r="U124" t="s">
        <v>2876</v>
      </c>
      <c r="V124" t="s">
        <v>2877</v>
      </c>
    </row>
    <row r="125" spans="1:22" x14ac:dyDescent="0.35">
      <c r="A125" t="s">
        <v>2850</v>
      </c>
      <c r="E125" t="s">
        <v>1769</v>
      </c>
      <c r="G125" s="411" t="s">
        <v>2862</v>
      </c>
      <c r="H125">
        <v>2011</v>
      </c>
      <c r="I125" s="415">
        <v>73</v>
      </c>
      <c r="K125" t="s">
        <v>2863</v>
      </c>
      <c r="L125" t="s">
        <v>2853</v>
      </c>
      <c r="O125" s="412">
        <f t="shared" si="2"/>
        <v>7.2999999999999995E-2</v>
      </c>
      <c r="Q125" s="414"/>
      <c r="T125">
        <v>1</v>
      </c>
      <c r="U125" t="s">
        <v>2876</v>
      </c>
      <c r="V125" t="s">
        <v>2877</v>
      </c>
    </row>
    <row r="126" spans="1:22" x14ac:dyDescent="0.35">
      <c r="A126" t="s">
        <v>2850</v>
      </c>
      <c r="E126" t="s">
        <v>1767</v>
      </c>
      <c r="G126" s="411" t="s">
        <v>2864</v>
      </c>
      <c r="H126">
        <v>2011</v>
      </c>
      <c r="I126" s="415">
        <v>22</v>
      </c>
      <c r="K126" t="s">
        <v>2865</v>
      </c>
      <c r="L126" t="s">
        <v>2853</v>
      </c>
      <c r="O126" s="412">
        <f t="shared" si="2"/>
        <v>2.1999999999999999E-2</v>
      </c>
      <c r="Q126" s="413">
        <v>1</v>
      </c>
      <c r="T126">
        <v>1</v>
      </c>
      <c r="U126" t="s">
        <v>2876</v>
      </c>
      <c r="V126" t="s">
        <v>2877</v>
      </c>
    </row>
    <row r="127" spans="1:22" x14ac:dyDescent="0.35">
      <c r="A127" t="s">
        <v>2850</v>
      </c>
      <c r="E127" t="s">
        <v>1779</v>
      </c>
      <c r="G127" s="411" t="s">
        <v>2851</v>
      </c>
      <c r="H127">
        <v>2019</v>
      </c>
      <c r="I127" s="415">
        <v>73</v>
      </c>
      <c r="K127" t="s">
        <v>2852</v>
      </c>
      <c r="L127" t="s">
        <v>2853</v>
      </c>
      <c r="O127" s="412">
        <f t="shared" si="2"/>
        <v>7.2999999999999995E-2</v>
      </c>
      <c r="Q127" s="413">
        <f>IFERROR((I127/I128)^(1/(H127-H128)), "")</f>
        <v>1.0146147881626517</v>
      </c>
      <c r="R127" s="413"/>
      <c r="T127">
        <v>1</v>
      </c>
      <c r="U127" t="s">
        <v>2878</v>
      </c>
      <c r="V127" t="s">
        <v>2879</v>
      </c>
    </row>
    <row r="128" spans="1:22" x14ac:dyDescent="0.35">
      <c r="A128" t="s">
        <v>2850</v>
      </c>
      <c r="E128" t="s">
        <v>1779</v>
      </c>
      <c r="G128" s="411" t="s">
        <v>2851</v>
      </c>
      <c r="H128">
        <v>2011</v>
      </c>
      <c r="I128" s="415">
        <v>65</v>
      </c>
      <c r="K128" t="s">
        <v>2852</v>
      </c>
      <c r="L128" t="s">
        <v>2853</v>
      </c>
      <c r="O128" s="412">
        <f t="shared" si="2"/>
        <v>6.5000000000000002E-2</v>
      </c>
      <c r="Q128" s="414"/>
      <c r="T128">
        <v>1</v>
      </c>
      <c r="U128" t="s">
        <v>2878</v>
      </c>
      <c r="V128" t="s">
        <v>2879</v>
      </c>
    </row>
    <row r="129" spans="1:22" x14ac:dyDescent="0.35">
      <c r="A129" t="s">
        <v>2850</v>
      </c>
      <c r="E129" t="s">
        <v>1777</v>
      </c>
      <c r="G129" s="411" t="s">
        <v>2854</v>
      </c>
      <c r="H129">
        <v>2019</v>
      </c>
      <c r="I129" s="415">
        <v>181</v>
      </c>
      <c r="K129" t="s">
        <v>2855</v>
      </c>
      <c r="L129" t="s">
        <v>2853</v>
      </c>
      <c r="O129" s="412">
        <f t="shared" si="2"/>
        <v>0.18099999999999999</v>
      </c>
      <c r="Q129" s="413">
        <f>IFERROR((I129/I130)^(1/(H129-H130)), "")</f>
        <v>1.0020913689895239</v>
      </c>
      <c r="R129" s="413"/>
      <c r="T129">
        <v>1</v>
      </c>
      <c r="U129" t="s">
        <v>2878</v>
      </c>
      <c r="V129" t="s">
        <v>2879</v>
      </c>
    </row>
    <row r="130" spans="1:22" x14ac:dyDescent="0.35">
      <c r="A130" t="s">
        <v>2850</v>
      </c>
      <c r="E130" t="s">
        <v>1777</v>
      </c>
      <c r="G130" s="411" t="s">
        <v>2854</v>
      </c>
      <c r="H130">
        <v>2011</v>
      </c>
      <c r="I130" s="415">
        <v>178</v>
      </c>
      <c r="K130" t="s">
        <v>2855</v>
      </c>
      <c r="L130" t="s">
        <v>2853</v>
      </c>
      <c r="O130" s="412">
        <f t="shared" si="2"/>
        <v>0.17799999999999999</v>
      </c>
      <c r="Q130" s="414"/>
      <c r="T130">
        <v>1</v>
      </c>
      <c r="U130" t="s">
        <v>2878</v>
      </c>
      <c r="V130" t="s">
        <v>2879</v>
      </c>
    </row>
    <row r="131" spans="1:22" x14ac:dyDescent="0.35">
      <c r="A131" t="s">
        <v>2850</v>
      </c>
      <c r="E131" t="s">
        <v>1775</v>
      </c>
      <c r="G131" s="411" t="s">
        <v>2856</v>
      </c>
      <c r="H131">
        <v>2019</v>
      </c>
      <c r="I131" s="415">
        <v>214</v>
      </c>
      <c r="K131" t="s">
        <v>2857</v>
      </c>
      <c r="L131" t="s">
        <v>2853</v>
      </c>
      <c r="O131" s="412">
        <f t="shared" si="2"/>
        <v>0.214</v>
      </c>
      <c r="Q131" s="413">
        <f>IFERROR((I131/I132)^(1/(H131-H132)), "")</f>
        <v>0.98124352348206356</v>
      </c>
      <c r="R131" s="413"/>
      <c r="T131">
        <v>1</v>
      </c>
      <c r="U131" t="s">
        <v>2878</v>
      </c>
      <c r="V131" t="s">
        <v>2879</v>
      </c>
    </row>
    <row r="132" spans="1:22" x14ac:dyDescent="0.35">
      <c r="A132" t="s">
        <v>2850</v>
      </c>
      <c r="E132" t="s">
        <v>1775</v>
      </c>
      <c r="G132" s="411" t="s">
        <v>2856</v>
      </c>
      <c r="H132">
        <v>2011</v>
      </c>
      <c r="I132" s="415">
        <v>249</v>
      </c>
      <c r="K132" t="s">
        <v>2857</v>
      </c>
      <c r="L132" t="s">
        <v>2853</v>
      </c>
      <c r="O132" s="412">
        <f t="shared" si="2"/>
        <v>0.249</v>
      </c>
      <c r="Q132" s="414"/>
      <c r="T132">
        <v>1</v>
      </c>
      <c r="U132" t="s">
        <v>2878</v>
      </c>
      <c r="V132" t="s">
        <v>2879</v>
      </c>
    </row>
    <row r="133" spans="1:22" x14ac:dyDescent="0.35">
      <c r="A133" t="s">
        <v>2850</v>
      </c>
      <c r="E133" t="s">
        <v>1773</v>
      </c>
      <c r="G133" s="411" t="s">
        <v>2858</v>
      </c>
      <c r="H133">
        <v>2019</v>
      </c>
      <c r="I133" s="415">
        <v>161</v>
      </c>
      <c r="K133" t="s">
        <v>2859</v>
      </c>
      <c r="L133" t="s">
        <v>2853</v>
      </c>
      <c r="O133" s="412">
        <f t="shared" ref="O133:O193" si="3">IF(I133="","NA",I133/1000)</f>
        <v>0.161</v>
      </c>
      <c r="Q133" s="413">
        <f>IFERROR((I133/I134)^(1/(H133-H134)), "")</f>
        <v>0.96733259669911176</v>
      </c>
      <c r="R133" s="413"/>
      <c r="T133">
        <v>1</v>
      </c>
      <c r="U133" t="s">
        <v>2878</v>
      </c>
      <c r="V133" t="s">
        <v>2879</v>
      </c>
    </row>
    <row r="134" spans="1:22" x14ac:dyDescent="0.35">
      <c r="A134" t="s">
        <v>2850</v>
      </c>
      <c r="E134" t="s">
        <v>1773</v>
      </c>
      <c r="G134" s="411" t="s">
        <v>2858</v>
      </c>
      <c r="H134">
        <v>2011</v>
      </c>
      <c r="I134" s="415">
        <v>210</v>
      </c>
      <c r="K134" t="s">
        <v>2859</v>
      </c>
      <c r="L134" t="s">
        <v>2853</v>
      </c>
      <c r="O134" s="412">
        <f t="shared" si="3"/>
        <v>0.21</v>
      </c>
      <c r="Q134" s="414"/>
      <c r="T134">
        <v>1</v>
      </c>
      <c r="U134" t="s">
        <v>2878</v>
      </c>
      <c r="V134" t="s">
        <v>2879</v>
      </c>
    </row>
    <row r="135" spans="1:22" x14ac:dyDescent="0.35">
      <c r="A135" t="s">
        <v>2850</v>
      </c>
      <c r="E135" t="s">
        <v>1771</v>
      </c>
      <c r="G135" s="411" t="s">
        <v>2860</v>
      </c>
      <c r="H135">
        <v>2019</v>
      </c>
      <c r="I135" s="415">
        <v>130</v>
      </c>
      <c r="K135" t="s">
        <v>2861</v>
      </c>
      <c r="L135" t="s">
        <v>2853</v>
      </c>
      <c r="O135" s="412">
        <f t="shared" si="3"/>
        <v>0.13</v>
      </c>
      <c r="Q135" s="413">
        <f>IFERROR((I135/I136)^(1/(H135-H136)), "")</f>
        <v>0.97437901304265118</v>
      </c>
      <c r="R135" s="413"/>
      <c r="T135">
        <v>1</v>
      </c>
      <c r="U135" t="s">
        <v>2878</v>
      </c>
      <c r="V135" t="s">
        <v>2879</v>
      </c>
    </row>
    <row r="136" spans="1:22" x14ac:dyDescent="0.35">
      <c r="A136" t="s">
        <v>2850</v>
      </c>
      <c r="E136" t="s">
        <v>1771</v>
      </c>
      <c r="G136" s="411" t="s">
        <v>2860</v>
      </c>
      <c r="H136">
        <v>2011</v>
      </c>
      <c r="I136" s="415">
        <v>160</v>
      </c>
      <c r="K136" t="s">
        <v>2861</v>
      </c>
      <c r="L136" t="s">
        <v>2853</v>
      </c>
      <c r="O136" s="412">
        <f t="shared" si="3"/>
        <v>0.16</v>
      </c>
      <c r="Q136" s="414"/>
      <c r="T136">
        <v>1</v>
      </c>
      <c r="U136" t="s">
        <v>2878</v>
      </c>
      <c r="V136" t="s">
        <v>2879</v>
      </c>
    </row>
    <row r="137" spans="1:22" x14ac:dyDescent="0.35">
      <c r="A137" t="s">
        <v>2850</v>
      </c>
      <c r="E137" t="s">
        <v>1769</v>
      </c>
      <c r="G137" s="411" t="s">
        <v>2862</v>
      </c>
      <c r="H137">
        <v>2019</v>
      </c>
      <c r="I137" s="415">
        <v>38</v>
      </c>
      <c r="K137" t="s">
        <v>2863</v>
      </c>
      <c r="L137" t="s">
        <v>2853</v>
      </c>
      <c r="O137" s="412">
        <f t="shared" si="3"/>
        <v>3.7999999999999999E-2</v>
      </c>
      <c r="Q137" s="413">
        <f>IFERROR((I137/I138)^(1/(H137-H138)), "")</f>
        <v>0.91852354154919258</v>
      </c>
      <c r="R137" s="413"/>
      <c r="T137">
        <v>1</v>
      </c>
      <c r="U137" t="s">
        <v>2878</v>
      </c>
      <c r="V137" t="s">
        <v>2879</v>
      </c>
    </row>
    <row r="138" spans="1:22" x14ac:dyDescent="0.35">
      <c r="A138" t="s">
        <v>2850</v>
      </c>
      <c r="E138" t="s">
        <v>1769</v>
      </c>
      <c r="G138" s="411" t="s">
        <v>2862</v>
      </c>
      <c r="H138">
        <v>2011</v>
      </c>
      <c r="I138" s="415">
        <v>75</v>
      </c>
      <c r="K138" t="s">
        <v>2863</v>
      </c>
      <c r="L138" t="s">
        <v>2853</v>
      </c>
      <c r="O138" s="412">
        <f t="shared" si="3"/>
        <v>7.4999999999999997E-2</v>
      </c>
      <c r="Q138" s="413"/>
      <c r="T138">
        <v>1</v>
      </c>
      <c r="U138" t="s">
        <v>2878</v>
      </c>
      <c r="V138" t="s">
        <v>2879</v>
      </c>
    </row>
    <row r="139" spans="1:22" x14ac:dyDescent="0.35">
      <c r="A139" t="s">
        <v>2850</v>
      </c>
      <c r="E139" t="s">
        <v>1767</v>
      </c>
      <c r="G139" s="411" t="s">
        <v>2864</v>
      </c>
      <c r="H139">
        <v>2016</v>
      </c>
      <c r="I139" s="415">
        <v>27</v>
      </c>
      <c r="K139" t="s">
        <v>2865</v>
      </c>
      <c r="L139" t="s">
        <v>2853</v>
      </c>
      <c r="O139" s="412">
        <f t="shared" si="3"/>
        <v>2.7E-2</v>
      </c>
      <c r="Q139" s="413">
        <f>IFERROR((I139/I140)^(1/(H139-H140)), "")</f>
        <v>0.92909437646256021</v>
      </c>
      <c r="T139">
        <v>1</v>
      </c>
      <c r="U139" t="s">
        <v>2878</v>
      </c>
      <c r="V139" t="s">
        <v>2879</v>
      </c>
    </row>
    <row r="140" spans="1:22" x14ac:dyDescent="0.35">
      <c r="A140" t="s">
        <v>2850</v>
      </c>
      <c r="E140" t="s">
        <v>1767</v>
      </c>
      <c r="G140" s="411" t="s">
        <v>2864</v>
      </c>
      <c r="H140">
        <v>2011</v>
      </c>
      <c r="I140" s="415">
        <v>39</v>
      </c>
      <c r="K140" t="s">
        <v>2865</v>
      </c>
      <c r="L140" t="s">
        <v>2853</v>
      </c>
      <c r="O140" s="412">
        <f t="shared" si="3"/>
        <v>3.9E-2</v>
      </c>
      <c r="Q140" s="413"/>
      <c r="T140">
        <v>1</v>
      </c>
      <c r="U140" t="s">
        <v>2878</v>
      </c>
      <c r="V140" t="s">
        <v>2879</v>
      </c>
    </row>
    <row r="141" spans="1:22" x14ac:dyDescent="0.35">
      <c r="A141" t="s">
        <v>2850</v>
      </c>
      <c r="E141" t="s">
        <v>1779</v>
      </c>
      <c r="G141" s="411" t="s">
        <v>2851</v>
      </c>
      <c r="H141">
        <v>2019</v>
      </c>
      <c r="I141" s="415">
        <v>124</v>
      </c>
      <c r="K141" t="s">
        <v>2852</v>
      </c>
      <c r="L141" t="s">
        <v>2853</v>
      </c>
      <c r="O141" s="412">
        <f t="shared" si="3"/>
        <v>0.124</v>
      </c>
      <c r="Q141" s="413">
        <f>IFERROR((I141/I142)^(1/(H141-H142)), "")</f>
        <v>1.0613689296226481</v>
      </c>
      <c r="R141" s="413"/>
      <c r="T141">
        <v>1</v>
      </c>
      <c r="U141" t="s">
        <v>2880</v>
      </c>
      <c r="V141" t="s">
        <v>2881</v>
      </c>
    </row>
    <row r="142" spans="1:22" x14ac:dyDescent="0.35">
      <c r="A142" t="s">
        <v>2850</v>
      </c>
      <c r="E142" t="s">
        <v>1779</v>
      </c>
      <c r="G142" s="411" t="s">
        <v>2851</v>
      </c>
      <c r="H142">
        <v>2011</v>
      </c>
      <c r="I142" s="415">
        <v>77</v>
      </c>
      <c r="K142" t="s">
        <v>2852</v>
      </c>
      <c r="L142" t="s">
        <v>2853</v>
      </c>
      <c r="O142" s="412">
        <f t="shared" si="3"/>
        <v>7.6999999999999999E-2</v>
      </c>
      <c r="Q142" s="413"/>
      <c r="T142">
        <v>1</v>
      </c>
      <c r="U142" t="s">
        <v>2880</v>
      </c>
      <c r="V142" t="s">
        <v>2881</v>
      </c>
    </row>
    <row r="143" spans="1:22" x14ac:dyDescent="0.35">
      <c r="A143" t="s">
        <v>2850</v>
      </c>
      <c r="E143" t="s">
        <v>1777</v>
      </c>
      <c r="G143" s="411" t="s">
        <v>2854</v>
      </c>
      <c r="H143">
        <v>2019</v>
      </c>
      <c r="I143" s="415">
        <v>161</v>
      </c>
      <c r="K143" t="s">
        <v>2855</v>
      </c>
      <c r="L143" t="s">
        <v>2853</v>
      </c>
      <c r="O143" s="412">
        <f t="shared" si="3"/>
        <v>0.161</v>
      </c>
      <c r="Q143" s="413">
        <f>IFERROR((I143/I144)^(1/(H143-H144)), "")</f>
        <v>1.0185360018582728</v>
      </c>
      <c r="R143" s="413"/>
      <c r="T143">
        <v>1</v>
      </c>
      <c r="U143" t="s">
        <v>2880</v>
      </c>
      <c r="V143" t="s">
        <v>2881</v>
      </c>
    </row>
    <row r="144" spans="1:22" x14ac:dyDescent="0.35">
      <c r="A144" t="s">
        <v>2850</v>
      </c>
      <c r="E144" t="s">
        <v>1777</v>
      </c>
      <c r="G144" s="411" t="s">
        <v>2854</v>
      </c>
      <c r="H144">
        <v>2011</v>
      </c>
      <c r="I144" s="415">
        <v>139</v>
      </c>
      <c r="K144" t="s">
        <v>2855</v>
      </c>
      <c r="L144" t="s">
        <v>2853</v>
      </c>
      <c r="O144" s="412">
        <f t="shared" si="3"/>
        <v>0.13900000000000001</v>
      </c>
      <c r="Q144" s="413"/>
      <c r="T144">
        <v>1</v>
      </c>
      <c r="U144" t="s">
        <v>2880</v>
      </c>
      <c r="V144" t="s">
        <v>2881</v>
      </c>
    </row>
    <row r="145" spans="1:22" x14ac:dyDescent="0.35">
      <c r="A145" t="s">
        <v>2850</v>
      </c>
      <c r="E145" t="s">
        <v>1775</v>
      </c>
      <c r="G145" s="411" t="s">
        <v>2856</v>
      </c>
      <c r="H145">
        <v>2019</v>
      </c>
      <c r="I145" s="415">
        <v>175</v>
      </c>
      <c r="K145" t="s">
        <v>2857</v>
      </c>
      <c r="L145" t="s">
        <v>2853</v>
      </c>
      <c r="O145" s="412">
        <f t="shared" si="3"/>
        <v>0.17499999999999999</v>
      </c>
      <c r="Q145" s="413">
        <f>IFERROR((I145/I146)^(1/(H145-H146)), "")</f>
        <v>0.99858053855846252</v>
      </c>
      <c r="R145" s="413"/>
      <c r="T145">
        <v>1</v>
      </c>
      <c r="U145" t="s">
        <v>2880</v>
      </c>
      <c r="V145" t="s">
        <v>2881</v>
      </c>
    </row>
    <row r="146" spans="1:22" x14ac:dyDescent="0.35">
      <c r="A146" t="s">
        <v>2850</v>
      </c>
      <c r="E146" t="s">
        <v>1775</v>
      </c>
      <c r="G146" s="411" t="s">
        <v>2856</v>
      </c>
      <c r="H146">
        <v>2011</v>
      </c>
      <c r="I146" s="415">
        <v>177</v>
      </c>
      <c r="K146" t="s">
        <v>2857</v>
      </c>
      <c r="L146" t="s">
        <v>2853</v>
      </c>
      <c r="O146" s="412">
        <f t="shared" si="3"/>
        <v>0.17699999999999999</v>
      </c>
      <c r="Q146" s="413"/>
      <c r="R146" s="413"/>
      <c r="T146">
        <v>1</v>
      </c>
      <c r="U146" t="s">
        <v>2880</v>
      </c>
      <c r="V146" t="s">
        <v>2881</v>
      </c>
    </row>
    <row r="147" spans="1:22" x14ac:dyDescent="0.35">
      <c r="A147" t="s">
        <v>2850</v>
      </c>
      <c r="E147" t="s">
        <v>1773</v>
      </c>
      <c r="G147" s="411" t="s">
        <v>2858</v>
      </c>
      <c r="H147">
        <v>2019</v>
      </c>
      <c r="I147" s="415">
        <v>135</v>
      </c>
      <c r="K147" t="s">
        <v>2859</v>
      </c>
      <c r="L147" t="s">
        <v>2853</v>
      </c>
      <c r="O147" s="412">
        <f t="shared" si="3"/>
        <v>0.13500000000000001</v>
      </c>
      <c r="Q147" s="413">
        <f>IFERROR((I147/I148)^(1/(H147-H148)), "")</f>
        <v>0.9752281484642602</v>
      </c>
      <c r="R147" s="413"/>
      <c r="T147">
        <v>1</v>
      </c>
      <c r="U147" t="s">
        <v>2880</v>
      </c>
      <c r="V147" t="s">
        <v>2881</v>
      </c>
    </row>
    <row r="148" spans="1:22" x14ac:dyDescent="0.35">
      <c r="A148" t="s">
        <v>2850</v>
      </c>
      <c r="E148" t="s">
        <v>1773</v>
      </c>
      <c r="G148" s="411" t="s">
        <v>2858</v>
      </c>
      <c r="H148">
        <v>2011</v>
      </c>
      <c r="I148" s="415">
        <v>165</v>
      </c>
      <c r="K148" t="s">
        <v>2859</v>
      </c>
      <c r="L148" t="s">
        <v>2853</v>
      </c>
      <c r="O148" s="412">
        <f t="shared" si="3"/>
        <v>0.16500000000000001</v>
      </c>
      <c r="Q148" s="413"/>
      <c r="T148">
        <v>1</v>
      </c>
      <c r="U148" t="s">
        <v>2880</v>
      </c>
      <c r="V148" t="s">
        <v>2881</v>
      </c>
    </row>
    <row r="149" spans="1:22" x14ac:dyDescent="0.35">
      <c r="A149" t="s">
        <v>2850</v>
      </c>
      <c r="E149" t="s">
        <v>1771</v>
      </c>
      <c r="G149" s="411" t="s">
        <v>2860</v>
      </c>
      <c r="H149">
        <v>2019</v>
      </c>
      <c r="I149" s="415">
        <v>64</v>
      </c>
      <c r="K149" t="s">
        <v>2861</v>
      </c>
      <c r="L149" t="s">
        <v>2853</v>
      </c>
      <c r="O149" s="412">
        <f t="shared" si="3"/>
        <v>6.4000000000000001E-2</v>
      </c>
      <c r="Q149" s="413">
        <f>IFERROR((I149/I150)^(1/(H149-H150)), "")</f>
        <v>0.90360200360984488</v>
      </c>
      <c r="R149" s="413"/>
      <c r="T149">
        <v>1</v>
      </c>
      <c r="U149" t="s">
        <v>2880</v>
      </c>
      <c r="V149" t="s">
        <v>2881</v>
      </c>
    </row>
    <row r="150" spans="1:22" x14ac:dyDescent="0.35">
      <c r="A150" t="s">
        <v>2850</v>
      </c>
      <c r="E150" t="s">
        <v>1771</v>
      </c>
      <c r="G150" s="411" t="s">
        <v>2860</v>
      </c>
      <c r="H150">
        <v>2011</v>
      </c>
      <c r="I150" s="415">
        <v>144</v>
      </c>
      <c r="K150" t="s">
        <v>2861</v>
      </c>
      <c r="L150" t="s">
        <v>2853</v>
      </c>
      <c r="O150" s="412">
        <f t="shared" si="3"/>
        <v>0.14399999999999999</v>
      </c>
      <c r="Q150" s="413"/>
      <c r="T150">
        <v>1</v>
      </c>
      <c r="U150" t="s">
        <v>2880</v>
      </c>
      <c r="V150" t="s">
        <v>2881</v>
      </c>
    </row>
    <row r="151" spans="1:22" x14ac:dyDescent="0.35">
      <c r="A151" t="s">
        <v>2850</v>
      </c>
      <c r="E151" t="s">
        <v>1769</v>
      </c>
      <c r="G151" s="411" t="s">
        <v>2862</v>
      </c>
      <c r="H151">
        <v>2016</v>
      </c>
      <c r="I151" s="415">
        <v>13</v>
      </c>
      <c r="K151" t="s">
        <v>2863</v>
      </c>
      <c r="L151" t="s">
        <v>2853</v>
      </c>
      <c r="O151" s="412">
        <f t="shared" si="3"/>
        <v>1.2999999999999999E-2</v>
      </c>
      <c r="Q151" s="413">
        <f>IFERROR((I151/I152)^(1/(H151-H152)), "")</f>
        <v>0.77667102633024399</v>
      </c>
      <c r="T151">
        <v>1</v>
      </c>
      <c r="U151" t="s">
        <v>2880</v>
      </c>
      <c r="V151" t="s">
        <v>2881</v>
      </c>
    </row>
    <row r="152" spans="1:22" x14ac:dyDescent="0.35">
      <c r="A152" t="s">
        <v>2850</v>
      </c>
      <c r="E152" t="s">
        <v>1769</v>
      </c>
      <c r="G152" s="411" t="s">
        <v>2862</v>
      </c>
      <c r="H152">
        <v>2011</v>
      </c>
      <c r="I152" s="415">
        <v>46</v>
      </c>
      <c r="K152" t="s">
        <v>2863</v>
      </c>
      <c r="L152" t="s">
        <v>2853</v>
      </c>
      <c r="O152" s="412">
        <f t="shared" si="3"/>
        <v>4.5999999999999999E-2</v>
      </c>
      <c r="Q152" s="413"/>
      <c r="T152">
        <v>1</v>
      </c>
      <c r="U152" t="s">
        <v>2880</v>
      </c>
      <c r="V152" t="s">
        <v>2881</v>
      </c>
    </row>
    <row r="153" spans="1:22" x14ac:dyDescent="0.35">
      <c r="A153" t="s">
        <v>2850</v>
      </c>
      <c r="E153" t="s">
        <v>1767</v>
      </c>
      <c r="G153" s="411" t="s">
        <v>2864</v>
      </c>
      <c r="H153">
        <v>2011</v>
      </c>
      <c r="I153" s="415">
        <v>42</v>
      </c>
      <c r="K153" t="s">
        <v>2865</v>
      </c>
      <c r="L153" t="s">
        <v>2853</v>
      </c>
      <c r="O153" s="412">
        <f t="shared" si="3"/>
        <v>4.2000000000000003E-2</v>
      </c>
      <c r="Q153" s="413">
        <f>1</f>
        <v>1</v>
      </c>
      <c r="T153">
        <v>1</v>
      </c>
      <c r="U153" t="s">
        <v>2880</v>
      </c>
      <c r="V153" t="s">
        <v>2881</v>
      </c>
    </row>
    <row r="154" spans="1:22" x14ac:dyDescent="0.35">
      <c r="A154" t="s">
        <v>2850</v>
      </c>
      <c r="E154" t="s">
        <v>1779</v>
      </c>
      <c r="G154" s="411" t="s">
        <v>2851</v>
      </c>
      <c r="H154">
        <v>2019</v>
      </c>
      <c r="I154" s="415">
        <v>78</v>
      </c>
      <c r="K154" t="s">
        <v>2852</v>
      </c>
      <c r="L154" t="s">
        <v>2853</v>
      </c>
      <c r="O154" s="412">
        <f t="shared" si="3"/>
        <v>7.8E-2</v>
      </c>
      <c r="Q154" s="413">
        <f>IFERROR((I154/I155)^(1/(H154-H155)), "")</f>
        <v>0.95578359599616292</v>
      </c>
      <c r="R154" s="413"/>
      <c r="T154">
        <v>1</v>
      </c>
      <c r="U154" t="s">
        <v>2882</v>
      </c>
      <c r="V154" t="s">
        <v>2883</v>
      </c>
    </row>
    <row r="155" spans="1:22" x14ac:dyDescent="0.35">
      <c r="A155" t="s">
        <v>2850</v>
      </c>
      <c r="E155" t="s">
        <v>1779</v>
      </c>
      <c r="G155" s="411" t="s">
        <v>2851</v>
      </c>
      <c r="H155">
        <v>2011</v>
      </c>
      <c r="I155" s="415">
        <v>112</v>
      </c>
      <c r="K155" t="s">
        <v>2852</v>
      </c>
      <c r="L155" t="s">
        <v>2853</v>
      </c>
      <c r="O155" s="412">
        <f t="shared" si="3"/>
        <v>0.112</v>
      </c>
      <c r="Q155" s="413"/>
      <c r="T155">
        <v>1</v>
      </c>
      <c r="U155" t="s">
        <v>2882</v>
      </c>
      <c r="V155" t="s">
        <v>2883</v>
      </c>
    </row>
    <row r="156" spans="1:22" x14ac:dyDescent="0.35">
      <c r="A156" t="s">
        <v>2850</v>
      </c>
      <c r="E156" t="s">
        <v>1777</v>
      </c>
      <c r="G156" s="411" t="s">
        <v>2854</v>
      </c>
      <c r="H156">
        <v>2019</v>
      </c>
      <c r="I156" s="415">
        <v>164</v>
      </c>
      <c r="K156" t="s">
        <v>2855</v>
      </c>
      <c r="L156" t="s">
        <v>2853</v>
      </c>
      <c r="O156" s="412">
        <f t="shared" si="3"/>
        <v>0.16400000000000001</v>
      </c>
      <c r="Q156" s="413">
        <f>IFERROR((I156/I157)^(1/(H156-H157)), "")</f>
        <v>0.99406418087663018</v>
      </c>
      <c r="R156" s="413"/>
      <c r="T156">
        <v>1</v>
      </c>
      <c r="U156" t="s">
        <v>2882</v>
      </c>
      <c r="V156" t="s">
        <v>2883</v>
      </c>
    </row>
    <row r="157" spans="1:22" x14ac:dyDescent="0.35">
      <c r="A157" t="s">
        <v>2850</v>
      </c>
      <c r="E157" t="s">
        <v>1777</v>
      </c>
      <c r="G157" s="411" t="s">
        <v>2854</v>
      </c>
      <c r="H157">
        <v>2011</v>
      </c>
      <c r="I157" s="415">
        <v>172</v>
      </c>
      <c r="K157" t="s">
        <v>2855</v>
      </c>
      <c r="L157" t="s">
        <v>2853</v>
      </c>
      <c r="O157" s="412">
        <f t="shared" si="3"/>
        <v>0.17199999999999999</v>
      </c>
      <c r="Q157" s="413"/>
      <c r="T157">
        <v>1</v>
      </c>
      <c r="U157" t="s">
        <v>2882</v>
      </c>
      <c r="V157" t="s">
        <v>2883</v>
      </c>
    </row>
    <row r="158" spans="1:22" x14ac:dyDescent="0.35">
      <c r="A158" t="s">
        <v>2850</v>
      </c>
      <c r="E158" t="s">
        <v>1775</v>
      </c>
      <c r="G158" s="411" t="s">
        <v>2856</v>
      </c>
      <c r="H158">
        <v>2019</v>
      </c>
      <c r="I158" s="415">
        <v>208</v>
      </c>
      <c r="K158" t="s">
        <v>2857</v>
      </c>
      <c r="L158" t="s">
        <v>2853</v>
      </c>
      <c r="O158" s="412">
        <f t="shared" si="3"/>
        <v>0.20799999999999999</v>
      </c>
      <c r="Q158" s="413">
        <f>IFERROR((I158/I159)^(1/(H158-H159)), "")</f>
        <v>1.0068149104070221</v>
      </c>
      <c r="R158" s="413"/>
      <c r="T158">
        <v>1</v>
      </c>
      <c r="U158" t="s">
        <v>2882</v>
      </c>
      <c r="V158" t="s">
        <v>2883</v>
      </c>
    </row>
    <row r="159" spans="1:22" x14ac:dyDescent="0.35">
      <c r="A159" t="s">
        <v>2850</v>
      </c>
      <c r="E159" t="s">
        <v>1775</v>
      </c>
      <c r="G159" s="411" t="s">
        <v>2856</v>
      </c>
      <c r="H159">
        <v>2011</v>
      </c>
      <c r="I159" s="415">
        <v>197</v>
      </c>
      <c r="K159" t="s">
        <v>2857</v>
      </c>
      <c r="L159" t="s">
        <v>2853</v>
      </c>
      <c r="O159" s="412">
        <f t="shared" si="3"/>
        <v>0.19700000000000001</v>
      </c>
      <c r="Q159" s="413"/>
      <c r="T159">
        <v>1</v>
      </c>
      <c r="U159" t="s">
        <v>2882</v>
      </c>
      <c r="V159" t="s">
        <v>2883</v>
      </c>
    </row>
    <row r="160" spans="1:22" x14ac:dyDescent="0.35">
      <c r="A160" t="s">
        <v>2850</v>
      </c>
      <c r="E160" t="s">
        <v>1773</v>
      </c>
      <c r="G160" s="411" t="s">
        <v>2858</v>
      </c>
      <c r="H160">
        <v>2019</v>
      </c>
      <c r="I160" s="415">
        <v>164</v>
      </c>
      <c r="K160" t="s">
        <v>2859</v>
      </c>
      <c r="L160" t="s">
        <v>2853</v>
      </c>
      <c r="O160" s="412">
        <f t="shared" si="3"/>
        <v>0.16400000000000001</v>
      </c>
      <c r="Q160" s="413">
        <f>IFERROR((I160/I161)^(1/(H160-H161)), "")</f>
        <v>1.007895232440303</v>
      </c>
      <c r="R160" s="413"/>
      <c r="T160">
        <v>1</v>
      </c>
      <c r="U160" t="s">
        <v>2882</v>
      </c>
      <c r="V160" t="s">
        <v>2883</v>
      </c>
    </row>
    <row r="161" spans="1:22" x14ac:dyDescent="0.35">
      <c r="A161" t="s">
        <v>2850</v>
      </c>
      <c r="E161" t="s">
        <v>1773</v>
      </c>
      <c r="G161" s="411" t="s">
        <v>2858</v>
      </c>
      <c r="H161">
        <v>2011</v>
      </c>
      <c r="I161" s="415">
        <v>154</v>
      </c>
      <c r="K161" t="s">
        <v>2859</v>
      </c>
      <c r="L161" t="s">
        <v>2853</v>
      </c>
      <c r="O161" s="412">
        <f t="shared" si="3"/>
        <v>0.154</v>
      </c>
      <c r="Q161" s="413"/>
      <c r="T161">
        <v>1</v>
      </c>
      <c r="U161" t="s">
        <v>2882</v>
      </c>
      <c r="V161" t="s">
        <v>2883</v>
      </c>
    </row>
    <row r="162" spans="1:22" x14ac:dyDescent="0.35">
      <c r="A162" t="s">
        <v>2850</v>
      </c>
      <c r="E162" t="s">
        <v>1771</v>
      </c>
      <c r="G162" s="411" t="s">
        <v>2860</v>
      </c>
      <c r="H162">
        <v>2019</v>
      </c>
      <c r="I162" s="415">
        <v>72</v>
      </c>
      <c r="K162" t="s">
        <v>2861</v>
      </c>
      <c r="L162" t="s">
        <v>2853</v>
      </c>
      <c r="O162" s="412">
        <f t="shared" si="3"/>
        <v>7.1999999999999995E-2</v>
      </c>
      <c r="Q162" s="413">
        <f>IFERROR((I162/I163)^(1/(H162-H163)), "")</f>
        <v>1.001749809379741</v>
      </c>
      <c r="R162" s="413"/>
      <c r="T162">
        <v>1</v>
      </c>
      <c r="U162" t="s">
        <v>2882</v>
      </c>
      <c r="V162" t="s">
        <v>2883</v>
      </c>
    </row>
    <row r="163" spans="1:22" x14ac:dyDescent="0.35">
      <c r="A163" t="s">
        <v>2850</v>
      </c>
      <c r="E163" t="s">
        <v>1771</v>
      </c>
      <c r="G163" s="411" t="s">
        <v>2860</v>
      </c>
      <c r="H163">
        <v>2011</v>
      </c>
      <c r="I163" s="415">
        <v>71</v>
      </c>
      <c r="K163" t="s">
        <v>2861</v>
      </c>
      <c r="L163" t="s">
        <v>2853</v>
      </c>
      <c r="O163" s="412">
        <f t="shared" si="3"/>
        <v>7.0999999999999994E-2</v>
      </c>
      <c r="Q163" s="413"/>
      <c r="T163">
        <v>1</v>
      </c>
      <c r="U163" t="s">
        <v>2882</v>
      </c>
      <c r="V163" t="s">
        <v>2883</v>
      </c>
    </row>
    <row r="164" spans="1:22" x14ac:dyDescent="0.35">
      <c r="A164" t="s">
        <v>2850</v>
      </c>
      <c r="E164" t="s">
        <v>1769</v>
      </c>
      <c r="G164" s="411" t="s">
        <v>2862</v>
      </c>
      <c r="H164">
        <v>2016</v>
      </c>
      <c r="I164" s="415">
        <v>41</v>
      </c>
      <c r="K164" t="s">
        <v>2863</v>
      </c>
      <c r="L164" t="s">
        <v>2853</v>
      </c>
      <c r="O164" s="412">
        <f t="shared" si="3"/>
        <v>4.1000000000000002E-2</v>
      </c>
      <c r="Q164" s="413">
        <f>IFERROR((I164/I165)^(1/(H164-H165)), "")</f>
        <v>0.93622837654917168</v>
      </c>
      <c r="R164" s="413"/>
      <c r="T164">
        <v>1</v>
      </c>
      <c r="U164" t="s">
        <v>2882</v>
      </c>
      <c r="V164" t="s">
        <v>2883</v>
      </c>
    </row>
    <row r="165" spans="1:22" x14ac:dyDescent="0.35">
      <c r="A165" t="s">
        <v>2850</v>
      </c>
      <c r="E165" t="s">
        <v>1769</v>
      </c>
      <c r="G165" s="411" t="s">
        <v>2862</v>
      </c>
      <c r="H165">
        <v>2011</v>
      </c>
      <c r="I165" s="415">
        <v>57</v>
      </c>
      <c r="K165" t="s">
        <v>2863</v>
      </c>
      <c r="L165" t="s">
        <v>2853</v>
      </c>
      <c r="O165" s="412">
        <f t="shared" si="3"/>
        <v>5.7000000000000002E-2</v>
      </c>
      <c r="Q165" s="413"/>
      <c r="T165">
        <v>1</v>
      </c>
      <c r="U165" t="s">
        <v>2882</v>
      </c>
      <c r="V165" t="s">
        <v>2883</v>
      </c>
    </row>
    <row r="166" spans="1:22" x14ac:dyDescent="0.35">
      <c r="A166" t="s">
        <v>2850</v>
      </c>
      <c r="E166" t="s">
        <v>1767</v>
      </c>
      <c r="G166" s="411" t="s">
        <v>2864</v>
      </c>
      <c r="H166">
        <v>2000</v>
      </c>
      <c r="I166" s="415">
        <v>14</v>
      </c>
      <c r="K166" t="s">
        <v>2865</v>
      </c>
      <c r="L166" t="s">
        <v>2853</v>
      </c>
      <c r="O166" s="412">
        <f t="shared" si="3"/>
        <v>1.4E-2</v>
      </c>
      <c r="Q166" s="413">
        <v>1</v>
      </c>
      <c r="T166">
        <v>1</v>
      </c>
      <c r="U166" t="s">
        <v>2882</v>
      </c>
      <c r="V166" t="s">
        <v>2883</v>
      </c>
    </row>
    <row r="167" spans="1:22" x14ac:dyDescent="0.35">
      <c r="A167" t="s">
        <v>2850</v>
      </c>
      <c r="E167" t="s">
        <v>1779</v>
      </c>
      <c r="G167" s="411" t="s">
        <v>2851</v>
      </c>
      <c r="H167">
        <v>2019</v>
      </c>
      <c r="I167" s="415">
        <v>14</v>
      </c>
      <c r="K167" t="s">
        <v>2852</v>
      </c>
      <c r="L167" t="s">
        <v>2853</v>
      </c>
      <c r="O167" s="412">
        <f t="shared" si="3"/>
        <v>1.4E-2</v>
      </c>
      <c r="Q167" s="413">
        <f>IFERROR((I167/I168)^(1/(H167-H168)), "")</f>
        <v>0.99141297201830614</v>
      </c>
      <c r="R167" s="413"/>
      <c r="T167">
        <v>1</v>
      </c>
      <c r="U167" t="s">
        <v>2884</v>
      </c>
      <c r="V167" t="s">
        <v>814</v>
      </c>
    </row>
    <row r="168" spans="1:22" x14ac:dyDescent="0.35">
      <c r="A168" t="s">
        <v>2850</v>
      </c>
      <c r="E168" t="s">
        <v>1779</v>
      </c>
      <c r="G168" s="411" t="s">
        <v>2851</v>
      </c>
      <c r="H168">
        <v>2011</v>
      </c>
      <c r="I168" s="415">
        <v>15</v>
      </c>
      <c r="K168" t="s">
        <v>2852</v>
      </c>
      <c r="L168" t="s">
        <v>2853</v>
      </c>
      <c r="O168" s="412">
        <f t="shared" si="3"/>
        <v>1.4999999999999999E-2</v>
      </c>
      <c r="Q168" s="413"/>
      <c r="T168">
        <v>1</v>
      </c>
      <c r="U168" t="s">
        <v>2884</v>
      </c>
      <c r="V168" t="s">
        <v>814</v>
      </c>
    </row>
    <row r="169" spans="1:22" x14ac:dyDescent="0.35">
      <c r="A169" t="s">
        <v>2850</v>
      </c>
      <c r="E169" t="s">
        <v>1777</v>
      </c>
      <c r="G169" s="411" t="s">
        <v>2854</v>
      </c>
      <c r="H169">
        <v>2019</v>
      </c>
      <c r="I169" s="415">
        <v>100</v>
      </c>
      <c r="K169" t="s">
        <v>2855</v>
      </c>
      <c r="L169" t="s">
        <v>2853</v>
      </c>
      <c r="O169" s="412">
        <f t="shared" si="3"/>
        <v>0.1</v>
      </c>
      <c r="Q169" s="413">
        <f>IFERROR((I169/I170)^(1/(H169-H170)), "")</f>
        <v>1.0161075211279298</v>
      </c>
      <c r="R169" s="413"/>
      <c r="T169">
        <v>1</v>
      </c>
      <c r="U169" t="s">
        <v>2884</v>
      </c>
      <c r="V169" t="s">
        <v>814</v>
      </c>
    </row>
    <row r="170" spans="1:22" x14ac:dyDescent="0.35">
      <c r="A170" t="s">
        <v>2850</v>
      </c>
      <c r="E170" t="s">
        <v>1777</v>
      </c>
      <c r="G170" s="411" t="s">
        <v>2854</v>
      </c>
      <c r="H170">
        <v>2011</v>
      </c>
      <c r="I170" s="415">
        <v>88</v>
      </c>
      <c r="K170" t="s">
        <v>2855</v>
      </c>
      <c r="L170" t="s">
        <v>2853</v>
      </c>
      <c r="O170" s="412">
        <f t="shared" si="3"/>
        <v>8.7999999999999995E-2</v>
      </c>
      <c r="Q170" s="413"/>
      <c r="T170">
        <v>1</v>
      </c>
      <c r="U170" t="s">
        <v>2884</v>
      </c>
      <c r="V170" t="s">
        <v>814</v>
      </c>
    </row>
    <row r="171" spans="1:22" x14ac:dyDescent="0.35">
      <c r="A171" t="s">
        <v>2850</v>
      </c>
      <c r="E171" t="s">
        <v>1775</v>
      </c>
      <c r="G171" s="411" t="s">
        <v>2856</v>
      </c>
      <c r="H171">
        <v>2019</v>
      </c>
      <c r="I171" s="415">
        <v>129</v>
      </c>
      <c r="K171" t="s">
        <v>2857</v>
      </c>
      <c r="L171" t="s">
        <v>2853</v>
      </c>
      <c r="O171" s="412">
        <f t="shared" si="3"/>
        <v>0.129</v>
      </c>
      <c r="Q171" s="413">
        <f>IFERROR((I171/I172)^(1/(H171-H172)), "")</f>
        <v>1.0431583419164847</v>
      </c>
      <c r="R171" s="413"/>
      <c r="T171">
        <v>1</v>
      </c>
      <c r="U171" t="s">
        <v>2884</v>
      </c>
      <c r="V171" t="s">
        <v>814</v>
      </c>
    </row>
    <row r="172" spans="1:22" x14ac:dyDescent="0.35">
      <c r="A172" t="s">
        <v>2850</v>
      </c>
      <c r="E172" t="s">
        <v>1775</v>
      </c>
      <c r="G172" s="411" t="s">
        <v>2856</v>
      </c>
      <c r="H172">
        <v>2011</v>
      </c>
      <c r="I172" s="415">
        <v>92</v>
      </c>
      <c r="K172" t="s">
        <v>2857</v>
      </c>
      <c r="L172" t="s">
        <v>2853</v>
      </c>
      <c r="O172" s="412">
        <f t="shared" si="3"/>
        <v>9.1999999999999998E-2</v>
      </c>
      <c r="Q172" s="413"/>
      <c r="T172">
        <v>1</v>
      </c>
      <c r="U172" t="s">
        <v>2884</v>
      </c>
      <c r="V172" t="s">
        <v>814</v>
      </c>
    </row>
    <row r="173" spans="1:22" x14ac:dyDescent="0.35">
      <c r="A173" t="s">
        <v>2850</v>
      </c>
      <c r="E173" t="s">
        <v>1773</v>
      </c>
      <c r="G173" s="411" t="s">
        <v>2858</v>
      </c>
      <c r="H173">
        <v>2019</v>
      </c>
      <c r="I173" s="415">
        <v>113</v>
      </c>
      <c r="K173" t="s">
        <v>2859</v>
      </c>
      <c r="L173" t="s">
        <v>2853</v>
      </c>
      <c r="O173" s="412">
        <f t="shared" si="3"/>
        <v>0.113</v>
      </c>
      <c r="Q173" s="413">
        <f>IFERROR((I173/I174)^(1/(H173-H174)), "")</f>
        <v>1.0655435176512793</v>
      </c>
      <c r="R173" s="413"/>
      <c r="T173">
        <v>1</v>
      </c>
      <c r="U173" t="s">
        <v>2884</v>
      </c>
      <c r="V173" t="s">
        <v>814</v>
      </c>
    </row>
    <row r="174" spans="1:22" x14ac:dyDescent="0.35">
      <c r="A174" t="s">
        <v>2850</v>
      </c>
      <c r="E174" t="s">
        <v>1773</v>
      </c>
      <c r="G174" s="411" t="s">
        <v>2858</v>
      </c>
      <c r="H174">
        <v>2011</v>
      </c>
      <c r="I174" s="415">
        <v>68</v>
      </c>
      <c r="K174" t="s">
        <v>2859</v>
      </c>
      <c r="L174" t="s">
        <v>2853</v>
      </c>
      <c r="O174" s="412">
        <f t="shared" si="3"/>
        <v>6.8000000000000005E-2</v>
      </c>
      <c r="Q174" s="413"/>
      <c r="T174">
        <v>1</v>
      </c>
      <c r="U174" t="s">
        <v>2884</v>
      </c>
      <c r="V174" t="s">
        <v>814</v>
      </c>
    </row>
    <row r="175" spans="1:22" x14ac:dyDescent="0.35">
      <c r="A175" t="s">
        <v>2850</v>
      </c>
      <c r="E175" t="s">
        <v>1771</v>
      </c>
      <c r="G175" s="411" t="s">
        <v>2860</v>
      </c>
      <c r="H175">
        <v>2019</v>
      </c>
      <c r="I175" s="415">
        <v>76</v>
      </c>
      <c r="K175" t="s">
        <v>2861</v>
      </c>
      <c r="L175" t="s">
        <v>2853</v>
      </c>
      <c r="O175" s="412">
        <f t="shared" si="3"/>
        <v>7.5999999999999998E-2</v>
      </c>
      <c r="Q175" s="413">
        <f>IFERROR((I175/I176)^(1/(H175-H176)), "")</f>
        <v>1.1057751717923328</v>
      </c>
      <c r="R175" s="413"/>
      <c r="T175">
        <v>1</v>
      </c>
      <c r="U175" t="s">
        <v>2884</v>
      </c>
      <c r="V175" t="s">
        <v>814</v>
      </c>
    </row>
    <row r="176" spans="1:22" x14ac:dyDescent="0.35">
      <c r="A176" t="s">
        <v>2850</v>
      </c>
      <c r="E176" t="s">
        <v>1771</v>
      </c>
      <c r="G176" s="411" t="s">
        <v>2860</v>
      </c>
      <c r="H176">
        <v>2011</v>
      </c>
      <c r="I176" s="415">
        <v>34</v>
      </c>
      <c r="K176" t="s">
        <v>2861</v>
      </c>
      <c r="L176" t="s">
        <v>2853</v>
      </c>
      <c r="O176" s="412">
        <f t="shared" si="3"/>
        <v>3.4000000000000002E-2</v>
      </c>
      <c r="Q176" s="413"/>
      <c r="T176">
        <v>1</v>
      </c>
      <c r="U176" t="s">
        <v>2884</v>
      </c>
      <c r="V176" t="s">
        <v>814</v>
      </c>
    </row>
    <row r="177" spans="1:22" x14ac:dyDescent="0.35">
      <c r="A177" t="s">
        <v>2850</v>
      </c>
      <c r="E177" t="s">
        <v>1769</v>
      </c>
      <c r="G177" s="411" t="s">
        <v>2862</v>
      </c>
      <c r="H177">
        <v>2016</v>
      </c>
      <c r="I177" s="415">
        <v>13</v>
      </c>
      <c r="K177" t="s">
        <v>2863</v>
      </c>
      <c r="L177" t="s">
        <v>2853</v>
      </c>
      <c r="O177" s="412">
        <f t="shared" si="3"/>
        <v>1.2999999999999999E-2</v>
      </c>
      <c r="Q177" s="413">
        <f>IFERROR((I177/I178)^(1/(H177-H178)), "")</f>
        <v>1.2658337541579836</v>
      </c>
      <c r="T177">
        <v>1</v>
      </c>
      <c r="U177" t="s">
        <v>2884</v>
      </c>
      <c r="V177" t="s">
        <v>814</v>
      </c>
    </row>
    <row r="178" spans="1:22" x14ac:dyDescent="0.35">
      <c r="A178" t="s">
        <v>2850</v>
      </c>
      <c r="E178" t="s">
        <v>1769</v>
      </c>
      <c r="G178" s="411" t="s">
        <v>2862</v>
      </c>
      <c r="H178">
        <v>2011</v>
      </c>
      <c r="I178" s="415">
        <v>4</v>
      </c>
      <c r="K178" t="s">
        <v>2863</v>
      </c>
      <c r="L178" t="s">
        <v>2853</v>
      </c>
      <c r="O178" s="412">
        <f t="shared" si="3"/>
        <v>4.0000000000000001E-3</v>
      </c>
      <c r="Q178" s="413"/>
      <c r="T178">
        <v>1</v>
      </c>
      <c r="U178" t="s">
        <v>2884</v>
      </c>
      <c r="V178" t="s">
        <v>814</v>
      </c>
    </row>
    <row r="179" spans="1:22" x14ac:dyDescent="0.35">
      <c r="A179" t="s">
        <v>2850</v>
      </c>
      <c r="E179" t="s">
        <v>1767</v>
      </c>
      <c r="G179" s="411" t="s">
        <v>2864</v>
      </c>
      <c r="H179">
        <v>2016</v>
      </c>
      <c r="I179" s="415">
        <v>0</v>
      </c>
      <c r="K179" t="s">
        <v>2865</v>
      </c>
      <c r="L179" t="s">
        <v>2853</v>
      </c>
      <c r="O179" s="412">
        <f t="shared" si="3"/>
        <v>0</v>
      </c>
      <c r="Q179" s="413">
        <v>1</v>
      </c>
      <c r="T179">
        <v>1</v>
      </c>
      <c r="U179" t="s">
        <v>2884</v>
      </c>
      <c r="V179" t="s">
        <v>814</v>
      </c>
    </row>
    <row r="180" spans="1:22" x14ac:dyDescent="0.35">
      <c r="A180" t="s">
        <v>2850</v>
      </c>
      <c r="E180" t="s">
        <v>1767</v>
      </c>
      <c r="G180" s="411" t="s">
        <v>2864</v>
      </c>
      <c r="H180">
        <v>2011</v>
      </c>
      <c r="I180" s="415">
        <v>0</v>
      </c>
      <c r="K180" t="s">
        <v>2865</v>
      </c>
      <c r="L180" t="s">
        <v>2853</v>
      </c>
      <c r="O180" s="412">
        <f t="shared" si="3"/>
        <v>0</v>
      </c>
      <c r="Q180" s="413"/>
      <c r="T180">
        <v>1</v>
      </c>
      <c r="U180" t="s">
        <v>2884</v>
      </c>
      <c r="V180" t="s">
        <v>814</v>
      </c>
    </row>
    <row r="181" spans="1:22" x14ac:dyDescent="0.35">
      <c r="A181" t="s">
        <v>2850</v>
      </c>
      <c r="E181" t="s">
        <v>1779</v>
      </c>
      <c r="G181" s="411" t="s">
        <v>2851</v>
      </c>
      <c r="H181">
        <v>2019</v>
      </c>
      <c r="I181" s="415">
        <v>69</v>
      </c>
      <c r="K181" t="s">
        <v>2852</v>
      </c>
      <c r="L181" t="s">
        <v>2853</v>
      </c>
      <c r="O181" s="412">
        <f t="shared" si="3"/>
        <v>6.9000000000000006E-2</v>
      </c>
      <c r="Q181" s="413">
        <f>IFERROR((I181/I182)^(1/(H181-H182)), "")</f>
        <v>1.0385080428502595</v>
      </c>
      <c r="R181" s="413"/>
      <c r="T181">
        <v>1</v>
      </c>
      <c r="U181" t="s">
        <v>2885</v>
      </c>
      <c r="V181" t="s">
        <v>2886</v>
      </c>
    </row>
    <row r="182" spans="1:22" x14ac:dyDescent="0.35">
      <c r="A182" t="s">
        <v>2850</v>
      </c>
      <c r="E182" t="s">
        <v>1779</v>
      </c>
      <c r="G182" s="411" t="s">
        <v>2851</v>
      </c>
      <c r="H182">
        <v>2011</v>
      </c>
      <c r="I182" s="415">
        <v>51</v>
      </c>
      <c r="K182" t="s">
        <v>2852</v>
      </c>
      <c r="L182" t="s">
        <v>2853</v>
      </c>
      <c r="O182" s="412">
        <f t="shared" si="3"/>
        <v>5.0999999999999997E-2</v>
      </c>
      <c r="Q182" s="413"/>
      <c r="T182">
        <v>1</v>
      </c>
      <c r="U182" t="s">
        <v>2885</v>
      </c>
      <c r="V182" t="s">
        <v>2886</v>
      </c>
    </row>
    <row r="183" spans="1:22" x14ac:dyDescent="0.35">
      <c r="A183" t="s">
        <v>2850</v>
      </c>
      <c r="E183" t="s">
        <v>1777</v>
      </c>
      <c r="G183" s="411" t="s">
        <v>2854</v>
      </c>
      <c r="H183">
        <v>2019</v>
      </c>
      <c r="I183" s="415">
        <v>142</v>
      </c>
      <c r="K183" t="s">
        <v>2855</v>
      </c>
      <c r="L183" t="s">
        <v>2853</v>
      </c>
      <c r="O183" s="412">
        <f t="shared" si="3"/>
        <v>0.14199999999999999</v>
      </c>
      <c r="Q183" s="413">
        <f>IFERROR((I183/I184)^(1/(H183-H184)), "")</f>
        <v>0.98141016077034371</v>
      </c>
      <c r="R183" s="413"/>
      <c r="T183">
        <v>1</v>
      </c>
      <c r="U183" t="s">
        <v>2885</v>
      </c>
      <c r="V183" t="s">
        <v>2886</v>
      </c>
    </row>
    <row r="184" spans="1:22" x14ac:dyDescent="0.35">
      <c r="A184" t="s">
        <v>2850</v>
      </c>
      <c r="E184" t="s">
        <v>1777</v>
      </c>
      <c r="G184" s="411" t="s">
        <v>2854</v>
      </c>
      <c r="H184">
        <v>2011</v>
      </c>
      <c r="I184" s="415">
        <v>165</v>
      </c>
      <c r="K184" t="s">
        <v>2855</v>
      </c>
      <c r="L184" t="s">
        <v>2853</v>
      </c>
      <c r="O184" s="412">
        <f t="shared" si="3"/>
        <v>0.16500000000000001</v>
      </c>
      <c r="Q184" s="413"/>
      <c r="T184">
        <v>1</v>
      </c>
      <c r="U184" t="s">
        <v>2885</v>
      </c>
      <c r="V184" t="s">
        <v>2886</v>
      </c>
    </row>
    <row r="185" spans="1:22" x14ac:dyDescent="0.35">
      <c r="A185" t="s">
        <v>2850</v>
      </c>
      <c r="E185" t="s">
        <v>1775</v>
      </c>
      <c r="G185" s="411" t="s">
        <v>2856</v>
      </c>
      <c r="H185">
        <v>2019</v>
      </c>
      <c r="I185" s="415">
        <v>170</v>
      </c>
      <c r="K185" t="s">
        <v>2857</v>
      </c>
      <c r="L185" t="s">
        <v>2853</v>
      </c>
      <c r="O185" s="412">
        <f t="shared" si="3"/>
        <v>0.17</v>
      </c>
      <c r="Q185" s="413">
        <f>IFERROR((I185/I186)^(1/(H185-H186)), "")</f>
        <v>1.0083968366764735</v>
      </c>
      <c r="R185" s="413"/>
      <c r="T185">
        <v>1</v>
      </c>
      <c r="U185" t="s">
        <v>2885</v>
      </c>
      <c r="V185" t="s">
        <v>2886</v>
      </c>
    </row>
    <row r="186" spans="1:22" x14ac:dyDescent="0.35">
      <c r="A186" t="s">
        <v>2850</v>
      </c>
      <c r="E186" t="s">
        <v>1775</v>
      </c>
      <c r="G186" s="411" t="s">
        <v>2856</v>
      </c>
      <c r="H186">
        <v>2011</v>
      </c>
      <c r="I186" s="415">
        <v>159</v>
      </c>
      <c r="K186" t="s">
        <v>2857</v>
      </c>
      <c r="L186" t="s">
        <v>2853</v>
      </c>
      <c r="O186" s="412">
        <f t="shared" si="3"/>
        <v>0.159</v>
      </c>
      <c r="Q186" s="413"/>
      <c r="T186">
        <v>1</v>
      </c>
      <c r="U186" t="s">
        <v>2885</v>
      </c>
      <c r="V186" t="s">
        <v>2886</v>
      </c>
    </row>
    <row r="187" spans="1:22" x14ac:dyDescent="0.35">
      <c r="A187" t="s">
        <v>2850</v>
      </c>
      <c r="E187" t="s">
        <v>1773</v>
      </c>
      <c r="G187" s="411" t="s">
        <v>2858</v>
      </c>
      <c r="H187">
        <v>2019</v>
      </c>
      <c r="I187" s="415">
        <v>151</v>
      </c>
      <c r="K187" t="s">
        <v>2859</v>
      </c>
      <c r="L187" t="s">
        <v>2853</v>
      </c>
      <c r="O187" s="412">
        <f t="shared" si="3"/>
        <v>0.151</v>
      </c>
      <c r="Q187" s="413">
        <f>IFERROR((I187/I188)^(1/(H187-H188)), "")</f>
        <v>0.97626053215902431</v>
      </c>
      <c r="R187" s="413"/>
      <c r="T187">
        <v>1</v>
      </c>
      <c r="U187" t="s">
        <v>2885</v>
      </c>
      <c r="V187" t="s">
        <v>2886</v>
      </c>
    </row>
    <row r="188" spans="1:22" x14ac:dyDescent="0.35">
      <c r="A188" t="s">
        <v>2850</v>
      </c>
      <c r="E188" t="s">
        <v>1773</v>
      </c>
      <c r="G188" s="411" t="s">
        <v>2858</v>
      </c>
      <c r="H188">
        <v>2011</v>
      </c>
      <c r="I188" s="415">
        <v>183</v>
      </c>
      <c r="K188" t="s">
        <v>2859</v>
      </c>
      <c r="L188" t="s">
        <v>2853</v>
      </c>
      <c r="O188" s="412">
        <f t="shared" si="3"/>
        <v>0.183</v>
      </c>
      <c r="Q188" s="413"/>
      <c r="T188">
        <v>1</v>
      </c>
      <c r="U188" t="s">
        <v>2885</v>
      </c>
      <c r="V188" t="s">
        <v>2886</v>
      </c>
    </row>
    <row r="189" spans="1:22" x14ac:dyDescent="0.35">
      <c r="A189" t="s">
        <v>2850</v>
      </c>
      <c r="E189" t="s">
        <v>1771</v>
      </c>
      <c r="G189" s="411" t="s">
        <v>2860</v>
      </c>
      <c r="H189">
        <v>2019</v>
      </c>
      <c r="I189" s="415">
        <v>64</v>
      </c>
      <c r="K189" t="s">
        <v>2861</v>
      </c>
      <c r="L189" t="s">
        <v>2853</v>
      </c>
      <c r="O189" s="412">
        <f t="shared" si="3"/>
        <v>6.4000000000000001E-2</v>
      </c>
      <c r="Q189" s="413">
        <f>IFERROR((I189/I190)^(1/(H189-H190)), "")</f>
        <v>0.94456603500022185</v>
      </c>
      <c r="R189" s="413"/>
      <c r="T189">
        <v>1</v>
      </c>
      <c r="U189" t="s">
        <v>2885</v>
      </c>
      <c r="V189" t="s">
        <v>2886</v>
      </c>
    </row>
    <row r="190" spans="1:22" x14ac:dyDescent="0.35">
      <c r="A190" t="s">
        <v>2850</v>
      </c>
      <c r="E190" t="s">
        <v>1771</v>
      </c>
      <c r="G190" s="411" t="s">
        <v>2860</v>
      </c>
      <c r="H190">
        <v>2011</v>
      </c>
      <c r="I190" s="415">
        <v>101</v>
      </c>
      <c r="K190" t="s">
        <v>2861</v>
      </c>
      <c r="L190" t="s">
        <v>2853</v>
      </c>
      <c r="O190" s="412">
        <f t="shared" si="3"/>
        <v>0.10100000000000001</v>
      </c>
      <c r="Q190" s="413"/>
      <c r="T190">
        <v>1</v>
      </c>
      <c r="U190" t="s">
        <v>2885</v>
      </c>
      <c r="V190" t="s">
        <v>2886</v>
      </c>
    </row>
    <row r="191" spans="1:22" x14ac:dyDescent="0.35">
      <c r="A191" t="s">
        <v>2850</v>
      </c>
      <c r="E191" t="s">
        <v>1769</v>
      </c>
      <c r="G191" s="411" t="s">
        <v>2862</v>
      </c>
      <c r="H191">
        <v>2019</v>
      </c>
      <c r="I191" s="415">
        <v>23</v>
      </c>
      <c r="K191" t="s">
        <v>2863</v>
      </c>
      <c r="L191" t="s">
        <v>2853</v>
      </c>
      <c r="O191" s="412">
        <f t="shared" si="3"/>
        <v>2.3E-2</v>
      </c>
      <c r="Q191" s="413">
        <f>IFERROR((I191/I192)^(1/(H191-H192)), "")</f>
        <v>1.0847216884718311</v>
      </c>
      <c r="R191" s="413"/>
      <c r="T191">
        <v>1</v>
      </c>
      <c r="U191" t="s">
        <v>2885</v>
      </c>
      <c r="V191" t="s">
        <v>2886</v>
      </c>
    </row>
    <row r="192" spans="1:22" x14ac:dyDescent="0.35">
      <c r="A192" t="s">
        <v>2850</v>
      </c>
      <c r="E192" t="s">
        <v>1769</v>
      </c>
      <c r="G192" s="411" t="s">
        <v>2862</v>
      </c>
      <c r="H192">
        <v>2011</v>
      </c>
      <c r="I192" s="415">
        <v>12</v>
      </c>
      <c r="K192" t="s">
        <v>2863</v>
      </c>
      <c r="L192" t="s">
        <v>2853</v>
      </c>
      <c r="O192" s="412">
        <f t="shared" si="3"/>
        <v>1.2E-2</v>
      </c>
      <c r="Q192" s="413" t="str">
        <f>IFERROR((I192/#REF!)^(1/(H192-#REF!)), "")</f>
        <v/>
      </c>
      <c r="T192">
        <v>1</v>
      </c>
      <c r="U192" t="s">
        <v>2885</v>
      </c>
      <c r="V192" t="s">
        <v>2886</v>
      </c>
    </row>
    <row r="193" spans="1:22" x14ac:dyDescent="0.35">
      <c r="A193" t="s">
        <v>2850</v>
      </c>
      <c r="E193" t="s">
        <v>1767</v>
      </c>
      <c r="G193" s="411" t="s">
        <v>2864</v>
      </c>
      <c r="H193">
        <v>2016</v>
      </c>
      <c r="I193" s="415">
        <v>0</v>
      </c>
      <c r="K193" t="s">
        <v>2875</v>
      </c>
      <c r="L193" t="s">
        <v>2853</v>
      </c>
      <c r="O193" s="412">
        <f t="shared" si="3"/>
        <v>0</v>
      </c>
      <c r="Q193" s="414">
        <v>1</v>
      </c>
      <c r="T193">
        <v>1</v>
      </c>
      <c r="U193" t="s">
        <v>2885</v>
      </c>
      <c r="V193" t="s">
        <v>2886</v>
      </c>
    </row>
    <row r="194" spans="1:22" x14ac:dyDescent="0.35">
      <c r="A194" t="s">
        <v>2887</v>
      </c>
      <c r="B194" t="s">
        <v>2888</v>
      </c>
      <c r="C194" t="str">
        <f>_xlfn.CONCAT(B194,U194)</f>
        <v>VC1ET</v>
      </c>
      <c r="D194" t="s">
        <v>2181</v>
      </c>
      <c r="E194" t="s">
        <v>2177</v>
      </c>
      <c r="F194" t="s">
        <v>65</v>
      </c>
      <c r="G194" s="411" t="s">
        <v>2889</v>
      </c>
      <c r="H194">
        <v>2015</v>
      </c>
      <c r="I194" s="416">
        <f>68002-2811-1460</f>
        <v>63731</v>
      </c>
      <c r="J194" s="413"/>
      <c r="K194" t="s">
        <v>2890</v>
      </c>
      <c r="L194" t="s">
        <v>2891</v>
      </c>
      <c r="O194" s="412">
        <f>I194/I206</f>
        <v>0.1902111301461854</v>
      </c>
      <c r="T194">
        <v>0</v>
      </c>
      <c r="U194" t="s">
        <v>2849</v>
      </c>
      <c r="V194" t="s">
        <v>594</v>
      </c>
    </row>
    <row r="195" spans="1:22" x14ac:dyDescent="0.35">
      <c r="A195" t="s">
        <v>2887</v>
      </c>
      <c r="B195" t="s">
        <v>2888</v>
      </c>
      <c r="C195" t="str">
        <f t="shared" ref="C195:C205" si="4">_xlfn.CONCAT(B195,U195)</f>
        <v>VC1ET14</v>
      </c>
      <c r="E195" t="s">
        <v>2177</v>
      </c>
      <c r="F195" t="s">
        <v>65</v>
      </c>
      <c r="G195" s="411" t="s">
        <v>2889</v>
      </c>
      <c r="H195">
        <v>2015</v>
      </c>
      <c r="I195" s="416">
        <v>14453</v>
      </c>
      <c r="J195" s="413"/>
      <c r="K195" t="s">
        <v>2890</v>
      </c>
      <c r="L195" t="s">
        <v>2891</v>
      </c>
      <c r="O195" s="412">
        <f t="shared" ref="O195:O204" si="5">I195/I207</f>
        <v>0.30832408908609948</v>
      </c>
      <c r="T195">
        <v>1</v>
      </c>
      <c r="U195" t="s">
        <v>2884</v>
      </c>
      <c r="V195" t="s">
        <v>814</v>
      </c>
    </row>
    <row r="196" spans="1:22" x14ac:dyDescent="0.35">
      <c r="A196" t="s">
        <v>2887</v>
      </c>
      <c r="B196" t="s">
        <v>2888</v>
      </c>
      <c r="C196" t="str">
        <f t="shared" si="4"/>
        <v>VC1ET02</v>
      </c>
      <c r="E196" t="s">
        <v>2177</v>
      </c>
      <c r="F196" t="s">
        <v>65</v>
      </c>
      <c r="G196" s="411" t="s">
        <v>2889</v>
      </c>
      <c r="H196">
        <v>2015</v>
      </c>
      <c r="I196" s="416">
        <v>358</v>
      </c>
      <c r="J196" s="413"/>
      <c r="K196" t="s">
        <v>2890</v>
      </c>
      <c r="L196" t="s">
        <v>2891</v>
      </c>
      <c r="O196" s="412">
        <f t="shared" si="5"/>
        <v>0.21296847114812612</v>
      </c>
      <c r="T196">
        <v>1</v>
      </c>
      <c r="U196" t="s">
        <v>2869</v>
      </c>
      <c r="V196" t="s">
        <v>2870</v>
      </c>
    </row>
    <row r="197" spans="1:22" x14ac:dyDescent="0.35">
      <c r="A197" t="s">
        <v>2887</v>
      </c>
      <c r="B197" t="s">
        <v>2888</v>
      </c>
      <c r="C197" t="str">
        <f t="shared" si="4"/>
        <v>VC1ET03</v>
      </c>
      <c r="E197" t="s">
        <v>2177</v>
      </c>
      <c r="F197" t="s">
        <v>65</v>
      </c>
      <c r="G197" s="411" t="s">
        <v>2889</v>
      </c>
      <c r="H197">
        <v>2015</v>
      </c>
      <c r="I197" s="416">
        <v>11263</v>
      </c>
      <c r="J197" s="413"/>
      <c r="K197" t="s">
        <v>2890</v>
      </c>
      <c r="L197" t="s">
        <v>2891</v>
      </c>
      <c r="O197" s="412">
        <f t="shared" si="5"/>
        <v>0.24284697815821815</v>
      </c>
      <c r="T197">
        <v>1</v>
      </c>
      <c r="U197" t="s">
        <v>2871</v>
      </c>
      <c r="V197" t="s">
        <v>805</v>
      </c>
    </row>
    <row r="198" spans="1:22" x14ac:dyDescent="0.35">
      <c r="A198" t="s">
        <v>2887</v>
      </c>
      <c r="B198" t="s">
        <v>2888</v>
      </c>
      <c r="C198" t="str">
        <f t="shared" si="4"/>
        <v>VC1ET06</v>
      </c>
      <c r="E198" t="s">
        <v>2177</v>
      </c>
      <c r="F198" t="s">
        <v>65</v>
      </c>
      <c r="G198" s="411" t="s">
        <v>2889</v>
      </c>
      <c r="H198">
        <v>2015</v>
      </c>
      <c r="I198" s="416">
        <v>1302</v>
      </c>
      <c r="J198" s="413"/>
      <c r="K198" t="s">
        <v>2890</v>
      </c>
      <c r="L198" t="s">
        <v>2891</v>
      </c>
      <c r="O198" s="412">
        <f t="shared" si="5"/>
        <v>0.39228683338354925</v>
      </c>
      <c r="T198">
        <v>1</v>
      </c>
      <c r="U198" t="s">
        <v>2876</v>
      </c>
      <c r="V198" t="s">
        <v>2877</v>
      </c>
    </row>
    <row r="199" spans="1:22" x14ac:dyDescent="0.35">
      <c r="A199" t="s">
        <v>2887</v>
      </c>
      <c r="B199" t="s">
        <v>2888</v>
      </c>
      <c r="C199" t="str">
        <f t="shared" si="4"/>
        <v>VC1ET15</v>
      </c>
      <c r="E199" t="s">
        <v>2177</v>
      </c>
      <c r="F199" t="s">
        <v>65</v>
      </c>
      <c r="G199" s="411" t="s">
        <v>2889</v>
      </c>
      <c r="H199">
        <v>2015</v>
      </c>
      <c r="I199" s="416">
        <v>1437</v>
      </c>
      <c r="J199" s="413"/>
      <c r="K199" t="s">
        <v>2890</v>
      </c>
      <c r="L199" t="s">
        <v>2891</v>
      </c>
      <c r="O199" s="412">
        <f t="shared" si="5"/>
        <v>0.26094062102778282</v>
      </c>
      <c r="T199">
        <v>1</v>
      </c>
      <c r="U199" t="s">
        <v>2885</v>
      </c>
      <c r="V199" t="s">
        <v>2886</v>
      </c>
    </row>
    <row r="200" spans="1:22" x14ac:dyDescent="0.35">
      <c r="A200" t="s">
        <v>2887</v>
      </c>
      <c r="B200" t="s">
        <v>2888</v>
      </c>
      <c r="C200" t="str">
        <f t="shared" si="4"/>
        <v>VC1ET12</v>
      </c>
      <c r="E200" t="s">
        <v>2177</v>
      </c>
      <c r="F200" t="s">
        <v>65</v>
      </c>
      <c r="G200" s="411" t="s">
        <v>2889</v>
      </c>
      <c r="H200">
        <v>2015</v>
      </c>
      <c r="I200" s="416">
        <v>157</v>
      </c>
      <c r="J200" s="413"/>
      <c r="K200" t="s">
        <v>2890</v>
      </c>
      <c r="L200" t="s">
        <v>2891</v>
      </c>
      <c r="O200" s="412">
        <f t="shared" si="5"/>
        <v>9.080393290919607E-2</v>
      </c>
      <c r="T200">
        <v>1</v>
      </c>
      <c r="U200" t="s">
        <v>2880</v>
      </c>
      <c r="V200" t="s">
        <v>2892</v>
      </c>
    </row>
    <row r="201" spans="1:22" x14ac:dyDescent="0.35">
      <c r="A201" t="s">
        <v>2887</v>
      </c>
      <c r="B201" t="s">
        <v>2888</v>
      </c>
      <c r="C201" t="str">
        <f t="shared" si="4"/>
        <v>VC1ET13</v>
      </c>
      <c r="E201" t="s">
        <v>2177</v>
      </c>
      <c r="F201" t="s">
        <v>65</v>
      </c>
      <c r="G201" s="411" t="s">
        <v>2889</v>
      </c>
      <c r="H201">
        <v>2015</v>
      </c>
      <c r="I201" s="416">
        <v>1384</v>
      </c>
      <c r="J201" s="413"/>
      <c r="K201" t="s">
        <v>2890</v>
      </c>
      <c r="L201" t="s">
        <v>2891</v>
      </c>
      <c r="O201" s="412">
        <f t="shared" si="5"/>
        <v>0.25634376736432674</v>
      </c>
      <c r="T201">
        <v>1</v>
      </c>
      <c r="U201" t="s">
        <v>2882</v>
      </c>
      <c r="V201" t="s">
        <v>2883</v>
      </c>
    </row>
    <row r="202" spans="1:22" x14ac:dyDescent="0.35">
      <c r="A202" t="s">
        <v>2887</v>
      </c>
      <c r="B202" t="s">
        <v>2888</v>
      </c>
      <c r="C202" t="str">
        <f t="shared" si="4"/>
        <v>VC1ET04</v>
      </c>
      <c r="E202" t="s">
        <v>2177</v>
      </c>
      <c r="F202" t="s">
        <v>65</v>
      </c>
      <c r="G202" s="411" t="s">
        <v>2889</v>
      </c>
      <c r="H202">
        <v>2015</v>
      </c>
      <c r="I202" s="416">
        <v>17084</v>
      </c>
      <c r="J202" s="413"/>
      <c r="K202" t="s">
        <v>2890</v>
      </c>
      <c r="L202" t="s">
        <v>2891</v>
      </c>
      <c r="O202" s="412">
        <f t="shared" si="5"/>
        <v>0.17016275224606067</v>
      </c>
      <c r="T202">
        <v>1</v>
      </c>
      <c r="U202" t="s">
        <v>2872</v>
      </c>
      <c r="V202" t="s">
        <v>809</v>
      </c>
    </row>
    <row r="203" spans="1:22" x14ac:dyDescent="0.35">
      <c r="A203" t="s">
        <v>2887</v>
      </c>
      <c r="B203" t="s">
        <v>2888</v>
      </c>
      <c r="C203" t="str">
        <f t="shared" si="4"/>
        <v>VC1ET07</v>
      </c>
      <c r="E203" t="s">
        <v>2177</v>
      </c>
      <c r="F203" t="s">
        <v>65</v>
      </c>
      <c r="G203" s="411" t="s">
        <v>2889</v>
      </c>
      <c r="H203">
        <v>2015</v>
      </c>
      <c r="I203" s="416">
        <v>12942</v>
      </c>
      <c r="J203" s="413"/>
      <c r="K203" t="s">
        <v>2890</v>
      </c>
      <c r="L203" t="s">
        <v>2891</v>
      </c>
      <c r="O203" s="412">
        <f t="shared" si="5"/>
        <v>0.18535174152153988</v>
      </c>
      <c r="T203">
        <v>1</v>
      </c>
      <c r="U203" t="s">
        <v>2878</v>
      </c>
      <c r="V203" t="s">
        <v>2879</v>
      </c>
    </row>
    <row r="204" spans="1:22" x14ac:dyDescent="0.35">
      <c r="A204" t="s">
        <v>2887</v>
      </c>
      <c r="B204" t="s">
        <v>2888</v>
      </c>
      <c r="C204" t="str">
        <f t="shared" si="4"/>
        <v>VC1ET05</v>
      </c>
      <c r="E204" t="s">
        <v>2177</v>
      </c>
      <c r="F204" t="s">
        <v>65</v>
      </c>
      <c r="G204" s="411" t="s">
        <v>2889</v>
      </c>
      <c r="H204">
        <v>2015</v>
      </c>
      <c r="I204" s="416">
        <v>1710</v>
      </c>
      <c r="J204" s="413"/>
      <c r="K204" t="s">
        <v>2890</v>
      </c>
      <c r="L204" t="s">
        <v>2891</v>
      </c>
      <c r="O204" s="412">
        <f t="shared" si="5"/>
        <v>0.20011702750146285</v>
      </c>
      <c r="T204">
        <v>1</v>
      </c>
      <c r="U204" t="s">
        <v>2873</v>
      </c>
      <c r="V204" t="s">
        <v>2874</v>
      </c>
    </row>
    <row r="205" spans="1:22" x14ac:dyDescent="0.35">
      <c r="A205" t="s">
        <v>2887</v>
      </c>
      <c r="B205" t="s">
        <v>2888</v>
      </c>
      <c r="C205" t="str">
        <f t="shared" si="4"/>
        <v>VC1ET01</v>
      </c>
      <c r="E205" t="s">
        <v>2177</v>
      </c>
      <c r="F205" t="s">
        <v>65</v>
      </c>
      <c r="G205" s="411" t="s">
        <v>2889</v>
      </c>
      <c r="H205">
        <v>2015</v>
      </c>
      <c r="I205" s="416">
        <v>5912</v>
      </c>
      <c r="J205" s="413"/>
      <c r="K205" t="s">
        <v>2890</v>
      </c>
      <c r="L205" t="s">
        <v>2891</v>
      </c>
      <c r="O205" s="412">
        <f>I205/I217</f>
        <v>0.13022886974910236</v>
      </c>
      <c r="T205">
        <v>1</v>
      </c>
      <c r="U205" t="s">
        <v>2868</v>
      </c>
      <c r="V205" t="s">
        <v>806</v>
      </c>
    </row>
    <row r="206" spans="1:22" x14ac:dyDescent="0.35">
      <c r="A206" t="s">
        <v>2893</v>
      </c>
      <c r="E206" t="s">
        <v>2889</v>
      </c>
      <c r="F206" t="s">
        <v>65</v>
      </c>
      <c r="G206" s="411" t="s">
        <v>2889</v>
      </c>
      <c r="H206">
        <v>2015</v>
      </c>
      <c r="I206" s="416">
        <v>335054</v>
      </c>
      <c r="J206" s="413"/>
      <c r="K206" t="s">
        <v>2894</v>
      </c>
      <c r="L206" t="s">
        <v>2891</v>
      </c>
      <c r="T206">
        <v>0</v>
      </c>
      <c r="U206" t="s">
        <v>2849</v>
      </c>
      <c r="V206" t="s">
        <v>594</v>
      </c>
    </row>
    <row r="207" spans="1:22" x14ac:dyDescent="0.35">
      <c r="A207" t="s">
        <v>2893</v>
      </c>
      <c r="E207" t="s">
        <v>2889</v>
      </c>
      <c r="F207" t="s">
        <v>65</v>
      </c>
      <c r="G207" s="411" t="s">
        <v>2889</v>
      </c>
      <c r="H207">
        <v>2015</v>
      </c>
      <c r="I207" s="416">
        <v>46876</v>
      </c>
      <c r="J207" s="413"/>
      <c r="K207" t="s">
        <v>2894</v>
      </c>
      <c r="L207" t="s">
        <v>2891</v>
      </c>
      <c r="T207">
        <v>1</v>
      </c>
      <c r="U207" t="s">
        <v>2884</v>
      </c>
      <c r="V207" t="s">
        <v>814</v>
      </c>
    </row>
    <row r="208" spans="1:22" x14ac:dyDescent="0.35">
      <c r="A208" t="s">
        <v>2893</v>
      </c>
      <c r="E208" t="s">
        <v>2889</v>
      </c>
      <c r="F208" t="s">
        <v>65</v>
      </c>
      <c r="G208" s="411" t="s">
        <v>2889</v>
      </c>
      <c r="H208">
        <v>2015</v>
      </c>
      <c r="I208" s="416">
        <v>1681</v>
      </c>
      <c r="J208" s="413"/>
      <c r="K208" t="s">
        <v>2894</v>
      </c>
      <c r="L208" t="s">
        <v>2891</v>
      </c>
      <c r="T208">
        <v>1</v>
      </c>
      <c r="U208" t="s">
        <v>2869</v>
      </c>
      <c r="V208" t="s">
        <v>2870</v>
      </c>
    </row>
    <row r="209" spans="1:22" x14ac:dyDescent="0.35">
      <c r="A209" t="s">
        <v>2893</v>
      </c>
      <c r="E209" t="s">
        <v>2889</v>
      </c>
      <c r="F209" t="s">
        <v>65</v>
      </c>
      <c r="G209" s="411" t="s">
        <v>2889</v>
      </c>
      <c r="H209">
        <v>2015</v>
      </c>
      <c r="I209" s="416">
        <v>46379</v>
      </c>
      <c r="J209" s="413"/>
      <c r="K209" t="s">
        <v>2894</v>
      </c>
      <c r="L209" t="s">
        <v>2891</v>
      </c>
      <c r="T209">
        <v>1</v>
      </c>
      <c r="U209" t="s">
        <v>2871</v>
      </c>
      <c r="V209" t="s">
        <v>805</v>
      </c>
    </row>
    <row r="210" spans="1:22" x14ac:dyDescent="0.35">
      <c r="A210" t="s">
        <v>2893</v>
      </c>
      <c r="E210" t="s">
        <v>2889</v>
      </c>
      <c r="F210" t="s">
        <v>65</v>
      </c>
      <c r="G210" s="411" t="s">
        <v>2889</v>
      </c>
      <c r="H210">
        <v>2015</v>
      </c>
      <c r="I210" s="416">
        <v>3319</v>
      </c>
      <c r="J210" s="413"/>
      <c r="K210" t="s">
        <v>2894</v>
      </c>
      <c r="L210" t="s">
        <v>2891</v>
      </c>
      <c r="T210">
        <v>1</v>
      </c>
      <c r="U210" t="s">
        <v>2876</v>
      </c>
      <c r="V210" t="s">
        <v>2877</v>
      </c>
    </row>
    <row r="211" spans="1:22" x14ac:dyDescent="0.35">
      <c r="A211" t="s">
        <v>2893</v>
      </c>
      <c r="E211" t="s">
        <v>2889</v>
      </c>
      <c r="F211" t="s">
        <v>65</v>
      </c>
      <c r="G211" s="411" t="s">
        <v>2889</v>
      </c>
      <c r="H211">
        <v>2015</v>
      </c>
      <c r="I211" s="416">
        <v>5507</v>
      </c>
      <c r="J211" s="413"/>
      <c r="K211" t="s">
        <v>2894</v>
      </c>
      <c r="L211" t="s">
        <v>2891</v>
      </c>
      <c r="T211">
        <v>1</v>
      </c>
      <c r="U211" t="s">
        <v>2885</v>
      </c>
      <c r="V211" t="s">
        <v>2886</v>
      </c>
    </row>
    <row r="212" spans="1:22" x14ac:dyDescent="0.35">
      <c r="A212" t="s">
        <v>2893</v>
      </c>
      <c r="E212" t="s">
        <v>2889</v>
      </c>
      <c r="F212" t="s">
        <v>65</v>
      </c>
      <c r="G212" s="411" t="s">
        <v>2889</v>
      </c>
      <c r="H212">
        <v>2015</v>
      </c>
      <c r="I212" s="416">
        <v>1729</v>
      </c>
      <c r="J212" s="413"/>
      <c r="K212" t="s">
        <v>2894</v>
      </c>
      <c r="L212" t="s">
        <v>2891</v>
      </c>
      <c r="T212">
        <v>1</v>
      </c>
      <c r="U212" t="s">
        <v>2880</v>
      </c>
      <c r="V212" t="s">
        <v>2892</v>
      </c>
    </row>
    <row r="213" spans="1:22" x14ac:dyDescent="0.35">
      <c r="A213" t="s">
        <v>2893</v>
      </c>
      <c r="E213" t="s">
        <v>2889</v>
      </c>
      <c r="F213" t="s">
        <v>65</v>
      </c>
      <c r="G213" s="411" t="s">
        <v>2889</v>
      </c>
      <c r="H213">
        <v>2015</v>
      </c>
      <c r="I213" s="416">
        <v>5399</v>
      </c>
      <c r="J213" s="413"/>
      <c r="K213" t="s">
        <v>2894</v>
      </c>
      <c r="L213" t="s">
        <v>2891</v>
      </c>
      <c r="T213">
        <v>1</v>
      </c>
      <c r="U213" t="s">
        <v>2882</v>
      </c>
      <c r="V213" t="s">
        <v>2883</v>
      </c>
    </row>
    <row r="214" spans="1:22" x14ac:dyDescent="0.35">
      <c r="A214" t="s">
        <v>2893</v>
      </c>
      <c r="E214" t="s">
        <v>2889</v>
      </c>
      <c r="F214" t="s">
        <v>65</v>
      </c>
      <c r="G214" s="411" t="s">
        <v>2889</v>
      </c>
      <c r="H214">
        <v>2015</v>
      </c>
      <c r="I214" s="416">
        <v>100398</v>
      </c>
      <c r="J214" s="413"/>
      <c r="K214" t="s">
        <v>2894</v>
      </c>
      <c r="L214" t="s">
        <v>2891</v>
      </c>
      <c r="T214">
        <v>1</v>
      </c>
      <c r="U214" t="s">
        <v>2872</v>
      </c>
      <c r="V214" t="s">
        <v>809</v>
      </c>
    </row>
    <row r="215" spans="1:22" x14ac:dyDescent="0.35">
      <c r="A215" t="s">
        <v>2893</v>
      </c>
      <c r="E215" t="s">
        <v>2889</v>
      </c>
      <c r="F215" t="s">
        <v>65</v>
      </c>
      <c r="G215" s="411" t="s">
        <v>2889</v>
      </c>
      <c r="H215">
        <v>2015</v>
      </c>
      <c r="I215" s="416">
        <v>69824</v>
      </c>
      <c r="J215" s="413"/>
      <c r="K215" t="s">
        <v>2894</v>
      </c>
      <c r="L215" t="s">
        <v>2891</v>
      </c>
      <c r="T215">
        <v>1</v>
      </c>
      <c r="U215" t="s">
        <v>2878</v>
      </c>
      <c r="V215" t="s">
        <v>2879</v>
      </c>
    </row>
    <row r="216" spans="1:22" x14ac:dyDescent="0.35">
      <c r="A216" t="s">
        <v>2893</v>
      </c>
      <c r="E216" t="s">
        <v>2889</v>
      </c>
      <c r="F216" t="s">
        <v>65</v>
      </c>
      <c r="G216" s="411" t="s">
        <v>2889</v>
      </c>
      <c r="H216">
        <v>2015</v>
      </c>
      <c r="I216" s="416">
        <v>8545</v>
      </c>
      <c r="J216" s="413"/>
      <c r="K216" t="s">
        <v>2894</v>
      </c>
      <c r="L216" t="s">
        <v>2891</v>
      </c>
      <c r="T216">
        <v>1</v>
      </c>
      <c r="U216" t="s">
        <v>2873</v>
      </c>
      <c r="V216" t="s">
        <v>2874</v>
      </c>
    </row>
    <row r="217" spans="1:22" x14ac:dyDescent="0.35">
      <c r="A217" t="s">
        <v>2893</v>
      </c>
      <c r="E217" t="s">
        <v>2889</v>
      </c>
      <c r="F217" t="s">
        <v>65</v>
      </c>
      <c r="G217" s="411" t="s">
        <v>2889</v>
      </c>
      <c r="H217">
        <v>2015</v>
      </c>
      <c r="I217" s="416">
        <v>45397</v>
      </c>
      <c r="J217" s="413"/>
      <c r="K217" t="s">
        <v>2894</v>
      </c>
      <c r="L217" t="s">
        <v>2891</v>
      </c>
      <c r="T217">
        <v>1</v>
      </c>
      <c r="U217" t="s">
        <v>2868</v>
      </c>
      <c r="V217" t="s">
        <v>806</v>
      </c>
    </row>
    <row r="218" spans="1:22" s="418" customFormat="1" x14ac:dyDescent="0.35">
      <c r="A218" s="418" t="s">
        <v>2895</v>
      </c>
      <c r="E218" s="418" t="s">
        <v>2896</v>
      </c>
      <c r="F218" s="418" t="s">
        <v>65</v>
      </c>
      <c r="G218" s="419" t="s">
        <v>156</v>
      </c>
      <c r="H218" s="418" t="s">
        <v>2897</v>
      </c>
      <c r="I218" s="420">
        <v>12.93</v>
      </c>
      <c r="J218" s="418" t="s">
        <v>2898</v>
      </c>
      <c r="K218" s="418" t="s">
        <v>2899</v>
      </c>
      <c r="L218" s="418" t="s">
        <v>2900</v>
      </c>
      <c r="Q218" s="421"/>
      <c r="T218" s="418">
        <v>0</v>
      </c>
      <c r="U218" s="418" t="s">
        <v>2849</v>
      </c>
      <c r="V218" s="418" t="s">
        <v>594</v>
      </c>
    </row>
    <row r="219" spans="1:22" s="418" customFormat="1" x14ac:dyDescent="0.35">
      <c r="A219" s="418" t="s">
        <v>2895</v>
      </c>
      <c r="E219" s="418" t="s">
        <v>2896</v>
      </c>
      <c r="F219" s="418" t="s">
        <v>65</v>
      </c>
      <c r="G219" s="419" t="s">
        <v>156</v>
      </c>
      <c r="H219" s="418" t="s">
        <v>2901</v>
      </c>
      <c r="I219" s="420">
        <v>15.4</v>
      </c>
      <c r="K219" s="418" t="s">
        <v>2899</v>
      </c>
      <c r="L219" s="418" t="s">
        <v>2900</v>
      </c>
      <c r="Q219" s="421"/>
      <c r="T219" s="418">
        <v>1</v>
      </c>
      <c r="U219" s="418" t="s">
        <v>2872</v>
      </c>
      <c r="V219" s="418" t="s">
        <v>809</v>
      </c>
    </row>
    <row r="220" spans="1:22" s="418" customFormat="1" x14ac:dyDescent="0.35">
      <c r="A220" s="418" t="s">
        <v>2895</v>
      </c>
      <c r="E220" s="418" t="s">
        <v>2896</v>
      </c>
      <c r="F220" s="418" t="s">
        <v>65</v>
      </c>
      <c r="G220" s="419" t="s">
        <v>156</v>
      </c>
      <c r="H220" s="418" t="s">
        <v>2902</v>
      </c>
      <c r="I220" s="420">
        <v>8.15</v>
      </c>
      <c r="K220" s="418" t="s">
        <v>2899</v>
      </c>
      <c r="L220" s="418" t="s">
        <v>2900</v>
      </c>
      <c r="Q220" s="421"/>
      <c r="T220" s="418">
        <v>1</v>
      </c>
      <c r="U220" s="418" t="s">
        <v>2878</v>
      </c>
      <c r="V220" s="418" t="s">
        <v>2879</v>
      </c>
    </row>
    <row r="221" spans="1:22" s="418" customFormat="1" x14ac:dyDescent="0.35">
      <c r="A221" s="418" t="s">
        <v>2895</v>
      </c>
      <c r="E221" s="418" t="s">
        <v>2896</v>
      </c>
      <c r="F221" s="418" t="s">
        <v>65</v>
      </c>
      <c r="G221" s="419" t="s">
        <v>156</v>
      </c>
      <c r="H221" s="418" t="s">
        <v>2903</v>
      </c>
      <c r="I221" s="420">
        <v>14.48</v>
      </c>
      <c r="K221" s="418" t="s">
        <v>2899</v>
      </c>
      <c r="L221" s="418" t="s">
        <v>2900</v>
      </c>
      <c r="Q221" s="421"/>
      <c r="T221" s="418">
        <v>1</v>
      </c>
      <c r="U221" s="418" t="s">
        <v>2868</v>
      </c>
      <c r="V221" s="418" t="s">
        <v>806</v>
      </c>
    </row>
    <row r="222" spans="1:22" s="418" customFormat="1" x14ac:dyDescent="0.35">
      <c r="A222" s="418" t="s">
        <v>2895</v>
      </c>
      <c r="E222" s="418" t="s">
        <v>2896</v>
      </c>
      <c r="F222" s="418" t="s">
        <v>65</v>
      </c>
      <c r="G222" s="419" t="s">
        <v>156</v>
      </c>
      <c r="H222" s="418">
        <v>2016</v>
      </c>
      <c r="I222" s="420">
        <v>10.7</v>
      </c>
      <c r="J222" s="418" t="s">
        <v>2904</v>
      </c>
      <c r="K222" s="418" t="s">
        <v>2899</v>
      </c>
      <c r="L222" s="418" t="s">
        <v>2195</v>
      </c>
      <c r="Q222" s="421"/>
      <c r="T222" s="418">
        <v>1</v>
      </c>
      <c r="U222" s="418" t="s">
        <v>2871</v>
      </c>
      <c r="V222" s="418" t="s">
        <v>805</v>
      </c>
    </row>
    <row r="223" spans="1:22" x14ac:dyDescent="0.35">
      <c r="A223" t="s">
        <v>2905</v>
      </c>
      <c r="B223" t="s">
        <v>2906</v>
      </c>
      <c r="C223" t="str">
        <f t="shared" ref="C223:C238" si="6">_xlfn.CONCAT(B223,U223)</f>
        <v>VC2ET</v>
      </c>
      <c r="D223" t="s">
        <v>2192</v>
      </c>
      <c r="E223" t="s">
        <v>2187</v>
      </c>
      <c r="F223" t="s">
        <v>65</v>
      </c>
      <c r="G223" s="411" t="s">
        <v>156</v>
      </c>
      <c r="H223" t="s">
        <v>2903</v>
      </c>
      <c r="I223" s="413">
        <v>14.81</v>
      </c>
      <c r="J223" s="413" t="s">
        <v>2907</v>
      </c>
      <c r="K223" t="s">
        <v>2908</v>
      </c>
      <c r="L223" t="s">
        <v>2909</v>
      </c>
      <c r="O223" s="412">
        <f>I223/100</f>
        <v>0.14810000000000001</v>
      </c>
      <c r="T223">
        <v>0</v>
      </c>
      <c r="U223" t="s">
        <v>2849</v>
      </c>
      <c r="V223" t="s">
        <v>594</v>
      </c>
    </row>
    <row r="224" spans="1:22" x14ac:dyDescent="0.35">
      <c r="A224" t="s">
        <v>2905</v>
      </c>
      <c r="B224" t="s">
        <v>2906</v>
      </c>
      <c r="C224" t="str">
        <f t="shared" si="6"/>
        <v>VC2ET03</v>
      </c>
      <c r="E224" t="s">
        <v>2187</v>
      </c>
      <c r="F224" t="s">
        <v>65</v>
      </c>
      <c r="G224" s="411" t="s">
        <v>156</v>
      </c>
      <c r="H224" t="s">
        <v>2910</v>
      </c>
      <c r="I224" s="413">
        <v>18.54</v>
      </c>
      <c r="J224" s="413" t="s">
        <v>2911</v>
      </c>
      <c r="K224" t="s">
        <v>2912</v>
      </c>
      <c r="L224" t="s">
        <v>2909</v>
      </c>
      <c r="O224" s="412">
        <f t="shared" ref="O224:O226" si="7">I224/100</f>
        <v>0.18539999999999998</v>
      </c>
      <c r="T224">
        <v>1</v>
      </c>
      <c r="U224" t="s">
        <v>2871</v>
      </c>
      <c r="V224" t="s">
        <v>805</v>
      </c>
    </row>
    <row r="225" spans="1:22" x14ac:dyDescent="0.35">
      <c r="A225" t="s">
        <v>2905</v>
      </c>
      <c r="B225" t="s">
        <v>2906</v>
      </c>
      <c r="C225" t="str">
        <f t="shared" si="6"/>
        <v>VC2ET14</v>
      </c>
      <c r="E225" t="s">
        <v>2187</v>
      </c>
      <c r="F225" t="s">
        <v>65</v>
      </c>
      <c r="G225" s="411" t="s">
        <v>156</v>
      </c>
      <c r="H225">
        <v>2014</v>
      </c>
      <c r="I225" s="413">
        <v>8.3800000000000008</v>
      </c>
      <c r="J225" s="413" t="s">
        <v>2913</v>
      </c>
      <c r="K225" t="s">
        <v>2914</v>
      </c>
      <c r="L225" t="s">
        <v>1863</v>
      </c>
      <c r="O225" s="412">
        <f t="shared" si="7"/>
        <v>8.3800000000000013E-2</v>
      </c>
      <c r="T225">
        <v>1</v>
      </c>
      <c r="U225" t="s">
        <v>2884</v>
      </c>
      <c r="V225" t="s">
        <v>814</v>
      </c>
    </row>
    <row r="226" spans="1:22" x14ac:dyDescent="0.35">
      <c r="A226" t="s">
        <v>2905</v>
      </c>
      <c r="B226" t="s">
        <v>2906</v>
      </c>
      <c r="C226" t="str">
        <f t="shared" si="6"/>
        <v>VC2ET15</v>
      </c>
      <c r="E226" t="s">
        <v>2187</v>
      </c>
      <c r="F226" t="s">
        <v>65</v>
      </c>
      <c r="G226" s="411" t="s">
        <v>156</v>
      </c>
      <c r="H226">
        <v>2019</v>
      </c>
      <c r="I226" s="415">
        <v>12.93</v>
      </c>
      <c r="J226" s="413" t="s">
        <v>2915</v>
      </c>
      <c r="K226" t="s">
        <v>2914</v>
      </c>
      <c r="L226" t="s">
        <v>1863</v>
      </c>
      <c r="O226" s="412">
        <f t="shared" si="7"/>
        <v>0.1293</v>
      </c>
      <c r="Q226" s="414"/>
      <c r="T226">
        <v>1</v>
      </c>
      <c r="U226" t="s">
        <v>2885</v>
      </c>
      <c r="V226" t="s">
        <v>2886</v>
      </c>
    </row>
    <row r="227" spans="1:22" x14ac:dyDescent="0.35">
      <c r="A227" t="s">
        <v>2916</v>
      </c>
      <c r="B227" t="s">
        <v>2917</v>
      </c>
      <c r="C227" t="str">
        <f t="shared" si="6"/>
        <v>VC3ET</v>
      </c>
      <c r="D227" t="s">
        <v>2193</v>
      </c>
      <c r="E227" t="s">
        <v>2188</v>
      </c>
      <c r="F227" t="s">
        <v>65</v>
      </c>
      <c r="G227" s="411" t="s">
        <v>156</v>
      </c>
      <c r="H227" t="s">
        <v>2918</v>
      </c>
      <c r="I227" s="413">
        <v>9.5</v>
      </c>
      <c r="J227" s="413"/>
      <c r="K227" t="s">
        <v>2919</v>
      </c>
      <c r="L227" t="s">
        <v>2195</v>
      </c>
      <c r="O227" s="412">
        <f>I227/100</f>
        <v>9.5000000000000001E-2</v>
      </c>
      <c r="T227">
        <v>0</v>
      </c>
      <c r="U227" t="s">
        <v>2849</v>
      </c>
      <c r="V227" t="s">
        <v>594</v>
      </c>
    </row>
    <row r="228" spans="1:22" x14ac:dyDescent="0.35">
      <c r="A228" t="s">
        <v>2920</v>
      </c>
      <c r="B228" t="s">
        <v>2921</v>
      </c>
      <c r="C228" t="str">
        <f t="shared" si="6"/>
        <v>VC4ET</v>
      </c>
      <c r="D228" t="s">
        <v>2194</v>
      </c>
      <c r="E228" t="s">
        <v>2189</v>
      </c>
      <c r="F228" t="s">
        <v>65</v>
      </c>
      <c r="G228" s="411" t="s">
        <v>156</v>
      </c>
      <c r="H228" t="s">
        <v>2922</v>
      </c>
      <c r="I228" s="413">
        <v>8.24</v>
      </c>
      <c r="J228" s="413" t="s">
        <v>2923</v>
      </c>
      <c r="K228" t="s">
        <v>2914</v>
      </c>
      <c r="L228" t="s">
        <v>2195</v>
      </c>
      <c r="O228" s="412">
        <f>I228/100</f>
        <v>8.2400000000000001E-2</v>
      </c>
      <c r="T228">
        <v>0</v>
      </c>
      <c r="U228" t="s">
        <v>2849</v>
      </c>
      <c r="V228" t="s">
        <v>594</v>
      </c>
    </row>
    <row r="229" spans="1:22" x14ac:dyDescent="0.35">
      <c r="A229" t="s">
        <v>2920</v>
      </c>
      <c r="B229" t="s">
        <v>2921</v>
      </c>
      <c r="C229" t="str">
        <f t="shared" si="6"/>
        <v>VC4ETR</v>
      </c>
      <c r="E229" t="s">
        <v>2189</v>
      </c>
      <c r="F229" t="s">
        <v>65</v>
      </c>
      <c r="G229" s="411" t="s">
        <v>156</v>
      </c>
      <c r="H229" t="s">
        <v>2924</v>
      </c>
      <c r="I229" s="413">
        <v>9.98</v>
      </c>
      <c r="J229" s="413" t="s">
        <v>2925</v>
      </c>
      <c r="K229" t="s">
        <v>2914</v>
      </c>
      <c r="O229" s="412">
        <f t="shared" ref="O229:O237" si="8">I229/100</f>
        <v>9.98E-2</v>
      </c>
      <c r="T229">
        <v>0.5</v>
      </c>
      <c r="U229" t="s">
        <v>2866</v>
      </c>
      <c r="V229" t="s">
        <v>84</v>
      </c>
    </row>
    <row r="230" spans="1:22" x14ac:dyDescent="0.35">
      <c r="A230" t="s">
        <v>2920</v>
      </c>
      <c r="B230" t="s">
        <v>2921</v>
      </c>
      <c r="C230" t="str">
        <f t="shared" si="6"/>
        <v>VC4ETU</v>
      </c>
      <c r="E230" t="s">
        <v>2189</v>
      </c>
      <c r="F230" t="s">
        <v>65</v>
      </c>
      <c r="G230" s="411" t="s">
        <v>156</v>
      </c>
      <c r="H230" t="s">
        <v>2922</v>
      </c>
      <c r="I230" s="413">
        <v>7.78</v>
      </c>
      <c r="J230" s="413" t="s">
        <v>2926</v>
      </c>
      <c r="K230" t="s">
        <v>2914</v>
      </c>
      <c r="O230" s="412">
        <f t="shared" si="8"/>
        <v>7.7800000000000008E-2</v>
      </c>
      <c r="T230">
        <v>0.5</v>
      </c>
      <c r="U230" t="s">
        <v>2867</v>
      </c>
      <c r="V230" t="s">
        <v>336</v>
      </c>
    </row>
    <row r="231" spans="1:22" x14ac:dyDescent="0.35">
      <c r="A231" t="s">
        <v>2920</v>
      </c>
      <c r="B231" t="s">
        <v>2921</v>
      </c>
      <c r="C231" t="str">
        <f t="shared" si="6"/>
        <v>VC4ET03</v>
      </c>
      <c r="E231" t="s">
        <v>2189</v>
      </c>
      <c r="F231" t="s">
        <v>65</v>
      </c>
      <c r="G231" s="411" t="s">
        <v>156</v>
      </c>
      <c r="H231" t="s">
        <v>2922</v>
      </c>
      <c r="I231" s="413">
        <v>10.66</v>
      </c>
      <c r="J231" s="413" t="s">
        <v>2927</v>
      </c>
      <c r="K231" t="s">
        <v>2914</v>
      </c>
      <c r="O231" s="412">
        <f t="shared" si="8"/>
        <v>0.1066</v>
      </c>
      <c r="T231">
        <v>1</v>
      </c>
      <c r="U231" t="s">
        <v>2871</v>
      </c>
      <c r="V231" t="s">
        <v>805</v>
      </c>
    </row>
    <row r="232" spans="1:22" x14ac:dyDescent="0.35">
      <c r="A232" t="s">
        <v>2920</v>
      </c>
      <c r="B232" t="s">
        <v>2921</v>
      </c>
      <c r="C232" t="str">
        <f t="shared" si="6"/>
        <v>VC4ET07</v>
      </c>
      <c r="E232" t="s">
        <v>2189</v>
      </c>
      <c r="F232" t="s">
        <v>65</v>
      </c>
      <c r="G232" s="411" t="s">
        <v>156</v>
      </c>
      <c r="H232" t="s">
        <v>2924</v>
      </c>
      <c r="I232" s="413">
        <v>7.63</v>
      </c>
      <c r="J232" s="413" t="s">
        <v>2928</v>
      </c>
      <c r="K232" t="s">
        <v>2914</v>
      </c>
      <c r="O232" s="412">
        <f t="shared" si="8"/>
        <v>7.6299999999999993E-2</v>
      </c>
      <c r="T232">
        <v>1</v>
      </c>
      <c r="U232" t="s">
        <v>2878</v>
      </c>
      <c r="V232" t="s">
        <v>2879</v>
      </c>
    </row>
    <row r="233" spans="1:22" x14ac:dyDescent="0.35">
      <c r="A233" t="s">
        <v>2920</v>
      </c>
      <c r="B233" t="s">
        <v>2921</v>
      </c>
      <c r="C233" t="str">
        <f t="shared" si="6"/>
        <v>VC4ET04</v>
      </c>
      <c r="E233" t="s">
        <v>2189</v>
      </c>
      <c r="F233" t="s">
        <v>65</v>
      </c>
      <c r="G233" s="411" t="s">
        <v>156</v>
      </c>
      <c r="H233" t="s">
        <v>2929</v>
      </c>
      <c r="I233" s="413">
        <v>7.74</v>
      </c>
      <c r="J233" s="413" t="s">
        <v>2930</v>
      </c>
      <c r="K233" t="s">
        <v>2914</v>
      </c>
      <c r="O233" s="412">
        <f t="shared" si="8"/>
        <v>7.7399999999999997E-2</v>
      </c>
      <c r="T233">
        <v>1</v>
      </c>
      <c r="U233" t="s">
        <v>2872</v>
      </c>
      <c r="V233" t="s">
        <v>809</v>
      </c>
    </row>
    <row r="234" spans="1:22" x14ac:dyDescent="0.35">
      <c r="A234" t="s">
        <v>2920</v>
      </c>
      <c r="B234" t="s">
        <v>2921</v>
      </c>
      <c r="C234" t="str">
        <f t="shared" si="6"/>
        <v>VC4ET14</v>
      </c>
      <c r="E234" t="s">
        <v>2189</v>
      </c>
      <c r="F234" t="s">
        <v>65</v>
      </c>
      <c r="G234" s="411" t="s">
        <v>156</v>
      </c>
      <c r="H234">
        <v>2014</v>
      </c>
      <c r="I234" s="413">
        <v>6.82</v>
      </c>
      <c r="J234" s="413" t="s">
        <v>2931</v>
      </c>
      <c r="K234" t="s">
        <v>2914</v>
      </c>
      <c r="O234" s="412">
        <f t="shared" si="8"/>
        <v>6.8199999999999997E-2</v>
      </c>
      <c r="T234">
        <v>1</v>
      </c>
      <c r="U234" t="s">
        <v>2884</v>
      </c>
      <c r="V234" t="s">
        <v>814</v>
      </c>
    </row>
    <row r="235" spans="1:22" x14ac:dyDescent="0.35">
      <c r="A235" t="s">
        <v>2920</v>
      </c>
      <c r="B235" t="s">
        <v>2921</v>
      </c>
      <c r="C235" t="str">
        <f t="shared" si="6"/>
        <v>VC4ET15</v>
      </c>
      <c r="E235" t="s">
        <v>2189</v>
      </c>
      <c r="F235" t="s">
        <v>65</v>
      </c>
      <c r="G235" s="411" t="s">
        <v>156</v>
      </c>
      <c r="H235">
        <v>2021</v>
      </c>
      <c r="I235" s="413">
        <v>13</v>
      </c>
      <c r="J235" s="413" t="s">
        <v>2932</v>
      </c>
      <c r="K235" t="s">
        <v>2914</v>
      </c>
      <c r="O235" s="412">
        <f t="shared" si="8"/>
        <v>0.13</v>
      </c>
      <c r="T235">
        <v>1</v>
      </c>
      <c r="U235" t="s">
        <v>2885</v>
      </c>
      <c r="V235" t="s">
        <v>2886</v>
      </c>
    </row>
    <row r="236" spans="1:22" x14ac:dyDescent="0.35">
      <c r="A236" t="s">
        <v>2920</v>
      </c>
      <c r="B236" t="s">
        <v>2921</v>
      </c>
      <c r="C236" t="str">
        <f t="shared" si="6"/>
        <v>VC4ET01</v>
      </c>
      <c r="E236" t="s">
        <v>2189</v>
      </c>
      <c r="F236" t="s">
        <v>65</v>
      </c>
      <c r="G236" s="411" t="s">
        <v>156</v>
      </c>
      <c r="H236">
        <v>2020</v>
      </c>
      <c r="I236" s="413">
        <v>3.1</v>
      </c>
      <c r="J236" s="413" t="s">
        <v>2933</v>
      </c>
      <c r="K236" t="s">
        <v>2914</v>
      </c>
      <c r="O236" s="412">
        <f t="shared" si="8"/>
        <v>3.1E-2</v>
      </c>
      <c r="T236">
        <v>1</v>
      </c>
      <c r="U236" t="s">
        <v>2868</v>
      </c>
      <c r="V236" t="s">
        <v>806</v>
      </c>
    </row>
    <row r="237" spans="1:22" x14ac:dyDescent="0.35">
      <c r="A237" t="s">
        <v>2920</v>
      </c>
      <c r="B237" t="s">
        <v>2921</v>
      </c>
      <c r="C237" t="str">
        <f t="shared" si="6"/>
        <v>VC4ET13</v>
      </c>
      <c r="E237" t="s">
        <v>2189</v>
      </c>
      <c r="F237" t="s">
        <v>65</v>
      </c>
      <c r="G237" s="411" t="s">
        <v>156</v>
      </c>
      <c r="H237">
        <v>2021</v>
      </c>
      <c r="I237" s="413">
        <v>12.9</v>
      </c>
      <c r="J237" s="413" t="s">
        <v>2934</v>
      </c>
      <c r="K237" t="s">
        <v>2914</v>
      </c>
      <c r="O237" s="412">
        <f t="shared" si="8"/>
        <v>0.129</v>
      </c>
      <c r="T237">
        <v>1</v>
      </c>
      <c r="U237" t="s">
        <v>2882</v>
      </c>
      <c r="V237" t="s">
        <v>2883</v>
      </c>
    </row>
    <row r="238" spans="1:22" x14ac:dyDescent="0.35">
      <c r="A238" t="s">
        <v>2935</v>
      </c>
      <c r="B238" t="s">
        <v>2936</v>
      </c>
      <c r="C238" t="str">
        <f t="shared" si="6"/>
        <v>VC5ET</v>
      </c>
      <c r="D238" t="s">
        <v>2228</v>
      </c>
      <c r="E238" t="s">
        <v>173</v>
      </c>
      <c r="F238" t="s">
        <v>67</v>
      </c>
      <c r="G238" s="411" t="s">
        <v>2937</v>
      </c>
      <c r="H238" t="s">
        <v>2938</v>
      </c>
      <c r="I238" s="413">
        <v>46.09</v>
      </c>
      <c r="J238" s="413"/>
      <c r="K238" t="s">
        <v>2939</v>
      </c>
      <c r="L238" t="s">
        <v>2909</v>
      </c>
      <c r="O238" s="412">
        <f>I238/100</f>
        <v>0.46090000000000003</v>
      </c>
      <c r="T238">
        <v>0</v>
      </c>
      <c r="U238" t="s">
        <v>2849</v>
      </c>
      <c r="V238" t="s">
        <v>594</v>
      </c>
    </row>
    <row r="239" spans="1:22" x14ac:dyDescent="0.35">
      <c r="A239" t="s">
        <v>2940</v>
      </c>
      <c r="D239" t="s">
        <v>2636</v>
      </c>
      <c r="E239" t="s">
        <v>2219</v>
      </c>
      <c r="F239" t="s">
        <v>70</v>
      </c>
      <c r="G239" s="411" t="s">
        <v>2941</v>
      </c>
      <c r="H239">
        <v>2014</v>
      </c>
      <c r="I239" s="413">
        <v>48.5</v>
      </c>
      <c r="J239" s="413"/>
      <c r="K239" t="s">
        <v>2942</v>
      </c>
      <c r="L239" t="s">
        <v>1863</v>
      </c>
      <c r="T239">
        <v>0</v>
      </c>
      <c r="U239" t="s">
        <v>2849</v>
      </c>
      <c r="V239" t="s">
        <v>594</v>
      </c>
    </row>
    <row r="240" spans="1:22" x14ac:dyDescent="0.35">
      <c r="A240" t="s">
        <v>2943</v>
      </c>
      <c r="E240" t="s">
        <v>2944</v>
      </c>
      <c r="F240" t="s">
        <v>70</v>
      </c>
      <c r="G240" s="411" t="s">
        <v>2941</v>
      </c>
      <c r="H240">
        <v>2016</v>
      </c>
      <c r="I240" s="413">
        <v>46.2</v>
      </c>
      <c r="J240" s="413"/>
      <c r="K240" t="s">
        <v>2942</v>
      </c>
      <c r="L240" t="s">
        <v>1863</v>
      </c>
      <c r="Q240" s="413">
        <f>(I240/I241)^(1/(H240-H241))</f>
        <v>0.98042496169476234</v>
      </c>
      <c r="T240">
        <v>0</v>
      </c>
      <c r="U240" t="s">
        <v>2849</v>
      </c>
      <c r="V240" t="s">
        <v>594</v>
      </c>
    </row>
    <row r="241" spans="1:22" x14ac:dyDescent="0.35">
      <c r="A241" t="s">
        <v>2943</v>
      </c>
      <c r="E241" t="s">
        <v>2944</v>
      </c>
      <c r="F241" t="s">
        <v>70</v>
      </c>
      <c r="G241" s="411" t="s">
        <v>2941</v>
      </c>
      <c r="H241">
        <v>2011</v>
      </c>
      <c r="I241" s="413">
        <v>51</v>
      </c>
      <c r="J241" s="413"/>
      <c r="K241" t="s">
        <v>2942</v>
      </c>
      <c r="L241" t="s">
        <v>1863</v>
      </c>
      <c r="T241">
        <v>0</v>
      </c>
      <c r="U241" t="s">
        <v>2849</v>
      </c>
      <c r="V241" t="s">
        <v>594</v>
      </c>
    </row>
    <row r="242" spans="1:22" x14ac:dyDescent="0.35">
      <c r="A242" t="s">
        <v>2943</v>
      </c>
      <c r="E242" t="s">
        <v>2944</v>
      </c>
      <c r="F242" t="s">
        <v>70</v>
      </c>
      <c r="G242" s="411" t="s">
        <v>2941</v>
      </c>
      <c r="H242">
        <v>2016</v>
      </c>
      <c r="I242" s="413">
        <v>56.4</v>
      </c>
      <c r="J242" s="413"/>
      <c r="K242" t="s">
        <v>2942</v>
      </c>
      <c r="L242" t="s">
        <v>1863</v>
      </c>
      <c r="Q242" s="413">
        <f>(I242/I243)^(1/(H242-H243))</f>
        <v>0.97291514661444567</v>
      </c>
      <c r="T242">
        <v>1</v>
      </c>
      <c r="U242" t="s">
        <v>2869</v>
      </c>
      <c r="V242" t="s">
        <v>2870</v>
      </c>
    </row>
    <row r="243" spans="1:22" x14ac:dyDescent="0.35">
      <c r="A243" t="s">
        <v>2943</v>
      </c>
      <c r="E243" t="s">
        <v>2944</v>
      </c>
      <c r="F243" t="s">
        <v>70</v>
      </c>
      <c r="G243" s="411" t="s">
        <v>2941</v>
      </c>
      <c r="H243">
        <v>2011</v>
      </c>
      <c r="I243" s="413">
        <v>64.7</v>
      </c>
      <c r="J243" s="413"/>
      <c r="K243" t="s">
        <v>2942</v>
      </c>
      <c r="L243" t="s">
        <v>1863</v>
      </c>
      <c r="Q243" s="413"/>
      <c r="T243">
        <v>1</v>
      </c>
      <c r="U243" t="s">
        <v>2869</v>
      </c>
      <c r="V243" t="s">
        <v>2870</v>
      </c>
    </row>
    <row r="244" spans="1:22" x14ac:dyDescent="0.35">
      <c r="A244" t="s">
        <v>2943</v>
      </c>
      <c r="E244" t="s">
        <v>2944</v>
      </c>
      <c r="F244" t="s">
        <v>70</v>
      </c>
      <c r="G244" s="411" t="s">
        <v>2941</v>
      </c>
      <c r="H244">
        <v>2016</v>
      </c>
      <c r="I244" s="413">
        <v>44.2</v>
      </c>
      <c r="J244" s="413"/>
      <c r="K244" t="s">
        <v>2942</v>
      </c>
      <c r="L244" t="s">
        <v>1863</v>
      </c>
      <c r="Q244" s="413">
        <f>(I244/I245)^(1/(H244-H245))</f>
        <v>0.98737078402617451</v>
      </c>
      <c r="T244">
        <v>1</v>
      </c>
      <c r="U244" t="s">
        <v>2873</v>
      </c>
      <c r="V244" t="s">
        <v>2874</v>
      </c>
    </row>
    <row r="245" spans="1:22" x14ac:dyDescent="0.35">
      <c r="A245" t="s">
        <v>2943</v>
      </c>
      <c r="E245" t="s">
        <v>2944</v>
      </c>
      <c r="F245" t="s">
        <v>70</v>
      </c>
      <c r="G245" s="411" t="s">
        <v>2941</v>
      </c>
      <c r="H245">
        <v>2011</v>
      </c>
      <c r="I245" s="413">
        <v>47.1</v>
      </c>
      <c r="J245" s="413"/>
      <c r="K245" t="s">
        <v>2942</v>
      </c>
      <c r="L245" t="s">
        <v>1863</v>
      </c>
      <c r="Q245" s="413"/>
      <c r="T245">
        <v>1</v>
      </c>
      <c r="U245" t="s">
        <v>2873</v>
      </c>
      <c r="V245" t="s">
        <v>2874</v>
      </c>
    </row>
    <row r="246" spans="1:22" x14ac:dyDescent="0.35">
      <c r="A246" t="s">
        <v>2943</v>
      </c>
      <c r="E246" t="s">
        <v>2944</v>
      </c>
      <c r="F246" t="s">
        <v>70</v>
      </c>
      <c r="G246" s="411" t="s">
        <v>2941</v>
      </c>
      <c r="H246">
        <v>2016</v>
      </c>
      <c r="I246" s="413">
        <v>54</v>
      </c>
      <c r="J246" s="413"/>
      <c r="K246" t="s">
        <v>2942</v>
      </c>
      <c r="L246" t="s">
        <v>1863</v>
      </c>
      <c r="Q246" s="413">
        <f>(I246/I247)^(1/(H246-H247))</f>
        <v>0.98411891413352426</v>
      </c>
      <c r="T246">
        <v>1</v>
      </c>
      <c r="U246" t="s">
        <v>2871</v>
      </c>
      <c r="V246" t="s">
        <v>805</v>
      </c>
    </row>
    <row r="247" spans="1:22" x14ac:dyDescent="0.35">
      <c r="A247" t="s">
        <v>2943</v>
      </c>
      <c r="E247" t="s">
        <v>2944</v>
      </c>
      <c r="F247" t="s">
        <v>70</v>
      </c>
      <c r="G247" s="411" t="s">
        <v>2941</v>
      </c>
      <c r="H247">
        <v>2011</v>
      </c>
      <c r="I247" s="413">
        <v>58.5</v>
      </c>
      <c r="J247" s="413"/>
      <c r="K247" t="s">
        <v>2942</v>
      </c>
      <c r="L247" t="s">
        <v>1863</v>
      </c>
      <c r="Q247" s="413"/>
      <c r="T247">
        <v>1</v>
      </c>
      <c r="U247" t="s">
        <v>2871</v>
      </c>
      <c r="V247" t="s">
        <v>805</v>
      </c>
    </row>
    <row r="248" spans="1:22" x14ac:dyDescent="0.35">
      <c r="A248" t="s">
        <v>2943</v>
      </c>
      <c r="E248" t="s">
        <v>2944</v>
      </c>
      <c r="F248" t="s">
        <v>70</v>
      </c>
      <c r="G248" s="411" t="s">
        <v>2941</v>
      </c>
      <c r="H248">
        <v>2016</v>
      </c>
      <c r="I248" s="413">
        <v>48.7</v>
      </c>
      <c r="J248" s="413"/>
      <c r="K248" t="s">
        <v>2942</v>
      </c>
      <c r="L248" t="s">
        <v>1863</v>
      </c>
      <c r="Q248" s="413">
        <f>(I248/I249)^(1/(H248-H249))</f>
        <v>0.96565099768301244</v>
      </c>
      <c r="T248">
        <v>1</v>
      </c>
      <c r="U248" t="s">
        <v>2868</v>
      </c>
      <c r="V248" t="s">
        <v>806</v>
      </c>
    </row>
    <row r="249" spans="1:22" x14ac:dyDescent="0.35">
      <c r="A249" t="s">
        <v>2943</v>
      </c>
      <c r="E249" t="s">
        <v>2944</v>
      </c>
      <c r="F249" t="s">
        <v>70</v>
      </c>
      <c r="G249" s="411" t="s">
        <v>2941</v>
      </c>
      <c r="H249">
        <v>2011</v>
      </c>
      <c r="I249" s="413">
        <v>58</v>
      </c>
      <c r="J249" s="413"/>
      <c r="K249" t="s">
        <v>2942</v>
      </c>
      <c r="L249" t="s">
        <v>1863</v>
      </c>
      <c r="Q249" s="413"/>
      <c r="T249">
        <v>1</v>
      </c>
      <c r="U249" t="s">
        <v>2868</v>
      </c>
      <c r="V249" t="s">
        <v>806</v>
      </c>
    </row>
    <row r="250" spans="1:22" x14ac:dyDescent="0.35">
      <c r="A250" t="s">
        <v>2943</v>
      </c>
      <c r="E250" t="s">
        <v>2944</v>
      </c>
      <c r="F250" t="s">
        <v>70</v>
      </c>
      <c r="G250" s="411" t="s">
        <v>2941</v>
      </c>
      <c r="H250">
        <v>2016</v>
      </c>
      <c r="I250" s="413">
        <v>50.6</v>
      </c>
      <c r="J250" s="413"/>
      <c r="K250" t="s">
        <v>2942</v>
      </c>
      <c r="L250" t="s">
        <v>1863</v>
      </c>
      <c r="Q250" s="413">
        <f>(I250/I251)^(1/(H250-H251))</f>
        <v>0.9792257837553473</v>
      </c>
      <c r="T250">
        <v>1</v>
      </c>
      <c r="U250" t="s">
        <v>2876</v>
      </c>
      <c r="V250" t="s">
        <v>2877</v>
      </c>
    </row>
    <row r="251" spans="1:22" x14ac:dyDescent="0.35">
      <c r="A251" t="s">
        <v>2943</v>
      </c>
      <c r="E251" t="s">
        <v>2944</v>
      </c>
      <c r="F251" t="s">
        <v>70</v>
      </c>
      <c r="G251" s="411" t="s">
        <v>2941</v>
      </c>
      <c r="H251">
        <v>2011</v>
      </c>
      <c r="I251" s="413">
        <v>56.2</v>
      </c>
      <c r="J251" s="413"/>
      <c r="K251" t="s">
        <v>2942</v>
      </c>
      <c r="L251" t="s">
        <v>1863</v>
      </c>
      <c r="Q251" s="413"/>
      <c r="T251">
        <v>1</v>
      </c>
      <c r="U251" t="s">
        <v>2876</v>
      </c>
      <c r="V251" t="s">
        <v>2877</v>
      </c>
    </row>
    <row r="252" spans="1:22" x14ac:dyDescent="0.35">
      <c r="A252" t="s">
        <v>2943</v>
      </c>
      <c r="E252" t="s">
        <v>2944</v>
      </c>
      <c r="F252" t="s">
        <v>70</v>
      </c>
      <c r="G252" s="411" t="s">
        <v>2941</v>
      </c>
      <c r="H252">
        <v>2016</v>
      </c>
      <c r="I252" s="413">
        <v>44.5</v>
      </c>
      <c r="J252" s="413"/>
      <c r="K252" t="s">
        <v>2942</v>
      </c>
      <c r="L252" t="s">
        <v>1863</v>
      </c>
      <c r="Q252" s="413">
        <f>(I252/I253)^(1/(H252-H253))</f>
        <v>0.98212374219614784</v>
      </c>
      <c r="T252">
        <v>1</v>
      </c>
      <c r="U252" t="s">
        <v>2872</v>
      </c>
      <c r="V252" t="s">
        <v>809</v>
      </c>
    </row>
    <row r="253" spans="1:22" x14ac:dyDescent="0.35">
      <c r="A253" t="s">
        <v>2943</v>
      </c>
      <c r="E253" t="s">
        <v>2944</v>
      </c>
      <c r="F253" t="s">
        <v>70</v>
      </c>
      <c r="G253" s="411" t="s">
        <v>2941</v>
      </c>
      <c r="H253">
        <v>2011</v>
      </c>
      <c r="I253" s="413">
        <v>48.7</v>
      </c>
      <c r="J253" s="413"/>
      <c r="K253" t="s">
        <v>2942</v>
      </c>
      <c r="L253" t="s">
        <v>1863</v>
      </c>
      <c r="Q253" s="413"/>
      <c r="T253">
        <v>1</v>
      </c>
      <c r="U253" t="s">
        <v>2872</v>
      </c>
      <c r="V253" t="s">
        <v>809</v>
      </c>
    </row>
    <row r="254" spans="1:22" x14ac:dyDescent="0.35">
      <c r="A254" t="s">
        <v>2943</v>
      </c>
      <c r="E254" t="s">
        <v>2944</v>
      </c>
      <c r="F254" t="s">
        <v>70</v>
      </c>
      <c r="G254" s="411" t="s">
        <v>2941</v>
      </c>
      <c r="H254">
        <v>2016</v>
      </c>
      <c r="I254" s="413">
        <v>42.6</v>
      </c>
      <c r="J254" s="413"/>
      <c r="K254" t="s">
        <v>2942</v>
      </c>
      <c r="L254" t="s">
        <v>1863</v>
      </c>
      <c r="Q254" s="413">
        <f>(I254/I255)^(1/(H254-H255))</f>
        <v>0.97359005175362268</v>
      </c>
      <c r="T254">
        <v>1</v>
      </c>
      <c r="U254" t="s">
        <v>2878</v>
      </c>
      <c r="V254" t="s">
        <v>2879</v>
      </c>
    </row>
    <row r="255" spans="1:22" x14ac:dyDescent="0.35">
      <c r="A255" t="s">
        <v>2943</v>
      </c>
      <c r="E255" t="s">
        <v>2944</v>
      </c>
      <c r="F255" t="s">
        <v>70</v>
      </c>
      <c r="G255" s="411" t="s">
        <v>2941</v>
      </c>
      <c r="H255">
        <v>2011</v>
      </c>
      <c r="I255" s="413">
        <v>48.7</v>
      </c>
      <c r="J255" s="413"/>
      <c r="K255" t="s">
        <v>2942</v>
      </c>
      <c r="L255" t="s">
        <v>1863</v>
      </c>
      <c r="T255">
        <v>1</v>
      </c>
      <c r="U255" t="s">
        <v>2878</v>
      </c>
      <c r="V255" t="s">
        <v>2879</v>
      </c>
    </row>
    <row r="256" spans="1:22" x14ac:dyDescent="0.35">
      <c r="A256" t="s">
        <v>2943</v>
      </c>
      <c r="E256" t="s">
        <v>2944</v>
      </c>
      <c r="F256" t="s">
        <v>70</v>
      </c>
      <c r="G256" s="411" t="s">
        <v>2941</v>
      </c>
      <c r="H256">
        <v>2016</v>
      </c>
      <c r="I256" s="413">
        <v>47.9</v>
      </c>
      <c r="J256" s="413"/>
      <c r="K256" t="s">
        <v>2942</v>
      </c>
      <c r="L256" t="s">
        <v>1863</v>
      </c>
      <c r="Q256" s="413">
        <f>(I256/I257)^(1/(H256-H257))</f>
        <v>1.0185229407265959</v>
      </c>
      <c r="T256">
        <v>1</v>
      </c>
      <c r="U256" t="s">
        <v>2885</v>
      </c>
      <c r="V256" t="s">
        <v>2886</v>
      </c>
    </row>
    <row r="257" spans="1:22" x14ac:dyDescent="0.35">
      <c r="A257" t="s">
        <v>2943</v>
      </c>
      <c r="E257" t="s">
        <v>2944</v>
      </c>
      <c r="F257" t="s">
        <v>70</v>
      </c>
      <c r="G257" s="411" t="s">
        <v>2941</v>
      </c>
      <c r="H257">
        <v>2011</v>
      </c>
      <c r="I257" s="413">
        <v>43.7</v>
      </c>
      <c r="J257" s="413"/>
      <c r="K257" t="s">
        <v>2942</v>
      </c>
      <c r="L257" t="s">
        <v>1863</v>
      </c>
      <c r="T257">
        <v>1</v>
      </c>
      <c r="U257" t="s">
        <v>2885</v>
      </c>
      <c r="V257" t="s">
        <v>2886</v>
      </c>
    </row>
    <row r="258" spans="1:22" x14ac:dyDescent="0.35">
      <c r="A258" t="s">
        <v>2943</v>
      </c>
      <c r="E258" t="s">
        <v>2944</v>
      </c>
      <c r="F258" t="s">
        <v>70</v>
      </c>
      <c r="G258" s="411" t="s">
        <v>2941</v>
      </c>
      <c r="H258">
        <v>2016</v>
      </c>
      <c r="I258" s="413">
        <v>37</v>
      </c>
      <c r="J258" s="413"/>
      <c r="K258" t="s">
        <v>2942</v>
      </c>
      <c r="L258" t="s">
        <v>1863</v>
      </c>
      <c r="Q258" s="413">
        <f>(I258/I259)^(1/(H258-H259))</f>
        <v>0.99311739764002371</v>
      </c>
      <c r="T258">
        <v>1</v>
      </c>
      <c r="U258" t="s">
        <v>2880</v>
      </c>
      <c r="V258" t="s">
        <v>2892</v>
      </c>
    </row>
    <row r="259" spans="1:22" x14ac:dyDescent="0.35">
      <c r="A259" t="s">
        <v>2943</v>
      </c>
      <c r="E259" t="s">
        <v>2944</v>
      </c>
      <c r="F259" t="s">
        <v>70</v>
      </c>
      <c r="G259" s="411" t="s">
        <v>2941</v>
      </c>
      <c r="H259">
        <v>2011</v>
      </c>
      <c r="I259" s="413">
        <v>38.299999999999997</v>
      </c>
      <c r="J259" s="413"/>
      <c r="K259" t="s">
        <v>2942</v>
      </c>
      <c r="L259" t="s">
        <v>1863</v>
      </c>
      <c r="T259">
        <v>1</v>
      </c>
      <c r="U259" t="s">
        <v>2880</v>
      </c>
      <c r="V259" t="s">
        <v>2892</v>
      </c>
    </row>
    <row r="260" spans="1:22" x14ac:dyDescent="0.35">
      <c r="A260" t="s">
        <v>2943</v>
      </c>
      <c r="E260" t="s">
        <v>2944</v>
      </c>
      <c r="F260" t="s">
        <v>70</v>
      </c>
      <c r="G260" s="411" t="s">
        <v>2941</v>
      </c>
      <c r="H260">
        <v>2016</v>
      </c>
      <c r="I260" s="413">
        <v>41</v>
      </c>
      <c r="J260" s="413"/>
      <c r="K260" t="s">
        <v>2942</v>
      </c>
      <c r="L260" t="s">
        <v>1863</v>
      </c>
      <c r="Q260" s="413">
        <f>(I260/I261)^(1/(H260-H261))</f>
        <v>1.0224063978798441</v>
      </c>
      <c r="T260">
        <v>1</v>
      </c>
      <c r="U260" t="s">
        <v>2882</v>
      </c>
      <c r="V260" t="s">
        <v>2883</v>
      </c>
    </row>
    <row r="261" spans="1:22" x14ac:dyDescent="0.35">
      <c r="A261" t="s">
        <v>2943</v>
      </c>
      <c r="E261" t="s">
        <v>2944</v>
      </c>
      <c r="F261" t="s">
        <v>70</v>
      </c>
      <c r="G261" s="411" t="s">
        <v>2941</v>
      </c>
      <c r="H261">
        <v>2011</v>
      </c>
      <c r="I261" s="413">
        <v>36.700000000000003</v>
      </c>
      <c r="J261" s="413"/>
      <c r="K261" t="s">
        <v>2942</v>
      </c>
      <c r="L261" t="s">
        <v>1863</v>
      </c>
      <c r="T261">
        <v>1</v>
      </c>
      <c r="U261" t="s">
        <v>2882</v>
      </c>
      <c r="V261" t="s">
        <v>2883</v>
      </c>
    </row>
    <row r="262" spans="1:22" x14ac:dyDescent="0.35">
      <c r="A262" t="s">
        <v>2943</v>
      </c>
      <c r="E262" t="s">
        <v>2944</v>
      </c>
      <c r="F262" t="s">
        <v>70</v>
      </c>
      <c r="G262" s="411" t="s">
        <v>2941</v>
      </c>
      <c r="H262">
        <v>2016</v>
      </c>
      <c r="I262" s="413">
        <v>17.8</v>
      </c>
      <c r="J262" s="413"/>
      <c r="K262" t="s">
        <v>2942</v>
      </c>
      <c r="L262" t="s">
        <v>1863</v>
      </c>
      <c r="Q262" s="413">
        <f>(I262/I263)^(1/(H262-H263))</f>
        <v>0.94435292812383376</v>
      </c>
      <c r="T262">
        <v>1</v>
      </c>
      <c r="U262" t="s">
        <v>2884</v>
      </c>
      <c r="V262" t="s">
        <v>814</v>
      </c>
    </row>
    <row r="263" spans="1:22" x14ac:dyDescent="0.35">
      <c r="A263" t="s">
        <v>2943</v>
      </c>
      <c r="E263" t="s">
        <v>2944</v>
      </c>
      <c r="F263" t="s">
        <v>70</v>
      </c>
      <c r="G263" s="411" t="s">
        <v>2941</v>
      </c>
      <c r="H263">
        <v>2011</v>
      </c>
      <c r="I263" s="413">
        <v>23.7</v>
      </c>
      <c r="J263" s="413"/>
      <c r="K263" t="s">
        <v>2942</v>
      </c>
      <c r="L263" t="s">
        <v>1863</v>
      </c>
      <c r="T263">
        <v>1</v>
      </c>
      <c r="U263" t="s">
        <v>2884</v>
      </c>
      <c r="V263" t="s">
        <v>814</v>
      </c>
    </row>
    <row r="264" spans="1:22" x14ac:dyDescent="0.35">
      <c r="A264" t="s">
        <v>2850</v>
      </c>
      <c r="B264" t="s">
        <v>2945</v>
      </c>
      <c r="C264" t="str">
        <f t="shared" ref="C264:C318" si="9">_xlfn.CONCAT(B264,U264)</f>
        <v>VC6ET</v>
      </c>
      <c r="D264" t="s">
        <v>2635</v>
      </c>
      <c r="E264" t="s">
        <v>2220</v>
      </c>
      <c r="F264" t="s">
        <v>70</v>
      </c>
      <c r="G264" s="411" t="s">
        <v>2941</v>
      </c>
      <c r="H264">
        <v>2019</v>
      </c>
      <c r="I264" s="413">
        <v>12.4</v>
      </c>
      <c r="J264" s="413"/>
      <c r="K264" t="s">
        <v>2942</v>
      </c>
      <c r="L264" t="s">
        <v>1863</v>
      </c>
      <c r="O264" s="412">
        <f>I264/100</f>
        <v>0.124</v>
      </c>
      <c r="Q264" s="413">
        <f>(I264/I265)^(1/(H264-H265))</f>
        <v>0.93852167730806435</v>
      </c>
      <c r="T264">
        <v>0</v>
      </c>
      <c r="U264" t="s">
        <v>2849</v>
      </c>
      <c r="V264" t="s">
        <v>594</v>
      </c>
    </row>
    <row r="265" spans="1:22" x14ac:dyDescent="0.35">
      <c r="A265" t="s">
        <v>2850</v>
      </c>
      <c r="B265" t="s">
        <v>2945</v>
      </c>
      <c r="D265" t="s">
        <v>2635</v>
      </c>
      <c r="E265" t="s">
        <v>2220</v>
      </c>
      <c r="F265" t="s">
        <v>70</v>
      </c>
      <c r="G265" s="411" t="s">
        <v>2941</v>
      </c>
      <c r="H265">
        <v>2011</v>
      </c>
      <c r="I265" s="413">
        <v>20.6</v>
      </c>
      <c r="J265" s="413"/>
      <c r="K265" t="s">
        <v>2942</v>
      </c>
      <c r="L265" t="s">
        <v>1863</v>
      </c>
      <c r="O265" s="412">
        <f t="shared" ref="O265:O319" si="10">I265/100</f>
        <v>0.20600000000000002</v>
      </c>
      <c r="T265">
        <v>0</v>
      </c>
      <c r="U265" t="s">
        <v>2849</v>
      </c>
      <c r="V265" t="s">
        <v>594</v>
      </c>
    </row>
    <row r="266" spans="1:22" x14ac:dyDescent="0.35">
      <c r="A266" t="s">
        <v>2850</v>
      </c>
      <c r="B266" t="s">
        <v>2945</v>
      </c>
      <c r="C266" t="str">
        <f t="shared" si="9"/>
        <v>VC6ETR</v>
      </c>
      <c r="D266" t="s">
        <v>2635</v>
      </c>
      <c r="E266" t="s">
        <v>2220</v>
      </c>
      <c r="F266" t="s">
        <v>70</v>
      </c>
      <c r="G266" s="411" t="s">
        <v>2941</v>
      </c>
      <c r="H266">
        <v>2019</v>
      </c>
      <c r="I266" s="413">
        <v>14.5</v>
      </c>
      <c r="J266" s="413"/>
      <c r="K266" t="s">
        <v>2942</v>
      </c>
      <c r="L266" t="s">
        <v>1863</v>
      </c>
      <c r="O266" s="412">
        <f t="shared" si="10"/>
        <v>0.14499999999999999</v>
      </c>
      <c r="Q266" s="413">
        <f>(I266/I267)^(1/(H266-H267))</f>
        <v>0.95085333387028237</v>
      </c>
      <c r="T266">
        <v>0.5</v>
      </c>
      <c r="U266" t="s">
        <v>2866</v>
      </c>
      <c r="V266" t="s">
        <v>84</v>
      </c>
    </row>
    <row r="267" spans="1:22" x14ac:dyDescent="0.35">
      <c r="A267" t="s">
        <v>2850</v>
      </c>
      <c r="B267" t="s">
        <v>2945</v>
      </c>
      <c r="D267" t="s">
        <v>2635</v>
      </c>
      <c r="E267" t="s">
        <v>2220</v>
      </c>
      <c r="F267" t="s">
        <v>70</v>
      </c>
      <c r="G267" s="411" t="s">
        <v>2941</v>
      </c>
      <c r="H267">
        <v>2011</v>
      </c>
      <c r="I267" s="413">
        <v>21.7</v>
      </c>
      <c r="J267" s="413"/>
      <c r="K267" t="s">
        <v>2942</v>
      </c>
      <c r="L267" t="s">
        <v>1863</v>
      </c>
      <c r="O267" s="412">
        <f t="shared" si="10"/>
        <v>0.217</v>
      </c>
      <c r="T267">
        <v>0.5</v>
      </c>
      <c r="U267" t="s">
        <v>2866</v>
      </c>
      <c r="V267" t="s">
        <v>84</v>
      </c>
    </row>
    <row r="268" spans="1:22" x14ac:dyDescent="0.35">
      <c r="A268" t="s">
        <v>2850</v>
      </c>
      <c r="B268" t="s">
        <v>2945</v>
      </c>
      <c r="C268" t="str">
        <f t="shared" si="9"/>
        <v>VC6ETU</v>
      </c>
      <c r="D268" t="s">
        <v>2635</v>
      </c>
      <c r="E268" t="s">
        <v>2220</v>
      </c>
      <c r="F268" t="s">
        <v>70</v>
      </c>
      <c r="G268" s="411" t="s">
        <v>2941</v>
      </c>
      <c r="H268">
        <v>2019</v>
      </c>
      <c r="I268" s="413">
        <v>6.3</v>
      </c>
      <c r="J268" s="413"/>
      <c r="K268" t="s">
        <v>2942</v>
      </c>
      <c r="L268" t="s">
        <v>1863</v>
      </c>
      <c r="O268" s="412">
        <f t="shared" si="10"/>
        <v>6.3E-2</v>
      </c>
      <c r="Q268" s="413">
        <f>(I268/I269)^(1/(H268-H269))</f>
        <v>0.91883992572779216</v>
      </c>
      <c r="T268">
        <v>0.5</v>
      </c>
      <c r="U268" t="s">
        <v>2867</v>
      </c>
      <c r="V268" t="s">
        <v>336</v>
      </c>
    </row>
    <row r="269" spans="1:22" x14ac:dyDescent="0.35">
      <c r="A269" t="s">
        <v>2850</v>
      </c>
      <c r="B269" t="s">
        <v>2945</v>
      </c>
      <c r="D269" t="s">
        <v>2635</v>
      </c>
      <c r="E269" t="s">
        <v>2220</v>
      </c>
      <c r="F269" t="s">
        <v>70</v>
      </c>
      <c r="G269" s="411" t="s">
        <v>2941</v>
      </c>
      <c r="H269">
        <v>2011</v>
      </c>
      <c r="I269" s="413">
        <v>12.4</v>
      </c>
      <c r="J269" s="413"/>
      <c r="K269" t="s">
        <v>2942</v>
      </c>
      <c r="L269" t="s">
        <v>1863</v>
      </c>
      <c r="O269" s="412">
        <f t="shared" si="10"/>
        <v>0.124</v>
      </c>
      <c r="T269">
        <v>0.5</v>
      </c>
      <c r="U269" t="s">
        <v>2867</v>
      </c>
      <c r="V269" t="s">
        <v>336</v>
      </c>
    </row>
    <row r="270" spans="1:22" x14ac:dyDescent="0.35">
      <c r="A270" t="s">
        <v>2850</v>
      </c>
      <c r="B270" t="s">
        <v>2945</v>
      </c>
      <c r="C270" t="str">
        <f t="shared" si="9"/>
        <v>VC6ET01</v>
      </c>
      <c r="D270" t="s">
        <v>2635</v>
      </c>
      <c r="E270" t="s">
        <v>2220</v>
      </c>
      <c r="F270" t="s">
        <v>70</v>
      </c>
      <c r="G270" s="411" t="s">
        <v>2941</v>
      </c>
      <c r="H270">
        <v>2019</v>
      </c>
      <c r="I270" s="413">
        <v>15.1</v>
      </c>
      <c r="J270" s="413"/>
      <c r="K270" t="s">
        <v>2942</v>
      </c>
      <c r="L270" t="s">
        <v>1863</v>
      </c>
      <c r="O270" s="412">
        <f t="shared" si="10"/>
        <v>0.151</v>
      </c>
      <c r="Q270" s="413">
        <f>(I270/I271)^(1/(H270-H271))</f>
        <v>0.9518995381809372</v>
      </c>
      <c r="T270">
        <v>1</v>
      </c>
      <c r="U270" t="s">
        <v>2868</v>
      </c>
      <c r="V270" t="s">
        <v>806</v>
      </c>
    </row>
    <row r="271" spans="1:22" x14ac:dyDescent="0.35">
      <c r="A271" t="s">
        <v>2850</v>
      </c>
      <c r="B271" t="s">
        <v>2945</v>
      </c>
      <c r="D271" t="s">
        <v>2635</v>
      </c>
      <c r="E271" t="s">
        <v>2220</v>
      </c>
      <c r="F271" t="s">
        <v>70</v>
      </c>
      <c r="G271" s="411" t="s">
        <v>2941</v>
      </c>
      <c r="H271">
        <v>2011</v>
      </c>
      <c r="I271" s="413">
        <v>22.4</v>
      </c>
      <c r="J271" s="413"/>
      <c r="K271" t="s">
        <v>2942</v>
      </c>
      <c r="L271" t="s">
        <v>1863</v>
      </c>
      <c r="O271" s="412">
        <f t="shared" si="10"/>
        <v>0.22399999999999998</v>
      </c>
      <c r="T271">
        <v>1</v>
      </c>
      <c r="U271" t="s">
        <v>2868</v>
      </c>
      <c r="V271" t="s">
        <v>806</v>
      </c>
    </row>
    <row r="272" spans="1:22" x14ac:dyDescent="0.35">
      <c r="A272" t="s">
        <v>2850</v>
      </c>
      <c r="B272" t="s">
        <v>2945</v>
      </c>
      <c r="C272" t="str">
        <f t="shared" si="9"/>
        <v>VC6ET02</v>
      </c>
      <c r="D272" t="s">
        <v>2635</v>
      </c>
      <c r="E272" t="s">
        <v>2220</v>
      </c>
      <c r="F272" t="s">
        <v>70</v>
      </c>
      <c r="G272" s="411" t="s">
        <v>2941</v>
      </c>
      <c r="H272">
        <v>2019</v>
      </c>
      <c r="I272" s="413">
        <v>20.6</v>
      </c>
      <c r="J272" s="413"/>
      <c r="K272" t="s">
        <v>2942</v>
      </c>
      <c r="L272" t="s">
        <v>1863</v>
      </c>
      <c r="O272" s="412">
        <f t="shared" si="10"/>
        <v>0.20600000000000002</v>
      </c>
      <c r="Q272" s="413">
        <f>(I272/I273)^(1/(H272-H273))</f>
        <v>0.95773813173479627</v>
      </c>
      <c r="T272">
        <v>1</v>
      </c>
      <c r="U272" t="s">
        <v>2869</v>
      </c>
      <c r="V272" t="s">
        <v>2946</v>
      </c>
    </row>
    <row r="273" spans="1:22" x14ac:dyDescent="0.35">
      <c r="A273" t="s">
        <v>2850</v>
      </c>
      <c r="B273" t="s">
        <v>2945</v>
      </c>
      <c r="D273" t="s">
        <v>2635</v>
      </c>
      <c r="E273" t="s">
        <v>2220</v>
      </c>
      <c r="F273" t="s">
        <v>70</v>
      </c>
      <c r="G273" s="411" t="s">
        <v>2941</v>
      </c>
      <c r="H273">
        <v>2011</v>
      </c>
      <c r="I273" s="413">
        <v>29.1</v>
      </c>
      <c r="J273" s="413"/>
      <c r="K273" t="s">
        <v>2942</v>
      </c>
      <c r="L273" t="s">
        <v>1863</v>
      </c>
      <c r="O273" s="412">
        <f t="shared" si="10"/>
        <v>0.29100000000000004</v>
      </c>
      <c r="T273">
        <v>1</v>
      </c>
      <c r="U273" t="s">
        <v>2869</v>
      </c>
      <c r="V273" t="s">
        <v>2946</v>
      </c>
    </row>
    <row r="274" spans="1:22" x14ac:dyDescent="0.35">
      <c r="A274" t="s">
        <v>2850</v>
      </c>
      <c r="B274" t="s">
        <v>2945</v>
      </c>
      <c r="C274" t="str">
        <f t="shared" si="9"/>
        <v>VC6ET03</v>
      </c>
      <c r="D274" t="s">
        <v>2635</v>
      </c>
      <c r="E274" t="s">
        <v>2220</v>
      </c>
      <c r="F274" t="s">
        <v>70</v>
      </c>
      <c r="G274" s="411" t="s">
        <v>2941</v>
      </c>
      <c r="H274">
        <v>2019</v>
      </c>
      <c r="I274" s="413">
        <v>13.4</v>
      </c>
      <c r="J274" s="413"/>
      <c r="K274" t="s">
        <v>2942</v>
      </c>
      <c r="L274" t="s">
        <v>1863</v>
      </c>
      <c r="O274" s="412">
        <f t="shared" si="10"/>
        <v>0.13400000000000001</v>
      </c>
      <c r="Q274" s="413">
        <f>(I274/I275)^(1/(H274-H275))</f>
        <v>0.92877641604518002</v>
      </c>
      <c r="T274">
        <v>1</v>
      </c>
      <c r="U274" t="s">
        <v>2871</v>
      </c>
      <c r="V274" t="s">
        <v>805</v>
      </c>
    </row>
    <row r="275" spans="1:22" x14ac:dyDescent="0.35">
      <c r="A275" t="s">
        <v>2850</v>
      </c>
      <c r="B275" t="s">
        <v>2945</v>
      </c>
      <c r="D275" t="s">
        <v>2635</v>
      </c>
      <c r="E275" t="s">
        <v>2220</v>
      </c>
      <c r="F275" t="s">
        <v>70</v>
      </c>
      <c r="G275" s="411" t="s">
        <v>2941</v>
      </c>
      <c r="H275">
        <v>2011</v>
      </c>
      <c r="I275" s="413">
        <v>24.2</v>
      </c>
      <c r="J275" s="413"/>
      <c r="K275" t="s">
        <v>2942</v>
      </c>
      <c r="L275" t="s">
        <v>1863</v>
      </c>
      <c r="O275" s="412">
        <f t="shared" si="10"/>
        <v>0.24199999999999999</v>
      </c>
      <c r="T275">
        <v>1</v>
      </c>
      <c r="U275" t="s">
        <v>2871</v>
      </c>
      <c r="V275" t="s">
        <v>805</v>
      </c>
    </row>
    <row r="276" spans="1:22" x14ac:dyDescent="0.35">
      <c r="A276" t="s">
        <v>2850</v>
      </c>
      <c r="B276" t="s">
        <v>2945</v>
      </c>
      <c r="C276" t="str">
        <f t="shared" si="9"/>
        <v>VC6ET04</v>
      </c>
      <c r="D276" t="s">
        <v>2635</v>
      </c>
      <c r="E276" t="s">
        <v>2220</v>
      </c>
      <c r="F276" t="s">
        <v>70</v>
      </c>
      <c r="G276" s="411" t="s">
        <v>2941</v>
      </c>
      <c r="H276">
        <v>2019</v>
      </c>
      <c r="I276" s="413">
        <v>11.9</v>
      </c>
      <c r="J276" s="413"/>
      <c r="K276" t="s">
        <v>2942</v>
      </c>
      <c r="L276" t="s">
        <v>1863</v>
      </c>
      <c r="O276" s="412">
        <f t="shared" si="10"/>
        <v>0.11900000000000001</v>
      </c>
      <c r="Q276" s="413">
        <f>(I276/I277)^(1/(H276-H277))</f>
        <v>0.94892862659377142</v>
      </c>
      <c r="T276">
        <v>1</v>
      </c>
      <c r="U276" t="s">
        <v>2872</v>
      </c>
      <c r="V276" t="s">
        <v>809</v>
      </c>
    </row>
    <row r="277" spans="1:22" x14ac:dyDescent="0.35">
      <c r="A277" t="s">
        <v>2850</v>
      </c>
      <c r="B277" t="s">
        <v>2945</v>
      </c>
      <c r="D277" t="s">
        <v>2635</v>
      </c>
      <c r="E277" t="s">
        <v>2220</v>
      </c>
      <c r="F277" t="s">
        <v>70</v>
      </c>
      <c r="G277" s="411" t="s">
        <v>2941</v>
      </c>
      <c r="H277">
        <v>2011</v>
      </c>
      <c r="I277" s="413">
        <v>18.100000000000001</v>
      </c>
      <c r="J277" s="413"/>
      <c r="K277" t="s">
        <v>2942</v>
      </c>
      <c r="L277" t="s">
        <v>1863</v>
      </c>
      <c r="O277" s="412">
        <f t="shared" si="10"/>
        <v>0.18100000000000002</v>
      </c>
      <c r="T277">
        <v>1</v>
      </c>
      <c r="U277" t="s">
        <v>2872</v>
      </c>
      <c r="V277" t="s">
        <v>809</v>
      </c>
    </row>
    <row r="278" spans="1:22" x14ac:dyDescent="0.35">
      <c r="A278" t="s">
        <v>2850</v>
      </c>
      <c r="B278" t="s">
        <v>2945</v>
      </c>
      <c r="C278" t="str">
        <f t="shared" si="9"/>
        <v>VC6ET05</v>
      </c>
      <c r="D278" t="s">
        <v>2635</v>
      </c>
      <c r="E278" t="s">
        <v>2220</v>
      </c>
      <c r="F278" t="s">
        <v>70</v>
      </c>
      <c r="G278" s="411" t="s">
        <v>2941</v>
      </c>
      <c r="H278">
        <v>2019</v>
      </c>
      <c r="I278" s="413">
        <v>11.5</v>
      </c>
      <c r="J278" s="413"/>
      <c r="K278" t="s">
        <v>2942</v>
      </c>
      <c r="L278" t="s">
        <v>1863</v>
      </c>
      <c r="O278" s="412">
        <f t="shared" si="10"/>
        <v>0.115</v>
      </c>
      <c r="Q278" s="413">
        <f>(I278/I279)^(1/(H278-H279))</f>
        <v>0.95881318056486819</v>
      </c>
      <c r="T278">
        <v>1</v>
      </c>
      <c r="U278" t="s">
        <v>2873</v>
      </c>
      <c r="V278" t="s">
        <v>2874</v>
      </c>
    </row>
    <row r="279" spans="1:22" x14ac:dyDescent="0.35">
      <c r="A279" t="s">
        <v>2850</v>
      </c>
      <c r="B279" t="s">
        <v>2945</v>
      </c>
      <c r="D279" t="s">
        <v>2635</v>
      </c>
      <c r="E279" t="s">
        <v>2220</v>
      </c>
      <c r="F279" t="s">
        <v>70</v>
      </c>
      <c r="G279" s="411" t="s">
        <v>2941</v>
      </c>
      <c r="H279">
        <v>2011</v>
      </c>
      <c r="I279" s="413">
        <v>16.100000000000001</v>
      </c>
      <c r="J279" s="413"/>
      <c r="K279" t="s">
        <v>2942</v>
      </c>
      <c r="L279" t="s">
        <v>1863</v>
      </c>
      <c r="O279" s="412">
        <f t="shared" si="10"/>
        <v>0.161</v>
      </c>
      <c r="T279">
        <v>1</v>
      </c>
      <c r="U279" t="s">
        <v>2873</v>
      </c>
      <c r="V279" t="s">
        <v>2874</v>
      </c>
    </row>
    <row r="280" spans="1:22" x14ac:dyDescent="0.35">
      <c r="A280" t="s">
        <v>2850</v>
      </c>
      <c r="B280" t="s">
        <v>2945</v>
      </c>
      <c r="C280" t="str">
        <f t="shared" si="9"/>
        <v>VC6ET06</v>
      </c>
      <c r="D280" t="s">
        <v>2635</v>
      </c>
      <c r="E280" t="s">
        <v>2220</v>
      </c>
      <c r="F280" t="s">
        <v>70</v>
      </c>
      <c r="G280" s="411" t="s">
        <v>2941</v>
      </c>
      <c r="H280">
        <v>2019</v>
      </c>
      <c r="I280" s="413">
        <v>19.2</v>
      </c>
      <c r="J280" s="413"/>
      <c r="K280" t="s">
        <v>2942</v>
      </c>
      <c r="L280" t="s">
        <v>1863</v>
      </c>
      <c r="O280" s="412">
        <f t="shared" si="10"/>
        <v>0.192</v>
      </c>
      <c r="Q280" s="413">
        <f>(I280/I281)^(1/(H280-H281))</f>
        <v>0.9582794679343668</v>
      </c>
      <c r="T280">
        <v>1</v>
      </c>
      <c r="U280" t="s">
        <v>2876</v>
      </c>
      <c r="V280" t="s">
        <v>2877</v>
      </c>
    </row>
    <row r="281" spans="1:22" x14ac:dyDescent="0.35">
      <c r="A281" t="s">
        <v>2850</v>
      </c>
      <c r="B281" t="s">
        <v>2945</v>
      </c>
      <c r="D281" t="s">
        <v>2635</v>
      </c>
      <c r="E281" t="s">
        <v>2220</v>
      </c>
      <c r="F281" t="s">
        <v>70</v>
      </c>
      <c r="G281" s="411" t="s">
        <v>2941</v>
      </c>
      <c r="H281">
        <v>2011</v>
      </c>
      <c r="I281" s="413">
        <v>27</v>
      </c>
      <c r="J281" s="413"/>
      <c r="K281" t="s">
        <v>2942</v>
      </c>
      <c r="L281" t="s">
        <v>1863</v>
      </c>
      <c r="O281" s="412">
        <f t="shared" si="10"/>
        <v>0.27</v>
      </c>
      <c r="T281">
        <v>1</v>
      </c>
      <c r="U281" t="s">
        <v>2876</v>
      </c>
      <c r="V281" t="s">
        <v>2877</v>
      </c>
    </row>
    <row r="282" spans="1:22" x14ac:dyDescent="0.35">
      <c r="A282" t="s">
        <v>2850</v>
      </c>
      <c r="B282" t="s">
        <v>2945</v>
      </c>
      <c r="C282" t="str">
        <f t="shared" si="9"/>
        <v>VC6ET07</v>
      </c>
      <c r="D282" t="s">
        <v>2635</v>
      </c>
      <c r="E282" t="s">
        <v>2220</v>
      </c>
      <c r="F282" t="s">
        <v>70</v>
      </c>
      <c r="G282" s="411" t="s">
        <v>2941</v>
      </c>
      <c r="H282">
        <v>2019</v>
      </c>
      <c r="I282" s="413">
        <v>12.3</v>
      </c>
      <c r="J282" s="413"/>
      <c r="K282" t="s">
        <v>2942</v>
      </c>
      <c r="L282" t="s">
        <v>1863</v>
      </c>
      <c r="O282" s="412">
        <f t="shared" si="10"/>
        <v>0.12300000000000001</v>
      </c>
      <c r="Q282" s="413">
        <f>(I282/I283)^(1/(H282-H283))</f>
        <v>0.92524916884195474</v>
      </c>
      <c r="T282">
        <v>1</v>
      </c>
      <c r="U282" t="s">
        <v>2878</v>
      </c>
      <c r="V282" t="s">
        <v>2879</v>
      </c>
    </row>
    <row r="283" spans="1:22" x14ac:dyDescent="0.35">
      <c r="A283" t="s">
        <v>2850</v>
      </c>
      <c r="B283" t="s">
        <v>2945</v>
      </c>
      <c r="D283" t="s">
        <v>2635</v>
      </c>
      <c r="E283" t="s">
        <v>2220</v>
      </c>
      <c r="F283" t="s">
        <v>70</v>
      </c>
      <c r="G283" s="411" t="s">
        <v>2941</v>
      </c>
      <c r="H283">
        <v>2011</v>
      </c>
      <c r="I283" s="413">
        <v>22.9</v>
      </c>
      <c r="J283" s="413"/>
      <c r="K283" t="s">
        <v>2942</v>
      </c>
      <c r="L283" t="s">
        <v>1863</v>
      </c>
      <c r="O283" s="412">
        <f t="shared" si="10"/>
        <v>0.22899999999999998</v>
      </c>
      <c r="T283">
        <v>1</v>
      </c>
      <c r="U283" t="s">
        <v>2878</v>
      </c>
      <c r="V283" t="s">
        <v>2879</v>
      </c>
    </row>
    <row r="284" spans="1:22" x14ac:dyDescent="0.35">
      <c r="A284" t="s">
        <v>2850</v>
      </c>
      <c r="B284" t="s">
        <v>2945</v>
      </c>
      <c r="C284" t="str">
        <f t="shared" si="9"/>
        <v>VC6ET12</v>
      </c>
      <c r="D284" t="s">
        <v>2635</v>
      </c>
      <c r="E284" t="s">
        <v>2220</v>
      </c>
      <c r="F284" t="s">
        <v>70</v>
      </c>
      <c r="G284" s="411" t="s">
        <v>2941</v>
      </c>
      <c r="H284">
        <v>2019</v>
      </c>
      <c r="I284" s="413">
        <v>4.0999999999999996</v>
      </c>
      <c r="J284" s="413"/>
      <c r="K284" t="s">
        <v>2942</v>
      </c>
      <c r="L284" t="s">
        <v>1863</v>
      </c>
      <c r="O284" s="412">
        <f t="shared" si="10"/>
        <v>4.0999999999999995E-2</v>
      </c>
      <c r="Q284" s="413">
        <f>(I284/I285)^(1/(H284-H285))</f>
        <v>0.88700283902797827</v>
      </c>
      <c r="T284">
        <v>1</v>
      </c>
      <c r="U284" t="s">
        <v>2880</v>
      </c>
      <c r="V284" t="s">
        <v>2881</v>
      </c>
    </row>
    <row r="285" spans="1:22" x14ac:dyDescent="0.35">
      <c r="A285" t="s">
        <v>2850</v>
      </c>
      <c r="B285" t="s">
        <v>2945</v>
      </c>
      <c r="D285" t="s">
        <v>2635</v>
      </c>
      <c r="E285" t="s">
        <v>2220</v>
      </c>
      <c r="F285" t="s">
        <v>70</v>
      </c>
      <c r="G285" s="411" t="s">
        <v>2941</v>
      </c>
      <c r="H285">
        <v>2011</v>
      </c>
      <c r="I285" s="413">
        <v>10.7</v>
      </c>
      <c r="J285" s="413"/>
      <c r="K285" t="s">
        <v>2942</v>
      </c>
      <c r="L285" t="s">
        <v>1863</v>
      </c>
      <c r="O285" s="412">
        <f t="shared" si="10"/>
        <v>0.107</v>
      </c>
      <c r="T285">
        <v>1</v>
      </c>
      <c r="U285" t="s">
        <v>2880</v>
      </c>
      <c r="V285" t="s">
        <v>2881</v>
      </c>
    </row>
    <row r="286" spans="1:22" x14ac:dyDescent="0.35">
      <c r="A286" t="s">
        <v>2850</v>
      </c>
      <c r="B286" t="s">
        <v>2945</v>
      </c>
      <c r="C286" t="str">
        <f t="shared" si="9"/>
        <v>VC6ET13</v>
      </c>
      <c r="D286" t="s">
        <v>2635</v>
      </c>
      <c r="E286" t="s">
        <v>2220</v>
      </c>
      <c r="F286" t="s">
        <v>70</v>
      </c>
      <c r="G286" s="411" t="s">
        <v>2941</v>
      </c>
      <c r="H286">
        <v>2019</v>
      </c>
      <c r="I286" s="413">
        <v>13.8</v>
      </c>
      <c r="J286" s="413"/>
      <c r="K286" t="s">
        <v>2942</v>
      </c>
      <c r="L286" t="s">
        <v>1863</v>
      </c>
      <c r="O286" s="412">
        <f t="shared" si="10"/>
        <v>0.13800000000000001</v>
      </c>
      <c r="Q286" s="413">
        <f>(I286/I287)^(1/(H286-H287))</f>
        <v>1.0114363732397811</v>
      </c>
      <c r="T286">
        <v>1</v>
      </c>
      <c r="U286" t="s">
        <v>2882</v>
      </c>
      <c r="V286" t="s">
        <v>2883</v>
      </c>
    </row>
    <row r="287" spans="1:22" x14ac:dyDescent="0.35">
      <c r="A287" t="s">
        <v>2850</v>
      </c>
      <c r="B287" t="s">
        <v>2945</v>
      </c>
      <c r="D287" t="s">
        <v>2635</v>
      </c>
      <c r="E287" t="s">
        <v>2220</v>
      </c>
      <c r="F287" t="s">
        <v>70</v>
      </c>
      <c r="G287" s="411" t="s">
        <v>2941</v>
      </c>
      <c r="H287">
        <v>2011</v>
      </c>
      <c r="I287" s="413">
        <v>12.6</v>
      </c>
      <c r="J287" s="413"/>
      <c r="K287" t="s">
        <v>2942</v>
      </c>
      <c r="L287" t="s">
        <v>1863</v>
      </c>
      <c r="O287" s="412">
        <f t="shared" si="10"/>
        <v>0.126</v>
      </c>
      <c r="T287">
        <v>1</v>
      </c>
      <c r="U287" t="s">
        <v>2882</v>
      </c>
      <c r="V287" t="s">
        <v>2883</v>
      </c>
    </row>
    <row r="288" spans="1:22" x14ac:dyDescent="0.35">
      <c r="A288" t="s">
        <v>2850</v>
      </c>
      <c r="B288" t="s">
        <v>2945</v>
      </c>
      <c r="C288" t="str">
        <f t="shared" si="9"/>
        <v>VC6ET14</v>
      </c>
      <c r="D288" t="s">
        <v>2635</v>
      </c>
      <c r="E288" t="s">
        <v>2220</v>
      </c>
      <c r="F288" t="s">
        <v>70</v>
      </c>
      <c r="G288" s="411" t="s">
        <v>2941</v>
      </c>
      <c r="H288">
        <v>2019</v>
      </c>
      <c r="I288" s="413">
        <v>4</v>
      </c>
      <c r="J288" s="413"/>
      <c r="K288" t="s">
        <v>2942</v>
      </c>
      <c r="L288" t="s">
        <v>1863</v>
      </c>
      <c r="O288" s="412">
        <f t="shared" si="10"/>
        <v>0.04</v>
      </c>
      <c r="Q288" s="413">
        <f>(I288/I289)^(1/(H288-H289))</f>
        <v>0.95257898767749849</v>
      </c>
      <c r="T288">
        <v>1</v>
      </c>
      <c r="U288" t="s">
        <v>2884</v>
      </c>
      <c r="V288" t="s">
        <v>814</v>
      </c>
    </row>
    <row r="289" spans="1:22" x14ac:dyDescent="0.35">
      <c r="A289" t="s">
        <v>2850</v>
      </c>
      <c r="B289" t="s">
        <v>2945</v>
      </c>
      <c r="D289" t="s">
        <v>2635</v>
      </c>
      <c r="E289" t="s">
        <v>2220</v>
      </c>
      <c r="F289" t="s">
        <v>70</v>
      </c>
      <c r="G289" s="411" t="s">
        <v>2941</v>
      </c>
      <c r="H289">
        <v>2011</v>
      </c>
      <c r="I289" s="413">
        <v>5.9</v>
      </c>
      <c r="J289" s="413"/>
      <c r="K289" t="s">
        <v>2942</v>
      </c>
      <c r="L289" t="s">
        <v>1863</v>
      </c>
      <c r="O289" s="412">
        <f t="shared" si="10"/>
        <v>5.9000000000000004E-2</v>
      </c>
      <c r="T289">
        <v>1</v>
      </c>
      <c r="U289" t="s">
        <v>2884</v>
      </c>
      <c r="V289" t="s">
        <v>814</v>
      </c>
    </row>
    <row r="290" spans="1:22" x14ac:dyDescent="0.35">
      <c r="A290" t="s">
        <v>2850</v>
      </c>
      <c r="B290" t="s">
        <v>2945</v>
      </c>
      <c r="C290" t="str">
        <f t="shared" si="9"/>
        <v>VC6ET15</v>
      </c>
      <c r="D290" t="s">
        <v>2635</v>
      </c>
      <c r="E290" t="s">
        <v>2220</v>
      </c>
      <c r="F290" t="s">
        <v>70</v>
      </c>
      <c r="G290" s="411" t="s">
        <v>2941</v>
      </c>
      <c r="H290">
        <v>2019</v>
      </c>
      <c r="I290" s="413">
        <v>5.4</v>
      </c>
      <c r="J290" s="413"/>
      <c r="K290" t="s">
        <v>2942</v>
      </c>
      <c r="L290" t="s">
        <v>1863</v>
      </c>
      <c r="O290" s="412">
        <f t="shared" si="10"/>
        <v>5.4000000000000006E-2</v>
      </c>
      <c r="Q290" s="413">
        <f>(I290/I291)^(1/(H290-H291))</f>
        <v>0.85850500967114529</v>
      </c>
      <c r="T290">
        <v>1</v>
      </c>
      <c r="U290" t="s">
        <v>2885</v>
      </c>
      <c r="V290" t="s">
        <v>2886</v>
      </c>
    </row>
    <row r="291" spans="1:22" x14ac:dyDescent="0.35">
      <c r="A291" t="s">
        <v>2850</v>
      </c>
      <c r="B291" t="s">
        <v>2945</v>
      </c>
      <c r="D291" t="s">
        <v>2635</v>
      </c>
      <c r="E291" t="s">
        <v>2220</v>
      </c>
      <c r="F291" t="s">
        <v>70</v>
      </c>
      <c r="G291" s="411" t="s">
        <v>2941</v>
      </c>
      <c r="H291">
        <v>2011</v>
      </c>
      <c r="I291" s="413">
        <v>18.3</v>
      </c>
      <c r="J291" s="413"/>
      <c r="K291" t="s">
        <v>2942</v>
      </c>
      <c r="L291" t="s">
        <v>1863</v>
      </c>
      <c r="O291" s="412">
        <f t="shared" si="10"/>
        <v>0.183</v>
      </c>
      <c r="T291">
        <v>1</v>
      </c>
      <c r="U291" t="s">
        <v>2885</v>
      </c>
      <c r="V291" t="s">
        <v>2886</v>
      </c>
    </row>
    <row r="292" spans="1:22" x14ac:dyDescent="0.35">
      <c r="A292" t="s">
        <v>2850</v>
      </c>
      <c r="B292" t="s">
        <v>2947</v>
      </c>
      <c r="C292" t="str">
        <f t="shared" si="9"/>
        <v>VC7ET</v>
      </c>
      <c r="D292" t="s">
        <v>2636</v>
      </c>
      <c r="E292" t="s">
        <v>2219</v>
      </c>
      <c r="F292" t="s">
        <v>70</v>
      </c>
      <c r="G292" s="411" t="s">
        <v>2941</v>
      </c>
      <c r="H292">
        <v>2019</v>
      </c>
      <c r="I292" s="413">
        <v>36.799999999999997</v>
      </c>
      <c r="J292" s="413"/>
      <c r="K292" t="s">
        <v>2942</v>
      </c>
      <c r="L292" t="s">
        <v>1863</v>
      </c>
      <c r="O292" s="412">
        <f t="shared" si="10"/>
        <v>0.36799999999999999</v>
      </c>
      <c r="Q292" s="413">
        <f>(I292/I293)^(1/(H292-H293))</f>
        <v>0.97680552201519544</v>
      </c>
      <c r="T292">
        <v>0</v>
      </c>
      <c r="U292" t="s">
        <v>2849</v>
      </c>
      <c r="V292" t="s">
        <v>594</v>
      </c>
    </row>
    <row r="293" spans="1:22" x14ac:dyDescent="0.35">
      <c r="A293" t="s">
        <v>2850</v>
      </c>
      <c r="B293" t="s">
        <v>2947</v>
      </c>
      <c r="D293" t="s">
        <v>2636</v>
      </c>
      <c r="E293" t="s">
        <v>2219</v>
      </c>
      <c r="F293" t="s">
        <v>70</v>
      </c>
      <c r="G293" s="411" t="s">
        <v>2941</v>
      </c>
      <c r="H293">
        <v>2011</v>
      </c>
      <c r="I293" s="413">
        <v>44.4</v>
      </c>
      <c r="J293" s="413"/>
      <c r="K293" t="s">
        <v>2942</v>
      </c>
      <c r="L293" t="s">
        <v>1863</v>
      </c>
      <c r="O293" s="412">
        <f t="shared" si="10"/>
        <v>0.44400000000000001</v>
      </c>
      <c r="T293">
        <v>0</v>
      </c>
      <c r="U293" t="s">
        <v>2849</v>
      </c>
      <c r="V293" t="s">
        <v>594</v>
      </c>
    </row>
    <row r="294" spans="1:22" x14ac:dyDescent="0.35">
      <c r="A294" t="s">
        <v>2850</v>
      </c>
      <c r="B294" t="s">
        <v>2947</v>
      </c>
      <c r="C294" t="str">
        <f t="shared" si="9"/>
        <v>VC7ETR</v>
      </c>
      <c r="D294" t="s">
        <v>2636</v>
      </c>
      <c r="E294" t="s">
        <v>2219</v>
      </c>
      <c r="F294" t="s">
        <v>70</v>
      </c>
      <c r="G294" s="411" t="s">
        <v>2941</v>
      </c>
      <c r="H294">
        <v>2019</v>
      </c>
      <c r="I294" s="413">
        <v>40.4</v>
      </c>
      <c r="J294" s="413"/>
      <c r="K294" t="s">
        <v>2942</v>
      </c>
      <c r="L294" t="s">
        <v>1863</v>
      </c>
      <c r="O294" s="412">
        <f t="shared" si="10"/>
        <v>0.40399999999999997</v>
      </c>
      <c r="Q294" s="413">
        <f>(I294/I295)^(1/(H294-H295))</f>
        <v>0.98337106128877938</v>
      </c>
      <c r="T294">
        <v>0.5</v>
      </c>
      <c r="U294" t="s">
        <v>2866</v>
      </c>
      <c r="V294" t="s">
        <v>84</v>
      </c>
    </row>
    <row r="295" spans="1:22" x14ac:dyDescent="0.35">
      <c r="A295" t="s">
        <v>2850</v>
      </c>
      <c r="B295" t="s">
        <v>2947</v>
      </c>
      <c r="D295" t="s">
        <v>2636</v>
      </c>
      <c r="E295" t="s">
        <v>2219</v>
      </c>
      <c r="F295" t="s">
        <v>70</v>
      </c>
      <c r="G295" s="411" t="s">
        <v>2941</v>
      </c>
      <c r="H295">
        <v>2011</v>
      </c>
      <c r="I295" s="413">
        <v>46.2</v>
      </c>
      <c r="J295" s="413"/>
      <c r="K295" t="s">
        <v>2942</v>
      </c>
      <c r="L295" t="s">
        <v>1863</v>
      </c>
      <c r="O295" s="412">
        <f t="shared" si="10"/>
        <v>0.46200000000000002</v>
      </c>
      <c r="T295">
        <v>0.5</v>
      </c>
      <c r="U295" t="s">
        <v>2866</v>
      </c>
      <c r="V295" t="s">
        <v>84</v>
      </c>
    </row>
    <row r="296" spans="1:22" x14ac:dyDescent="0.35">
      <c r="A296" t="s">
        <v>2850</v>
      </c>
      <c r="B296" t="s">
        <v>2947</v>
      </c>
      <c r="C296" t="str">
        <f t="shared" si="9"/>
        <v>VC7ETU</v>
      </c>
      <c r="D296" t="s">
        <v>2636</v>
      </c>
      <c r="E296" t="s">
        <v>2219</v>
      </c>
      <c r="F296" t="s">
        <v>70</v>
      </c>
      <c r="G296" s="411" t="s">
        <v>2941</v>
      </c>
      <c r="H296">
        <v>2019</v>
      </c>
      <c r="I296" s="413">
        <v>26.2</v>
      </c>
      <c r="J296" s="413"/>
      <c r="K296" t="s">
        <v>2942</v>
      </c>
      <c r="L296" t="s">
        <v>1863</v>
      </c>
      <c r="O296" s="412">
        <f t="shared" si="10"/>
        <v>0.26200000000000001</v>
      </c>
      <c r="Q296" s="413">
        <f>(I296/I297)^(1/(H296-H297))</f>
        <v>0.97723461569065884</v>
      </c>
      <c r="T296">
        <v>0.5</v>
      </c>
      <c r="U296" t="s">
        <v>2867</v>
      </c>
      <c r="V296" t="s">
        <v>336</v>
      </c>
    </row>
    <row r="297" spans="1:22" x14ac:dyDescent="0.35">
      <c r="A297" t="s">
        <v>2850</v>
      </c>
      <c r="B297" t="s">
        <v>2947</v>
      </c>
      <c r="D297" t="s">
        <v>2636</v>
      </c>
      <c r="E297" t="s">
        <v>2219</v>
      </c>
      <c r="F297" t="s">
        <v>70</v>
      </c>
      <c r="G297" s="411" t="s">
        <v>2941</v>
      </c>
      <c r="H297">
        <v>2011</v>
      </c>
      <c r="I297" s="413">
        <v>31.5</v>
      </c>
      <c r="J297" s="413"/>
      <c r="K297" t="s">
        <v>2942</v>
      </c>
      <c r="L297" t="s">
        <v>1863</v>
      </c>
      <c r="O297" s="412">
        <f t="shared" si="10"/>
        <v>0.315</v>
      </c>
      <c r="T297">
        <v>0.5</v>
      </c>
      <c r="U297" t="s">
        <v>2867</v>
      </c>
      <c r="V297" t="s">
        <v>336</v>
      </c>
    </row>
    <row r="298" spans="1:22" x14ac:dyDescent="0.35">
      <c r="A298" t="s">
        <v>2850</v>
      </c>
      <c r="B298" t="s">
        <v>2947</v>
      </c>
      <c r="C298" t="str">
        <f t="shared" si="9"/>
        <v>VC7ET01</v>
      </c>
      <c r="D298" t="s">
        <v>2636</v>
      </c>
      <c r="E298" t="s">
        <v>2219</v>
      </c>
      <c r="F298" t="s">
        <v>70</v>
      </c>
      <c r="G298" s="411" t="s">
        <v>2941</v>
      </c>
      <c r="H298">
        <v>2019</v>
      </c>
      <c r="I298" s="413">
        <v>48.4</v>
      </c>
      <c r="J298" s="413"/>
      <c r="K298" t="s">
        <v>2942</v>
      </c>
      <c r="L298" t="s">
        <v>1863</v>
      </c>
      <c r="O298" s="412">
        <f t="shared" si="10"/>
        <v>0.48399999999999999</v>
      </c>
      <c r="Q298" s="413">
        <f>(I298/I299)^(1/(H298-H299))</f>
        <v>0.99251088935137288</v>
      </c>
      <c r="T298">
        <v>1</v>
      </c>
      <c r="U298" t="s">
        <v>2868</v>
      </c>
      <c r="V298" t="s">
        <v>806</v>
      </c>
    </row>
    <row r="299" spans="1:22" x14ac:dyDescent="0.35">
      <c r="A299" t="s">
        <v>2850</v>
      </c>
      <c r="B299" t="s">
        <v>2947</v>
      </c>
      <c r="D299" t="s">
        <v>2636</v>
      </c>
      <c r="E299" t="s">
        <v>2219</v>
      </c>
      <c r="F299" t="s">
        <v>70</v>
      </c>
      <c r="G299" s="411" t="s">
        <v>2941</v>
      </c>
      <c r="H299">
        <v>2011</v>
      </c>
      <c r="I299" s="413">
        <v>51.4</v>
      </c>
      <c r="J299" s="413"/>
      <c r="K299" t="s">
        <v>2942</v>
      </c>
      <c r="L299" t="s">
        <v>1863</v>
      </c>
      <c r="O299" s="412">
        <f>I299/100</f>
        <v>0.51400000000000001</v>
      </c>
      <c r="T299">
        <v>1</v>
      </c>
      <c r="U299" t="s">
        <v>2868</v>
      </c>
      <c r="V299" t="s">
        <v>806</v>
      </c>
    </row>
    <row r="300" spans="1:22" x14ac:dyDescent="0.35">
      <c r="A300" t="s">
        <v>2850</v>
      </c>
      <c r="B300" t="s">
        <v>2947</v>
      </c>
      <c r="C300" t="str">
        <f t="shared" si="9"/>
        <v>VC7ET02</v>
      </c>
      <c r="D300" t="s">
        <v>2636</v>
      </c>
      <c r="E300" t="s">
        <v>2219</v>
      </c>
      <c r="F300" t="s">
        <v>70</v>
      </c>
      <c r="G300" s="411" t="s">
        <v>2941</v>
      </c>
      <c r="H300">
        <v>2019</v>
      </c>
      <c r="I300" s="413">
        <v>42.2</v>
      </c>
      <c r="J300" s="413"/>
      <c r="K300" t="s">
        <v>2942</v>
      </c>
      <c r="L300" t="s">
        <v>1863</v>
      </c>
      <c r="O300" s="412">
        <f t="shared" si="10"/>
        <v>0.42200000000000004</v>
      </c>
      <c r="Q300" s="413">
        <f>(I300/I301)^(1/(H300-H301))</f>
        <v>0.97853438650229407</v>
      </c>
      <c r="T300">
        <v>1</v>
      </c>
      <c r="U300" t="s">
        <v>2869</v>
      </c>
      <c r="V300" t="s">
        <v>2946</v>
      </c>
    </row>
    <row r="301" spans="1:22" x14ac:dyDescent="0.35">
      <c r="A301" t="s">
        <v>2850</v>
      </c>
      <c r="B301" t="s">
        <v>2947</v>
      </c>
      <c r="D301" t="s">
        <v>2636</v>
      </c>
      <c r="E301" t="s">
        <v>2219</v>
      </c>
      <c r="F301" t="s">
        <v>70</v>
      </c>
      <c r="G301" s="411" t="s">
        <v>2941</v>
      </c>
      <c r="H301">
        <v>2011</v>
      </c>
      <c r="I301" s="413">
        <v>50.2</v>
      </c>
      <c r="J301" s="413"/>
      <c r="K301" t="s">
        <v>2942</v>
      </c>
      <c r="L301" t="s">
        <v>1863</v>
      </c>
      <c r="O301" s="412">
        <f t="shared" si="10"/>
        <v>0.502</v>
      </c>
      <c r="T301">
        <v>1</v>
      </c>
      <c r="U301" t="s">
        <v>2869</v>
      </c>
      <c r="V301" t="s">
        <v>2946</v>
      </c>
    </row>
    <row r="302" spans="1:22" x14ac:dyDescent="0.35">
      <c r="A302" t="s">
        <v>2850</v>
      </c>
      <c r="B302" t="s">
        <v>2947</v>
      </c>
      <c r="C302" t="str">
        <f t="shared" si="9"/>
        <v>VC7ET03</v>
      </c>
      <c r="D302" t="s">
        <v>2636</v>
      </c>
      <c r="E302" t="s">
        <v>2219</v>
      </c>
      <c r="F302" t="s">
        <v>70</v>
      </c>
      <c r="G302" s="411" t="s">
        <v>2941</v>
      </c>
      <c r="H302">
        <v>2019</v>
      </c>
      <c r="I302" s="413">
        <v>41.5</v>
      </c>
      <c r="J302" s="413"/>
      <c r="K302" t="s">
        <v>2942</v>
      </c>
      <c r="L302" t="s">
        <v>1863</v>
      </c>
      <c r="O302" s="412">
        <f t="shared" si="10"/>
        <v>0.41499999999999998</v>
      </c>
      <c r="Q302" s="413">
        <f>(I302/I303)^(1/(H302-H303))</f>
        <v>0.97219994939960175</v>
      </c>
      <c r="T302">
        <v>1</v>
      </c>
      <c r="U302" t="s">
        <v>2871</v>
      </c>
      <c r="V302" t="s">
        <v>805</v>
      </c>
    </row>
    <row r="303" spans="1:22" x14ac:dyDescent="0.35">
      <c r="A303" t="s">
        <v>2850</v>
      </c>
      <c r="B303" t="s">
        <v>2947</v>
      </c>
      <c r="D303" t="s">
        <v>2636</v>
      </c>
      <c r="E303" t="s">
        <v>2219</v>
      </c>
      <c r="F303" t="s">
        <v>70</v>
      </c>
      <c r="G303" s="411" t="s">
        <v>2941</v>
      </c>
      <c r="H303">
        <v>2011</v>
      </c>
      <c r="I303" s="413">
        <v>52</v>
      </c>
      <c r="J303" s="413"/>
      <c r="K303" t="s">
        <v>2942</v>
      </c>
      <c r="L303" t="s">
        <v>1863</v>
      </c>
      <c r="O303" s="412">
        <f t="shared" si="10"/>
        <v>0.52</v>
      </c>
      <c r="T303">
        <v>1</v>
      </c>
      <c r="U303" t="s">
        <v>2871</v>
      </c>
      <c r="V303" t="s">
        <v>805</v>
      </c>
    </row>
    <row r="304" spans="1:22" x14ac:dyDescent="0.35">
      <c r="A304" t="s">
        <v>2850</v>
      </c>
      <c r="B304" t="s">
        <v>2947</v>
      </c>
      <c r="C304" t="str">
        <f t="shared" si="9"/>
        <v>VC7ET04</v>
      </c>
      <c r="D304" t="s">
        <v>2636</v>
      </c>
      <c r="E304" t="s">
        <v>2219</v>
      </c>
      <c r="F304" t="s">
        <v>70</v>
      </c>
      <c r="G304" s="411" t="s">
        <v>2941</v>
      </c>
      <c r="H304">
        <v>2019</v>
      </c>
      <c r="I304" s="413">
        <v>35.299999999999997</v>
      </c>
      <c r="J304" s="413"/>
      <c r="K304" t="s">
        <v>2942</v>
      </c>
      <c r="L304" t="s">
        <v>1863</v>
      </c>
      <c r="O304" s="412">
        <f t="shared" si="10"/>
        <v>0.35299999999999998</v>
      </c>
      <c r="Q304" s="413">
        <f>(I304/I305)^(1/(H304-H305))</f>
        <v>0.98027244621576748</v>
      </c>
      <c r="T304">
        <v>1</v>
      </c>
      <c r="U304" t="s">
        <v>2872</v>
      </c>
      <c r="V304" t="s">
        <v>809</v>
      </c>
    </row>
    <row r="305" spans="1:22" x14ac:dyDescent="0.35">
      <c r="A305" t="s">
        <v>2850</v>
      </c>
      <c r="B305" t="s">
        <v>2947</v>
      </c>
      <c r="D305" t="s">
        <v>2636</v>
      </c>
      <c r="E305" t="s">
        <v>2219</v>
      </c>
      <c r="F305" t="s">
        <v>70</v>
      </c>
      <c r="G305" s="411" t="s">
        <v>2941</v>
      </c>
      <c r="H305">
        <v>2011</v>
      </c>
      <c r="I305" s="413">
        <v>41.4</v>
      </c>
      <c r="J305" s="413"/>
      <c r="K305" t="s">
        <v>2942</v>
      </c>
      <c r="L305" t="s">
        <v>1863</v>
      </c>
      <c r="O305" s="412">
        <f t="shared" si="10"/>
        <v>0.41399999999999998</v>
      </c>
      <c r="T305">
        <v>1</v>
      </c>
      <c r="U305" t="s">
        <v>2872</v>
      </c>
      <c r="V305" t="s">
        <v>809</v>
      </c>
    </row>
    <row r="306" spans="1:22" x14ac:dyDescent="0.35">
      <c r="A306" t="s">
        <v>2850</v>
      </c>
      <c r="B306" t="s">
        <v>2947</v>
      </c>
      <c r="C306" t="str">
        <f t="shared" si="9"/>
        <v>VC7ET05</v>
      </c>
      <c r="D306" t="s">
        <v>2636</v>
      </c>
      <c r="E306" t="s">
        <v>2219</v>
      </c>
      <c r="F306" t="s">
        <v>70</v>
      </c>
      <c r="G306" s="411" t="s">
        <v>2941</v>
      </c>
      <c r="H306">
        <v>2019</v>
      </c>
      <c r="I306" s="413">
        <v>30.6</v>
      </c>
      <c r="J306" s="413"/>
      <c r="K306" t="s">
        <v>2942</v>
      </c>
      <c r="L306" t="s">
        <v>1863</v>
      </c>
      <c r="O306" s="412">
        <f t="shared" si="10"/>
        <v>0.30599999999999999</v>
      </c>
      <c r="Q306" s="413">
        <f>(I306/I307)^(1/(H306-H307))</f>
        <v>0.99060595824361419</v>
      </c>
      <c r="T306">
        <v>1</v>
      </c>
      <c r="U306" t="s">
        <v>2873</v>
      </c>
      <c r="V306" t="s">
        <v>2874</v>
      </c>
    </row>
    <row r="307" spans="1:22" x14ac:dyDescent="0.35">
      <c r="A307" t="s">
        <v>2850</v>
      </c>
      <c r="B307" t="s">
        <v>2947</v>
      </c>
      <c r="D307" t="s">
        <v>2636</v>
      </c>
      <c r="E307" t="s">
        <v>2219</v>
      </c>
      <c r="F307" t="s">
        <v>70</v>
      </c>
      <c r="G307" s="411" t="s">
        <v>2941</v>
      </c>
      <c r="H307">
        <v>2011</v>
      </c>
      <c r="I307" s="413">
        <v>33</v>
      </c>
      <c r="J307" s="413"/>
      <c r="K307" t="s">
        <v>2942</v>
      </c>
      <c r="L307" t="s">
        <v>1863</v>
      </c>
      <c r="O307" s="412">
        <f t="shared" si="10"/>
        <v>0.33</v>
      </c>
      <c r="T307">
        <v>1</v>
      </c>
      <c r="U307" t="s">
        <v>2873</v>
      </c>
      <c r="V307" t="s">
        <v>2874</v>
      </c>
    </row>
    <row r="308" spans="1:22" x14ac:dyDescent="0.35">
      <c r="A308" t="s">
        <v>2850</v>
      </c>
      <c r="B308" t="s">
        <v>2947</v>
      </c>
      <c r="C308" t="str">
        <f t="shared" si="9"/>
        <v>VC7ET06</v>
      </c>
      <c r="D308" t="s">
        <v>2636</v>
      </c>
      <c r="E308" t="s">
        <v>2219</v>
      </c>
      <c r="F308" t="s">
        <v>70</v>
      </c>
      <c r="G308" s="411" t="s">
        <v>2941</v>
      </c>
      <c r="H308">
        <v>2019</v>
      </c>
      <c r="I308" s="413">
        <v>40.700000000000003</v>
      </c>
      <c r="J308" s="413"/>
      <c r="K308" t="s">
        <v>2942</v>
      </c>
      <c r="L308" t="s">
        <v>1863</v>
      </c>
      <c r="O308" s="412">
        <f t="shared" si="10"/>
        <v>0.40700000000000003</v>
      </c>
      <c r="Q308" s="413">
        <f>(I308/I309)^(1/(H308-H309))</f>
        <v>0.97806961567656314</v>
      </c>
      <c r="T308">
        <v>1</v>
      </c>
      <c r="U308" t="s">
        <v>2876</v>
      </c>
      <c r="V308" t="s">
        <v>2877</v>
      </c>
    </row>
    <row r="309" spans="1:22" x14ac:dyDescent="0.35">
      <c r="A309" t="s">
        <v>2850</v>
      </c>
      <c r="B309" t="s">
        <v>2947</v>
      </c>
      <c r="D309" t="s">
        <v>2636</v>
      </c>
      <c r="E309" t="s">
        <v>2219</v>
      </c>
      <c r="F309" t="s">
        <v>70</v>
      </c>
      <c r="G309" s="411" t="s">
        <v>2941</v>
      </c>
      <c r="H309">
        <v>2011</v>
      </c>
      <c r="I309" s="413">
        <v>48.6</v>
      </c>
      <c r="J309" s="413"/>
      <c r="K309" t="s">
        <v>2942</v>
      </c>
      <c r="L309" t="s">
        <v>1863</v>
      </c>
      <c r="O309" s="412">
        <f t="shared" si="10"/>
        <v>0.48599999999999999</v>
      </c>
      <c r="T309">
        <v>1</v>
      </c>
      <c r="U309" t="s">
        <v>2876</v>
      </c>
      <c r="V309" t="s">
        <v>2877</v>
      </c>
    </row>
    <row r="310" spans="1:22" x14ac:dyDescent="0.35">
      <c r="A310" t="s">
        <v>2850</v>
      </c>
      <c r="B310" t="s">
        <v>2947</v>
      </c>
      <c r="C310" t="str">
        <f t="shared" si="9"/>
        <v>VC7ET07</v>
      </c>
      <c r="D310" t="s">
        <v>2636</v>
      </c>
      <c r="E310" t="s">
        <v>2219</v>
      </c>
      <c r="F310" t="s">
        <v>70</v>
      </c>
      <c r="G310" s="411" t="s">
        <v>2941</v>
      </c>
      <c r="H310">
        <v>2019</v>
      </c>
      <c r="I310" s="413">
        <v>36.4</v>
      </c>
      <c r="J310" s="413"/>
      <c r="K310" t="s">
        <v>2942</v>
      </c>
      <c r="L310" t="s">
        <v>1863</v>
      </c>
      <c r="O310" s="412">
        <f t="shared" si="10"/>
        <v>0.36399999999999999</v>
      </c>
      <c r="Q310" s="413">
        <f>(I310/I311)^(1/(H310-H311))</f>
        <v>0.97629901078819958</v>
      </c>
      <c r="T310">
        <v>1</v>
      </c>
      <c r="U310" t="s">
        <v>2878</v>
      </c>
      <c r="V310" t="s">
        <v>2879</v>
      </c>
    </row>
    <row r="311" spans="1:22" x14ac:dyDescent="0.35">
      <c r="A311" t="s">
        <v>2850</v>
      </c>
      <c r="B311" t="s">
        <v>2947</v>
      </c>
      <c r="D311" t="s">
        <v>2636</v>
      </c>
      <c r="E311" t="s">
        <v>2219</v>
      </c>
      <c r="F311" t="s">
        <v>70</v>
      </c>
      <c r="G311" s="411" t="s">
        <v>2941</v>
      </c>
      <c r="H311">
        <v>2011</v>
      </c>
      <c r="I311" s="413">
        <v>44.1</v>
      </c>
      <c r="J311" s="413"/>
      <c r="K311" t="s">
        <v>2942</v>
      </c>
      <c r="L311" t="s">
        <v>1863</v>
      </c>
      <c r="O311" s="412">
        <f t="shared" si="10"/>
        <v>0.441</v>
      </c>
      <c r="T311">
        <v>1</v>
      </c>
      <c r="U311" t="s">
        <v>2878</v>
      </c>
      <c r="V311" t="s">
        <v>2879</v>
      </c>
    </row>
    <row r="312" spans="1:22" x14ac:dyDescent="0.35">
      <c r="A312" t="s">
        <v>2850</v>
      </c>
      <c r="B312" t="s">
        <v>2947</v>
      </c>
      <c r="C312" t="str">
        <f t="shared" si="9"/>
        <v>VC7ET12</v>
      </c>
      <c r="D312" t="s">
        <v>2636</v>
      </c>
      <c r="E312" t="s">
        <v>2219</v>
      </c>
      <c r="F312" t="s">
        <v>70</v>
      </c>
      <c r="G312" s="411" t="s">
        <v>2941</v>
      </c>
      <c r="H312">
        <v>2019</v>
      </c>
      <c r="I312" s="413">
        <v>17.3</v>
      </c>
      <c r="J312" s="413"/>
      <c r="K312" t="s">
        <v>2942</v>
      </c>
      <c r="L312" t="s">
        <v>1863</v>
      </c>
      <c r="O312" s="412">
        <f t="shared" si="10"/>
        <v>0.17300000000000001</v>
      </c>
      <c r="Q312" s="413">
        <f>(I312/I313)^(1/(H312-H313))</f>
        <v>0.94457279254360449</v>
      </c>
      <c r="T312">
        <v>1</v>
      </c>
      <c r="U312" t="s">
        <v>2880</v>
      </c>
      <c r="V312" t="s">
        <v>2881</v>
      </c>
    </row>
    <row r="313" spans="1:22" x14ac:dyDescent="0.35">
      <c r="A313" t="s">
        <v>2850</v>
      </c>
      <c r="B313" t="s">
        <v>2947</v>
      </c>
      <c r="D313" t="s">
        <v>2636</v>
      </c>
      <c r="E313" t="s">
        <v>2219</v>
      </c>
      <c r="F313" t="s">
        <v>70</v>
      </c>
      <c r="G313" s="411" t="s">
        <v>2941</v>
      </c>
      <c r="H313">
        <v>2011</v>
      </c>
      <c r="I313" s="413">
        <v>27.3</v>
      </c>
      <c r="J313" s="413"/>
      <c r="K313" t="s">
        <v>2942</v>
      </c>
      <c r="L313" t="s">
        <v>1863</v>
      </c>
      <c r="O313" s="412">
        <f t="shared" si="10"/>
        <v>0.27300000000000002</v>
      </c>
      <c r="T313">
        <v>1</v>
      </c>
      <c r="U313" t="s">
        <v>2880</v>
      </c>
      <c r="V313" t="s">
        <v>2881</v>
      </c>
    </row>
    <row r="314" spans="1:22" x14ac:dyDescent="0.35">
      <c r="A314" t="s">
        <v>2850</v>
      </c>
      <c r="B314" t="s">
        <v>2947</v>
      </c>
      <c r="C314" t="str">
        <f t="shared" si="9"/>
        <v>VC7ET13</v>
      </c>
      <c r="D314" t="s">
        <v>2636</v>
      </c>
      <c r="E314" t="s">
        <v>2219</v>
      </c>
      <c r="F314" t="s">
        <v>70</v>
      </c>
      <c r="G314" s="411" t="s">
        <v>2941</v>
      </c>
      <c r="H314">
        <v>2019</v>
      </c>
      <c r="I314" s="413">
        <v>36.4</v>
      </c>
      <c r="J314" s="413"/>
      <c r="K314" t="s">
        <v>2942</v>
      </c>
      <c r="L314" t="s">
        <v>1863</v>
      </c>
      <c r="O314" s="412">
        <f t="shared" si="10"/>
        <v>0.36399999999999999</v>
      </c>
      <c r="Q314" s="413">
        <f>(I314/I315)^(1/(H314-H315))</f>
        <v>1.0253228592645025</v>
      </c>
      <c r="T314">
        <v>1</v>
      </c>
      <c r="U314" t="s">
        <v>2882</v>
      </c>
      <c r="V314" t="s">
        <v>2883</v>
      </c>
    </row>
    <row r="315" spans="1:22" x14ac:dyDescent="0.35">
      <c r="A315" t="s">
        <v>2850</v>
      </c>
      <c r="B315" t="s">
        <v>2947</v>
      </c>
      <c r="D315" t="s">
        <v>2636</v>
      </c>
      <c r="E315" t="s">
        <v>2219</v>
      </c>
      <c r="F315" t="s">
        <v>70</v>
      </c>
      <c r="G315" s="411" t="s">
        <v>2941</v>
      </c>
      <c r="H315">
        <v>2011</v>
      </c>
      <c r="I315" s="413">
        <v>29.8</v>
      </c>
      <c r="J315" s="413"/>
      <c r="K315" t="s">
        <v>2942</v>
      </c>
      <c r="L315" t="s">
        <v>1863</v>
      </c>
      <c r="O315" s="412">
        <f t="shared" si="10"/>
        <v>0.29799999999999999</v>
      </c>
      <c r="T315">
        <v>1</v>
      </c>
      <c r="U315" t="s">
        <v>2882</v>
      </c>
      <c r="V315" t="s">
        <v>2883</v>
      </c>
    </row>
    <row r="316" spans="1:22" x14ac:dyDescent="0.35">
      <c r="A316" t="s">
        <v>2850</v>
      </c>
      <c r="B316" t="s">
        <v>2947</v>
      </c>
      <c r="C316" t="str">
        <f t="shared" si="9"/>
        <v>VC7ET14</v>
      </c>
      <c r="D316" t="s">
        <v>2636</v>
      </c>
      <c r="E316" t="s">
        <v>2219</v>
      </c>
      <c r="F316" t="s">
        <v>70</v>
      </c>
      <c r="G316" s="411" t="s">
        <v>2941</v>
      </c>
      <c r="H316">
        <v>2019</v>
      </c>
      <c r="I316" s="413">
        <v>15</v>
      </c>
      <c r="J316" s="413"/>
      <c r="K316" t="s">
        <v>2942</v>
      </c>
      <c r="L316" t="s">
        <v>1863</v>
      </c>
      <c r="O316" s="412">
        <f t="shared" si="10"/>
        <v>0.15</v>
      </c>
      <c r="Q316" s="413">
        <f>(I316/I317)^(1/(H316-H317))</f>
        <v>0.95325385944295649</v>
      </c>
      <c r="T316">
        <v>1</v>
      </c>
      <c r="U316" t="s">
        <v>2884</v>
      </c>
      <c r="V316" t="s">
        <v>814</v>
      </c>
    </row>
    <row r="317" spans="1:22" x14ac:dyDescent="0.35">
      <c r="A317" t="s">
        <v>2850</v>
      </c>
      <c r="B317" t="s">
        <v>2947</v>
      </c>
      <c r="D317" t="s">
        <v>2636</v>
      </c>
      <c r="E317" t="s">
        <v>2219</v>
      </c>
      <c r="F317" t="s">
        <v>70</v>
      </c>
      <c r="G317" s="411" t="s">
        <v>2941</v>
      </c>
      <c r="H317">
        <v>2011</v>
      </c>
      <c r="I317" s="413">
        <v>22</v>
      </c>
      <c r="J317" s="413"/>
      <c r="K317" t="s">
        <v>2942</v>
      </c>
      <c r="L317" t="s">
        <v>1863</v>
      </c>
      <c r="O317" s="412">
        <f t="shared" si="10"/>
        <v>0.22</v>
      </c>
      <c r="T317">
        <v>1</v>
      </c>
      <c r="U317" t="s">
        <v>2884</v>
      </c>
      <c r="V317" t="s">
        <v>814</v>
      </c>
    </row>
    <row r="318" spans="1:22" x14ac:dyDescent="0.35">
      <c r="A318" t="s">
        <v>2850</v>
      </c>
      <c r="B318" t="s">
        <v>2947</v>
      </c>
      <c r="C318" t="str">
        <f t="shared" si="9"/>
        <v>VC7ET15</v>
      </c>
      <c r="D318" t="s">
        <v>2636</v>
      </c>
      <c r="E318" t="s">
        <v>2219</v>
      </c>
      <c r="F318" t="s">
        <v>70</v>
      </c>
      <c r="G318" s="411" t="s">
        <v>2941</v>
      </c>
      <c r="H318">
        <v>2019</v>
      </c>
      <c r="I318" s="413">
        <v>25.4</v>
      </c>
      <c r="J318" s="413"/>
      <c r="K318" t="s">
        <v>2942</v>
      </c>
      <c r="L318" t="s">
        <v>1863</v>
      </c>
      <c r="O318" s="412">
        <f t="shared" si="10"/>
        <v>0.254</v>
      </c>
      <c r="Q318" s="413">
        <f>(I318/I319)^(1/(H318-H319))</f>
        <v>0.95634785131330102</v>
      </c>
      <c r="T318">
        <v>1</v>
      </c>
      <c r="U318" t="s">
        <v>2885</v>
      </c>
      <c r="V318" t="s">
        <v>2886</v>
      </c>
    </row>
    <row r="319" spans="1:22" x14ac:dyDescent="0.35">
      <c r="A319" t="s">
        <v>2850</v>
      </c>
      <c r="B319" t="s">
        <v>2947</v>
      </c>
      <c r="D319" t="s">
        <v>2636</v>
      </c>
      <c r="E319" t="s">
        <v>2219</v>
      </c>
      <c r="F319" t="s">
        <v>70</v>
      </c>
      <c r="G319" s="411" t="s">
        <v>2941</v>
      </c>
      <c r="H319">
        <v>2011</v>
      </c>
      <c r="I319" s="413">
        <v>36.299999999999997</v>
      </c>
      <c r="J319" s="413"/>
      <c r="K319" t="s">
        <v>2942</v>
      </c>
      <c r="L319" t="s">
        <v>1863</v>
      </c>
      <c r="O319" s="412">
        <f t="shared" si="10"/>
        <v>0.36299999999999999</v>
      </c>
      <c r="T319">
        <v>1</v>
      </c>
      <c r="U319" t="s">
        <v>2885</v>
      </c>
      <c r="V319" t="s">
        <v>2886</v>
      </c>
    </row>
    <row r="320" spans="1:22" x14ac:dyDescent="0.35">
      <c r="A320" t="s">
        <v>2850</v>
      </c>
      <c r="E320" t="s">
        <v>3298</v>
      </c>
      <c r="F320" t="s">
        <v>686</v>
      </c>
      <c r="G320" s="411" t="s">
        <v>156</v>
      </c>
      <c r="H320">
        <v>2019</v>
      </c>
      <c r="I320" s="413">
        <v>54</v>
      </c>
      <c r="J320" s="413" t="s">
        <v>3299</v>
      </c>
      <c r="K320" t="s">
        <v>3300</v>
      </c>
      <c r="O320" s="412">
        <f>I320/1000</f>
        <v>5.3999999999999999E-2</v>
      </c>
      <c r="Q320" s="413">
        <f>(I320/I321)^(1/(H320-H321))</f>
        <v>0.96018439081060414</v>
      </c>
      <c r="T320">
        <v>0</v>
      </c>
      <c r="U320" t="s">
        <v>2849</v>
      </c>
      <c r="V320" t="s">
        <v>594</v>
      </c>
    </row>
    <row r="321" spans="1:22" x14ac:dyDescent="0.35">
      <c r="A321" t="s">
        <v>2850</v>
      </c>
      <c r="E321" t="s">
        <v>3298</v>
      </c>
      <c r="F321" t="s">
        <v>686</v>
      </c>
      <c r="G321" s="411" t="s">
        <v>156</v>
      </c>
      <c r="H321">
        <v>2016</v>
      </c>
      <c r="I321" s="413">
        <v>61</v>
      </c>
      <c r="J321" s="413" t="s">
        <v>3301</v>
      </c>
      <c r="K321" t="s">
        <v>3300</v>
      </c>
      <c r="O321" s="412">
        <f t="shared" ref="O321:O347" si="11">I321/1000</f>
        <v>6.0999999999999999E-2</v>
      </c>
      <c r="T321">
        <v>0</v>
      </c>
      <c r="U321" t="s">
        <v>2849</v>
      </c>
      <c r="V321" t="s">
        <v>594</v>
      </c>
    </row>
    <row r="322" spans="1:22" x14ac:dyDescent="0.35">
      <c r="A322" t="s">
        <v>2850</v>
      </c>
      <c r="E322" t="s">
        <v>3298</v>
      </c>
      <c r="F322" t="s">
        <v>686</v>
      </c>
      <c r="G322" s="411" t="s">
        <v>156</v>
      </c>
      <c r="H322">
        <v>2019</v>
      </c>
      <c r="I322" s="413">
        <v>35</v>
      </c>
      <c r="J322" s="413" t="s">
        <v>3302</v>
      </c>
      <c r="K322" t="s">
        <v>3300</v>
      </c>
      <c r="O322" s="412">
        <f t="shared" si="11"/>
        <v>3.5000000000000003E-2</v>
      </c>
      <c r="Q322" s="413">
        <f>(I322/I323)^(1/(H322-H323))</f>
        <v>0.93681104858747943</v>
      </c>
      <c r="T322">
        <v>0.5</v>
      </c>
      <c r="U322" t="s">
        <v>2867</v>
      </c>
      <c r="V322" t="s">
        <v>336</v>
      </c>
    </row>
    <row r="323" spans="1:22" x14ac:dyDescent="0.35">
      <c r="A323" t="s">
        <v>2850</v>
      </c>
      <c r="E323" t="s">
        <v>3298</v>
      </c>
      <c r="F323" t="s">
        <v>686</v>
      </c>
      <c r="G323" s="411" t="s">
        <v>156</v>
      </c>
      <c r="H323">
        <v>2011</v>
      </c>
      <c r="I323" s="413">
        <v>59</v>
      </c>
      <c r="J323" s="413" t="s">
        <v>3303</v>
      </c>
      <c r="K323" t="s">
        <v>3300</v>
      </c>
      <c r="O323" s="412">
        <f t="shared" si="11"/>
        <v>5.8999999999999997E-2</v>
      </c>
      <c r="T323">
        <v>0.5</v>
      </c>
      <c r="U323" t="s">
        <v>2867</v>
      </c>
      <c r="V323" t="s">
        <v>336</v>
      </c>
    </row>
    <row r="324" spans="1:22" x14ac:dyDescent="0.35">
      <c r="A324" t="s">
        <v>2850</v>
      </c>
      <c r="E324" t="s">
        <v>3298</v>
      </c>
      <c r="F324" t="s">
        <v>686</v>
      </c>
      <c r="G324" s="411" t="s">
        <v>156</v>
      </c>
      <c r="H324">
        <v>2019</v>
      </c>
      <c r="I324" s="413">
        <v>60</v>
      </c>
      <c r="J324" s="413" t="s">
        <v>3304</v>
      </c>
      <c r="K324" t="s">
        <v>3300</v>
      </c>
      <c r="O324" s="412">
        <f t="shared" si="11"/>
        <v>0.06</v>
      </c>
      <c r="Q324" s="413">
        <f>(I324/I325)^(1/(H324-H325))</f>
        <v>0.97088369420930742</v>
      </c>
      <c r="T324">
        <v>0.5</v>
      </c>
      <c r="U324" t="s">
        <v>2866</v>
      </c>
      <c r="V324" t="s">
        <v>84</v>
      </c>
    </row>
    <row r="325" spans="1:22" x14ac:dyDescent="0.35">
      <c r="A325" t="s">
        <v>2850</v>
      </c>
      <c r="E325" t="s">
        <v>3298</v>
      </c>
      <c r="F325" t="s">
        <v>686</v>
      </c>
      <c r="G325" s="411" t="s">
        <v>156</v>
      </c>
      <c r="H325">
        <v>2011</v>
      </c>
      <c r="I325" s="413">
        <v>76</v>
      </c>
      <c r="J325" s="413" t="s">
        <v>3305</v>
      </c>
      <c r="K325" t="s">
        <v>3300</v>
      </c>
      <c r="O325" s="412">
        <f t="shared" si="11"/>
        <v>7.5999999999999998E-2</v>
      </c>
      <c r="T325">
        <v>0.5</v>
      </c>
      <c r="U325" t="s">
        <v>2866</v>
      </c>
      <c r="V325" t="s">
        <v>84</v>
      </c>
    </row>
    <row r="326" spans="1:22" x14ac:dyDescent="0.35">
      <c r="A326" t="s">
        <v>2850</v>
      </c>
      <c r="E326" t="s">
        <v>3298</v>
      </c>
      <c r="F326" t="s">
        <v>686</v>
      </c>
      <c r="G326" s="411" t="s">
        <v>156</v>
      </c>
      <c r="H326">
        <v>2019</v>
      </c>
      <c r="I326" s="413">
        <v>38</v>
      </c>
      <c r="J326" s="413" t="s">
        <v>3306</v>
      </c>
      <c r="K326" t="s">
        <v>3300</v>
      </c>
      <c r="O326" s="412">
        <f t="shared" si="11"/>
        <v>3.7999999999999999E-2</v>
      </c>
      <c r="Q326" s="413">
        <f>(I326/I327)^(1/(H326-H327))</f>
        <v>0.95963271910581871</v>
      </c>
      <c r="T326">
        <v>1</v>
      </c>
      <c r="U326" t="s">
        <v>2868</v>
      </c>
      <c r="V326" t="s">
        <v>806</v>
      </c>
    </row>
    <row r="327" spans="1:22" x14ac:dyDescent="0.35">
      <c r="A327" t="s">
        <v>2850</v>
      </c>
      <c r="E327" t="s">
        <v>3298</v>
      </c>
      <c r="F327" t="s">
        <v>686</v>
      </c>
      <c r="G327" s="411" t="s">
        <v>156</v>
      </c>
      <c r="H327">
        <v>2016</v>
      </c>
      <c r="I327" s="413">
        <v>43</v>
      </c>
      <c r="J327" s="413" t="s">
        <v>3307</v>
      </c>
      <c r="K327" t="s">
        <v>3300</v>
      </c>
      <c r="O327" s="412">
        <f t="shared" si="11"/>
        <v>4.2999999999999997E-2</v>
      </c>
      <c r="T327">
        <v>1</v>
      </c>
      <c r="U327" t="s">
        <v>2868</v>
      </c>
      <c r="V327" t="s">
        <v>806</v>
      </c>
    </row>
    <row r="328" spans="1:22" x14ac:dyDescent="0.35">
      <c r="A328" t="s">
        <v>2850</v>
      </c>
      <c r="E328" t="s">
        <v>3298</v>
      </c>
      <c r="F328" t="s">
        <v>686</v>
      </c>
      <c r="G328" s="411" t="s">
        <v>156</v>
      </c>
      <c r="H328">
        <v>2019</v>
      </c>
      <c r="I328" s="413">
        <v>46</v>
      </c>
      <c r="J328" s="413" t="s">
        <v>3308</v>
      </c>
      <c r="K328" t="s">
        <v>3300</v>
      </c>
      <c r="O328" s="412">
        <f t="shared" si="11"/>
        <v>4.5999999999999999E-2</v>
      </c>
      <c r="Q328" s="413">
        <f>(I328/I329)^(1/(H328-H329))</f>
        <v>0.95956021308144634</v>
      </c>
      <c r="T328">
        <v>1</v>
      </c>
      <c r="U328" t="s">
        <v>2869</v>
      </c>
      <c r="V328" t="s">
        <v>2946</v>
      </c>
    </row>
    <row r="329" spans="1:22" x14ac:dyDescent="0.35">
      <c r="A329" t="s">
        <v>2850</v>
      </c>
      <c r="E329" t="s">
        <v>3298</v>
      </c>
      <c r="F329" t="s">
        <v>686</v>
      </c>
      <c r="G329" s="411" t="s">
        <v>156</v>
      </c>
      <c r="H329">
        <v>2011</v>
      </c>
      <c r="I329" s="413">
        <v>64</v>
      </c>
      <c r="J329" s="413" t="s">
        <v>3309</v>
      </c>
      <c r="K329" t="s">
        <v>3300</v>
      </c>
      <c r="O329" s="412">
        <f t="shared" si="11"/>
        <v>6.4000000000000001E-2</v>
      </c>
      <c r="T329">
        <v>1</v>
      </c>
      <c r="U329" t="s">
        <v>2869</v>
      </c>
      <c r="V329" t="s">
        <v>2946</v>
      </c>
    </row>
    <row r="330" spans="1:22" x14ac:dyDescent="0.35">
      <c r="A330" t="s">
        <v>2850</v>
      </c>
      <c r="E330" t="s">
        <v>3298</v>
      </c>
      <c r="F330" t="s">
        <v>686</v>
      </c>
      <c r="G330" s="411" t="s">
        <v>156</v>
      </c>
      <c r="H330">
        <v>2019</v>
      </c>
      <c r="I330" s="413">
        <v>58</v>
      </c>
      <c r="J330" s="413" t="s">
        <v>3310</v>
      </c>
      <c r="K330" t="s">
        <v>3300</v>
      </c>
      <c r="O330" s="412">
        <f t="shared" si="11"/>
        <v>5.8000000000000003E-2</v>
      </c>
      <c r="Q330" s="413">
        <f>(I330/I331)^(1/(H330-H331))</f>
        <v>0.95305448683546046</v>
      </c>
      <c r="T330">
        <v>1</v>
      </c>
      <c r="U330" t="s">
        <v>2871</v>
      </c>
      <c r="V330" t="s">
        <v>805</v>
      </c>
    </row>
    <row r="331" spans="1:22" x14ac:dyDescent="0.35">
      <c r="A331" t="s">
        <v>2850</v>
      </c>
      <c r="E331" t="s">
        <v>3298</v>
      </c>
      <c r="F331" t="s">
        <v>686</v>
      </c>
      <c r="G331" s="411" t="s">
        <v>156</v>
      </c>
      <c r="H331">
        <v>2016</v>
      </c>
      <c r="I331" s="413">
        <v>67</v>
      </c>
      <c r="J331" s="413" t="s">
        <v>3311</v>
      </c>
      <c r="K331" t="s">
        <v>3300</v>
      </c>
      <c r="O331" s="412">
        <f t="shared" si="11"/>
        <v>6.7000000000000004E-2</v>
      </c>
      <c r="T331">
        <v>1</v>
      </c>
      <c r="U331" t="s">
        <v>2871</v>
      </c>
      <c r="V331" t="s">
        <v>805</v>
      </c>
    </row>
    <row r="332" spans="1:22" x14ac:dyDescent="0.35">
      <c r="A332" t="s">
        <v>2850</v>
      </c>
      <c r="E332" t="s">
        <v>3298</v>
      </c>
      <c r="F332" t="s">
        <v>686</v>
      </c>
      <c r="G332" s="411" t="s">
        <v>156</v>
      </c>
      <c r="H332">
        <v>2019</v>
      </c>
      <c r="I332" s="413">
        <v>62</v>
      </c>
      <c r="J332" s="413" t="s">
        <v>3312</v>
      </c>
      <c r="K332" t="s">
        <v>3300</v>
      </c>
      <c r="O332" s="412">
        <f t="shared" si="11"/>
        <v>6.2E-2</v>
      </c>
      <c r="Q332" s="413">
        <f>(I332/I333)^(1/(H332-H333))</f>
        <v>0.97979135601203193</v>
      </c>
      <c r="T332">
        <v>1</v>
      </c>
      <c r="U332" t="s">
        <v>2872</v>
      </c>
      <c r="V332" t="s">
        <v>809</v>
      </c>
    </row>
    <row r="333" spans="1:22" x14ac:dyDescent="0.35">
      <c r="A333" t="s">
        <v>2850</v>
      </c>
      <c r="E333" t="s">
        <v>3298</v>
      </c>
      <c r="F333" t="s">
        <v>686</v>
      </c>
      <c r="G333" s="411" t="s">
        <v>156</v>
      </c>
      <c r="H333">
        <v>2011</v>
      </c>
      <c r="I333" s="413">
        <v>73</v>
      </c>
      <c r="J333" s="413" t="s">
        <v>3313</v>
      </c>
      <c r="K333" t="s">
        <v>3300</v>
      </c>
      <c r="O333" s="412">
        <f t="shared" si="11"/>
        <v>7.2999999999999995E-2</v>
      </c>
      <c r="T333">
        <v>1</v>
      </c>
      <c r="U333" t="s">
        <v>2872</v>
      </c>
      <c r="V333" t="s">
        <v>809</v>
      </c>
    </row>
    <row r="334" spans="1:22" x14ac:dyDescent="0.35">
      <c r="A334" t="s">
        <v>2850</v>
      </c>
      <c r="E334" t="s">
        <v>3298</v>
      </c>
      <c r="F334" t="s">
        <v>686</v>
      </c>
      <c r="G334" s="411" t="s">
        <v>156</v>
      </c>
      <c r="H334">
        <v>2019</v>
      </c>
      <c r="I334" s="413">
        <v>71</v>
      </c>
      <c r="J334" s="413" t="s">
        <v>3314</v>
      </c>
      <c r="K334" t="s">
        <v>3300</v>
      </c>
      <c r="O334" s="412">
        <f t="shared" si="11"/>
        <v>7.0999999999999994E-2</v>
      </c>
      <c r="Q334" s="413">
        <f>(I334/I335)^(1/(H334-H335))</f>
        <v>1.0195171021041152</v>
      </c>
      <c r="T334">
        <v>1</v>
      </c>
      <c r="U334" t="s">
        <v>2873</v>
      </c>
      <c r="V334" t="s">
        <v>2874</v>
      </c>
    </row>
    <row r="335" spans="1:22" x14ac:dyDescent="0.35">
      <c r="A335" t="s">
        <v>2850</v>
      </c>
      <c r="E335" t="s">
        <v>3298</v>
      </c>
      <c r="F335" t="s">
        <v>686</v>
      </c>
      <c r="G335" s="411" t="s">
        <v>156</v>
      </c>
      <c r="H335">
        <v>2016</v>
      </c>
      <c r="I335" s="413">
        <v>67</v>
      </c>
      <c r="J335" s="413" t="s">
        <v>3315</v>
      </c>
      <c r="K335" t="s">
        <v>3300</v>
      </c>
      <c r="O335" s="412">
        <f t="shared" si="11"/>
        <v>6.7000000000000004E-2</v>
      </c>
      <c r="T335">
        <v>1</v>
      </c>
      <c r="U335" t="s">
        <v>2873</v>
      </c>
      <c r="V335" t="s">
        <v>2874</v>
      </c>
    </row>
    <row r="336" spans="1:22" x14ac:dyDescent="0.35">
      <c r="A336" t="s">
        <v>2850</v>
      </c>
      <c r="E336" t="s">
        <v>3298</v>
      </c>
      <c r="F336" t="s">
        <v>686</v>
      </c>
      <c r="G336" s="411" t="s">
        <v>156</v>
      </c>
      <c r="H336">
        <v>2019</v>
      </c>
      <c r="I336" s="413">
        <v>74</v>
      </c>
      <c r="J336" s="413" t="s">
        <v>3316</v>
      </c>
      <c r="K336" t="s">
        <v>3300</v>
      </c>
      <c r="O336" s="412">
        <f t="shared" si="11"/>
        <v>7.3999999999999996E-2</v>
      </c>
      <c r="Q336" s="413">
        <f>(I336/I337)^(1/(H336-H337))</f>
        <v>0.99098716801275866</v>
      </c>
      <c r="T336">
        <v>1</v>
      </c>
      <c r="U336" t="s">
        <v>2876</v>
      </c>
      <c r="V336" t="s">
        <v>2877</v>
      </c>
    </row>
    <row r="337" spans="1:22" x14ac:dyDescent="0.35">
      <c r="A337" t="s">
        <v>2850</v>
      </c>
      <c r="E337" t="s">
        <v>3298</v>
      </c>
      <c r="F337" t="s">
        <v>686</v>
      </c>
      <c r="G337" s="411" t="s">
        <v>156</v>
      </c>
      <c r="H337">
        <v>2005</v>
      </c>
      <c r="I337" s="413">
        <v>84</v>
      </c>
      <c r="J337" s="413" t="s">
        <v>3317</v>
      </c>
      <c r="K337" t="s">
        <v>3300</v>
      </c>
      <c r="O337" s="412">
        <f t="shared" si="11"/>
        <v>8.4000000000000005E-2</v>
      </c>
      <c r="T337">
        <v>1</v>
      </c>
      <c r="U337" t="s">
        <v>2876</v>
      </c>
      <c r="V337" t="s">
        <v>2877</v>
      </c>
    </row>
    <row r="338" spans="1:22" x14ac:dyDescent="0.35">
      <c r="A338" t="s">
        <v>2850</v>
      </c>
      <c r="E338" t="s">
        <v>3298</v>
      </c>
      <c r="F338" t="s">
        <v>686</v>
      </c>
      <c r="G338" s="411" t="s">
        <v>156</v>
      </c>
      <c r="H338">
        <v>2019</v>
      </c>
      <c r="I338" s="413">
        <v>37</v>
      </c>
      <c r="J338" s="413" t="s">
        <v>3318</v>
      </c>
      <c r="K338" t="s">
        <v>3300</v>
      </c>
      <c r="O338" s="412">
        <f t="shared" si="11"/>
        <v>3.6999999999999998E-2</v>
      </c>
      <c r="Q338" s="413">
        <f>(I338/I339)^(1/(H338-H339))</f>
        <v>0.91098953947204542</v>
      </c>
      <c r="T338">
        <v>1</v>
      </c>
      <c r="U338" t="s">
        <v>2878</v>
      </c>
      <c r="V338" t="s">
        <v>2879</v>
      </c>
    </row>
    <row r="339" spans="1:22" x14ac:dyDescent="0.35">
      <c r="A339" t="s">
        <v>2850</v>
      </c>
      <c r="E339" t="s">
        <v>3298</v>
      </c>
      <c r="F339" t="s">
        <v>686</v>
      </c>
      <c r="G339" s="411" t="s">
        <v>156</v>
      </c>
      <c r="H339">
        <v>2011</v>
      </c>
      <c r="I339" s="413">
        <v>78</v>
      </c>
      <c r="J339" s="413" t="s">
        <v>3319</v>
      </c>
      <c r="K339" t="s">
        <v>3300</v>
      </c>
      <c r="O339" s="412">
        <f t="shared" si="11"/>
        <v>7.8E-2</v>
      </c>
      <c r="T339">
        <v>1</v>
      </c>
      <c r="U339" t="s">
        <v>2878</v>
      </c>
      <c r="V339" t="s">
        <v>2879</v>
      </c>
    </row>
    <row r="340" spans="1:22" x14ac:dyDescent="0.35">
      <c r="A340" t="s">
        <v>2850</v>
      </c>
      <c r="E340" t="s">
        <v>3298</v>
      </c>
      <c r="F340" t="s">
        <v>686</v>
      </c>
      <c r="G340" s="411" t="s">
        <v>156</v>
      </c>
      <c r="H340">
        <v>2019</v>
      </c>
      <c r="I340" s="413">
        <v>50</v>
      </c>
      <c r="J340" s="413" t="s">
        <v>3320</v>
      </c>
      <c r="K340" t="s">
        <v>3300</v>
      </c>
      <c r="O340" s="412">
        <f t="shared" si="11"/>
        <v>0.05</v>
      </c>
      <c r="Q340" s="413">
        <f>(I340/I341)^(1/(H340-H341))</f>
        <v>0.96292839277708941</v>
      </c>
      <c r="T340">
        <v>1</v>
      </c>
      <c r="U340" t="s">
        <v>2880</v>
      </c>
      <c r="V340" t="s">
        <v>2881</v>
      </c>
    </row>
    <row r="341" spans="1:22" x14ac:dyDescent="0.35">
      <c r="A341" t="s">
        <v>2850</v>
      </c>
      <c r="E341" t="s">
        <v>3298</v>
      </c>
      <c r="F341" t="s">
        <v>686</v>
      </c>
      <c r="G341" s="411" t="s">
        <v>156</v>
      </c>
      <c r="H341">
        <v>2016</v>
      </c>
      <c r="I341" s="413">
        <v>56</v>
      </c>
      <c r="J341" s="413" t="s">
        <v>3321</v>
      </c>
      <c r="K341" t="s">
        <v>3300</v>
      </c>
      <c r="O341" s="412">
        <f t="shared" si="11"/>
        <v>5.6000000000000001E-2</v>
      </c>
      <c r="T341">
        <v>1</v>
      </c>
      <c r="U341" t="s">
        <v>2880</v>
      </c>
      <c r="V341" t="s">
        <v>2881</v>
      </c>
    </row>
    <row r="342" spans="1:22" x14ac:dyDescent="0.35">
      <c r="A342" t="s">
        <v>2850</v>
      </c>
      <c r="E342" t="s">
        <v>3298</v>
      </c>
      <c r="F342" t="s">
        <v>686</v>
      </c>
      <c r="G342" s="411" t="s">
        <v>156</v>
      </c>
      <c r="H342">
        <v>2019</v>
      </c>
      <c r="I342" s="413">
        <v>49</v>
      </c>
      <c r="J342" s="413" t="s">
        <v>3322</v>
      </c>
      <c r="K342" t="s">
        <v>3300</v>
      </c>
      <c r="O342" s="412">
        <f t="shared" si="11"/>
        <v>4.9000000000000002E-2</v>
      </c>
      <c r="Q342" s="413">
        <f>(I342/I343)^(1/(H342-H343))</f>
        <v>0.95083919302602238</v>
      </c>
      <c r="T342">
        <v>1</v>
      </c>
      <c r="U342" t="s">
        <v>2882</v>
      </c>
      <c r="V342" t="s">
        <v>2883</v>
      </c>
    </row>
    <row r="343" spans="1:22" x14ac:dyDescent="0.35">
      <c r="A343" t="s">
        <v>2850</v>
      </c>
      <c r="E343" t="s">
        <v>3298</v>
      </c>
      <c r="F343" t="s">
        <v>686</v>
      </c>
      <c r="G343" s="411" t="s">
        <v>156</v>
      </c>
      <c r="H343">
        <v>2016</v>
      </c>
      <c r="I343" s="413">
        <v>57</v>
      </c>
      <c r="J343" s="413" t="s">
        <v>3323</v>
      </c>
      <c r="K343" t="s">
        <v>3300</v>
      </c>
      <c r="O343" s="412">
        <f t="shared" si="11"/>
        <v>5.7000000000000002E-2</v>
      </c>
      <c r="T343">
        <v>1</v>
      </c>
      <c r="U343" t="s">
        <v>2882</v>
      </c>
      <c r="V343" t="s">
        <v>2883</v>
      </c>
    </row>
    <row r="344" spans="1:22" x14ac:dyDescent="0.35">
      <c r="A344" t="s">
        <v>2850</v>
      </c>
      <c r="E344" t="s">
        <v>3298</v>
      </c>
      <c r="F344" t="s">
        <v>686</v>
      </c>
      <c r="G344" s="411" t="s">
        <v>156</v>
      </c>
      <c r="H344">
        <v>2019</v>
      </c>
      <c r="I344" s="413">
        <v>21</v>
      </c>
      <c r="J344" s="413" t="s">
        <v>3324</v>
      </c>
      <c r="K344" t="s">
        <v>3300</v>
      </c>
      <c r="O344" s="412">
        <f t="shared" si="11"/>
        <v>2.1000000000000001E-2</v>
      </c>
      <c r="Q344" s="413">
        <f>(I344/I345)^(1/(H344-H345))</f>
        <v>0.90856029641606983</v>
      </c>
      <c r="T344">
        <v>1</v>
      </c>
      <c r="U344" t="s">
        <v>2884</v>
      </c>
      <c r="V344" t="s">
        <v>814</v>
      </c>
    </row>
    <row r="345" spans="1:22" x14ac:dyDescent="0.35">
      <c r="A345" t="s">
        <v>2850</v>
      </c>
      <c r="E345" t="s">
        <v>3298</v>
      </c>
      <c r="F345" t="s">
        <v>686</v>
      </c>
      <c r="G345" s="411" t="s">
        <v>156</v>
      </c>
      <c r="H345">
        <v>2016</v>
      </c>
      <c r="I345" s="413">
        <v>28</v>
      </c>
      <c r="J345" s="413" t="s">
        <v>3325</v>
      </c>
      <c r="K345" t="s">
        <v>3300</v>
      </c>
      <c r="O345" s="412">
        <f t="shared" si="11"/>
        <v>2.8000000000000001E-2</v>
      </c>
      <c r="T345">
        <v>1</v>
      </c>
      <c r="U345" t="s">
        <v>2884</v>
      </c>
      <c r="V345" t="s">
        <v>814</v>
      </c>
    </row>
    <row r="346" spans="1:22" x14ac:dyDescent="0.35">
      <c r="A346" t="s">
        <v>2850</v>
      </c>
      <c r="E346" t="s">
        <v>3298</v>
      </c>
      <c r="F346" t="s">
        <v>686</v>
      </c>
      <c r="G346" s="411" t="s">
        <v>156</v>
      </c>
      <c r="H346">
        <v>2019</v>
      </c>
      <c r="I346" s="413">
        <v>61</v>
      </c>
      <c r="J346" s="413" t="s">
        <v>3326</v>
      </c>
      <c r="K346" t="s">
        <v>3300</v>
      </c>
      <c r="O346" s="412">
        <f t="shared" si="11"/>
        <v>6.0999999999999999E-2</v>
      </c>
      <c r="Q346" s="413">
        <f>(I346/I347)^(1/(H346-H347))</f>
        <v>0.96921102145022375</v>
      </c>
      <c r="T346">
        <v>1</v>
      </c>
      <c r="U346" t="s">
        <v>2885</v>
      </c>
      <c r="V346" t="s">
        <v>2886</v>
      </c>
    </row>
    <row r="347" spans="1:22" x14ac:dyDescent="0.35">
      <c r="A347" t="s">
        <v>2850</v>
      </c>
      <c r="E347" t="s">
        <v>3298</v>
      </c>
      <c r="F347" t="s">
        <v>686</v>
      </c>
      <c r="G347" s="411" t="s">
        <v>156</v>
      </c>
      <c r="H347">
        <v>2016</v>
      </c>
      <c r="I347" s="413">
        <v>67</v>
      </c>
      <c r="J347" s="413" t="s">
        <v>3327</v>
      </c>
      <c r="K347" t="s">
        <v>3300</v>
      </c>
      <c r="O347" s="412">
        <f t="shared" si="11"/>
        <v>6.7000000000000004E-2</v>
      </c>
      <c r="T347">
        <v>1</v>
      </c>
      <c r="U347" t="s">
        <v>2885</v>
      </c>
      <c r="V347" t="s">
        <v>2886</v>
      </c>
    </row>
    <row r="348" spans="1:22" x14ac:dyDescent="0.35">
      <c r="A348" t="s">
        <v>2850</v>
      </c>
      <c r="B348" t="s">
        <v>2948</v>
      </c>
      <c r="C348" t="str">
        <f t="shared" ref="C348:C374" si="12">_xlfn.CONCAT(B348,U348)</f>
        <v>VC8ET</v>
      </c>
      <c r="D348" t="s">
        <v>2638</v>
      </c>
      <c r="E348" t="s">
        <v>2949</v>
      </c>
      <c r="F348" t="s">
        <v>67</v>
      </c>
      <c r="G348" s="411" t="s">
        <v>2950</v>
      </c>
      <c r="H348">
        <v>2019</v>
      </c>
      <c r="I348" s="413">
        <v>14</v>
      </c>
      <c r="J348" s="413" t="s">
        <v>2951</v>
      </c>
      <c r="K348" t="s">
        <v>2952</v>
      </c>
      <c r="L348" t="s">
        <v>2953</v>
      </c>
      <c r="O348" s="412">
        <f>(I348/4)/1000</f>
        <v>3.5000000000000001E-3</v>
      </c>
      <c r="Q348" s="413">
        <f>(I348/I349)^(1/(H348-H349))</f>
        <v>0.86013862753721815</v>
      </c>
      <c r="T348">
        <v>0</v>
      </c>
      <c r="U348" t="s">
        <v>2849</v>
      </c>
      <c r="V348" t="s">
        <v>594</v>
      </c>
    </row>
    <row r="349" spans="1:22" x14ac:dyDescent="0.35">
      <c r="A349" t="s">
        <v>2850</v>
      </c>
      <c r="E349" t="s">
        <v>2949</v>
      </c>
      <c r="F349" t="s">
        <v>67</v>
      </c>
      <c r="G349" s="411" t="s">
        <v>2950</v>
      </c>
      <c r="H349">
        <v>2016</v>
      </c>
      <c r="I349" s="413">
        <v>22</v>
      </c>
      <c r="J349" s="413" t="s">
        <v>3328</v>
      </c>
      <c r="K349" t="s">
        <v>2952</v>
      </c>
      <c r="O349" s="412">
        <f>(I349/4)/1000</f>
        <v>5.4999999999999997E-3</v>
      </c>
      <c r="T349">
        <v>0</v>
      </c>
      <c r="U349" t="s">
        <v>2849</v>
      </c>
      <c r="V349" t="s">
        <v>594</v>
      </c>
    </row>
    <row r="350" spans="1:22" x14ac:dyDescent="0.35">
      <c r="A350" t="s">
        <v>2850</v>
      </c>
      <c r="B350" t="s">
        <v>2948</v>
      </c>
      <c r="C350" t="str">
        <f t="shared" si="12"/>
        <v>VC8ETU</v>
      </c>
      <c r="E350" t="s">
        <v>2949</v>
      </c>
      <c r="F350" t="s">
        <v>67</v>
      </c>
      <c r="G350" s="411" t="s">
        <v>2950</v>
      </c>
      <c r="H350">
        <v>2019</v>
      </c>
      <c r="I350" s="413">
        <v>13</v>
      </c>
      <c r="J350" s="413" t="s">
        <v>2954</v>
      </c>
      <c r="K350" t="s">
        <v>2952</v>
      </c>
      <c r="L350" t="s">
        <v>2953</v>
      </c>
      <c r="O350" s="412">
        <f t="shared" ref="O350:O375" si="13">(I350/4)/1000</f>
        <v>3.2499999999999999E-3</v>
      </c>
      <c r="Q350" s="413">
        <f>(I350/I351)^(1/(H350-H351))</f>
        <v>0.92151077557388328</v>
      </c>
      <c r="T350">
        <v>0.5</v>
      </c>
      <c r="U350" t="s">
        <v>2867</v>
      </c>
      <c r="V350" t="s">
        <v>336</v>
      </c>
    </row>
    <row r="351" spans="1:22" x14ac:dyDescent="0.35">
      <c r="A351" t="s">
        <v>2850</v>
      </c>
      <c r="E351" t="s">
        <v>2949</v>
      </c>
      <c r="F351" t="s">
        <v>67</v>
      </c>
      <c r="G351" s="411" t="s">
        <v>2950</v>
      </c>
      <c r="H351">
        <v>2011</v>
      </c>
      <c r="I351" s="413">
        <v>25</v>
      </c>
      <c r="J351" s="413" t="s">
        <v>3329</v>
      </c>
      <c r="K351" t="s">
        <v>2952</v>
      </c>
      <c r="O351" s="412">
        <f t="shared" si="13"/>
        <v>6.2500000000000003E-3</v>
      </c>
      <c r="T351">
        <v>0.5</v>
      </c>
      <c r="U351" t="s">
        <v>2867</v>
      </c>
      <c r="V351" t="s">
        <v>336</v>
      </c>
    </row>
    <row r="352" spans="1:22" x14ac:dyDescent="0.35">
      <c r="A352" t="s">
        <v>2850</v>
      </c>
      <c r="B352" t="s">
        <v>2948</v>
      </c>
      <c r="C352" t="str">
        <f t="shared" si="12"/>
        <v>VC8ETR</v>
      </c>
      <c r="E352" t="s">
        <v>2949</v>
      </c>
      <c r="F352" t="s">
        <v>67</v>
      </c>
      <c r="G352" s="411" t="s">
        <v>2950</v>
      </c>
      <c r="H352">
        <v>2019</v>
      </c>
      <c r="I352" s="413">
        <v>15</v>
      </c>
      <c r="J352" s="413" t="s">
        <v>2955</v>
      </c>
      <c r="K352" t="s">
        <v>2952</v>
      </c>
      <c r="L352" t="s">
        <v>2953</v>
      </c>
      <c r="O352" s="412">
        <f t="shared" si="13"/>
        <v>3.7499999999999999E-3</v>
      </c>
      <c r="Q352" s="413">
        <f>(I352/I353)^(1/(H352-H353))</f>
        <v>0.86720373765836023</v>
      </c>
      <c r="T352">
        <v>0.5</v>
      </c>
      <c r="U352" t="s">
        <v>2866</v>
      </c>
      <c r="V352" t="s">
        <v>84</v>
      </c>
    </row>
    <row r="353" spans="1:22" x14ac:dyDescent="0.35">
      <c r="A353" t="s">
        <v>2850</v>
      </c>
      <c r="E353" t="s">
        <v>2949</v>
      </c>
      <c r="F353" t="s">
        <v>67</v>
      </c>
      <c r="G353" s="411" t="s">
        <v>2950</v>
      </c>
      <c r="H353">
        <v>2016</v>
      </c>
      <c r="I353" s="413">
        <v>23</v>
      </c>
      <c r="J353" s="413" t="s">
        <v>3330</v>
      </c>
      <c r="K353" t="s">
        <v>2952</v>
      </c>
      <c r="O353" s="412">
        <f t="shared" si="13"/>
        <v>5.7499999999999999E-3</v>
      </c>
      <c r="T353">
        <v>0.5</v>
      </c>
      <c r="U353" t="s">
        <v>2866</v>
      </c>
      <c r="V353" t="s">
        <v>84</v>
      </c>
    </row>
    <row r="354" spans="1:22" x14ac:dyDescent="0.35">
      <c r="A354" t="s">
        <v>2850</v>
      </c>
      <c r="B354" t="s">
        <v>2948</v>
      </c>
      <c r="C354" t="str">
        <f t="shared" si="12"/>
        <v>VC8ET01</v>
      </c>
      <c r="E354" t="s">
        <v>2949</v>
      </c>
      <c r="F354" t="s">
        <v>67</v>
      </c>
      <c r="G354" s="411" t="s">
        <v>2950</v>
      </c>
      <c r="H354">
        <v>2019</v>
      </c>
      <c r="I354" s="413">
        <v>6</v>
      </c>
      <c r="J354" s="413" t="s">
        <v>2956</v>
      </c>
      <c r="K354" t="s">
        <v>2952</v>
      </c>
      <c r="L354" t="s">
        <v>2953</v>
      </c>
      <c r="O354" s="412">
        <f t="shared" si="13"/>
        <v>1.5E-3</v>
      </c>
      <c r="Q354" s="413">
        <f>(I354/I355)^(1/(H354-H355))</f>
        <v>0.8453818642610138</v>
      </c>
      <c r="T354">
        <v>1</v>
      </c>
      <c r="U354" t="s">
        <v>2868</v>
      </c>
      <c r="V354" t="s">
        <v>806</v>
      </c>
    </row>
    <row r="355" spans="1:22" x14ac:dyDescent="0.35">
      <c r="A355" t="s">
        <v>2850</v>
      </c>
      <c r="E355" t="s">
        <v>2949</v>
      </c>
      <c r="F355" t="s">
        <v>67</v>
      </c>
      <c r="G355" s="411" t="s">
        <v>2950</v>
      </c>
      <c r="H355">
        <v>2011</v>
      </c>
      <c r="I355" s="413">
        <v>23</v>
      </c>
      <c r="J355" s="413" t="s">
        <v>3331</v>
      </c>
      <c r="K355" t="s">
        <v>2952</v>
      </c>
      <c r="O355" s="412">
        <f t="shared" si="13"/>
        <v>5.7499999999999999E-3</v>
      </c>
      <c r="T355">
        <v>1</v>
      </c>
      <c r="U355" t="s">
        <v>2868</v>
      </c>
      <c r="V355" t="s">
        <v>806</v>
      </c>
    </row>
    <row r="356" spans="1:22" x14ac:dyDescent="0.35">
      <c r="A356" t="s">
        <v>2850</v>
      </c>
      <c r="B356" t="s">
        <v>2948</v>
      </c>
      <c r="C356" t="str">
        <f t="shared" si="12"/>
        <v>VC8ET02</v>
      </c>
      <c r="E356" t="s">
        <v>2949</v>
      </c>
      <c r="F356" t="s">
        <v>67</v>
      </c>
      <c r="G356" s="411" t="s">
        <v>2950</v>
      </c>
      <c r="H356">
        <v>2019</v>
      </c>
      <c r="I356" s="413">
        <v>13</v>
      </c>
      <c r="J356" s="413" t="s">
        <v>2957</v>
      </c>
      <c r="K356" t="s">
        <v>2952</v>
      </c>
      <c r="L356" t="s">
        <v>2953</v>
      </c>
      <c r="O356" s="412">
        <f t="shared" si="13"/>
        <v>3.2499999999999999E-3</v>
      </c>
      <c r="Q356" s="413">
        <f>(I356/I357)^(1/(H356-H357))</f>
        <v>0.89043035817931426</v>
      </c>
      <c r="T356">
        <v>1</v>
      </c>
      <c r="U356" t="s">
        <v>2869</v>
      </c>
      <c r="V356" t="s">
        <v>2946</v>
      </c>
    </row>
    <row r="357" spans="1:22" x14ac:dyDescent="0.35">
      <c r="A357" t="s">
        <v>2850</v>
      </c>
      <c r="E357" t="s">
        <v>2949</v>
      </c>
      <c r="F357" t="s">
        <v>67</v>
      </c>
      <c r="G357" s="411" t="s">
        <v>2950</v>
      </c>
      <c r="H357">
        <v>2005</v>
      </c>
      <c r="I357" s="413">
        <v>66</v>
      </c>
      <c r="J357" s="413" t="s">
        <v>3332</v>
      </c>
      <c r="K357" t="s">
        <v>2952</v>
      </c>
      <c r="O357" s="412">
        <f t="shared" si="13"/>
        <v>1.6500000000000001E-2</v>
      </c>
      <c r="T357">
        <v>1</v>
      </c>
      <c r="U357" t="s">
        <v>2869</v>
      </c>
      <c r="V357" t="s">
        <v>2946</v>
      </c>
    </row>
    <row r="358" spans="1:22" x14ac:dyDescent="0.35">
      <c r="A358" t="s">
        <v>2850</v>
      </c>
      <c r="B358" t="s">
        <v>2948</v>
      </c>
      <c r="C358" t="str">
        <f t="shared" si="12"/>
        <v>VC8ET03</v>
      </c>
      <c r="E358" t="s">
        <v>2949</v>
      </c>
      <c r="F358" t="s">
        <v>67</v>
      </c>
      <c r="G358" s="411" t="s">
        <v>2950</v>
      </c>
      <c r="H358">
        <v>2019</v>
      </c>
      <c r="I358" s="413">
        <v>11</v>
      </c>
      <c r="J358" s="413" t="s">
        <v>2958</v>
      </c>
      <c r="K358" t="s">
        <v>2952</v>
      </c>
      <c r="L358" t="s">
        <v>2953</v>
      </c>
      <c r="O358" s="412">
        <f t="shared" si="13"/>
        <v>2.7499999999999998E-3</v>
      </c>
      <c r="Q358" s="413">
        <f>(I358/I359)^(1/(H358-H359))</f>
        <v>0.83345027598619226</v>
      </c>
      <c r="T358">
        <v>1</v>
      </c>
      <c r="U358" t="s">
        <v>2871</v>
      </c>
      <c r="V358" t="s">
        <v>805</v>
      </c>
    </row>
    <row r="359" spans="1:22" x14ac:dyDescent="0.35">
      <c r="A359" t="s">
        <v>2850</v>
      </c>
      <c r="E359" t="s">
        <v>2949</v>
      </c>
      <c r="F359" t="s">
        <v>67</v>
      </c>
      <c r="G359" s="411" t="s">
        <v>2950</v>
      </c>
      <c r="H359">
        <v>2016</v>
      </c>
      <c r="I359" s="413">
        <v>19</v>
      </c>
      <c r="J359" s="413" t="s">
        <v>3333</v>
      </c>
      <c r="K359" t="s">
        <v>2952</v>
      </c>
      <c r="O359" s="412">
        <f t="shared" si="13"/>
        <v>4.7499999999999999E-3</v>
      </c>
      <c r="T359">
        <v>1</v>
      </c>
      <c r="U359" t="s">
        <v>2871</v>
      </c>
      <c r="V359" t="s">
        <v>805</v>
      </c>
    </row>
    <row r="360" spans="1:22" x14ac:dyDescent="0.35">
      <c r="A360" t="s">
        <v>2850</v>
      </c>
      <c r="B360" t="s">
        <v>2948</v>
      </c>
      <c r="C360" t="str">
        <f t="shared" si="12"/>
        <v>VC8ET04</v>
      </c>
      <c r="E360" t="s">
        <v>2949</v>
      </c>
      <c r="F360" t="s">
        <v>67</v>
      </c>
      <c r="G360" s="411" t="s">
        <v>2950</v>
      </c>
      <c r="H360">
        <v>2019</v>
      </c>
      <c r="I360" s="413">
        <v>11</v>
      </c>
      <c r="J360" s="413" t="s">
        <v>2959</v>
      </c>
      <c r="K360" t="s">
        <v>2952</v>
      </c>
      <c r="L360" t="s">
        <v>2953</v>
      </c>
      <c r="O360" s="412">
        <f t="shared" si="13"/>
        <v>2.7499999999999998E-3</v>
      </c>
      <c r="Q360" s="413">
        <f>(I360/I361)^(1/(H360-H361))</f>
        <v>0.81932127060064586</v>
      </c>
      <c r="T360">
        <v>1</v>
      </c>
      <c r="U360" t="s">
        <v>2872</v>
      </c>
      <c r="V360" t="s">
        <v>809</v>
      </c>
    </row>
    <row r="361" spans="1:22" x14ac:dyDescent="0.35">
      <c r="A361" t="s">
        <v>2850</v>
      </c>
      <c r="E361" t="s">
        <v>2949</v>
      </c>
      <c r="F361" t="s">
        <v>67</v>
      </c>
      <c r="G361" s="411" t="s">
        <v>2950</v>
      </c>
      <c r="H361">
        <v>2016</v>
      </c>
      <c r="I361" s="413">
        <v>20</v>
      </c>
      <c r="J361" s="413" t="s">
        <v>3334</v>
      </c>
      <c r="K361" t="s">
        <v>2952</v>
      </c>
      <c r="O361" s="412">
        <f t="shared" si="13"/>
        <v>5.0000000000000001E-3</v>
      </c>
      <c r="T361">
        <v>1</v>
      </c>
      <c r="U361" t="s">
        <v>2872</v>
      </c>
      <c r="V361" t="s">
        <v>809</v>
      </c>
    </row>
    <row r="362" spans="1:22" x14ac:dyDescent="0.35">
      <c r="A362" t="s">
        <v>2850</v>
      </c>
      <c r="B362" t="s">
        <v>2948</v>
      </c>
      <c r="C362" t="str">
        <f t="shared" si="12"/>
        <v>VC8ET05</v>
      </c>
      <c r="E362" t="s">
        <v>2949</v>
      </c>
      <c r="F362" t="s">
        <v>67</v>
      </c>
      <c r="G362" s="411" t="s">
        <v>2950</v>
      </c>
      <c r="H362">
        <v>2019</v>
      </c>
      <c r="I362" s="413">
        <v>32</v>
      </c>
      <c r="J362" s="413" t="s">
        <v>2960</v>
      </c>
      <c r="K362" t="s">
        <v>2952</v>
      </c>
      <c r="L362" t="s">
        <v>2953</v>
      </c>
      <c r="O362" s="412">
        <f t="shared" si="13"/>
        <v>8.0000000000000002E-3</v>
      </c>
      <c r="Q362" s="413">
        <f>(I362/I363)^(1/(H362-H363))</f>
        <v>0.98596895543240215</v>
      </c>
      <c r="T362">
        <v>1</v>
      </c>
      <c r="U362" t="s">
        <v>2873</v>
      </c>
      <c r="V362" t="s">
        <v>2874</v>
      </c>
    </row>
    <row r="363" spans="1:22" x14ac:dyDescent="0.35">
      <c r="A363" t="s">
        <v>2850</v>
      </c>
      <c r="E363" t="s">
        <v>2949</v>
      </c>
      <c r="F363" t="s">
        <v>67</v>
      </c>
      <c r="G363" s="411" t="s">
        <v>2950</v>
      </c>
      <c r="H363">
        <v>2005</v>
      </c>
      <c r="I363" s="413">
        <v>39</v>
      </c>
      <c r="J363" s="413" t="s">
        <v>3335</v>
      </c>
      <c r="K363" t="s">
        <v>2952</v>
      </c>
      <c r="O363" s="412">
        <f t="shared" si="13"/>
        <v>9.75E-3</v>
      </c>
      <c r="T363">
        <v>1</v>
      </c>
      <c r="U363" t="s">
        <v>2873</v>
      </c>
      <c r="V363" t="s">
        <v>2874</v>
      </c>
    </row>
    <row r="364" spans="1:22" x14ac:dyDescent="0.35">
      <c r="A364" t="s">
        <v>2850</v>
      </c>
      <c r="B364" t="s">
        <v>2948</v>
      </c>
      <c r="C364" t="str">
        <f t="shared" si="12"/>
        <v>VC8ET06</v>
      </c>
      <c r="E364" t="s">
        <v>2949</v>
      </c>
      <c r="F364" t="s">
        <v>67</v>
      </c>
      <c r="G364" s="411" t="s">
        <v>2950</v>
      </c>
      <c r="H364">
        <v>2019</v>
      </c>
      <c r="I364" s="413">
        <v>17</v>
      </c>
      <c r="J364" s="413" t="s">
        <v>2961</v>
      </c>
      <c r="K364" t="s">
        <v>2952</v>
      </c>
      <c r="L364" t="s">
        <v>2953</v>
      </c>
      <c r="O364" s="412">
        <f t="shared" si="13"/>
        <v>4.2500000000000003E-3</v>
      </c>
      <c r="Q364" s="413">
        <f>(I364/I365)^(1/(H364-H365))</f>
        <v>0.8952703665829439</v>
      </c>
      <c r="T364">
        <v>1</v>
      </c>
      <c r="U364" t="s">
        <v>2876</v>
      </c>
      <c r="V364" t="s">
        <v>2877</v>
      </c>
    </row>
    <row r="365" spans="1:22" x14ac:dyDescent="0.35">
      <c r="A365" t="s">
        <v>2850</v>
      </c>
      <c r="E365" t="s">
        <v>2949</v>
      </c>
      <c r="F365" t="s">
        <v>67</v>
      </c>
      <c r="G365" s="411" t="s">
        <v>2950</v>
      </c>
      <c r="H365">
        <v>2005</v>
      </c>
      <c r="I365" s="413">
        <v>80</v>
      </c>
      <c r="J365" s="413" t="s">
        <v>3336</v>
      </c>
      <c r="K365" t="s">
        <v>2952</v>
      </c>
      <c r="O365" s="412">
        <f t="shared" si="13"/>
        <v>0.02</v>
      </c>
      <c r="T365">
        <v>1</v>
      </c>
      <c r="U365" t="s">
        <v>2876</v>
      </c>
      <c r="V365" t="s">
        <v>2877</v>
      </c>
    </row>
    <row r="366" spans="1:22" x14ac:dyDescent="0.35">
      <c r="A366" t="s">
        <v>2850</v>
      </c>
      <c r="B366" t="s">
        <v>2948</v>
      </c>
      <c r="C366" t="str">
        <f t="shared" si="12"/>
        <v>VC8ET07</v>
      </c>
      <c r="E366" t="s">
        <v>2949</v>
      </c>
      <c r="F366" t="s">
        <v>67</v>
      </c>
      <c r="G366" s="411" t="s">
        <v>2950</v>
      </c>
      <c r="H366">
        <v>2019</v>
      </c>
      <c r="I366" s="413">
        <v>20</v>
      </c>
      <c r="J366" s="413" t="s">
        <v>2962</v>
      </c>
      <c r="K366" t="s">
        <v>2952</v>
      </c>
      <c r="L366" t="s">
        <v>2953</v>
      </c>
      <c r="O366" s="412">
        <f t="shared" si="13"/>
        <v>5.0000000000000001E-3</v>
      </c>
      <c r="Q366" s="413">
        <f>(I366/I367)^(1/(H366-H367))</f>
        <v>0.92831776672255584</v>
      </c>
      <c r="T366">
        <v>1</v>
      </c>
      <c r="U366" t="s">
        <v>2878</v>
      </c>
      <c r="V366" t="s">
        <v>2879</v>
      </c>
    </row>
    <row r="367" spans="1:22" x14ac:dyDescent="0.35">
      <c r="A367" t="s">
        <v>2850</v>
      </c>
      <c r="E367" t="s">
        <v>2949</v>
      </c>
      <c r="F367" t="s">
        <v>67</v>
      </c>
      <c r="G367" s="411" t="s">
        <v>2950</v>
      </c>
      <c r="H367">
        <v>2016</v>
      </c>
      <c r="I367" s="413">
        <v>25</v>
      </c>
      <c r="J367" s="413" t="s">
        <v>3337</v>
      </c>
      <c r="K367" t="s">
        <v>2952</v>
      </c>
      <c r="O367" s="412">
        <f t="shared" si="13"/>
        <v>6.2500000000000003E-3</v>
      </c>
      <c r="T367">
        <v>1</v>
      </c>
      <c r="U367" t="s">
        <v>2878</v>
      </c>
      <c r="V367" t="s">
        <v>2879</v>
      </c>
    </row>
    <row r="368" spans="1:22" x14ac:dyDescent="0.35">
      <c r="A368" t="s">
        <v>2850</v>
      </c>
      <c r="B368" t="s">
        <v>2948</v>
      </c>
      <c r="C368" t="str">
        <f t="shared" si="12"/>
        <v>VC8ET12</v>
      </c>
      <c r="E368" t="s">
        <v>2949</v>
      </c>
      <c r="F368" t="s">
        <v>67</v>
      </c>
      <c r="G368" s="411" t="s">
        <v>2950</v>
      </c>
      <c r="H368">
        <v>2019</v>
      </c>
      <c r="I368" s="413">
        <v>38</v>
      </c>
      <c r="J368" s="413" t="s">
        <v>2963</v>
      </c>
      <c r="K368" t="s">
        <v>2952</v>
      </c>
      <c r="L368" t="s">
        <v>2953</v>
      </c>
      <c r="O368" s="412">
        <f t="shared" si="13"/>
        <v>9.4999999999999998E-3</v>
      </c>
      <c r="Q368" s="413">
        <f>(I368/I369)^(1/(H368-H369))</f>
        <v>0.96388823091788634</v>
      </c>
      <c r="T368">
        <v>1</v>
      </c>
      <c r="U368" t="s">
        <v>2880</v>
      </c>
      <c r="V368" t="s">
        <v>2881</v>
      </c>
    </row>
    <row r="369" spans="1:22" x14ac:dyDescent="0.35">
      <c r="A369" t="s">
        <v>2850</v>
      </c>
      <c r="E369" t="s">
        <v>2949</v>
      </c>
      <c r="F369" t="s">
        <v>67</v>
      </c>
      <c r="G369" s="411" t="s">
        <v>2950</v>
      </c>
      <c r="H369">
        <v>2011</v>
      </c>
      <c r="I369" s="413">
        <v>51</v>
      </c>
      <c r="J369" s="413" t="s">
        <v>3338</v>
      </c>
      <c r="K369" t="s">
        <v>2952</v>
      </c>
      <c r="O369" s="412">
        <f t="shared" si="13"/>
        <v>1.2749999999999999E-2</v>
      </c>
      <c r="T369">
        <v>1</v>
      </c>
      <c r="U369" t="s">
        <v>2880</v>
      </c>
      <c r="V369" t="s">
        <v>2881</v>
      </c>
    </row>
    <row r="370" spans="1:22" x14ac:dyDescent="0.35">
      <c r="A370" t="s">
        <v>2850</v>
      </c>
      <c r="B370" t="s">
        <v>2948</v>
      </c>
      <c r="C370" t="str">
        <f t="shared" si="12"/>
        <v>VC8ET13</v>
      </c>
      <c r="E370" t="s">
        <v>2949</v>
      </c>
      <c r="F370" t="s">
        <v>67</v>
      </c>
      <c r="G370" s="411" t="s">
        <v>2950</v>
      </c>
      <c r="H370">
        <v>2019</v>
      </c>
      <c r="I370" s="413">
        <v>16</v>
      </c>
      <c r="J370" s="413" t="s">
        <v>2964</v>
      </c>
      <c r="K370" t="s">
        <v>2952</v>
      </c>
      <c r="L370" t="s">
        <v>2953</v>
      </c>
      <c r="O370" s="412">
        <f t="shared" si="13"/>
        <v>4.0000000000000001E-3</v>
      </c>
      <c r="Q370" s="413">
        <f>(I370/I371)^(1/(H370-H371))</f>
        <v>0.93664649795093002</v>
      </c>
      <c r="T370">
        <v>1</v>
      </c>
      <c r="U370" t="s">
        <v>2882</v>
      </c>
      <c r="V370" t="s">
        <v>2883</v>
      </c>
    </row>
    <row r="371" spans="1:22" x14ac:dyDescent="0.35">
      <c r="A371" t="s">
        <v>2850</v>
      </c>
      <c r="E371" t="s">
        <v>2949</v>
      </c>
      <c r="F371" t="s">
        <v>67</v>
      </c>
      <c r="G371" s="411" t="s">
        <v>2950</v>
      </c>
      <c r="H371">
        <v>2005</v>
      </c>
      <c r="I371" s="413">
        <v>40</v>
      </c>
      <c r="J371" s="413" t="s">
        <v>3339</v>
      </c>
      <c r="K371" t="s">
        <v>2952</v>
      </c>
      <c r="O371" s="412">
        <f t="shared" si="13"/>
        <v>0.01</v>
      </c>
      <c r="T371">
        <v>1</v>
      </c>
      <c r="U371" t="s">
        <v>2882</v>
      </c>
      <c r="V371" t="s">
        <v>2883</v>
      </c>
    </row>
    <row r="372" spans="1:22" x14ac:dyDescent="0.35">
      <c r="A372" t="s">
        <v>2850</v>
      </c>
      <c r="B372" t="s">
        <v>2948</v>
      </c>
      <c r="C372" t="str">
        <f t="shared" si="12"/>
        <v>VC8ET14</v>
      </c>
      <c r="E372" t="s">
        <v>2949</v>
      </c>
      <c r="F372" t="s">
        <v>67</v>
      </c>
      <c r="G372" s="411" t="s">
        <v>2950</v>
      </c>
      <c r="H372">
        <v>2019</v>
      </c>
      <c r="I372" s="413">
        <v>5</v>
      </c>
      <c r="J372" s="413" t="s">
        <v>2965</v>
      </c>
      <c r="K372" t="s">
        <v>2952</v>
      </c>
      <c r="L372" t="s">
        <v>2953</v>
      </c>
      <c r="O372" s="412">
        <f t="shared" si="13"/>
        <v>1.25E-3</v>
      </c>
      <c r="Q372" s="413">
        <f>(I372/I373)^(1/(H372-H373))</f>
        <v>0.87923556325591468</v>
      </c>
      <c r="T372">
        <v>1</v>
      </c>
      <c r="U372" t="s">
        <v>2884</v>
      </c>
      <c r="V372" t="s">
        <v>814</v>
      </c>
    </row>
    <row r="373" spans="1:22" x14ac:dyDescent="0.35">
      <c r="A373" t="s">
        <v>2850</v>
      </c>
      <c r="E373" t="s">
        <v>2949</v>
      </c>
      <c r="F373" t="s">
        <v>67</v>
      </c>
      <c r="G373" s="411" t="s">
        <v>2950</v>
      </c>
      <c r="H373">
        <v>2011</v>
      </c>
      <c r="I373" s="413">
        <v>14</v>
      </c>
      <c r="J373" s="413" t="s">
        <v>3340</v>
      </c>
      <c r="K373" t="s">
        <v>2952</v>
      </c>
      <c r="O373" s="412">
        <f t="shared" si="13"/>
        <v>3.5000000000000001E-3</v>
      </c>
      <c r="T373">
        <v>1</v>
      </c>
      <c r="U373" t="s">
        <v>2884</v>
      </c>
      <c r="V373" t="s">
        <v>814</v>
      </c>
    </row>
    <row r="374" spans="1:22" x14ac:dyDescent="0.35">
      <c r="A374" t="s">
        <v>2850</v>
      </c>
      <c r="B374" t="s">
        <v>2948</v>
      </c>
      <c r="C374" t="str">
        <f t="shared" si="12"/>
        <v>VC8ET15</v>
      </c>
      <c r="E374" t="s">
        <v>2949</v>
      </c>
      <c r="F374" t="s">
        <v>67</v>
      </c>
      <c r="G374" s="411" t="s">
        <v>2950</v>
      </c>
      <c r="H374">
        <v>2019</v>
      </c>
      <c r="I374" s="413">
        <v>20</v>
      </c>
      <c r="J374" s="413" t="s">
        <v>2966</v>
      </c>
      <c r="K374" t="s">
        <v>2952</v>
      </c>
      <c r="L374" t="s">
        <v>2953</v>
      </c>
      <c r="O374" s="412">
        <f t="shared" si="13"/>
        <v>5.0000000000000001E-3</v>
      </c>
      <c r="Q374" s="413">
        <f>(I374/I375)^(1/(H374-H375))</f>
        <v>0.89390353509656773</v>
      </c>
      <c r="T374">
        <v>1</v>
      </c>
      <c r="U374" t="s">
        <v>2885</v>
      </c>
      <c r="V374" t="s">
        <v>2886</v>
      </c>
    </row>
    <row r="375" spans="1:22" x14ac:dyDescent="0.35">
      <c r="A375" t="s">
        <v>2850</v>
      </c>
      <c r="E375" t="s">
        <v>2949</v>
      </c>
      <c r="F375" t="s">
        <v>67</v>
      </c>
      <c r="G375" s="411" t="s">
        <v>2950</v>
      </c>
      <c r="H375">
        <v>2016</v>
      </c>
      <c r="I375" s="413">
        <v>28</v>
      </c>
      <c r="J375" s="413" t="s">
        <v>3341</v>
      </c>
      <c r="K375" t="s">
        <v>2952</v>
      </c>
      <c r="O375" s="412">
        <f t="shared" si="13"/>
        <v>7.0000000000000001E-3</v>
      </c>
      <c r="T375">
        <v>1</v>
      </c>
      <c r="U375" t="s">
        <v>2885</v>
      </c>
      <c r="V375" t="s">
        <v>2886</v>
      </c>
    </row>
    <row r="376" spans="1:22" s="418" customFormat="1" x14ac:dyDescent="0.35">
      <c r="A376" s="418" t="s">
        <v>2967</v>
      </c>
      <c r="D376" s="418" t="s">
        <v>2640</v>
      </c>
      <c r="E376" s="418" t="s">
        <v>2237</v>
      </c>
      <c r="F376" s="418" t="s">
        <v>67</v>
      </c>
      <c r="G376" s="419" t="s">
        <v>212</v>
      </c>
      <c r="H376" s="418" t="s">
        <v>2968</v>
      </c>
      <c r="I376" s="428">
        <v>14.5</v>
      </c>
      <c r="J376" s="428"/>
      <c r="K376" s="418" t="s">
        <v>2847</v>
      </c>
      <c r="L376" s="418" t="s">
        <v>2909</v>
      </c>
      <c r="Q376" s="426"/>
      <c r="T376" s="418">
        <v>0</v>
      </c>
      <c r="U376" s="418" t="s">
        <v>2849</v>
      </c>
      <c r="V376" s="418" t="s">
        <v>594</v>
      </c>
    </row>
    <row r="377" spans="1:22" x14ac:dyDescent="0.35">
      <c r="A377" t="s">
        <v>2969</v>
      </c>
      <c r="B377" t="s">
        <v>2970</v>
      </c>
      <c r="C377" t="str">
        <f t="shared" ref="C377:C425" si="14">_xlfn.CONCAT(B377,U377)</f>
        <v>VC9ET</v>
      </c>
      <c r="D377" t="s">
        <v>2971</v>
      </c>
      <c r="E377" t="s">
        <v>2477</v>
      </c>
      <c r="F377" t="s">
        <v>528</v>
      </c>
      <c r="G377" s="411" t="s">
        <v>212</v>
      </c>
      <c r="H377" t="s">
        <v>2968</v>
      </c>
      <c r="I377" s="413">
        <v>3.36</v>
      </c>
      <c r="J377" s="413"/>
      <c r="K377" t="s">
        <v>2847</v>
      </c>
      <c r="L377" t="s">
        <v>2972</v>
      </c>
      <c r="O377" s="417">
        <f>I377/100</f>
        <v>3.3599999999999998E-2</v>
      </c>
      <c r="P377" t="s">
        <v>2195</v>
      </c>
      <c r="Q377" s="422">
        <v>1</v>
      </c>
      <c r="R377" t="s">
        <v>2973</v>
      </c>
      <c r="T377">
        <v>0</v>
      </c>
      <c r="U377" t="s">
        <v>2849</v>
      </c>
      <c r="V377" t="s">
        <v>594</v>
      </c>
    </row>
    <row r="378" spans="1:22" x14ac:dyDescent="0.35">
      <c r="A378" t="s">
        <v>2969</v>
      </c>
      <c r="B378" t="s">
        <v>2970</v>
      </c>
      <c r="C378" t="str">
        <f t="shared" si="14"/>
        <v>VC9ET01</v>
      </c>
      <c r="E378" t="s">
        <v>2477</v>
      </c>
      <c r="F378" t="s">
        <v>528</v>
      </c>
      <c r="G378" s="411" t="s">
        <v>212</v>
      </c>
      <c r="H378">
        <v>2020</v>
      </c>
      <c r="I378">
        <v>3.36</v>
      </c>
      <c r="K378" t="s">
        <v>2847</v>
      </c>
      <c r="L378" t="s">
        <v>2972</v>
      </c>
      <c r="O378" s="417">
        <f>I378/100</f>
        <v>3.3599999999999998E-2</v>
      </c>
      <c r="P378" t="s">
        <v>2195</v>
      </c>
      <c r="Q378" s="422">
        <v>1</v>
      </c>
      <c r="R378" t="s">
        <v>2973</v>
      </c>
      <c r="T378">
        <v>1</v>
      </c>
      <c r="U378" t="s">
        <v>2868</v>
      </c>
      <c r="V378" t="s">
        <v>806</v>
      </c>
    </row>
    <row r="379" spans="1:22" x14ac:dyDescent="0.35">
      <c r="A379" t="s">
        <v>2969</v>
      </c>
      <c r="B379" t="s">
        <v>2970</v>
      </c>
      <c r="C379" t="str">
        <f t="shared" si="14"/>
        <v>VC9ET02</v>
      </c>
      <c r="E379" t="s">
        <v>2477</v>
      </c>
      <c r="F379" t="s">
        <v>528</v>
      </c>
      <c r="G379" s="411" t="s">
        <v>212</v>
      </c>
      <c r="H379">
        <v>2020</v>
      </c>
      <c r="I379">
        <v>0</v>
      </c>
      <c r="K379" t="s">
        <v>2847</v>
      </c>
      <c r="L379" t="s">
        <v>2972</v>
      </c>
      <c r="O379" s="417">
        <f t="shared" ref="O379:O388" si="15">I379/100</f>
        <v>0</v>
      </c>
      <c r="P379" t="s">
        <v>2195</v>
      </c>
      <c r="Q379" s="422">
        <v>1</v>
      </c>
      <c r="R379" t="s">
        <v>2973</v>
      </c>
      <c r="T379">
        <v>1</v>
      </c>
      <c r="U379" t="s">
        <v>2869</v>
      </c>
      <c r="V379" t="s">
        <v>2946</v>
      </c>
    </row>
    <row r="380" spans="1:22" x14ac:dyDescent="0.35">
      <c r="A380" t="s">
        <v>2969</v>
      </c>
      <c r="B380" t="s">
        <v>2970</v>
      </c>
      <c r="C380" t="str">
        <f t="shared" si="14"/>
        <v>VC9ET03</v>
      </c>
      <c r="E380" t="s">
        <v>2477</v>
      </c>
      <c r="F380" t="s">
        <v>528</v>
      </c>
      <c r="G380" s="411" t="s">
        <v>212</v>
      </c>
      <c r="H380">
        <v>2020</v>
      </c>
      <c r="I380">
        <v>9.6999999999999993</v>
      </c>
      <c r="K380" t="s">
        <v>2847</v>
      </c>
      <c r="L380" t="s">
        <v>2195</v>
      </c>
      <c r="O380" s="417">
        <f t="shared" si="15"/>
        <v>9.6999999999999989E-2</v>
      </c>
      <c r="P380" t="s">
        <v>2195</v>
      </c>
      <c r="Q380" s="422">
        <v>1</v>
      </c>
      <c r="R380" t="s">
        <v>2973</v>
      </c>
      <c r="T380">
        <v>1</v>
      </c>
      <c r="U380" t="s">
        <v>2871</v>
      </c>
      <c r="V380" t="s">
        <v>805</v>
      </c>
    </row>
    <row r="381" spans="1:22" x14ac:dyDescent="0.35">
      <c r="A381" t="s">
        <v>2969</v>
      </c>
      <c r="B381" t="s">
        <v>2970</v>
      </c>
      <c r="C381" t="str">
        <f t="shared" si="14"/>
        <v>VC9ET04</v>
      </c>
      <c r="E381" t="s">
        <v>2477</v>
      </c>
      <c r="F381" t="s">
        <v>528</v>
      </c>
      <c r="G381" s="411" t="s">
        <v>212</v>
      </c>
      <c r="H381">
        <v>2020</v>
      </c>
      <c r="I381">
        <v>3.36</v>
      </c>
      <c r="K381" t="s">
        <v>2847</v>
      </c>
      <c r="L381" t="s">
        <v>2972</v>
      </c>
      <c r="O381" s="417">
        <f t="shared" si="15"/>
        <v>3.3599999999999998E-2</v>
      </c>
      <c r="P381" t="s">
        <v>2195</v>
      </c>
      <c r="Q381" s="422">
        <v>1</v>
      </c>
      <c r="R381" t="s">
        <v>2973</v>
      </c>
      <c r="T381">
        <v>1</v>
      </c>
      <c r="U381" t="s">
        <v>2872</v>
      </c>
      <c r="V381" t="s">
        <v>809</v>
      </c>
    </row>
    <row r="382" spans="1:22" x14ac:dyDescent="0.35">
      <c r="A382" t="s">
        <v>2969</v>
      </c>
      <c r="B382" t="s">
        <v>2970</v>
      </c>
      <c r="C382" t="str">
        <f t="shared" si="14"/>
        <v>VC9ET05</v>
      </c>
      <c r="E382" t="s">
        <v>2477</v>
      </c>
      <c r="F382" t="s">
        <v>528</v>
      </c>
      <c r="G382" s="411" t="s">
        <v>212</v>
      </c>
      <c r="H382">
        <v>2020</v>
      </c>
      <c r="I382">
        <v>0</v>
      </c>
      <c r="K382" t="s">
        <v>2847</v>
      </c>
      <c r="L382" t="s">
        <v>2972</v>
      </c>
      <c r="O382" s="417">
        <f t="shared" si="15"/>
        <v>0</v>
      </c>
      <c r="P382" t="s">
        <v>2195</v>
      </c>
      <c r="Q382" s="422">
        <v>1</v>
      </c>
      <c r="R382" t="s">
        <v>2973</v>
      </c>
      <c r="T382">
        <v>1</v>
      </c>
      <c r="U382" t="s">
        <v>2873</v>
      </c>
      <c r="V382" t="s">
        <v>2874</v>
      </c>
    </row>
    <row r="383" spans="1:22" x14ac:dyDescent="0.35">
      <c r="A383" t="s">
        <v>2969</v>
      </c>
      <c r="B383" t="s">
        <v>2970</v>
      </c>
      <c r="C383" t="str">
        <f t="shared" si="14"/>
        <v>VC9ET06</v>
      </c>
      <c r="E383" t="s">
        <v>2477</v>
      </c>
      <c r="F383" t="s">
        <v>528</v>
      </c>
      <c r="G383" s="411" t="s">
        <v>212</v>
      </c>
      <c r="H383">
        <v>2020</v>
      </c>
      <c r="I383">
        <v>0</v>
      </c>
      <c r="K383" t="s">
        <v>2847</v>
      </c>
      <c r="L383" t="s">
        <v>2972</v>
      </c>
      <c r="O383" s="417">
        <f t="shared" si="15"/>
        <v>0</v>
      </c>
      <c r="P383" t="s">
        <v>2195</v>
      </c>
      <c r="Q383" s="422">
        <v>1</v>
      </c>
      <c r="R383" t="s">
        <v>2973</v>
      </c>
      <c r="T383">
        <v>1</v>
      </c>
      <c r="U383" t="s">
        <v>2876</v>
      </c>
      <c r="V383" t="s">
        <v>2877</v>
      </c>
    </row>
    <row r="384" spans="1:22" x14ac:dyDescent="0.35">
      <c r="A384" t="s">
        <v>2969</v>
      </c>
      <c r="B384" t="s">
        <v>2970</v>
      </c>
      <c r="C384" t="str">
        <f t="shared" si="14"/>
        <v>VC9ET07</v>
      </c>
      <c r="E384" t="s">
        <v>2477</v>
      </c>
      <c r="F384" t="s">
        <v>528</v>
      </c>
      <c r="G384" s="411" t="s">
        <v>212</v>
      </c>
      <c r="H384">
        <v>2020</v>
      </c>
      <c r="I384">
        <v>3.36</v>
      </c>
      <c r="K384" t="s">
        <v>2847</v>
      </c>
      <c r="L384" t="s">
        <v>2972</v>
      </c>
      <c r="O384" s="417">
        <f t="shared" si="15"/>
        <v>3.3599999999999998E-2</v>
      </c>
      <c r="P384" t="s">
        <v>2195</v>
      </c>
      <c r="Q384" s="422">
        <v>1</v>
      </c>
      <c r="R384" t="s">
        <v>2973</v>
      </c>
      <c r="T384">
        <v>1</v>
      </c>
      <c r="U384" t="s">
        <v>2878</v>
      </c>
      <c r="V384" t="s">
        <v>2879</v>
      </c>
    </row>
    <row r="385" spans="1:22" x14ac:dyDescent="0.35">
      <c r="A385" t="s">
        <v>2969</v>
      </c>
      <c r="B385" t="s">
        <v>2970</v>
      </c>
      <c r="C385" t="str">
        <f t="shared" si="14"/>
        <v>VC9ET12</v>
      </c>
      <c r="E385" t="s">
        <v>2477</v>
      </c>
      <c r="F385" t="s">
        <v>528</v>
      </c>
      <c r="G385" s="411" t="s">
        <v>212</v>
      </c>
      <c r="H385">
        <v>2020</v>
      </c>
      <c r="I385">
        <v>0</v>
      </c>
      <c r="K385" t="s">
        <v>2847</v>
      </c>
      <c r="L385" t="s">
        <v>2972</v>
      </c>
      <c r="O385" s="417">
        <f t="shared" si="15"/>
        <v>0</v>
      </c>
      <c r="P385" t="s">
        <v>2195</v>
      </c>
      <c r="Q385" s="422">
        <v>1</v>
      </c>
      <c r="R385" t="s">
        <v>2973</v>
      </c>
      <c r="T385">
        <v>1</v>
      </c>
      <c r="U385" t="s">
        <v>2880</v>
      </c>
      <c r="V385" t="s">
        <v>2881</v>
      </c>
    </row>
    <row r="386" spans="1:22" x14ac:dyDescent="0.35">
      <c r="A386" t="s">
        <v>2969</v>
      </c>
      <c r="B386" t="s">
        <v>2970</v>
      </c>
      <c r="C386" t="str">
        <f t="shared" si="14"/>
        <v>VC9ET13</v>
      </c>
      <c r="E386" t="s">
        <v>2477</v>
      </c>
      <c r="F386" t="s">
        <v>528</v>
      </c>
      <c r="G386" s="411" t="s">
        <v>212</v>
      </c>
      <c r="H386">
        <v>2020</v>
      </c>
      <c r="I386">
        <v>0</v>
      </c>
      <c r="K386" t="s">
        <v>2847</v>
      </c>
      <c r="L386" t="s">
        <v>2972</v>
      </c>
      <c r="O386" s="417">
        <f t="shared" si="15"/>
        <v>0</v>
      </c>
      <c r="P386" t="s">
        <v>2195</v>
      </c>
      <c r="Q386" s="422">
        <v>1</v>
      </c>
      <c r="R386" t="s">
        <v>2973</v>
      </c>
      <c r="T386">
        <v>1</v>
      </c>
      <c r="U386" t="s">
        <v>2882</v>
      </c>
      <c r="V386" t="s">
        <v>2883</v>
      </c>
    </row>
    <row r="387" spans="1:22" x14ac:dyDescent="0.35">
      <c r="A387" t="s">
        <v>2969</v>
      </c>
      <c r="B387" t="s">
        <v>2970</v>
      </c>
      <c r="C387" t="str">
        <f t="shared" si="14"/>
        <v>VC9ET14</v>
      </c>
      <c r="E387" t="s">
        <v>2477</v>
      </c>
      <c r="F387" t="s">
        <v>528</v>
      </c>
      <c r="G387" s="411" t="s">
        <v>212</v>
      </c>
      <c r="H387">
        <v>2020</v>
      </c>
      <c r="I387">
        <v>0</v>
      </c>
      <c r="K387" t="s">
        <v>2847</v>
      </c>
      <c r="L387" t="s">
        <v>2972</v>
      </c>
      <c r="O387" s="417">
        <f t="shared" si="15"/>
        <v>0</v>
      </c>
      <c r="P387" t="s">
        <v>2195</v>
      </c>
      <c r="Q387" s="422">
        <v>1</v>
      </c>
      <c r="R387" t="s">
        <v>2973</v>
      </c>
      <c r="T387">
        <v>1</v>
      </c>
      <c r="U387" t="s">
        <v>2884</v>
      </c>
      <c r="V387" t="s">
        <v>814</v>
      </c>
    </row>
    <row r="388" spans="1:22" x14ac:dyDescent="0.35">
      <c r="A388" t="s">
        <v>2969</v>
      </c>
      <c r="B388" t="s">
        <v>2970</v>
      </c>
      <c r="C388" t="str">
        <f t="shared" si="14"/>
        <v>VC9ET15</v>
      </c>
      <c r="E388" t="s">
        <v>2477</v>
      </c>
      <c r="F388" t="s">
        <v>528</v>
      </c>
      <c r="G388" s="411" t="s">
        <v>212</v>
      </c>
      <c r="H388">
        <v>2020</v>
      </c>
      <c r="I388">
        <v>0</v>
      </c>
      <c r="K388" t="s">
        <v>2847</v>
      </c>
      <c r="L388" t="s">
        <v>2972</v>
      </c>
      <c r="O388" s="417">
        <f t="shared" si="15"/>
        <v>0</v>
      </c>
      <c r="P388" t="s">
        <v>2195</v>
      </c>
      <c r="Q388" s="422">
        <v>1</v>
      </c>
      <c r="R388" t="s">
        <v>2973</v>
      </c>
      <c r="T388">
        <v>1</v>
      </c>
      <c r="U388" t="s">
        <v>2885</v>
      </c>
      <c r="V388" t="s">
        <v>2886</v>
      </c>
    </row>
    <row r="389" spans="1:22" x14ac:dyDescent="0.35">
      <c r="A389" t="s">
        <v>2974</v>
      </c>
      <c r="B389" t="s">
        <v>2975</v>
      </c>
      <c r="C389" t="str">
        <f t="shared" si="14"/>
        <v>VC10ET</v>
      </c>
      <c r="D389" t="s">
        <v>2641</v>
      </c>
      <c r="E389" t="s">
        <v>2238</v>
      </c>
      <c r="F389" t="s">
        <v>194</v>
      </c>
      <c r="G389" s="411" t="s">
        <v>2937</v>
      </c>
      <c r="H389">
        <v>2016</v>
      </c>
      <c r="I389" s="423">
        <f>0.25*0.25*1.6</f>
        <v>0.1</v>
      </c>
      <c r="J389" s="423"/>
      <c r="K389" t="s">
        <v>2976</v>
      </c>
      <c r="L389" t="s">
        <v>1863</v>
      </c>
      <c r="O389" s="54">
        <f>I389</f>
        <v>0.1</v>
      </c>
      <c r="T389">
        <v>0</v>
      </c>
      <c r="U389" t="s">
        <v>2849</v>
      </c>
      <c r="V389" t="s">
        <v>594</v>
      </c>
    </row>
    <row r="390" spans="1:22" x14ac:dyDescent="0.35">
      <c r="A390" t="s">
        <v>2977</v>
      </c>
      <c r="B390" t="s">
        <v>2978</v>
      </c>
      <c r="C390" t="str">
        <f t="shared" si="14"/>
        <v>VC11ET</v>
      </c>
      <c r="D390" t="s">
        <v>2255</v>
      </c>
      <c r="E390" t="s">
        <v>2244</v>
      </c>
      <c r="F390" t="s">
        <v>68</v>
      </c>
      <c r="G390" s="411" t="s">
        <v>2937</v>
      </c>
      <c r="H390">
        <v>2020</v>
      </c>
      <c r="I390" s="413">
        <v>1.5</v>
      </c>
      <c r="J390" s="413"/>
      <c r="K390" t="s">
        <v>2979</v>
      </c>
      <c r="L390" t="s">
        <v>2980</v>
      </c>
      <c r="O390" s="417">
        <f>I390/100</f>
        <v>1.4999999999999999E-2</v>
      </c>
      <c r="T390">
        <v>0</v>
      </c>
      <c r="U390" t="s">
        <v>2849</v>
      </c>
      <c r="V390" t="s">
        <v>594</v>
      </c>
    </row>
    <row r="391" spans="1:22" x14ac:dyDescent="0.35">
      <c r="A391" t="s">
        <v>2850</v>
      </c>
      <c r="B391" t="s">
        <v>2981</v>
      </c>
      <c r="C391" t="str">
        <f t="shared" si="14"/>
        <v>VC12ET</v>
      </c>
      <c r="D391" t="s">
        <v>2293</v>
      </c>
      <c r="E391" t="s">
        <v>2982</v>
      </c>
      <c r="F391" t="s">
        <v>66</v>
      </c>
      <c r="G391" s="411" t="s">
        <v>253</v>
      </c>
      <c r="H391">
        <v>2016</v>
      </c>
      <c r="I391" s="413">
        <v>40.5</v>
      </c>
      <c r="J391" s="413"/>
      <c r="K391" t="s">
        <v>2983</v>
      </c>
      <c r="L391" t="s">
        <v>1863</v>
      </c>
      <c r="O391" s="417">
        <f>I391/100</f>
        <v>0.40500000000000003</v>
      </c>
      <c r="Q391" s="413">
        <f>(I391/I392)^(1/(H391-H392))</f>
        <v>1.0193455724899141</v>
      </c>
      <c r="T391">
        <v>0</v>
      </c>
      <c r="U391" t="s">
        <v>2849</v>
      </c>
      <c r="V391" t="s">
        <v>594</v>
      </c>
    </row>
    <row r="392" spans="1:22" x14ac:dyDescent="0.35">
      <c r="A392" t="s">
        <v>2850</v>
      </c>
      <c r="B392" t="s">
        <v>2981</v>
      </c>
      <c r="E392" t="s">
        <v>2982</v>
      </c>
      <c r="F392" t="s">
        <v>66</v>
      </c>
      <c r="G392" s="411" t="s">
        <v>253</v>
      </c>
      <c r="H392">
        <v>2011</v>
      </c>
      <c r="I392" s="413">
        <v>36.799999999999997</v>
      </c>
      <c r="J392" s="413"/>
      <c r="K392" t="s">
        <v>2983</v>
      </c>
      <c r="L392" t="s">
        <v>1863</v>
      </c>
      <c r="O392" s="417">
        <f t="shared" ref="O392:O418" si="16">I392/100</f>
        <v>0.36799999999999999</v>
      </c>
      <c r="T392">
        <v>0</v>
      </c>
      <c r="U392" t="s">
        <v>2849</v>
      </c>
      <c r="V392" t="s">
        <v>594</v>
      </c>
    </row>
    <row r="393" spans="1:22" x14ac:dyDescent="0.35">
      <c r="A393" t="s">
        <v>2850</v>
      </c>
      <c r="B393" t="s">
        <v>2981</v>
      </c>
      <c r="C393" t="str">
        <f t="shared" si="14"/>
        <v>VC12ETR</v>
      </c>
      <c r="E393" t="s">
        <v>2982</v>
      </c>
      <c r="F393" t="s">
        <v>66</v>
      </c>
      <c r="G393" s="411" t="s">
        <v>253</v>
      </c>
      <c r="H393">
        <v>2016</v>
      </c>
      <c r="I393" s="413">
        <v>42.2</v>
      </c>
      <c r="J393" s="413"/>
      <c r="K393" t="s">
        <v>2983</v>
      </c>
      <c r="L393" t="s">
        <v>1863</v>
      </c>
      <c r="O393" s="417">
        <f t="shared" si="16"/>
        <v>0.42200000000000004</v>
      </c>
      <c r="Q393" s="413">
        <f>(I393/I394)^(1/(H393-H394))</f>
        <v>1.0244438739233099</v>
      </c>
      <c r="T393">
        <v>0.5</v>
      </c>
      <c r="U393" t="s">
        <v>2866</v>
      </c>
      <c r="V393" t="s">
        <v>84</v>
      </c>
    </row>
    <row r="394" spans="1:22" x14ac:dyDescent="0.35">
      <c r="A394" t="s">
        <v>2850</v>
      </c>
      <c r="B394" t="s">
        <v>2981</v>
      </c>
      <c r="E394" t="s">
        <v>2982</v>
      </c>
      <c r="F394" t="s">
        <v>66</v>
      </c>
      <c r="G394" s="411" t="s">
        <v>253</v>
      </c>
      <c r="H394">
        <v>2011</v>
      </c>
      <c r="I394" s="413">
        <v>37.4</v>
      </c>
      <c r="J394" s="413"/>
      <c r="K394" t="s">
        <v>2983</v>
      </c>
      <c r="L394" t="s">
        <v>1863</v>
      </c>
      <c r="O394" s="417">
        <f t="shared" si="16"/>
        <v>0.374</v>
      </c>
      <c r="T394">
        <v>0.5</v>
      </c>
      <c r="U394" t="s">
        <v>2866</v>
      </c>
      <c r="V394" t="s">
        <v>84</v>
      </c>
    </row>
    <row r="395" spans="1:22" x14ac:dyDescent="0.35">
      <c r="A395" t="s">
        <v>2850</v>
      </c>
      <c r="B395" t="s">
        <v>2981</v>
      </c>
      <c r="C395" t="str">
        <f t="shared" si="14"/>
        <v>VC12ETU</v>
      </c>
      <c r="E395" t="s">
        <v>2982</v>
      </c>
      <c r="F395" t="s">
        <v>66</v>
      </c>
      <c r="G395" s="411" t="s">
        <v>253</v>
      </c>
      <c r="H395">
        <v>2016</v>
      </c>
      <c r="I395" s="413">
        <v>34.799999999999997</v>
      </c>
      <c r="J395" s="413"/>
      <c r="K395" t="s">
        <v>2983</v>
      </c>
      <c r="L395" t="s">
        <v>1863</v>
      </c>
      <c r="O395" s="417">
        <f t="shared" si="16"/>
        <v>0.34799999999999998</v>
      </c>
      <c r="Q395" s="413">
        <f>(I395/I396)^(1/(H395-H396))</f>
        <v>0.99828472403192414</v>
      </c>
      <c r="T395">
        <v>0.5</v>
      </c>
      <c r="U395" t="s">
        <v>2867</v>
      </c>
      <c r="V395" t="s">
        <v>336</v>
      </c>
    </row>
    <row r="396" spans="1:22" x14ac:dyDescent="0.35">
      <c r="A396" t="s">
        <v>2850</v>
      </c>
      <c r="B396" t="s">
        <v>2981</v>
      </c>
      <c r="E396" t="s">
        <v>2982</v>
      </c>
      <c r="F396" t="s">
        <v>66</v>
      </c>
      <c r="G396" s="411" t="s">
        <v>253</v>
      </c>
      <c r="H396">
        <v>2011</v>
      </c>
      <c r="I396" s="413">
        <v>35.1</v>
      </c>
      <c r="J396" s="413"/>
      <c r="K396" t="s">
        <v>2983</v>
      </c>
      <c r="L396" t="s">
        <v>1863</v>
      </c>
      <c r="O396" s="417">
        <f t="shared" si="16"/>
        <v>0.35100000000000003</v>
      </c>
      <c r="T396">
        <v>0.5</v>
      </c>
      <c r="U396" t="s">
        <v>2867</v>
      </c>
      <c r="V396" t="s">
        <v>336</v>
      </c>
    </row>
    <row r="397" spans="1:22" x14ac:dyDescent="0.35">
      <c r="A397" t="s">
        <v>2850</v>
      </c>
      <c r="B397" t="s">
        <v>2981</v>
      </c>
      <c r="C397" t="str">
        <f t="shared" si="14"/>
        <v>VC12ET01</v>
      </c>
      <c r="E397" t="s">
        <v>2982</v>
      </c>
      <c r="F397" t="s">
        <v>66</v>
      </c>
      <c r="G397" s="411" t="s">
        <v>253</v>
      </c>
      <c r="H397">
        <v>2016</v>
      </c>
      <c r="I397" s="413">
        <v>36.200000000000003</v>
      </c>
      <c r="J397" s="413"/>
      <c r="K397" t="s">
        <v>2983</v>
      </c>
      <c r="L397" t="s">
        <v>1863</v>
      </c>
      <c r="O397" s="417">
        <f t="shared" si="16"/>
        <v>0.36200000000000004</v>
      </c>
      <c r="Q397" s="413">
        <f>(I397/I398)^(1/(H397-H398))</f>
        <v>1.0341830816550965</v>
      </c>
      <c r="T397">
        <v>1</v>
      </c>
      <c r="U397" t="s">
        <v>2868</v>
      </c>
      <c r="V397" t="s">
        <v>806</v>
      </c>
    </row>
    <row r="398" spans="1:22" x14ac:dyDescent="0.35">
      <c r="A398" t="s">
        <v>2850</v>
      </c>
      <c r="B398" t="s">
        <v>2981</v>
      </c>
      <c r="E398" t="s">
        <v>2982</v>
      </c>
      <c r="F398" t="s">
        <v>66</v>
      </c>
      <c r="G398" s="411" t="s">
        <v>253</v>
      </c>
      <c r="H398">
        <v>2011</v>
      </c>
      <c r="I398" s="413">
        <v>30.6</v>
      </c>
      <c r="J398" s="413"/>
      <c r="K398" t="s">
        <v>2983</v>
      </c>
      <c r="L398" t="s">
        <v>1863</v>
      </c>
      <c r="O398" s="417">
        <f t="shared" si="16"/>
        <v>0.30599999999999999</v>
      </c>
      <c r="T398">
        <v>1</v>
      </c>
      <c r="U398" t="s">
        <v>2868</v>
      </c>
      <c r="V398" t="s">
        <v>806</v>
      </c>
    </row>
    <row r="399" spans="1:22" x14ac:dyDescent="0.35">
      <c r="A399" t="s">
        <v>2850</v>
      </c>
      <c r="B399" t="s">
        <v>2981</v>
      </c>
      <c r="C399" t="str">
        <f t="shared" si="14"/>
        <v>VC12ET02</v>
      </c>
      <c r="E399" t="s">
        <v>2982</v>
      </c>
      <c r="F399" t="s">
        <v>66</v>
      </c>
      <c r="G399" s="411" t="s">
        <v>253</v>
      </c>
      <c r="H399">
        <v>2016</v>
      </c>
      <c r="I399" s="413">
        <v>23</v>
      </c>
      <c r="J399" s="413"/>
      <c r="K399" t="s">
        <v>2983</v>
      </c>
      <c r="L399" t="s">
        <v>1863</v>
      </c>
      <c r="O399" s="417">
        <f t="shared" si="16"/>
        <v>0.23</v>
      </c>
      <c r="Q399" s="413">
        <f>(I399/I400)^(1/(H399-H400))</f>
        <v>1.0232807282153804</v>
      </c>
      <c r="T399">
        <v>1</v>
      </c>
      <c r="U399" t="s">
        <v>2869</v>
      </c>
      <c r="V399" t="s">
        <v>2946</v>
      </c>
    </row>
    <row r="400" spans="1:22" x14ac:dyDescent="0.35">
      <c r="A400" t="s">
        <v>2850</v>
      </c>
      <c r="B400" t="s">
        <v>2981</v>
      </c>
      <c r="E400" t="s">
        <v>2982</v>
      </c>
      <c r="F400" t="s">
        <v>66</v>
      </c>
      <c r="G400" s="411" t="s">
        <v>253</v>
      </c>
      <c r="H400">
        <v>2011</v>
      </c>
      <c r="I400" s="413">
        <v>20.5</v>
      </c>
      <c r="J400" s="413"/>
      <c r="K400" t="s">
        <v>2983</v>
      </c>
      <c r="L400" t="s">
        <v>1863</v>
      </c>
      <c r="O400" s="417">
        <f t="shared" si="16"/>
        <v>0.20499999999999999</v>
      </c>
      <c r="T400">
        <v>1</v>
      </c>
      <c r="U400" t="s">
        <v>2869</v>
      </c>
      <c r="V400" t="s">
        <v>2946</v>
      </c>
    </row>
    <row r="401" spans="1:22" x14ac:dyDescent="0.35">
      <c r="A401" t="s">
        <v>2850</v>
      </c>
      <c r="B401" t="s">
        <v>2981</v>
      </c>
      <c r="C401" t="str">
        <f t="shared" si="14"/>
        <v>VC12ET03</v>
      </c>
      <c r="E401" t="s">
        <v>2982</v>
      </c>
      <c r="F401" t="s">
        <v>66</v>
      </c>
      <c r="G401" s="411" t="s">
        <v>253</v>
      </c>
      <c r="H401">
        <v>2016</v>
      </c>
      <c r="I401" s="413">
        <v>45.9</v>
      </c>
      <c r="J401" s="413"/>
      <c r="K401" t="s">
        <v>2983</v>
      </c>
      <c r="L401" t="s">
        <v>1863</v>
      </c>
      <c r="O401" s="417">
        <f t="shared" si="16"/>
        <v>0.45899999999999996</v>
      </c>
      <c r="Q401" s="413">
        <f>(I401/I402)^(1/(H401-H402))</f>
        <v>1.0336478766775552</v>
      </c>
      <c r="T401">
        <v>1</v>
      </c>
      <c r="U401" t="s">
        <v>2871</v>
      </c>
      <c r="V401" t="s">
        <v>805</v>
      </c>
    </row>
    <row r="402" spans="1:22" x14ac:dyDescent="0.35">
      <c r="A402" t="s">
        <v>2850</v>
      </c>
      <c r="B402" t="s">
        <v>2981</v>
      </c>
      <c r="E402" t="s">
        <v>2982</v>
      </c>
      <c r="F402" t="s">
        <v>66</v>
      </c>
      <c r="G402" s="411" t="s">
        <v>253</v>
      </c>
      <c r="H402">
        <v>2011</v>
      </c>
      <c r="I402" s="413">
        <v>38.9</v>
      </c>
      <c r="J402" s="413"/>
      <c r="K402" t="s">
        <v>2983</v>
      </c>
      <c r="L402" t="s">
        <v>1863</v>
      </c>
      <c r="O402" s="417">
        <f t="shared" si="16"/>
        <v>0.38900000000000001</v>
      </c>
      <c r="T402">
        <v>1</v>
      </c>
      <c r="U402" t="s">
        <v>2871</v>
      </c>
      <c r="V402" t="s">
        <v>805</v>
      </c>
    </row>
    <row r="403" spans="1:22" x14ac:dyDescent="0.35">
      <c r="A403" t="s">
        <v>2850</v>
      </c>
      <c r="B403" t="s">
        <v>2981</v>
      </c>
      <c r="C403" t="str">
        <f t="shared" si="14"/>
        <v>VC12ET04</v>
      </c>
      <c r="E403" t="s">
        <v>2982</v>
      </c>
      <c r="F403" t="s">
        <v>66</v>
      </c>
      <c r="G403" s="411" t="s">
        <v>253</v>
      </c>
      <c r="H403">
        <v>2016</v>
      </c>
      <c r="I403" s="413">
        <v>42.4</v>
      </c>
      <c r="J403" s="413"/>
      <c r="K403" t="s">
        <v>2983</v>
      </c>
      <c r="L403" t="s">
        <v>1863</v>
      </c>
      <c r="O403" s="417">
        <f t="shared" si="16"/>
        <v>0.42399999999999999</v>
      </c>
      <c r="Q403" s="413">
        <f>(I403/I404)^(1/(H403-H404))</f>
        <v>1.0137576258089769</v>
      </c>
      <c r="T403">
        <v>1</v>
      </c>
      <c r="U403" t="s">
        <v>2872</v>
      </c>
      <c r="V403" t="s">
        <v>809</v>
      </c>
    </row>
    <row r="404" spans="1:22" x14ac:dyDescent="0.35">
      <c r="A404" t="s">
        <v>2850</v>
      </c>
      <c r="B404" t="s">
        <v>2981</v>
      </c>
      <c r="E404" t="s">
        <v>2982</v>
      </c>
      <c r="F404" t="s">
        <v>66</v>
      </c>
      <c r="G404" s="411" t="s">
        <v>253</v>
      </c>
      <c r="H404">
        <v>2011</v>
      </c>
      <c r="I404" s="413">
        <v>39.6</v>
      </c>
      <c r="J404" s="413"/>
      <c r="K404" t="s">
        <v>2983</v>
      </c>
      <c r="L404" t="s">
        <v>1863</v>
      </c>
      <c r="O404" s="417">
        <f t="shared" si="16"/>
        <v>0.39600000000000002</v>
      </c>
      <c r="T404">
        <v>1</v>
      </c>
      <c r="U404" t="s">
        <v>2872</v>
      </c>
      <c r="V404" t="s">
        <v>809</v>
      </c>
    </row>
    <row r="405" spans="1:22" x14ac:dyDescent="0.35">
      <c r="A405" t="s">
        <v>2850</v>
      </c>
      <c r="B405" t="s">
        <v>2981</v>
      </c>
      <c r="C405" t="str">
        <f t="shared" si="14"/>
        <v>VC12ET05</v>
      </c>
      <c r="E405" t="s">
        <v>2982</v>
      </c>
      <c r="F405" t="s">
        <v>66</v>
      </c>
      <c r="G405" s="411" t="s">
        <v>253</v>
      </c>
      <c r="H405">
        <v>2016</v>
      </c>
      <c r="I405" s="413">
        <v>10</v>
      </c>
      <c r="J405" s="413"/>
      <c r="K405" t="s">
        <v>2983</v>
      </c>
      <c r="L405" t="s">
        <v>1863</v>
      </c>
      <c r="O405" s="417">
        <f t="shared" si="16"/>
        <v>0.1</v>
      </c>
      <c r="Q405" s="413">
        <f>(I405/I406)^(1/(H405-H406))</f>
        <v>0.86292041323901691</v>
      </c>
      <c r="T405">
        <v>1</v>
      </c>
      <c r="U405" t="s">
        <v>2873</v>
      </c>
      <c r="V405" t="s">
        <v>2874</v>
      </c>
    </row>
    <row r="406" spans="1:22" x14ac:dyDescent="0.35">
      <c r="A406" t="s">
        <v>2850</v>
      </c>
      <c r="B406" t="s">
        <v>2981</v>
      </c>
      <c r="E406" t="s">
        <v>2982</v>
      </c>
      <c r="F406" t="s">
        <v>66</v>
      </c>
      <c r="G406" s="411" t="s">
        <v>253</v>
      </c>
      <c r="H406">
        <v>2011</v>
      </c>
      <c r="I406" s="413">
        <v>20.9</v>
      </c>
      <c r="J406" s="413"/>
      <c r="K406" t="s">
        <v>2983</v>
      </c>
      <c r="L406" t="s">
        <v>1863</v>
      </c>
      <c r="O406" s="417">
        <f t="shared" si="16"/>
        <v>0.20899999999999999</v>
      </c>
      <c r="T406">
        <v>1</v>
      </c>
      <c r="U406" t="s">
        <v>2873</v>
      </c>
      <c r="V406" t="s">
        <v>2874</v>
      </c>
    </row>
    <row r="407" spans="1:22" x14ac:dyDescent="0.35">
      <c r="A407" t="s">
        <v>2850</v>
      </c>
      <c r="B407" t="s">
        <v>2981</v>
      </c>
      <c r="C407" t="str">
        <f t="shared" si="14"/>
        <v>VC12ET06</v>
      </c>
      <c r="E407" t="s">
        <v>2982</v>
      </c>
      <c r="F407" t="s">
        <v>66</v>
      </c>
      <c r="G407" s="411" t="s">
        <v>253</v>
      </c>
      <c r="H407">
        <v>2016</v>
      </c>
      <c r="I407" s="413">
        <v>37.5</v>
      </c>
      <c r="J407" s="413"/>
      <c r="K407" t="s">
        <v>2983</v>
      </c>
      <c r="L407" t="s">
        <v>1863</v>
      </c>
      <c r="O407" s="417">
        <f t="shared" si="16"/>
        <v>0.375</v>
      </c>
      <c r="Q407" s="413">
        <f>(I407/I408)^(1/(H407-H408))</f>
        <v>0.99269614024780239</v>
      </c>
      <c r="T407">
        <v>1</v>
      </c>
      <c r="U407" t="s">
        <v>2876</v>
      </c>
      <c r="V407" t="s">
        <v>2877</v>
      </c>
    </row>
    <row r="408" spans="1:22" x14ac:dyDescent="0.35">
      <c r="A408" t="s">
        <v>2850</v>
      </c>
      <c r="B408" t="s">
        <v>2981</v>
      </c>
      <c r="E408" t="s">
        <v>2982</v>
      </c>
      <c r="F408" t="s">
        <v>66</v>
      </c>
      <c r="G408" s="411" t="s">
        <v>253</v>
      </c>
      <c r="H408">
        <v>2011</v>
      </c>
      <c r="I408" s="413">
        <v>38.9</v>
      </c>
      <c r="J408" s="413"/>
      <c r="K408" t="s">
        <v>2983</v>
      </c>
      <c r="L408" t="s">
        <v>1863</v>
      </c>
      <c r="O408" s="417">
        <f t="shared" si="16"/>
        <v>0.38900000000000001</v>
      </c>
      <c r="T408">
        <v>1</v>
      </c>
      <c r="U408" t="s">
        <v>2876</v>
      </c>
      <c r="V408" t="s">
        <v>2877</v>
      </c>
    </row>
    <row r="409" spans="1:22" x14ac:dyDescent="0.35">
      <c r="A409" t="s">
        <v>2850</v>
      </c>
      <c r="B409" t="s">
        <v>2981</v>
      </c>
      <c r="C409" t="str">
        <f t="shared" si="14"/>
        <v>VC12ET07</v>
      </c>
      <c r="E409" t="s">
        <v>2982</v>
      </c>
      <c r="F409" t="s">
        <v>66</v>
      </c>
      <c r="G409" s="411" t="s">
        <v>253</v>
      </c>
      <c r="H409">
        <v>2016</v>
      </c>
      <c r="I409" s="413">
        <v>40.700000000000003</v>
      </c>
      <c r="J409" s="413"/>
      <c r="K409" t="s">
        <v>2983</v>
      </c>
      <c r="L409" t="s">
        <v>1863</v>
      </c>
      <c r="O409" s="417">
        <f t="shared" si="16"/>
        <v>0.40700000000000003</v>
      </c>
      <c r="Q409" s="413">
        <f>(I409/I410)^(1/(H409-H410))</f>
        <v>1.0354131125857018</v>
      </c>
      <c r="T409">
        <v>1</v>
      </c>
      <c r="U409" t="s">
        <v>2878</v>
      </c>
      <c r="V409" t="s">
        <v>2879</v>
      </c>
    </row>
    <row r="410" spans="1:22" x14ac:dyDescent="0.35">
      <c r="A410" t="s">
        <v>2850</v>
      </c>
      <c r="B410" t="s">
        <v>2981</v>
      </c>
      <c r="E410" t="s">
        <v>2982</v>
      </c>
      <c r="F410" t="s">
        <v>66</v>
      </c>
      <c r="G410" s="411" t="s">
        <v>253</v>
      </c>
      <c r="H410">
        <v>2011</v>
      </c>
      <c r="I410" s="413">
        <v>34.200000000000003</v>
      </c>
      <c r="J410" s="413"/>
      <c r="K410" t="s">
        <v>2983</v>
      </c>
      <c r="L410" t="s">
        <v>1863</v>
      </c>
      <c r="O410" s="417">
        <f t="shared" si="16"/>
        <v>0.34200000000000003</v>
      </c>
      <c r="T410">
        <v>1</v>
      </c>
      <c r="U410" t="s">
        <v>2878</v>
      </c>
      <c r="V410" t="s">
        <v>2879</v>
      </c>
    </row>
    <row r="411" spans="1:22" x14ac:dyDescent="0.35">
      <c r="A411" t="s">
        <v>2850</v>
      </c>
      <c r="B411" t="s">
        <v>2981</v>
      </c>
      <c r="C411" t="str">
        <f t="shared" si="14"/>
        <v>VC12ET12</v>
      </c>
      <c r="E411" t="s">
        <v>2982</v>
      </c>
      <c r="F411" t="s">
        <v>66</v>
      </c>
      <c r="G411" s="411" t="s">
        <v>253</v>
      </c>
      <c r="H411">
        <v>2016</v>
      </c>
      <c r="I411" s="413">
        <v>43</v>
      </c>
      <c r="J411" s="413"/>
      <c r="K411" t="s">
        <v>2983</v>
      </c>
      <c r="L411" t="s">
        <v>1863</v>
      </c>
      <c r="O411" s="417">
        <f t="shared" si="16"/>
        <v>0.43</v>
      </c>
      <c r="Q411" s="413">
        <f>(I411/I412)^(1/(H411-H412))</f>
        <v>0.98362671380155908</v>
      </c>
      <c r="T411">
        <v>1</v>
      </c>
      <c r="U411" t="s">
        <v>2880</v>
      </c>
      <c r="V411" t="s">
        <v>2881</v>
      </c>
    </row>
    <row r="412" spans="1:22" x14ac:dyDescent="0.35">
      <c r="A412" t="s">
        <v>2850</v>
      </c>
      <c r="B412" t="s">
        <v>2981</v>
      </c>
      <c r="E412" t="s">
        <v>2982</v>
      </c>
      <c r="F412" t="s">
        <v>66</v>
      </c>
      <c r="G412" s="411" t="s">
        <v>253</v>
      </c>
      <c r="H412">
        <v>2011</v>
      </c>
      <c r="I412" s="413">
        <v>46.7</v>
      </c>
      <c r="J412" s="413"/>
      <c r="K412" t="s">
        <v>2983</v>
      </c>
      <c r="L412" t="s">
        <v>1863</v>
      </c>
      <c r="O412" s="417">
        <f t="shared" si="16"/>
        <v>0.46700000000000003</v>
      </c>
      <c r="T412">
        <v>1</v>
      </c>
      <c r="U412" t="s">
        <v>2880</v>
      </c>
      <c r="V412" t="s">
        <v>2881</v>
      </c>
    </row>
    <row r="413" spans="1:22" x14ac:dyDescent="0.35">
      <c r="A413" t="s">
        <v>2850</v>
      </c>
      <c r="B413" t="s">
        <v>2981</v>
      </c>
      <c r="C413" t="str">
        <f t="shared" si="14"/>
        <v>VC12ET13</v>
      </c>
      <c r="E413" t="s">
        <v>2982</v>
      </c>
      <c r="F413" t="s">
        <v>66</v>
      </c>
      <c r="G413" s="411" t="s">
        <v>253</v>
      </c>
      <c r="H413">
        <v>2016</v>
      </c>
      <c r="I413" s="413">
        <v>34.200000000000003</v>
      </c>
      <c r="J413" s="413"/>
      <c r="K413" t="s">
        <v>2983</v>
      </c>
      <c r="L413" t="s">
        <v>1863</v>
      </c>
      <c r="O413" s="417">
        <f t="shared" si="16"/>
        <v>0.34200000000000003</v>
      </c>
      <c r="Q413" s="413">
        <f>(I413/I414)^(1/(H413-H414))</f>
        <v>0.98438474856294911</v>
      </c>
      <c r="T413">
        <v>1</v>
      </c>
      <c r="U413" t="s">
        <v>2882</v>
      </c>
      <c r="V413" t="s">
        <v>2883</v>
      </c>
    </row>
    <row r="414" spans="1:22" x14ac:dyDescent="0.35">
      <c r="A414" t="s">
        <v>2850</v>
      </c>
      <c r="B414" t="s">
        <v>2981</v>
      </c>
      <c r="E414" t="s">
        <v>2982</v>
      </c>
      <c r="F414" t="s">
        <v>66</v>
      </c>
      <c r="G414" s="411" t="s">
        <v>253</v>
      </c>
      <c r="H414">
        <v>2011</v>
      </c>
      <c r="I414" s="413">
        <v>37</v>
      </c>
      <c r="J414" s="413"/>
      <c r="K414" t="s">
        <v>2983</v>
      </c>
      <c r="L414" t="s">
        <v>1863</v>
      </c>
      <c r="O414" s="417">
        <f t="shared" si="16"/>
        <v>0.37</v>
      </c>
      <c r="T414">
        <v>1</v>
      </c>
      <c r="U414" t="s">
        <v>2882</v>
      </c>
      <c r="V414" t="s">
        <v>2883</v>
      </c>
    </row>
    <row r="415" spans="1:22" x14ac:dyDescent="0.35">
      <c r="A415" t="s">
        <v>2850</v>
      </c>
      <c r="B415" t="s">
        <v>2981</v>
      </c>
      <c r="C415" t="str">
        <f t="shared" si="14"/>
        <v>VC12ET14</v>
      </c>
      <c r="E415" t="s">
        <v>2982</v>
      </c>
      <c r="F415" t="s">
        <v>66</v>
      </c>
      <c r="G415" s="411" t="s">
        <v>253</v>
      </c>
      <c r="H415">
        <v>2016</v>
      </c>
      <c r="I415" s="413">
        <v>30.9</v>
      </c>
      <c r="J415" s="413"/>
      <c r="K415" t="s">
        <v>2983</v>
      </c>
      <c r="L415" t="s">
        <v>1863</v>
      </c>
      <c r="O415" s="417">
        <f t="shared" si="16"/>
        <v>0.309</v>
      </c>
      <c r="Q415" s="413">
        <f>(I415/I416)^(1/(H415-H416))</f>
        <v>0.98934593996316489</v>
      </c>
      <c r="T415">
        <v>1</v>
      </c>
      <c r="U415" t="s">
        <v>2884</v>
      </c>
      <c r="V415" t="s">
        <v>814</v>
      </c>
    </row>
    <row r="416" spans="1:22" x14ac:dyDescent="0.35">
      <c r="A416" t="s">
        <v>2850</v>
      </c>
      <c r="B416" t="s">
        <v>2981</v>
      </c>
      <c r="E416" t="s">
        <v>2982</v>
      </c>
      <c r="F416" t="s">
        <v>66</v>
      </c>
      <c r="G416" s="411" t="s">
        <v>253</v>
      </c>
      <c r="H416">
        <v>2011</v>
      </c>
      <c r="I416" s="413">
        <v>32.6</v>
      </c>
      <c r="J416" s="413"/>
      <c r="K416" t="s">
        <v>2983</v>
      </c>
      <c r="L416" t="s">
        <v>1863</v>
      </c>
      <c r="O416" s="417">
        <f t="shared" si="16"/>
        <v>0.32600000000000001</v>
      </c>
      <c r="T416">
        <v>1</v>
      </c>
      <c r="U416" t="s">
        <v>2884</v>
      </c>
      <c r="V416" t="s">
        <v>814</v>
      </c>
    </row>
    <row r="417" spans="1:22" x14ac:dyDescent="0.35">
      <c r="A417" t="s">
        <v>2850</v>
      </c>
      <c r="B417" t="s">
        <v>2981</v>
      </c>
      <c r="C417" t="str">
        <f t="shared" si="14"/>
        <v>VC12ET15</v>
      </c>
      <c r="E417" t="s">
        <v>2982</v>
      </c>
      <c r="F417" t="s">
        <v>66</v>
      </c>
      <c r="G417" s="411" t="s">
        <v>253</v>
      </c>
      <c r="H417">
        <v>2016</v>
      </c>
      <c r="I417" s="413">
        <v>31.3</v>
      </c>
      <c r="J417" s="413"/>
      <c r="K417" t="s">
        <v>2983</v>
      </c>
      <c r="L417" t="s">
        <v>1863</v>
      </c>
      <c r="O417" s="417">
        <f t="shared" si="16"/>
        <v>0.313</v>
      </c>
      <c r="Q417" s="413">
        <f>(I417/I418)^(1/(H417-H418))</f>
        <v>0.98301012641318919</v>
      </c>
      <c r="T417">
        <v>1</v>
      </c>
      <c r="U417" t="s">
        <v>2885</v>
      </c>
      <c r="V417" t="s">
        <v>2886</v>
      </c>
    </row>
    <row r="418" spans="1:22" x14ac:dyDescent="0.35">
      <c r="A418" t="s">
        <v>2850</v>
      </c>
      <c r="B418" t="s">
        <v>2981</v>
      </c>
      <c r="E418" t="s">
        <v>2982</v>
      </c>
      <c r="F418" t="s">
        <v>66</v>
      </c>
      <c r="G418" s="411" t="s">
        <v>253</v>
      </c>
      <c r="H418">
        <v>2011</v>
      </c>
      <c r="I418" s="413">
        <v>34.1</v>
      </c>
      <c r="J418" s="413"/>
      <c r="K418" t="s">
        <v>2983</v>
      </c>
      <c r="L418" t="s">
        <v>1863</v>
      </c>
      <c r="O418" s="417">
        <f t="shared" si="16"/>
        <v>0.34100000000000003</v>
      </c>
      <c r="Q418" s="422"/>
      <c r="T418">
        <v>1</v>
      </c>
      <c r="U418" t="s">
        <v>2885</v>
      </c>
      <c r="V418" t="s">
        <v>2886</v>
      </c>
    </row>
    <row r="419" spans="1:22" x14ac:dyDescent="0.35">
      <c r="A419" t="s">
        <v>2850</v>
      </c>
      <c r="B419" t="s">
        <v>2984</v>
      </c>
      <c r="C419" t="str">
        <f t="shared" si="14"/>
        <v>VC13ET</v>
      </c>
      <c r="D419" t="s">
        <v>2295</v>
      </c>
      <c r="E419" t="s">
        <v>2292</v>
      </c>
      <c r="F419" t="s">
        <v>66</v>
      </c>
      <c r="G419" s="411" t="s">
        <v>253</v>
      </c>
      <c r="H419">
        <v>2016</v>
      </c>
      <c r="I419" s="413">
        <v>1.9911686746987955</v>
      </c>
      <c r="K419" t="s">
        <v>2985</v>
      </c>
      <c r="O419" s="412">
        <f>I419/100</f>
        <v>1.9911686746987955E-2</v>
      </c>
      <c r="P419" t="s">
        <v>1943</v>
      </c>
      <c r="Q419" s="422">
        <v>1</v>
      </c>
      <c r="T419">
        <v>0</v>
      </c>
      <c r="U419" t="s">
        <v>2849</v>
      </c>
      <c r="V419" t="s">
        <v>594</v>
      </c>
    </row>
    <row r="420" spans="1:22" x14ac:dyDescent="0.35">
      <c r="A420" t="s">
        <v>2850</v>
      </c>
      <c r="B420" t="s">
        <v>2984</v>
      </c>
      <c r="C420" t="str">
        <f t="shared" si="14"/>
        <v>VC13ETU</v>
      </c>
      <c r="E420" t="s">
        <v>2292</v>
      </c>
      <c r="F420" t="s">
        <v>66</v>
      </c>
      <c r="G420" s="411" t="s">
        <v>253</v>
      </c>
      <c r="H420">
        <v>2016</v>
      </c>
      <c r="I420" s="413">
        <v>2.2873323529411764</v>
      </c>
      <c r="K420" t="s">
        <v>2985</v>
      </c>
      <c r="O420" s="412">
        <f t="shared" ref="O420:O432" si="17">I420/100</f>
        <v>2.2873323529411765E-2</v>
      </c>
      <c r="P420" t="s">
        <v>1943</v>
      </c>
      <c r="Q420" s="422">
        <v>1</v>
      </c>
      <c r="T420">
        <v>0.5</v>
      </c>
      <c r="U420" t="s">
        <v>2867</v>
      </c>
      <c r="V420" t="s">
        <v>336</v>
      </c>
    </row>
    <row r="421" spans="1:22" x14ac:dyDescent="0.35">
      <c r="A421" t="s">
        <v>2850</v>
      </c>
      <c r="B421" t="s">
        <v>2984</v>
      </c>
      <c r="C421" t="str">
        <f t="shared" si="14"/>
        <v>VC13ETR</v>
      </c>
      <c r="E421" t="s">
        <v>2292</v>
      </c>
      <c r="F421" t="s">
        <v>66</v>
      </c>
      <c r="G421" s="411" t="s">
        <v>253</v>
      </c>
      <c r="H421">
        <v>2016</v>
      </c>
      <c r="I421" s="413">
        <v>1.8690066115702482</v>
      </c>
      <c r="K421" t="s">
        <v>2985</v>
      </c>
      <c r="O421" s="412">
        <f t="shared" si="17"/>
        <v>1.8690066115702481E-2</v>
      </c>
      <c r="P421" t="s">
        <v>1943</v>
      </c>
      <c r="Q421" s="422">
        <v>1</v>
      </c>
      <c r="T421">
        <v>0.5</v>
      </c>
      <c r="U421" t="s">
        <v>2866</v>
      </c>
      <c r="V421" t="s">
        <v>84</v>
      </c>
    </row>
    <row r="422" spans="1:22" x14ac:dyDescent="0.35">
      <c r="A422" t="s">
        <v>2850</v>
      </c>
      <c r="B422" t="s">
        <v>2984</v>
      </c>
      <c r="C422" t="str">
        <f t="shared" si="14"/>
        <v>VC13ET01</v>
      </c>
      <c r="E422" t="s">
        <v>2292</v>
      </c>
      <c r="F422" t="s">
        <v>66</v>
      </c>
      <c r="G422" s="411" t="s">
        <v>253</v>
      </c>
      <c r="H422">
        <v>2016</v>
      </c>
      <c r="I422" s="413">
        <v>1.9988310204081636</v>
      </c>
      <c r="K422" t="s">
        <v>2985</v>
      </c>
      <c r="O422" s="412">
        <f t="shared" si="17"/>
        <v>1.9988310204081636E-2</v>
      </c>
      <c r="P422" t="s">
        <v>1943</v>
      </c>
      <c r="Q422" s="422">
        <v>1</v>
      </c>
      <c r="T422">
        <v>1</v>
      </c>
      <c r="U422" t="s">
        <v>2868</v>
      </c>
      <c r="V422" t="s">
        <v>806</v>
      </c>
    </row>
    <row r="423" spans="1:22" x14ac:dyDescent="0.35">
      <c r="A423" t="s">
        <v>2850</v>
      </c>
      <c r="B423" t="s">
        <v>2984</v>
      </c>
      <c r="C423" t="str">
        <f t="shared" si="14"/>
        <v>VC13ET02</v>
      </c>
      <c r="E423" t="s">
        <v>2292</v>
      </c>
      <c r="F423" t="s">
        <v>66</v>
      </c>
      <c r="G423" s="411" t="s">
        <v>253</v>
      </c>
      <c r="H423">
        <v>2016</v>
      </c>
      <c r="I423" s="413">
        <v>1.1421800000000002</v>
      </c>
      <c r="K423" t="s">
        <v>2985</v>
      </c>
      <c r="O423" s="412">
        <f t="shared" si="17"/>
        <v>1.1421800000000003E-2</v>
      </c>
      <c r="P423" t="s">
        <v>1943</v>
      </c>
      <c r="Q423" s="422">
        <v>1</v>
      </c>
      <c r="T423">
        <v>1</v>
      </c>
      <c r="U423" t="s">
        <v>2869</v>
      </c>
      <c r="V423" t="s">
        <v>2946</v>
      </c>
    </row>
    <row r="424" spans="1:22" x14ac:dyDescent="0.35">
      <c r="A424" t="s">
        <v>2850</v>
      </c>
      <c r="B424" t="s">
        <v>2984</v>
      </c>
      <c r="C424" t="str">
        <f t="shared" si="14"/>
        <v>VC13ET03</v>
      </c>
      <c r="E424" t="s">
        <v>2292</v>
      </c>
      <c r="F424" t="s">
        <v>66</v>
      </c>
      <c r="G424" s="411" t="s">
        <v>253</v>
      </c>
      <c r="H424">
        <v>2016</v>
      </c>
      <c r="I424" s="413">
        <v>2.1103103857566761</v>
      </c>
      <c r="K424" t="s">
        <v>2985</v>
      </c>
      <c r="O424" s="412">
        <f t="shared" si="17"/>
        <v>2.1103103857566762E-2</v>
      </c>
      <c r="P424" t="s">
        <v>1943</v>
      </c>
      <c r="Q424" s="422">
        <v>1</v>
      </c>
      <c r="T424">
        <v>1</v>
      </c>
      <c r="U424" t="s">
        <v>2871</v>
      </c>
      <c r="V424" t="s">
        <v>805</v>
      </c>
    </row>
    <row r="425" spans="1:22" x14ac:dyDescent="0.35">
      <c r="A425" t="s">
        <v>2850</v>
      </c>
      <c r="B425" t="s">
        <v>2984</v>
      </c>
      <c r="C425" t="str">
        <f t="shared" si="14"/>
        <v>VC13ET04</v>
      </c>
      <c r="E425" t="s">
        <v>2292</v>
      </c>
      <c r="F425" t="s">
        <v>66</v>
      </c>
      <c r="G425" s="411" t="s">
        <v>253</v>
      </c>
      <c r="H425">
        <v>2016</v>
      </c>
      <c r="I425" s="413">
        <v>2.0915980861244021</v>
      </c>
      <c r="K425" t="s">
        <v>2985</v>
      </c>
      <c r="O425" s="412">
        <f t="shared" si="17"/>
        <v>2.0915980861244021E-2</v>
      </c>
      <c r="P425" t="s">
        <v>1943</v>
      </c>
      <c r="Q425" s="422">
        <v>1</v>
      </c>
      <c r="T425">
        <v>1</v>
      </c>
      <c r="U425" t="s">
        <v>2872</v>
      </c>
      <c r="V425" t="s">
        <v>809</v>
      </c>
    </row>
    <row r="426" spans="1:22" x14ac:dyDescent="0.35">
      <c r="A426" t="s">
        <v>2850</v>
      </c>
      <c r="B426" t="s">
        <v>2984</v>
      </c>
      <c r="C426" t="str">
        <f t="shared" ref="C426:C487" si="18">_xlfn.CONCAT(B426,U426)</f>
        <v>VC13ET05</v>
      </c>
      <c r="E426" t="s">
        <v>2292</v>
      </c>
      <c r="F426" t="s">
        <v>66</v>
      </c>
      <c r="G426" s="411" t="s">
        <v>253</v>
      </c>
      <c r="H426">
        <v>2016</v>
      </c>
      <c r="I426" s="413">
        <v>1.06</v>
      </c>
      <c r="K426" t="s">
        <v>2985</v>
      </c>
      <c r="O426" s="412">
        <f t="shared" si="17"/>
        <v>1.06E-2</v>
      </c>
      <c r="P426" t="s">
        <v>1943</v>
      </c>
      <c r="Q426" s="422">
        <v>1</v>
      </c>
      <c r="T426">
        <v>1</v>
      </c>
      <c r="U426" t="s">
        <v>2873</v>
      </c>
      <c r="V426" t="s">
        <v>2874</v>
      </c>
    </row>
    <row r="427" spans="1:22" x14ac:dyDescent="0.35">
      <c r="A427" t="s">
        <v>2850</v>
      </c>
      <c r="B427" t="s">
        <v>2984</v>
      </c>
      <c r="C427" t="str">
        <f t="shared" si="18"/>
        <v>VC13ET06</v>
      </c>
      <c r="E427" t="s">
        <v>2292</v>
      </c>
      <c r="F427" t="s">
        <v>66</v>
      </c>
      <c r="G427" s="411" t="s">
        <v>253</v>
      </c>
      <c r="H427">
        <v>2016</v>
      </c>
      <c r="I427" s="413">
        <v>1.6917808219178085</v>
      </c>
      <c r="K427" t="s">
        <v>2985</v>
      </c>
      <c r="O427" s="412">
        <f t="shared" si="17"/>
        <v>1.6917808219178085E-2</v>
      </c>
      <c r="P427" t="s">
        <v>1943</v>
      </c>
      <c r="Q427" s="422">
        <v>1</v>
      </c>
      <c r="T427">
        <v>1</v>
      </c>
      <c r="U427" t="s">
        <v>2876</v>
      </c>
      <c r="V427" t="s">
        <v>2877</v>
      </c>
    </row>
    <row r="428" spans="1:22" x14ac:dyDescent="0.35">
      <c r="A428" t="s">
        <v>2850</v>
      </c>
      <c r="B428" t="s">
        <v>2984</v>
      </c>
      <c r="C428" t="str">
        <f t="shared" si="18"/>
        <v>VC13ET07</v>
      </c>
      <c r="E428" t="s">
        <v>2292</v>
      </c>
      <c r="F428" t="s">
        <v>66</v>
      </c>
      <c r="G428" s="411" t="s">
        <v>253</v>
      </c>
      <c r="H428">
        <v>2016</v>
      </c>
      <c r="I428" s="413">
        <v>1.8903230188679245</v>
      </c>
      <c r="K428" t="s">
        <v>2985</v>
      </c>
      <c r="O428" s="412">
        <f t="shared" si="17"/>
        <v>1.8903230188679246E-2</v>
      </c>
      <c r="P428" t="s">
        <v>1943</v>
      </c>
      <c r="Q428" s="422">
        <v>1</v>
      </c>
      <c r="T428">
        <v>1</v>
      </c>
      <c r="U428" t="s">
        <v>2878</v>
      </c>
      <c r="V428" t="s">
        <v>2879</v>
      </c>
    </row>
    <row r="429" spans="1:22" x14ac:dyDescent="0.35">
      <c r="A429" t="s">
        <v>2850</v>
      </c>
      <c r="B429" t="s">
        <v>2984</v>
      </c>
      <c r="C429" t="str">
        <f t="shared" si="18"/>
        <v>VC13ET12</v>
      </c>
      <c r="E429" t="s">
        <v>2292</v>
      </c>
      <c r="F429" t="s">
        <v>66</v>
      </c>
      <c r="G429" s="411" t="s">
        <v>253</v>
      </c>
      <c r="H429">
        <v>2016</v>
      </c>
      <c r="I429" s="413">
        <v>2.8431924528301886</v>
      </c>
      <c r="K429" t="s">
        <v>2985</v>
      </c>
      <c r="O429" s="412">
        <f t="shared" si="17"/>
        <v>2.8431924528301886E-2</v>
      </c>
      <c r="P429" t="s">
        <v>1943</v>
      </c>
      <c r="Q429" s="422">
        <v>1</v>
      </c>
      <c r="T429">
        <v>1</v>
      </c>
      <c r="U429" t="s">
        <v>2880</v>
      </c>
      <c r="V429" t="s">
        <v>2881</v>
      </c>
    </row>
    <row r="430" spans="1:22" x14ac:dyDescent="0.35">
      <c r="A430" t="s">
        <v>2850</v>
      </c>
      <c r="B430" t="s">
        <v>2984</v>
      </c>
      <c r="C430" t="str">
        <f t="shared" si="18"/>
        <v>VC13ET13</v>
      </c>
      <c r="E430" t="s">
        <v>2292</v>
      </c>
      <c r="F430" t="s">
        <v>66</v>
      </c>
      <c r="G430" s="411" t="s">
        <v>253</v>
      </c>
      <c r="H430">
        <v>2016</v>
      </c>
      <c r="I430" s="413">
        <v>2.5399880597014923</v>
      </c>
      <c r="K430" t="s">
        <v>2985</v>
      </c>
      <c r="O430" s="412">
        <f t="shared" si="17"/>
        <v>2.5399880597014923E-2</v>
      </c>
      <c r="P430" t="s">
        <v>1943</v>
      </c>
      <c r="Q430" s="422">
        <v>1</v>
      </c>
      <c r="T430">
        <v>1</v>
      </c>
      <c r="U430" t="s">
        <v>2882</v>
      </c>
      <c r="V430" t="s">
        <v>2883</v>
      </c>
    </row>
    <row r="431" spans="1:22" x14ac:dyDescent="0.35">
      <c r="A431" t="s">
        <v>2850</v>
      </c>
      <c r="B431" t="s">
        <v>2984</v>
      </c>
      <c r="C431" t="str">
        <f t="shared" si="18"/>
        <v>VC13ET14</v>
      </c>
      <c r="E431" t="s">
        <v>2292</v>
      </c>
      <c r="F431" t="s">
        <v>66</v>
      </c>
      <c r="G431" s="411" t="s">
        <v>253</v>
      </c>
      <c r="H431">
        <v>2016</v>
      </c>
      <c r="I431" s="413">
        <v>2.115318103448276</v>
      </c>
      <c r="K431" t="s">
        <v>2985</v>
      </c>
      <c r="O431" s="412">
        <f t="shared" si="17"/>
        <v>2.115318103448276E-2</v>
      </c>
      <c r="P431" t="s">
        <v>1943</v>
      </c>
      <c r="Q431" s="422">
        <v>1</v>
      </c>
      <c r="T431">
        <v>1</v>
      </c>
      <c r="U431" t="s">
        <v>2884</v>
      </c>
      <c r="V431" t="s">
        <v>814</v>
      </c>
    </row>
    <row r="432" spans="1:22" x14ac:dyDescent="0.35">
      <c r="A432" t="s">
        <v>2850</v>
      </c>
      <c r="B432" t="s">
        <v>2984</v>
      </c>
      <c r="C432" t="str">
        <f t="shared" si="18"/>
        <v>VC13ET15</v>
      </c>
      <c r="E432" t="s">
        <v>2292</v>
      </c>
      <c r="F432" t="s">
        <v>66</v>
      </c>
      <c r="G432" s="411" t="s">
        <v>253</v>
      </c>
      <c r="H432">
        <v>2016</v>
      </c>
      <c r="I432" s="413">
        <v>1.8543585106382978</v>
      </c>
      <c r="K432" t="s">
        <v>2985</v>
      </c>
      <c r="O432" s="412">
        <f t="shared" si="17"/>
        <v>1.8543585106382977E-2</v>
      </c>
      <c r="P432" t="s">
        <v>1943</v>
      </c>
      <c r="Q432" s="422">
        <v>1</v>
      </c>
      <c r="T432">
        <v>1</v>
      </c>
      <c r="U432" t="s">
        <v>2885</v>
      </c>
      <c r="V432" t="s">
        <v>2886</v>
      </c>
    </row>
    <row r="433" spans="1:22" x14ac:dyDescent="0.35">
      <c r="A433" t="s">
        <v>2850</v>
      </c>
      <c r="B433" t="s">
        <v>2986</v>
      </c>
      <c r="C433" t="str">
        <f t="shared" si="18"/>
        <v>VC14ET</v>
      </c>
      <c r="D433" t="s">
        <v>2643</v>
      </c>
      <c r="E433" t="s">
        <v>2268</v>
      </c>
      <c r="F433" t="s">
        <v>66</v>
      </c>
      <c r="G433" s="411" t="s">
        <v>253</v>
      </c>
      <c r="H433">
        <v>2016</v>
      </c>
      <c r="I433" s="413">
        <v>27.813253012048197</v>
      </c>
      <c r="K433" t="s">
        <v>2983</v>
      </c>
      <c r="O433" s="412">
        <f>I433/100</f>
        <v>0.27813253012048195</v>
      </c>
      <c r="P433" t="s">
        <v>1863</v>
      </c>
      <c r="T433">
        <v>0</v>
      </c>
      <c r="U433" t="s">
        <v>2849</v>
      </c>
      <c r="V433" t="s">
        <v>594</v>
      </c>
    </row>
    <row r="434" spans="1:22" x14ac:dyDescent="0.35">
      <c r="A434" t="s">
        <v>2850</v>
      </c>
      <c r="B434" t="s">
        <v>2986</v>
      </c>
      <c r="C434" t="str">
        <f t="shared" si="18"/>
        <v>VC14ETU</v>
      </c>
      <c r="E434" t="s">
        <v>2268</v>
      </c>
      <c r="F434" t="s">
        <v>66</v>
      </c>
      <c r="G434" s="411" t="s">
        <v>253</v>
      </c>
      <c r="H434">
        <v>2016</v>
      </c>
      <c r="I434" s="413">
        <v>22.517647058823528</v>
      </c>
      <c r="K434" t="s">
        <v>2983</v>
      </c>
      <c r="O434" s="412">
        <f t="shared" ref="O434:O446" si="19">I434/100</f>
        <v>0.22517647058823528</v>
      </c>
      <c r="P434" t="s">
        <v>1863</v>
      </c>
      <c r="T434">
        <v>0.5</v>
      </c>
      <c r="U434" t="s">
        <v>2867</v>
      </c>
      <c r="V434" t="s">
        <v>336</v>
      </c>
    </row>
    <row r="435" spans="1:22" x14ac:dyDescent="0.35">
      <c r="A435" t="s">
        <v>2850</v>
      </c>
      <c r="B435" t="s">
        <v>2986</v>
      </c>
      <c r="C435" t="str">
        <f t="shared" si="18"/>
        <v>VC14ETR</v>
      </c>
      <c r="E435" t="s">
        <v>2268</v>
      </c>
      <c r="F435" t="s">
        <v>66</v>
      </c>
      <c r="G435" s="411" t="s">
        <v>253</v>
      </c>
      <c r="H435">
        <v>2016</v>
      </c>
      <c r="I435" s="413">
        <v>29.644628099173559</v>
      </c>
      <c r="K435" t="s">
        <v>2983</v>
      </c>
      <c r="O435" s="412">
        <f t="shared" si="19"/>
        <v>0.29644628099173559</v>
      </c>
      <c r="P435" t="s">
        <v>1863</v>
      </c>
      <c r="T435">
        <v>0.5</v>
      </c>
      <c r="U435" t="s">
        <v>2866</v>
      </c>
      <c r="V435" t="s">
        <v>84</v>
      </c>
    </row>
    <row r="436" spans="1:22" x14ac:dyDescent="0.35">
      <c r="A436" t="s">
        <v>2850</v>
      </c>
      <c r="B436" t="s">
        <v>2986</v>
      </c>
      <c r="C436" t="str">
        <f t="shared" si="18"/>
        <v>VC14ET01</v>
      </c>
      <c r="E436" t="s">
        <v>2268</v>
      </c>
      <c r="F436" t="s">
        <v>66</v>
      </c>
      <c r="G436" s="411" t="s">
        <v>253</v>
      </c>
      <c r="H436">
        <v>2016</v>
      </c>
      <c r="I436" s="413">
        <v>23.197551020408167</v>
      </c>
      <c r="K436" t="s">
        <v>2983</v>
      </c>
      <c r="O436" s="412">
        <f t="shared" si="19"/>
        <v>0.23197551020408166</v>
      </c>
      <c r="P436" t="s">
        <v>1863</v>
      </c>
      <c r="T436">
        <v>1</v>
      </c>
      <c r="U436" t="s">
        <v>2868</v>
      </c>
      <c r="V436" t="s">
        <v>806</v>
      </c>
    </row>
    <row r="437" spans="1:22" x14ac:dyDescent="0.35">
      <c r="A437" t="s">
        <v>2850</v>
      </c>
      <c r="B437" t="s">
        <v>2986</v>
      </c>
      <c r="C437" t="str">
        <f t="shared" si="18"/>
        <v>VC14ET02</v>
      </c>
      <c r="E437" t="s">
        <v>2268</v>
      </c>
      <c r="F437" t="s">
        <v>66</v>
      </c>
      <c r="G437" s="411" t="s">
        <v>253</v>
      </c>
      <c r="H437">
        <v>2016</v>
      </c>
      <c r="I437" s="413">
        <v>19.090000000000003</v>
      </c>
      <c r="K437" t="s">
        <v>2983</v>
      </c>
      <c r="O437" s="412">
        <f t="shared" si="19"/>
        <v>0.19090000000000004</v>
      </c>
      <c r="P437" t="s">
        <v>1863</v>
      </c>
      <c r="T437">
        <v>1</v>
      </c>
      <c r="U437" t="s">
        <v>2869</v>
      </c>
      <c r="V437" t="s">
        <v>2946</v>
      </c>
    </row>
    <row r="438" spans="1:22" x14ac:dyDescent="0.35">
      <c r="A438" t="s">
        <v>2850</v>
      </c>
      <c r="B438" t="s">
        <v>2986</v>
      </c>
      <c r="C438" t="str">
        <f t="shared" si="18"/>
        <v>VC14ET03</v>
      </c>
      <c r="E438" t="s">
        <v>2268</v>
      </c>
      <c r="F438" t="s">
        <v>66</v>
      </c>
      <c r="G438" s="411" t="s">
        <v>253</v>
      </c>
      <c r="H438">
        <v>2016</v>
      </c>
      <c r="I438" s="413">
        <v>30.100593471810082</v>
      </c>
      <c r="K438" t="s">
        <v>2983</v>
      </c>
      <c r="O438" s="412">
        <f t="shared" si="19"/>
        <v>0.30100593471810083</v>
      </c>
      <c r="P438" t="s">
        <v>1863</v>
      </c>
      <c r="T438">
        <v>1</v>
      </c>
      <c r="U438" t="s">
        <v>2871</v>
      </c>
      <c r="V438" t="s">
        <v>805</v>
      </c>
    </row>
    <row r="439" spans="1:22" x14ac:dyDescent="0.35">
      <c r="A439" t="s">
        <v>2850</v>
      </c>
      <c r="B439" t="s">
        <v>2986</v>
      </c>
      <c r="C439" t="str">
        <f t="shared" si="18"/>
        <v>VC14ET04</v>
      </c>
      <c r="E439" t="s">
        <v>2268</v>
      </c>
      <c r="F439" t="s">
        <v>66</v>
      </c>
      <c r="G439" s="411" t="s">
        <v>253</v>
      </c>
      <c r="H439">
        <v>2016</v>
      </c>
      <c r="I439" s="413">
        <v>31.242105263157896</v>
      </c>
      <c r="K439" t="s">
        <v>2983</v>
      </c>
      <c r="O439" s="412">
        <f t="shared" si="19"/>
        <v>0.31242105263157893</v>
      </c>
      <c r="P439" t="s">
        <v>1863</v>
      </c>
      <c r="T439">
        <v>1</v>
      </c>
      <c r="U439" t="s">
        <v>2872</v>
      </c>
      <c r="V439" t="s">
        <v>809</v>
      </c>
    </row>
    <row r="440" spans="1:22" x14ac:dyDescent="0.35">
      <c r="A440" t="s">
        <v>2850</v>
      </c>
      <c r="B440" t="s">
        <v>2986</v>
      </c>
      <c r="C440" t="str">
        <f t="shared" si="18"/>
        <v>VC14ET05</v>
      </c>
      <c r="E440" t="s">
        <v>2268</v>
      </c>
      <c r="F440" t="s">
        <v>66</v>
      </c>
      <c r="G440" s="411" t="s">
        <v>253</v>
      </c>
      <c r="H440">
        <v>2016</v>
      </c>
      <c r="I440" s="413">
        <v>7</v>
      </c>
      <c r="K440" t="s">
        <v>2983</v>
      </c>
      <c r="O440" s="412">
        <f t="shared" si="19"/>
        <v>7.0000000000000007E-2</v>
      </c>
      <c r="P440" t="s">
        <v>1863</v>
      </c>
      <c r="T440">
        <v>1</v>
      </c>
      <c r="U440" t="s">
        <v>2873</v>
      </c>
      <c r="V440" t="s">
        <v>2874</v>
      </c>
    </row>
    <row r="441" spans="1:22" x14ac:dyDescent="0.35">
      <c r="A441" t="s">
        <v>2850</v>
      </c>
      <c r="B441" t="s">
        <v>2986</v>
      </c>
      <c r="C441" t="str">
        <f t="shared" si="18"/>
        <v>VC14ET06</v>
      </c>
      <c r="E441" t="s">
        <v>2268</v>
      </c>
      <c r="F441" t="s">
        <v>66</v>
      </c>
      <c r="G441" s="411" t="s">
        <v>253</v>
      </c>
      <c r="H441">
        <v>2016</v>
      </c>
      <c r="I441" s="413">
        <v>26.369863013698634</v>
      </c>
      <c r="K441" t="s">
        <v>2983</v>
      </c>
      <c r="O441" s="412">
        <f t="shared" si="19"/>
        <v>0.26369863013698636</v>
      </c>
      <c r="P441" t="s">
        <v>1863</v>
      </c>
      <c r="T441">
        <v>1</v>
      </c>
      <c r="U441" t="s">
        <v>2876</v>
      </c>
      <c r="V441" t="s">
        <v>2877</v>
      </c>
    </row>
    <row r="442" spans="1:22" x14ac:dyDescent="0.35">
      <c r="A442" t="s">
        <v>2850</v>
      </c>
      <c r="B442" t="s">
        <v>2986</v>
      </c>
      <c r="C442" t="str">
        <f t="shared" si="18"/>
        <v>VC14ET07</v>
      </c>
      <c r="E442" t="s">
        <v>2268</v>
      </c>
      <c r="F442" t="s">
        <v>66</v>
      </c>
      <c r="G442" s="411" t="s">
        <v>253</v>
      </c>
      <c r="H442">
        <v>2016</v>
      </c>
      <c r="I442" s="413">
        <v>29.795471698113207</v>
      </c>
      <c r="K442" t="s">
        <v>2983</v>
      </c>
      <c r="O442" s="412">
        <f t="shared" si="19"/>
        <v>0.29795471698113207</v>
      </c>
      <c r="P442" t="s">
        <v>1863</v>
      </c>
      <c r="T442">
        <v>1</v>
      </c>
      <c r="U442" t="s">
        <v>2878</v>
      </c>
      <c r="V442" t="s">
        <v>2879</v>
      </c>
    </row>
    <row r="443" spans="1:22" x14ac:dyDescent="0.35">
      <c r="A443" t="s">
        <v>2850</v>
      </c>
      <c r="B443" t="s">
        <v>2986</v>
      </c>
      <c r="C443" t="str">
        <f t="shared" si="18"/>
        <v>VC14ET12</v>
      </c>
      <c r="E443" t="s">
        <v>2268</v>
      </c>
      <c r="F443" t="s">
        <v>66</v>
      </c>
      <c r="G443" s="411" t="s">
        <v>253</v>
      </c>
      <c r="H443">
        <v>2016</v>
      </c>
      <c r="I443" s="413">
        <v>38.618867924528303</v>
      </c>
      <c r="K443" t="s">
        <v>2983</v>
      </c>
      <c r="O443" s="412">
        <f t="shared" si="19"/>
        <v>0.38618867924528305</v>
      </c>
      <c r="P443" t="s">
        <v>1863</v>
      </c>
      <c r="T443">
        <v>1</v>
      </c>
      <c r="U443" t="s">
        <v>2880</v>
      </c>
      <c r="V443" t="s">
        <v>2881</v>
      </c>
    </row>
    <row r="444" spans="1:22" x14ac:dyDescent="0.35">
      <c r="A444" t="s">
        <v>2850</v>
      </c>
      <c r="B444" t="s">
        <v>2986</v>
      </c>
      <c r="C444" t="str">
        <f t="shared" si="18"/>
        <v>VC14ET13</v>
      </c>
      <c r="E444" t="s">
        <v>2268</v>
      </c>
      <c r="F444" t="s">
        <v>66</v>
      </c>
      <c r="G444" s="411" t="s">
        <v>253</v>
      </c>
      <c r="H444">
        <v>2016</v>
      </c>
      <c r="I444" s="413">
        <v>19.567164179104477</v>
      </c>
      <c r="K444" t="s">
        <v>2983</v>
      </c>
      <c r="O444" s="412">
        <f t="shared" si="19"/>
        <v>0.19567164179104476</v>
      </c>
      <c r="P444" t="s">
        <v>1863</v>
      </c>
      <c r="T444">
        <v>1</v>
      </c>
      <c r="U444" t="s">
        <v>2882</v>
      </c>
      <c r="V444" t="s">
        <v>2883</v>
      </c>
    </row>
    <row r="445" spans="1:22" x14ac:dyDescent="0.35">
      <c r="A445" t="s">
        <v>2850</v>
      </c>
      <c r="B445" t="s">
        <v>2986</v>
      </c>
      <c r="C445" t="str">
        <f t="shared" si="18"/>
        <v>VC14ET14</v>
      </c>
      <c r="E445" t="s">
        <v>2268</v>
      </c>
      <c r="F445" t="s">
        <v>66</v>
      </c>
      <c r="G445" s="411" t="s">
        <v>253</v>
      </c>
      <c r="H445">
        <v>2016</v>
      </c>
      <c r="I445" s="413">
        <v>14.517672413793104</v>
      </c>
      <c r="K445" t="s">
        <v>2983</v>
      </c>
      <c r="O445" s="412">
        <f t="shared" si="19"/>
        <v>0.14517672413793103</v>
      </c>
      <c r="P445" t="s">
        <v>1863</v>
      </c>
      <c r="T445">
        <v>1</v>
      </c>
      <c r="U445" t="s">
        <v>2884</v>
      </c>
      <c r="V445" t="s">
        <v>814</v>
      </c>
    </row>
    <row r="446" spans="1:22" x14ac:dyDescent="0.35">
      <c r="A446" t="s">
        <v>2850</v>
      </c>
      <c r="B446" t="s">
        <v>2986</v>
      </c>
      <c r="C446" t="str">
        <f t="shared" si="18"/>
        <v>VC14ET15</v>
      </c>
      <c r="E446" t="s">
        <v>2268</v>
      </c>
      <c r="F446" t="s">
        <v>66</v>
      </c>
      <c r="G446" s="411" t="s">
        <v>253</v>
      </c>
      <c r="H446">
        <v>2016</v>
      </c>
      <c r="I446" s="413">
        <v>14.484574468085105</v>
      </c>
      <c r="K446" t="s">
        <v>2983</v>
      </c>
      <c r="O446" s="412">
        <f t="shared" si="19"/>
        <v>0.14484574468085104</v>
      </c>
      <c r="P446" t="s">
        <v>1863</v>
      </c>
      <c r="T446">
        <v>1</v>
      </c>
      <c r="U446" t="s">
        <v>2885</v>
      </c>
      <c r="V446" t="s">
        <v>2886</v>
      </c>
    </row>
    <row r="447" spans="1:22" x14ac:dyDescent="0.35">
      <c r="A447" t="s">
        <v>2850</v>
      </c>
      <c r="B447" t="s">
        <v>2987</v>
      </c>
      <c r="C447" t="str">
        <f t="shared" si="18"/>
        <v>VC15ET</v>
      </c>
      <c r="D447" t="s">
        <v>2644</v>
      </c>
      <c r="E447" t="s">
        <v>2289</v>
      </c>
      <c r="F447" t="s">
        <v>66</v>
      </c>
      <c r="G447" s="411" t="s">
        <v>253</v>
      </c>
      <c r="H447">
        <v>2016</v>
      </c>
      <c r="I447" s="413">
        <v>11.548192771084338</v>
      </c>
      <c r="K447" t="s">
        <v>2983</v>
      </c>
      <c r="O447" s="412">
        <f>I447/100</f>
        <v>0.11548192771084338</v>
      </c>
      <c r="P447" t="s">
        <v>1863</v>
      </c>
      <c r="T447">
        <v>0</v>
      </c>
      <c r="U447" t="s">
        <v>2849</v>
      </c>
      <c r="V447" t="s">
        <v>594</v>
      </c>
    </row>
    <row r="448" spans="1:22" x14ac:dyDescent="0.35">
      <c r="A448" t="s">
        <v>2850</v>
      </c>
      <c r="B448" t="s">
        <v>2987</v>
      </c>
      <c r="C448" t="str">
        <f t="shared" si="18"/>
        <v>VC15ETU</v>
      </c>
      <c r="E448" t="s">
        <v>2289</v>
      </c>
      <c r="F448" t="s">
        <v>66</v>
      </c>
      <c r="G448" s="411" t="s">
        <v>253</v>
      </c>
      <c r="H448">
        <v>2016</v>
      </c>
      <c r="I448" s="413">
        <v>11.002941176470589</v>
      </c>
      <c r="K448" t="s">
        <v>2983</v>
      </c>
      <c r="O448" s="412">
        <f t="shared" ref="O448:O460" si="20">I448/100</f>
        <v>0.11002941176470589</v>
      </c>
      <c r="P448" t="s">
        <v>1863</v>
      </c>
      <c r="T448">
        <v>0.5</v>
      </c>
      <c r="U448" t="s">
        <v>2867</v>
      </c>
      <c r="V448" t="s">
        <v>336</v>
      </c>
    </row>
    <row r="449" spans="1:22" x14ac:dyDescent="0.35">
      <c r="A449" t="s">
        <v>2850</v>
      </c>
      <c r="B449" t="s">
        <v>2987</v>
      </c>
      <c r="C449" t="str">
        <f t="shared" si="18"/>
        <v>VC15ETR</v>
      </c>
      <c r="E449" t="s">
        <v>2289</v>
      </c>
      <c r="F449" t="s">
        <v>66</v>
      </c>
      <c r="G449" s="411" t="s">
        <v>253</v>
      </c>
      <c r="H449">
        <v>2016</v>
      </c>
      <c r="I449" s="413">
        <v>11.85785123966942</v>
      </c>
      <c r="K449" t="s">
        <v>2983</v>
      </c>
      <c r="O449" s="412">
        <f t="shared" si="20"/>
        <v>0.1185785123966942</v>
      </c>
      <c r="P449" t="s">
        <v>1863</v>
      </c>
      <c r="T449">
        <v>0.5</v>
      </c>
      <c r="U449" t="s">
        <v>2866</v>
      </c>
      <c r="V449" t="s">
        <v>84</v>
      </c>
    </row>
    <row r="450" spans="1:22" x14ac:dyDescent="0.35">
      <c r="A450" t="s">
        <v>2850</v>
      </c>
      <c r="B450" t="s">
        <v>2987</v>
      </c>
      <c r="C450" t="str">
        <f t="shared" si="18"/>
        <v>VC15ET01</v>
      </c>
      <c r="E450" t="s">
        <v>2289</v>
      </c>
      <c r="F450" t="s">
        <v>66</v>
      </c>
      <c r="G450" s="411" t="s">
        <v>253</v>
      </c>
      <c r="H450">
        <v>2016</v>
      </c>
      <c r="I450" s="413">
        <v>12.263673469387756</v>
      </c>
      <c r="K450" t="s">
        <v>2983</v>
      </c>
      <c r="O450" s="412">
        <f t="shared" si="20"/>
        <v>0.12263673469387756</v>
      </c>
      <c r="P450" t="s">
        <v>1863</v>
      </c>
      <c r="T450">
        <v>1</v>
      </c>
      <c r="U450" t="s">
        <v>2868</v>
      </c>
      <c r="V450" t="s">
        <v>806</v>
      </c>
    </row>
    <row r="451" spans="1:22" x14ac:dyDescent="0.35">
      <c r="A451" t="s">
        <v>2850</v>
      </c>
      <c r="B451" t="s">
        <v>2987</v>
      </c>
      <c r="C451" t="str">
        <f t="shared" si="18"/>
        <v>VC15ET02</v>
      </c>
      <c r="E451" t="s">
        <v>2289</v>
      </c>
      <c r="F451" t="s">
        <v>66</v>
      </c>
      <c r="G451" s="411" t="s">
        <v>253</v>
      </c>
      <c r="H451">
        <v>2016</v>
      </c>
      <c r="I451" s="413">
        <v>2.99</v>
      </c>
      <c r="K451" t="s">
        <v>2983</v>
      </c>
      <c r="O451" s="412">
        <f t="shared" si="20"/>
        <v>2.9900000000000003E-2</v>
      </c>
      <c r="P451" t="s">
        <v>1863</v>
      </c>
      <c r="T451">
        <v>1</v>
      </c>
      <c r="U451" t="s">
        <v>2869</v>
      </c>
      <c r="V451" t="s">
        <v>2946</v>
      </c>
    </row>
    <row r="452" spans="1:22" x14ac:dyDescent="0.35">
      <c r="A452" t="s">
        <v>2850</v>
      </c>
      <c r="B452" t="s">
        <v>2987</v>
      </c>
      <c r="C452" t="str">
        <f t="shared" si="18"/>
        <v>VC15ET03</v>
      </c>
      <c r="E452" t="s">
        <v>2289</v>
      </c>
      <c r="F452" t="s">
        <v>66</v>
      </c>
      <c r="G452" s="411" t="s">
        <v>253</v>
      </c>
      <c r="H452">
        <v>2016</v>
      </c>
      <c r="I452" s="413">
        <v>15.254599406528186</v>
      </c>
      <c r="K452" t="s">
        <v>2983</v>
      </c>
      <c r="O452" s="412">
        <f t="shared" si="20"/>
        <v>0.15254599406528185</v>
      </c>
      <c r="P452" t="s">
        <v>1863</v>
      </c>
      <c r="T452">
        <v>1</v>
      </c>
      <c r="U452" t="s">
        <v>2871</v>
      </c>
      <c r="V452" t="s">
        <v>805</v>
      </c>
    </row>
    <row r="453" spans="1:22" x14ac:dyDescent="0.35">
      <c r="A453" t="s">
        <v>2850</v>
      </c>
      <c r="B453" t="s">
        <v>2987</v>
      </c>
      <c r="C453" t="str">
        <f t="shared" si="18"/>
        <v>VC15ET04</v>
      </c>
      <c r="E453" t="s">
        <v>2289</v>
      </c>
      <c r="F453" t="s">
        <v>66</v>
      </c>
      <c r="G453" s="411" t="s">
        <v>253</v>
      </c>
      <c r="H453">
        <v>2016</v>
      </c>
      <c r="I453" s="413">
        <v>10.346411483253588</v>
      </c>
      <c r="K453" t="s">
        <v>2983</v>
      </c>
      <c r="O453" s="412">
        <f t="shared" si="20"/>
        <v>0.10346411483253588</v>
      </c>
      <c r="P453" t="s">
        <v>1863</v>
      </c>
      <c r="T453">
        <v>1</v>
      </c>
      <c r="U453" t="s">
        <v>2872</v>
      </c>
      <c r="V453" t="s">
        <v>809</v>
      </c>
    </row>
    <row r="454" spans="1:22" x14ac:dyDescent="0.35">
      <c r="A454" t="s">
        <v>2850</v>
      </c>
      <c r="B454" t="s">
        <v>2987</v>
      </c>
      <c r="C454" t="str">
        <f t="shared" si="18"/>
        <v>VC15ET05</v>
      </c>
      <c r="E454" t="s">
        <v>2289</v>
      </c>
      <c r="F454" t="s">
        <v>66</v>
      </c>
      <c r="G454" s="411" t="s">
        <v>253</v>
      </c>
      <c r="H454">
        <v>2016</v>
      </c>
      <c r="I454" s="413">
        <v>2</v>
      </c>
      <c r="K454" t="s">
        <v>2983</v>
      </c>
      <c r="O454" s="412">
        <f t="shared" si="20"/>
        <v>0.02</v>
      </c>
      <c r="P454" t="s">
        <v>1863</v>
      </c>
      <c r="T454">
        <v>1</v>
      </c>
      <c r="U454" t="s">
        <v>2873</v>
      </c>
      <c r="V454" t="s">
        <v>2874</v>
      </c>
    </row>
    <row r="455" spans="1:22" x14ac:dyDescent="0.35">
      <c r="A455" t="s">
        <v>2850</v>
      </c>
      <c r="B455" t="s">
        <v>2987</v>
      </c>
      <c r="C455" t="str">
        <f t="shared" si="18"/>
        <v>VC15ET06</v>
      </c>
      <c r="E455" t="s">
        <v>2289</v>
      </c>
      <c r="F455" t="s">
        <v>66</v>
      </c>
      <c r="G455" s="411" t="s">
        <v>253</v>
      </c>
      <c r="H455">
        <v>2016</v>
      </c>
      <c r="I455" s="413">
        <v>10.616438356164386</v>
      </c>
      <c r="K455" t="s">
        <v>2983</v>
      </c>
      <c r="O455" s="412">
        <f t="shared" si="20"/>
        <v>0.10616438356164386</v>
      </c>
      <c r="P455" t="s">
        <v>1863</v>
      </c>
      <c r="T455">
        <v>1</v>
      </c>
      <c r="U455" t="s">
        <v>2876</v>
      </c>
      <c r="V455" t="s">
        <v>2877</v>
      </c>
    </row>
    <row r="456" spans="1:22" x14ac:dyDescent="0.35">
      <c r="A456" t="s">
        <v>2850</v>
      </c>
      <c r="B456" t="s">
        <v>2987</v>
      </c>
      <c r="C456" t="str">
        <f t="shared" si="18"/>
        <v>VC15ET07</v>
      </c>
      <c r="E456" t="s">
        <v>2289</v>
      </c>
      <c r="F456" t="s">
        <v>66</v>
      </c>
      <c r="G456" s="411" t="s">
        <v>253</v>
      </c>
      <c r="H456">
        <v>2016</v>
      </c>
      <c r="I456" s="413">
        <v>9.6758490566037736</v>
      </c>
      <c r="K456" t="s">
        <v>2983</v>
      </c>
      <c r="O456" s="412">
        <f t="shared" si="20"/>
        <v>9.6758490566037733E-2</v>
      </c>
      <c r="P456" t="s">
        <v>1863</v>
      </c>
      <c r="T456">
        <v>1</v>
      </c>
      <c r="U456" t="s">
        <v>2878</v>
      </c>
      <c r="V456" t="s">
        <v>2879</v>
      </c>
    </row>
    <row r="457" spans="1:22" x14ac:dyDescent="0.35">
      <c r="A457" t="s">
        <v>2850</v>
      </c>
      <c r="B457" t="s">
        <v>2987</v>
      </c>
      <c r="C457" t="str">
        <f t="shared" si="18"/>
        <v>VC15ET12</v>
      </c>
      <c r="E457" t="s">
        <v>2289</v>
      </c>
      <c r="F457" t="s">
        <v>66</v>
      </c>
      <c r="G457" s="411" t="s">
        <v>253</v>
      </c>
      <c r="H457">
        <v>2016</v>
      </c>
      <c r="I457" s="413">
        <v>3.0830188679245283</v>
      </c>
      <c r="K457" t="s">
        <v>2983</v>
      </c>
      <c r="O457" s="412">
        <f t="shared" si="20"/>
        <v>3.0830188679245283E-2</v>
      </c>
      <c r="P457" t="s">
        <v>1863</v>
      </c>
      <c r="T457">
        <v>1</v>
      </c>
      <c r="U457" t="s">
        <v>2880</v>
      </c>
      <c r="V457" t="s">
        <v>2881</v>
      </c>
    </row>
    <row r="458" spans="1:22" x14ac:dyDescent="0.35">
      <c r="A458" t="s">
        <v>2850</v>
      </c>
      <c r="B458" t="s">
        <v>2987</v>
      </c>
      <c r="C458" t="str">
        <f t="shared" si="18"/>
        <v>VC15ET13</v>
      </c>
      <c r="E458" t="s">
        <v>2289</v>
      </c>
      <c r="F458" t="s">
        <v>66</v>
      </c>
      <c r="G458" s="411" t="s">
        <v>253</v>
      </c>
      <c r="H458">
        <v>2016</v>
      </c>
      <c r="I458" s="413">
        <v>12.591044776119404</v>
      </c>
      <c r="K458" t="s">
        <v>2983</v>
      </c>
      <c r="O458" s="412">
        <f t="shared" si="20"/>
        <v>0.12591044776119403</v>
      </c>
      <c r="P458" t="s">
        <v>1863</v>
      </c>
      <c r="T458">
        <v>1</v>
      </c>
      <c r="U458" t="s">
        <v>2882</v>
      </c>
      <c r="V458" t="s">
        <v>2883</v>
      </c>
    </row>
    <row r="459" spans="1:22" x14ac:dyDescent="0.35">
      <c r="A459" t="s">
        <v>2850</v>
      </c>
      <c r="B459" t="s">
        <v>2987</v>
      </c>
      <c r="C459" t="str">
        <f t="shared" si="18"/>
        <v>VC15ET14</v>
      </c>
      <c r="E459" t="s">
        <v>2289</v>
      </c>
      <c r="F459" t="s">
        <v>66</v>
      </c>
      <c r="G459" s="411" t="s">
        <v>253</v>
      </c>
      <c r="H459">
        <v>2016</v>
      </c>
      <c r="I459" s="413">
        <v>13.718534482758621</v>
      </c>
      <c r="K459" t="s">
        <v>2983</v>
      </c>
      <c r="O459" s="412">
        <f t="shared" si="20"/>
        <v>0.13718534482758621</v>
      </c>
      <c r="P459" t="s">
        <v>1863</v>
      </c>
      <c r="T459">
        <v>1</v>
      </c>
      <c r="U459" t="s">
        <v>2884</v>
      </c>
      <c r="V459" t="s">
        <v>814</v>
      </c>
    </row>
    <row r="460" spans="1:22" x14ac:dyDescent="0.35">
      <c r="A460" t="s">
        <v>2850</v>
      </c>
      <c r="B460" t="s">
        <v>2987</v>
      </c>
      <c r="C460" t="str">
        <f t="shared" si="18"/>
        <v>VC15ET15</v>
      </c>
      <c r="E460" t="s">
        <v>2289</v>
      </c>
      <c r="F460" t="s">
        <v>66</v>
      </c>
      <c r="G460" s="411" t="s">
        <v>253</v>
      </c>
      <c r="H460">
        <v>2016</v>
      </c>
      <c r="I460" s="413">
        <v>14.98404255319149</v>
      </c>
      <c r="K460" t="s">
        <v>2983</v>
      </c>
      <c r="O460" s="412">
        <f t="shared" si="20"/>
        <v>0.1498404255319149</v>
      </c>
      <c r="P460" t="s">
        <v>1863</v>
      </c>
      <c r="T460">
        <v>1</v>
      </c>
      <c r="U460" t="s">
        <v>2885</v>
      </c>
      <c r="V460" t="s">
        <v>2886</v>
      </c>
    </row>
    <row r="461" spans="1:22" x14ac:dyDescent="0.35">
      <c r="A461" t="s">
        <v>2988</v>
      </c>
      <c r="B461" t="s">
        <v>2989</v>
      </c>
      <c r="C461" t="str">
        <f t="shared" si="18"/>
        <v>VC16ET</v>
      </c>
      <c r="D461" t="s">
        <v>2647</v>
      </c>
      <c r="E461" t="s">
        <v>2270</v>
      </c>
      <c r="F461" t="s">
        <v>66</v>
      </c>
      <c r="G461" s="411" t="s">
        <v>156</v>
      </c>
      <c r="H461">
        <v>2008</v>
      </c>
      <c r="I461" s="413">
        <v>9.6</v>
      </c>
      <c r="J461" s="413"/>
      <c r="K461" t="s">
        <v>2990</v>
      </c>
      <c r="O461" s="412">
        <f>I461/100</f>
        <v>9.6000000000000002E-2</v>
      </c>
      <c r="P461" t="s">
        <v>2195</v>
      </c>
      <c r="T461">
        <v>0</v>
      </c>
      <c r="U461" t="s">
        <v>2849</v>
      </c>
      <c r="V461" t="s">
        <v>594</v>
      </c>
    </row>
    <row r="462" spans="1:22" x14ac:dyDescent="0.35">
      <c r="A462" t="s">
        <v>2991</v>
      </c>
      <c r="B462" t="s">
        <v>2989</v>
      </c>
      <c r="C462" t="str">
        <f t="shared" si="18"/>
        <v>VC16ET</v>
      </c>
      <c r="E462" t="s">
        <v>2992</v>
      </c>
      <c r="F462" t="s">
        <v>66</v>
      </c>
      <c r="G462" s="411" t="s">
        <v>156</v>
      </c>
      <c r="H462">
        <v>2014</v>
      </c>
      <c r="I462" s="413">
        <v>12.61</v>
      </c>
      <c r="J462" s="413"/>
      <c r="K462" t="s">
        <v>2990</v>
      </c>
      <c r="O462" s="412">
        <f t="shared" ref="O462:O473" si="21">I462/100</f>
        <v>0.12609999999999999</v>
      </c>
      <c r="P462" t="s">
        <v>2195</v>
      </c>
      <c r="T462">
        <v>0</v>
      </c>
      <c r="U462" t="s">
        <v>2849</v>
      </c>
      <c r="V462" t="s">
        <v>594</v>
      </c>
    </row>
    <row r="463" spans="1:22" x14ac:dyDescent="0.35">
      <c r="A463" t="s">
        <v>2991</v>
      </c>
      <c r="B463" t="s">
        <v>2989</v>
      </c>
      <c r="C463" t="str">
        <f t="shared" si="18"/>
        <v>VC16ET01</v>
      </c>
      <c r="E463" t="s">
        <v>2992</v>
      </c>
      <c r="F463" t="s">
        <v>66</v>
      </c>
      <c r="G463" s="411" t="s">
        <v>156</v>
      </c>
      <c r="H463">
        <v>2014</v>
      </c>
      <c r="I463" s="413">
        <v>13.89</v>
      </c>
      <c r="J463" s="413"/>
      <c r="K463" t="s">
        <v>2990</v>
      </c>
      <c r="O463" s="412">
        <f t="shared" si="21"/>
        <v>0.1389</v>
      </c>
      <c r="P463" t="s">
        <v>2195</v>
      </c>
      <c r="T463">
        <v>1</v>
      </c>
      <c r="U463" t="s">
        <v>2868</v>
      </c>
      <c r="V463" t="s">
        <v>806</v>
      </c>
    </row>
    <row r="464" spans="1:22" x14ac:dyDescent="0.35">
      <c r="A464" t="s">
        <v>2991</v>
      </c>
      <c r="B464" t="s">
        <v>2989</v>
      </c>
      <c r="C464" t="str">
        <f t="shared" si="18"/>
        <v>VC16ET02</v>
      </c>
      <c r="E464" t="s">
        <v>2992</v>
      </c>
      <c r="F464" t="s">
        <v>66</v>
      </c>
      <c r="G464" s="411" t="s">
        <v>156</v>
      </c>
      <c r="H464">
        <v>2014</v>
      </c>
      <c r="I464" s="413">
        <v>2.4300000000000002</v>
      </c>
      <c r="J464" s="413"/>
      <c r="K464" t="s">
        <v>2990</v>
      </c>
      <c r="O464" s="412">
        <f t="shared" si="21"/>
        <v>2.4300000000000002E-2</v>
      </c>
      <c r="P464" t="s">
        <v>2195</v>
      </c>
      <c r="T464">
        <v>1</v>
      </c>
      <c r="U464" t="s">
        <v>2869</v>
      </c>
      <c r="V464" t="s">
        <v>2946</v>
      </c>
    </row>
    <row r="465" spans="1:22" x14ac:dyDescent="0.35">
      <c r="A465" t="s">
        <v>2991</v>
      </c>
      <c r="B465" t="s">
        <v>2989</v>
      </c>
      <c r="C465" t="str">
        <f t="shared" si="18"/>
        <v>VC16ET03</v>
      </c>
      <c r="E465" t="s">
        <v>2992</v>
      </c>
      <c r="F465" t="s">
        <v>66</v>
      </c>
      <c r="G465" s="411" t="s">
        <v>156</v>
      </c>
      <c r="H465">
        <v>2014</v>
      </c>
      <c r="I465" s="413">
        <v>16.649999999999999</v>
      </c>
      <c r="J465" s="413"/>
      <c r="K465" t="s">
        <v>2990</v>
      </c>
      <c r="O465" s="412">
        <f t="shared" si="21"/>
        <v>0.16649999999999998</v>
      </c>
      <c r="P465" t="s">
        <v>2195</v>
      </c>
      <c r="T465">
        <v>1</v>
      </c>
      <c r="U465" t="s">
        <v>2871</v>
      </c>
      <c r="V465" t="s">
        <v>805</v>
      </c>
    </row>
    <row r="466" spans="1:22" x14ac:dyDescent="0.35">
      <c r="A466" t="s">
        <v>2991</v>
      </c>
      <c r="B466" t="s">
        <v>2989</v>
      </c>
      <c r="C466" t="str">
        <f t="shared" si="18"/>
        <v>VC16ET04</v>
      </c>
      <c r="E466" t="s">
        <v>2992</v>
      </c>
      <c r="F466" t="s">
        <v>66</v>
      </c>
      <c r="G466" s="411" t="s">
        <v>156</v>
      </c>
      <c r="H466">
        <v>2014</v>
      </c>
      <c r="I466" s="413">
        <v>7.35</v>
      </c>
      <c r="J466" s="413"/>
      <c r="K466" t="s">
        <v>2990</v>
      </c>
      <c r="O466" s="412">
        <f t="shared" si="21"/>
        <v>7.3499999999999996E-2</v>
      </c>
      <c r="P466" t="s">
        <v>2195</v>
      </c>
      <c r="T466">
        <v>1</v>
      </c>
      <c r="U466" t="s">
        <v>2872</v>
      </c>
      <c r="V466" t="s">
        <v>809</v>
      </c>
    </row>
    <row r="467" spans="1:22" x14ac:dyDescent="0.35">
      <c r="A467" t="s">
        <v>2991</v>
      </c>
      <c r="B467" t="s">
        <v>2989</v>
      </c>
      <c r="C467" t="str">
        <f t="shared" si="18"/>
        <v>VC16ET05</v>
      </c>
      <c r="E467" t="s">
        <v>2992</v>
      </c>
      <c r="F467" t="s">
        <v>66</v>
      </c>
      <c r="G467" s="411" t="s">
        <v>156</v>
      </c>
      <c r="H467">
        <v>2014</v>
      </c>
      <c r="I467" s="413">
        <v>2.4300000000000002</v>
      </c>
      <c r="J467" s="413"/>
      <c r="K467" t="s">
        <v>2990</v>
      </c>
      <c r="O467" s="412">
        <f t="shared" si="21"/>
        <v>2.4300000000000002E-2</v>
      </c>
      <c r="P467" t="s">
        <v>2195</v>
      </c>
      <c r="T467">
        <v>1</v>
      </c>
      <c r="U467" t="s">
        <v>2873</v>
      </c>
      <c r="V467" t="s">
        <v>2874</v>
      </c>
    </row>
    <row r="468" spans="1:22" x14ac:dyDescent="0.35">
      <c r="A468" t="s">
        <v>2991</v>
      </c>
      <c r="B468" t="s">
        <v>2989</v>
      </c>
      <c r="C468" t="str">
        <f t="shared" si="18"/>
        <v>VC16ET06</v>
      </c>
      <c r="E468" t="s">
        <v>2992</v>
      </c>
      <c r="F468" t="s">
        <v>66</v>
      </c>
      <c r="G468" s="411" t="s">
        <v>156</v>
      </c>
      <c r="H468">
        <v>2014</v>
      </c>
      <c r="I468" s="413">
        <v>2.4300000000000002</v>
      </c>
      <c r="J468" s="413"/>
      <c r="K468" t="s">
        <v>2990</v>
      </c>
      <c r="O468" s="412">
        <f t="shared" si="21"/>
        <v>2.4300000000000002E-2</v>
      </c>
      <c r="P468" t="s">
        <v>2195</v>
      </c>
      <c r="T468">
        <v>1</v>
      </c>
      <c r="U468" t="s">
        <v>2876</v>
      </c>
      <c r="V468" t="s">
        <v>2877</v>
      </c>
    </row>
    <row r="469" spans="1:22" x14ac:dyDescent="0.35">
      <c r="A469" t="s">
        <v>2991</v>
      </c>
      <c r="B469" t="s">
        <v>2989</v>
      </c>
      <c r="C469" t="str">
        <f t="shared" si="18"/>
        <v>VC16ET07</v>
      </c>
      <c r="E469" t="s">
        <v>2992</v>
      </c>
      <c r="F469" t="s">
        <v>66</v>
      </c>
      <c r="G469" s="411" t="s">
        <v>156</v>
      </c>
      <c r="H469">
        <v>2014</v>
      </c>
      <c r="I469" s="413">
        <v>15.76</v>
      </c>
      <c r="J469" s="413"/>
      <c r="K469" t="s">
        <v>2990</v>
      </c>
      <c r="O469" s="412">
        <f t="shared" si="21"/>
        <v>0.15759999999999999</v>
      </c>
      <c r="P469" t="s">
        <v>2195</v>
      </c>
      <c r="T469">
        <v>1</v>
      </c>
      <c r="U469" t="s">
        <v>2878</v>
      </c>
      <c r="V469" t="s">
        <v>2879</v>
      </c>
    </row>
    <row r="470" spans="1:22" x14ac:dyDescent="0.35">
      <c r="A470" t="s">
        <v>2991</v>
      </c>
      <c r="B470" t="s">
        <v>2989</v>
      </c>
      <c r="C470" t="str">
        <f t="shared" si="18"/>
        <v>VC16ET12</v>
      </c>
      <c r="E470" t="s">
        <v>2992</v>
      </c>
      <c r="F470" t="s">
        <v>66</v>
      </c>
      <c r="G470" s="411" t="s">
        <v>156</v>
      </c>
      <c r="H470">
        <v>2014</v>
      </c>
      <c r="I470" s="413">
        <v>2.4300000000000002</v>
      </c>
      <c r="J470" s="413"/>
      <c r="K470" t="s">
        <v>2990</v>
      </c>
      <c r="O470" s="412">
        <f t="shared" si="21"/>
        <v>2.4300000000000002E-2</v>
      </c>
      <c r="P470" t="s">
        <v>2195</v>
      </c>
      <c r="T470">
        <v>1</v>
      </c>
      <c r="U470" t="s">
        <v>2880</v>
      </c>
      <c r="V470" t="s">
        <v>2881</v>
      </c>
    </row>
    <row r="471" spans="1:22" x14ac:dyDescent="0.35">
      <c r="A471" t="s">
        <v>2991</v>
      </c>
      <c r="B471" t="s">
        <v>2989</v>
      </c>
      <c r="C471" t="str">
        <f t="shared" si="18"/>
        <v>VC16ET13</v>
      </c>
      <c r="E471" t="s">
        <v>2992</v>
      </c>
      <c r="F471" t="s">
        <v>66</v>
      </c>
      <c r="G471" s="411" t="s">
        <v>156</v>
      </c>
      <c r="H471">
        <v>2014</v>
      </c>
      <c r="I471" s="413">
        <v>23.09</v>
      </c>
      <c r="J471" s="413"/>
      <c r="K471" t="s">
        <v>2990</v>
      </c>
      <c r="O471" s="412">
        <f t="shared" si="21"/>
        <v>0.23089999999999999</v>
      </c>
      <c r="P471" t="s">
        <v>2195</v>
      </c>
      <c r="T471">
        <v>1</v>
      </c>
      <c r="U471" t="s">
        <v>2882</v>
      </c>
      <c r="V471" t="s">
        <v>2883</v>
      </c>
    </row>
    <row r="472" spans="1:22" x14ac:dyDescent="0.35">
      <c r="A472" t="s">
        <v>2991</v>
      </c>
      <c r="B472" t="s">
        <v>2989</v>
      </c>
      <c r="C472" t="str">
        <f t="shared" si="18"/>
        <v>VC16ET14</v>
      </c>
      <c r="E472" t="s">
        <v>2992</v>
      </c>
      <c r="F472" t="s">
        <v>66</v>
      </c>
      <c r="G472" s="411" t="s">
        <v>156</v>
      </c>
      <c r="H472">
        <v>2014</v>
      </c>
      <c r="I472" s="413">
        <v>32.380000000000003</v>
      </c>
      <c r="J472" s="413"/>
      <c r="K472" t="s">
        <v>2990</v>
      </c>
      <c r="O472" s="412">
        <f t="shared" si="21"/>
        <v>0.32380000000000003</v>
      </c>
      <c r="P472" t="s">
        <v>2195</v>
      </c>
      <c r="T472">
        <v>1</v>
      </c>
      <c r="U472" t="s">
        <v>2884</v>
      </c>
      <c r="V472" t="s">
        <v>814</v>
      </c>
    </row>
    <row r="473" spans="1:22" x14ac:dyDescent="0.35">
      <c r="A473" t="s">
        <v>2991</v>
      </c>
      <c r="B473" t="s">
        <v>2989</v>
      </c>
      <c r="C473" t="str">
        <f t="shared" si="18"/>
        <v>VC16ET15</v>
      </c>
      <c r="E473" t="s">
        <v>2992</v>
      </c>
      <c r="F473" t="s">
        <v>66</v>
      </c>
      <c r="G473" s="411" t="s">
        <v>156</v>
      </c>
      <c r="H473">
        <v>2014</v>
      </c>
      <c r="I473" s="413">
        <v>23.09</v>
      </c>
      <c r="J473" s="413"/>
      <c r="K473" t="s">
        <v>2990</v>
      </c>
      <c r="O473" s="412">
        <f t="shared" si="21"/>
        <v>0.23089999999999999</v>
      </c>
      <c r="P473" t="s">
        <v>2195</v>
      </c>
      <c r="T473">
        <v>1</v>
      </c>
      <c r="U473" t="s">
        <v>2885</v>
      </c>
      <c r="V473" t="s">
        <v>2886</v>
      </c>
    </row>
    <row r="474" spans="1:22" x14ac:dyDescent="0.35">
      <c r="A474" t="s">
        <v>2993</v>
      </c>
      <c r="B474" t="s">
        <v>2994</v>
      </c>
      <c r="C474" t="str">
        <f t="shared" si="18"/>
        <v>VC17ET</v>
      </c>
      <c r="D474" t="s">
        <v>2650</v>
      </c>
      <c r="E474" t="s">
        <v>2273</v>
      </c>
      <c r="F474" t="s">
        <v>2240</v>
      </c>
      <c r="G474" s="411" t="s">
        <v>253</v>
      </c>
      <c r="H474">
        <v>2016</v>
      </c>
      <c r="I474" s="413">
        <v>14</v>
      </c>
      <c r="J474" s="413"/>
      <c r="K474" t="s">
        <v>2995</v>
      </c>
      <c r="O474" s="412">
        <f>I474/100</f>
        <v>0.14000000000000001</v>
      </c>
      <c r="P474" t="s">
        <v>1863</v>
      </c>
      <c r="T474">
        <v>0</v>
      </c>
      <c r="U474" t="s">
        <v>2849</v>
      </c>
      <c r="V474" t="s">
        <v>594</v>
      </c>
    </row>
    <row r="475" spans="1:22" s="418" customFormat="1" x14ac:dyDescent="0.35">
      <c r="A475" s="418" t="s">
        <v>2996</v>
      </c>
      <c r="D475" s="418" t="s">
        <v>2658</v>
      </c>
      <c r="E475" s="418" t="s">
        <v>2281</v>
      </c>
      <c r="F475" s="418" t="s">
        <v>2240</v>
      </c>
      <c r="G475" s="419"/>
      <c r="I475" s="428">
        <v>13.09</v>
      </c>
      <c r="J475" s="428"/>
      <c r="K475" s="418" t="s">
        <v>2997</v>
      </c>
      <c r="O475" s="429">
        <f>I475/100/(49-15)</f>
        <v>3.8499999999999997E-3</v>
      </c>
      <c r="P475" s="418" t="s">
        <v>2195</v>
      </c>
      <c r="Q475" s="426"/>
      <c r="T475" s="418">
        <v>0</v>
      </c>
      <c r="U475" s="418" t="s">
        <v>2849</v>
      </c>
      <c r="V475" s="418" t="s">
        <v>594</v>
      </c>
    </row>
    <row r="476" spans="1:22" x14ac:dyDescent="0.35">
      <c r="A476" t="s">
        <v>2850</v>
      </c>
      <c r="B476" t="s">
        <v>2998</v>
      </c>
      <c r="C476" t="str">
        <f t="shared" si="18"/>
        <v>VC18ET</v>
      </c>
      <c r="D476" t="s">
        <v>2658</v>
      </c>
      <c r="E476" t="s">
        <v>2999</v>
      </c>
      <c r="F476" t="s">
        <v>2240</v>
      </c>
      <c r="G476" s="411" t="s">
        <v>253</v>
      </c>
      <c r="H476">
        <v>2016</v>
      </c>
      <c r="I476" s="413">
        <v>6.5</v>
      </c>
      <c r="J476" s="413"/>
      <c r="K476" t="s">
        <v>2995</v>
      </c>
      <c r="L476" t="s">
        <v>2195</v>
      </c>
      <c r="O476" s="412">
        <f>I476/100</f>
        <v>6.5000000000000002E-2</v>
      </c>
      <c r="P476" t="s">
        <v>2195</v>
      </c>
      <c r="T476">
        <v>0</v>
      </c>
      <c r="U476" t="s">
        <v>2849</v>
      </c>
      <c r="V476" t="s">
        <v>594</v>
      </c>
    </row>
    <row r="477" spans="1:22" x14ac:dyDescent="0.35">
      <c r="A477" t="s">
        <v>2850</v>
      </c>
      <c r="B477" t="s">
        <v>2998</v>
      </c>
      <c r="C477" t="str">
        <f t="shared" si="18"/>
        <v>VC18ETU</v>
      </c>
      <c r="E477" t="s">
        <v>2999</v>
      </c>
      <c r="F477" t="s">
        <v>2240</v>
      </c>
      <c r="G477" s="411" t="s">
        <v>253</v>
      </c>
      <c r="H477">
        <v>2016</v>
      </c>
      <c r="I477" s="413">
        <v>2</v>
      </c>
      <c r="J477" s="413"/>
      <c r="K477" t="s">
        <v>2995</v>
      </c>
      <c r="L477" t="s">
        <v>2195</v>
      </c>
      <c r="O477" s="412">
        <f t="shared" ref="O477:O503" si="22">I477/100</f>
        <v>0.02</v>
      </c>
      <c r="P477" t="s">
        <v>2195</v>
      </c>
      <c r="T477">
        <v>0.5</v>
      </c>
      <c r="U477" t="s">
        <v>2867</v>
      </c>
      <c r="V477" t="s">
        <v>336</v>
      </c>
    </row>
    <row r="478" spans="1:22" x14ac:dyDescent="0.35">
      <c r="A478" t="s">
        <v>2850</v>
      </c>
      <c r="B478" t="s">
        <v>2998</v>
      </c>
      <c r="C478" t="str">
        <f t="shared" si="18"/>
        <v>VC18ETR</v>
      </c>
      <c r="E478" t="s">
        <v>2999</v>
      </c>
      <c r="F478" t="s">
        <v>2240</v>
      </c>
      <c r="G478" s="411" t="s">
        <v>253</v>
      </c>
      <c r="H478">
        <v>2016</v>
      </c>
      <c r="I478" s="413">
        <v>7.7</v>
      </c>
      <c r="J478" s="413"/>
      <c r="K478" t="s">
        <v>2995</v>
      </c>
      <c r="L478" t="s">
        <v>2195</v>
      </c>
      <c r="O478" s="412">
        <f t="shared" si="22"/>
        <v>7.6999999999999999E-2</v>
      </c>
      <c r="P478" t="s">
        <v>2195</v>
      </c>
      <c r="T478">
        <v>0.5</v>
      </c>
      <c r="U478" t="s">
        <v>2866</v>
      </c>
      <c r="V478" t="s">
        <v>84</v>
      </c>
    </row>
    <row r="479" spans="1:22" x14ac:dyDescent="0.35">
      <c r="A479" t="s">
        <v>2850</v>
      </c>
      <c r="B479" t="s">
        <v>2998</v>
      </c>
      <c r="C479" t="str">
        <f t="shared" si="18"/>
        <v>VC18ET01</v>
      </c>
      <c r="E479" t="s">
        <v>2999</v>
      </c>
      <c r="F479" t="s">
        <v>2240</v>
      </c>
      <c r="G479" s="411" t="s">
        <v>253</v>
      </c>
      <c r="H479">
        <v>2016</v>
      </c>
      <c r="I479" s="413">
        <v>6.2</v>
      </c>
      <c r="J479" s="413"/>
      <c r="K479" t="s">
        <v>2995</v>
      </c>
      <c r="L479" t="s">
        <v>2195</v>
      </c>
      <c r="O479" s="412">
        <f t="shared" si="22"/>
        <v>6.2E-2</v>
      </c>
      <c r="P479" t="s">
        <v>2195</v>
      </c>
      <c r="T479">
        <v>1</v>
      </c>
      <c r="U479" t="s">
        <v>2868</v>
      </c>
      <c r="V479" t="s">
        <v>806</v>
      </c>
    </row>
    <row r="480" spans="1:22" x14ac:dyDescent="0.35">
      <c r="A480" t="s">
        <v>2850</v>
      </c>
      <c r="B480" t="s">
        <v>2998</v>
      </c>
      <c r="C480" t="str">
        <f t="shared" si="18"/>
        <v>VC18ET02</v>
      </c>
      <c r="E480" t="s">
        <v>2999</v>
      </c>
      <c r="F480" t="s">
        <v>2240</v>
      </c>
      <c r="G480" s="411" t="s">
        <v>253</v>
      </c>
      <c r="H480">
        <v>2016</v>
      </c>
      <c r="I480" s="413">
        <v>1.4</v>
      </c>
      <c r="J480" s="413"/>
      <c r="K480" t="s">
        <v>2995</v>
      </c>
      <c r="L480" t="s">
        <v>2195</v>
      </c>
      <c r="O480" s="412">
        <f t="shared" si="22"/>
        <v>1.3999999999999999E-2</v>
      </c>
      <c r="P480" t="s">
        <v>2195</v>
      </c>
      <c r="T480">
        <v>1</v>
      </c>
      <c r="U480" t="s">
        <v>2869</v>
      </c>
      <c r="V480" t="s">
        <v>2946</v>
      </c>
    </row>
    <row r="481" spans="1:22" x14ac:dyDescent="0.35">
      <c r="A481" t="s">
        <v>2850</v>
      </c>
      <c r="B481" t="s">
        <v>2998</v>
      </c>
      <c r="C481" t="str">
        <f t="shared" si="18"/>
        <v>VC18ET03</v>
      </c>
      <c r="E481" t="s">
        <v>2999</v>
      </c>
      <c r="F481" t="s">
        <v>2240</v>
      </c>
      <c r="G481" s="411" t="s">
        <v>253</v>
      </c>
      <c r="H481">
        <v>2016</v>
      </c>
      <c r="I481" s="413">
        <v>6.9</v>
      </c>
      <c r="J481" s="413"/>
      <c r="K481" t="s">
        <v>2995</v>
      </c>
      <c r="L481" t="s">
        <v>2195</v>
      </c>
      <c r="O481" s="412">
        <f t="shared" si="22"/>
        <v>6.9000000000000006E-2</v>
      </c>
      <c r="P481" t="s">
        <v>2195</v>
      </c>
      <c r="T481">
        <v>1</v>
      </c>
      <c r="U481" t="s">
        <v>2871</v>
      </c>
      <c r="V481" t="s">
        <v>805</v>
      </c>
    </row>
    <row r="482" spans="1:22" x14ac:dyDescent="0.35">
      <c r="A482" t="s">
        <v>2850</v>
      </c>
      <c r="B482" t="s">
        <v>2998</v>
      </c>
      <c r="C482" t="str">
        <f t="shared" si="18"/>
        <v>VC18ET04</v>
      </c>
      <c r="E482" t="s">
        <v>2999</v>
      </c>
      <c r="F482" t="s">
        <v>2240</v>
      </c>
      <c r="G482" s="411" t="s">
        <v>253</v>
      </c>
      <c r="H482">
        <v>2016</v>
      </c>
      <c r="I482" s="413">
        <v>9.4</v>
      </c>
      <c r="J482" s="413"/>
      <c r="K482" t="s">
        <v>2995</v>
      </c>
      <c r="L482" t="s">
        <v>2195</v>
      </c>
      <c r="O482" s="412">
        <f t="shared" si="22"/>
        <v>9.4E-2</v>
      </c>
      <c r="P482" t="s">
        <v>2195</v>
      </c>
      <c r="T482">
        <v>1</v>
      </c>
      <c r="U482" t="s">
        <v>2872</v>
      </c>
      <c r="V482" t="s">
        <v>809</v>
      </c>
    </row>
    <row r="483" spans="1:22" x14ac:dyDescent="0.35">
      <c r="A483" t="s">
        <v>2850</v>
      </c>
      <c r="B483" t="s">
        <v>2998</v>
      </c>
      <c r="C483" t="str">
        <f t="shared" si="18"/>
        <v>VC18ET05</v>
      </c>
      <c r="E483" t="s">
        <v>2999</v>
      </c>
      <c r="F483" t="s">
        <v>2240</v>
      </c>
      <c r="G483" s="411" t="s">
        <v>253</v>
      </c>
      <c r="H483">
        <v>2016</v>
      </c>
      <c r="I483" s="413">
        <v>0.3</v>
      </c>
      <c r="J483" s="413"/>
      <c r="K483" t="s">
        <v>2995</v>
      </c>
      <c r="L483" t="s">
        <v>2195</v>
      </c>
      <c r="O483" s="412">
        <f t="shared" si="22"/>
        <v>3.0000000000000001E-3</v>
      </c>
      <c r="P483" t="s">
        <v>2195</v>
      </c>
      <c r="T483">
        <v>1</v>
      </c>
      <c r="U483" t="s">
        <v>2873</v>
      </c>
      <c r="V483" t="s">
        <v>2874</v>
      </c>
    </row>
    <row r="484" spans="1:22" x14ac:dyDescent="0.35">
      <c r="A484" t="s">
        <v>2850</v>
      </c>
      <c r="B484" t="s">
        <v>2998</v>
      </c>
      <c r="C484" t="str">
        <f t="shared" si="18"/>
        <v>VC18ET06</v>
      </c>
      <c r="E484" t="s">
        <v>2999</v>
      </c>
      <c r="F484" t="s">
        <v>2240</v>
      </c>
      <c r="G484" s="411" t="s">
        <v>253</v>
      </c>
      <c r="H484">
        <v>2016</v>
      </c>
      <c r="I484" s="413">
        <v>4.5999999999999996</v>
      </c>
      <c r="J484" s="413"/>
      <c r="K484" t="s">
        <v>2995</v>
      </c>
      <c r="L484" t="s">
        <v>2195</v>
      </c>
      <c r="O484" s="412">
        <f t="shared" si="22"/>
        <v>4.5999999999999999E-2</v>
      </c>
      <c r="P484" t="s">
        <v>2195</v>
      </c>
      <c r="T484">
        <v>1</v>
      </c>
      <c r="U484" t="s">
        <v>2876</v>
      </c>
      <c r="V484" t="s">
        <v>2877</v>
      </c>
    </row>
    <row r="485" spans="1:22" ht="13" customHeight="1" x14ac:dyDescent="0.35">
      <c r="A485" t="s">
        <v>2850</v>
      </c>
      <c r="B485" t="s">
        <v>2998</v>
      </c>
      <c r="C485" t="str">
        <f t="shared" si="18"/>
        <v>VC18ET07</v>
      </c>
      <c r="E485" t="s">
        <v>2999</v>
      </c>
      <c r="F485" t="s">
        <v>2240</v>
      </c>
      <c r="G485" s="411" t="s">
        <v>253</v>
      </c>
      <c r="H485">
        <v>2016</v>
      </c>
      <c r="I485" s="413">
        <v>3.7</v>
      </c>
      <c r="J485" s="413"/>
      <c r="K485" t="s">
        <v>2995</v>
      </c>
      <c r="L485" t="s">
        <v>2195</v>
      </c>
      <c r="O485" s="412">
        <f t="shared" si="22"/>
        <v>3.7000000000000005E-2</v>
      </c>
      <c r="P485" t="s">
        <v>2195</v>
      </c>
      <c r="T485">
        <v>1</v>
      </c>
      <c r="U485" t="s">
        <v>2878</v>
      </c>
      <c r="V485" t="s">
        <v>2879</v>
      </c>
    </row>
    <row r="486" spans="1:22" ht="13" customHeight="1" x14ac:dyDescent="0.35">
      <c r="A486" t="s">
        <v>2850</v>
      </c>
      <c r="B486" t="s">
        <v>2998</v>
      </c>
      <c r="C486" t="str">
        <f t="shared" si="18"/>
        <v>VC18ET12</v>
      </c>
      <c r="E486" t="s">
        <v>2999</v>
      </c>
      <c r="F486" t="s">
        <v>2240</v>
      </c>
      <c r="G486" s="411" t="s">
        <v>253</v>
      </c>
      <c r="H486">
        <v>2016</v>
      </c>
      <c r="I486" s="413">
        <v>7.3</v>
      </c>
      <c r="J486" s="413"/>
      <c r="K486" t="s">
        <v>2995</v>
      </c>
      <c r="L486" t="s">
        <v>2195</v>
      </c>
      <c r="O486" s="412">
        <f t="shared" si="22"/>
        <v>7.2999999999999995E-2</v>
      </c>
      <c r="P486" t="s">
        <v>2195</v>
      </c>
      <c r="T486">
        <v>1</v>
      </c>
      <c r="U486" t="s">
        <v>2880</v>
      </c>
      <c r="V486" t="s">
        <v>2881</v>
      </c>
    </row>
    <row r="487" spans="1:22" ht="13" customHeight="1" x14ac:dyDescent="0.35">
      <c r="A487" t="s">
        <v>2850</v>
      </c>
      <c r="B487" t="s">
        <v>2998</v>
      </c>
      <c r="C487" t="str">
        <f t="shared" si="18"/>
        <v>VC18ET13</v>
      </c>
      <c r="E487" t="s">
        <v>2999</v>
      </c>
      <c r="F487" t="s">
        <v>2240</v>
      </c>
      <c r="G487" s="411" t="s">
        <v>253</v>
      </c>
      <c r="H487">
        <v>2016</v>
      </c>
      <c r="I487" s="413">
        <v>2.6</v>
      </c>
      <c r="J487" s="413"/>
      <c r="K487" t="s">
        <v>2995</v>
      </c>
      <c r="L487" t="s">
        <v>2195</v>
      </c>
      <c r="O487" s="412">
        <f t="shared" si="22"/>
        <v>2.6000000000000002E-2</v>
      </c>
      <c r="P487" t="s">
        <v>2195</v>
      </c>
      <c r="T487">
        <v>1</v>
      </c>
      <c r="U487" t="s">
        <v>2882</v>
      </c>
      <c r="V487" t="s">
        <v>2883</v>
      </c>
    </row>
    <row r="488" spans="1:22" ht="13" customHeight="1" x14ac:dyDescent="0.35">
      <c r="A488" t="s">
        <v>2850</v>
      </c>
      <c r="B488" t="s">
        <v>2998</v>
      </c>
      <c r="C488" t="str">
        <f t="shared" ref="C488:C512" si="23">_xlfn.CONCAT(B488,U488)</f>
        <v>VC18ET14</v>
      </c>
      <c r="E488" t="s">
        <v>2999</v>
      </c>
      <c r="F488" t="s">
        <v>2240</v>
      </c>
      <c r="G488" s="411" t="s">
        <v>253</v>
      </c>
      <c r="H488">
        <v>2016</v>
      </c>
      <c r="I488" s="413">
        <v>1.4</v>
      </c>
      <c r="J488" s="413"/>
      <c r="K488" t="s">
        <v>2995</v>
      </c>
      <c r="L488" t="s">
        <v>2195</v>
      </c>
      <c r="O488" s="412">
        <f t="shared" si="22"/>
        <v>1.3999999999999999E-2</v>
      </c>
      <c r="P488" t="s">
        <v>2195</v>
      </c>
      <c r="T488">
        <v>1</v>
      </c>
      <c r="U488" t="s">
        <v>2884</v>
      </c>
      <c r="V488" t="s">
        <v>814</v>
      </c>
    </row>
    <row r="489" spans="1:22" ht="13" customHeight="1" x14ac:dyDescent="0.35">
      <c r="A489" t="s">
        <v>2850</v>
      </c>
      <c r="B489" t="s">
        <v>2998</v>
      </c>
      <c r="C489" t="str">
        <f t="shared" si="23"/>
        <v>VC18ET15</v>
      </c>
      <c r="E489" t="s">
        <v>2999</v>
      </c>
      <c r="F489" t="s">
        <v>2240</v>
      </c>
      <c r="G489" s="411" t="s">
        <v>253</v>
      </c>
      <c r="H489">
        <v>2016</v>
      </c>
      <c r="I489" s="413">
        <v>3.5</v>
      </c>
      <c r="J489" s="413"/>
      <c r="K489" t="s">
        <v>2995</v>
      </c>
      <c r="L489" t="s">
        <v>2195</v>
      </c>
      <c r="O489" s="412">
        <f t="shared" si="22"/>
        <v>3.5000000000000003E-2</v>
      </c>
      <c r="P489" t="s">
        <v>2195</v>
      </c>
      <c r="T489">
        <v>1</v>
      </c>
      <c r="U489" t="s">
        <v>2885</v>
      </c>
      <c r="V489" t="s">
        <v>2886</v>
      </c>
    </row>
    <row r="490" spans="1:22" ht="13" customHeight="1" x14ac:dyDescent="0.35">
      <c r="A490" t="s">
        <v>2850</v>
      </c>
      <c r="B490" t="s">
        <v>3000</v>
      </c>
      <c r="C490" t="str">
        <f t="shared" si="23"/>
        <v>VC19ET</v>
      </c>
      <c r="D490" t="s">
        <v>2660</v>
      </c>
      <c r="E490" t="s">
        <v>3001</v>
      </c>
      <c r="F490" t="s">
        <v>2240</v>
      </c>
      <c r="G490" s="411" t="s">
        <v>253</v>
      </c>
      <c r="H490">
        <v>2016</v>
      </c>
      <c r="I490" s="413">
        <v>14.8</v>
      </c>
      <c r="J490" s="413"/>
      <c r="K490" t="s">
        <v>2995</v>
      </c>
      <c r="L490" t="s">
        <v>2195</v>
      </c>
      <c r="O490" s="412">
        <f t="shared" si="22"/>
        <v>0.14800000000000002</v>
      </c>
      <c r="P490" t="s">
        <v>2195</v>
      </c>
      <c r="T490">
        <v>0</v>
      </c>
      <c r="U490" t="s">
        <v>2849</v>
      </c>
      <c r="V490" t="s">
        <v>594</v>
      </c>
    </row>
    <row r="491" spans="1:22" ht="13" customHeight="1" x14ac:dyDescent="0.35">
      <c r="A491" t="s">
        <v>2850</v>
      </c>
      <c r="B491" t="s">
        <v>3000</v>
      </c>
      <c r="C491" t="str">
        <f t="shared" si="23"/>
        <v>VC19ETU</v>
      </c>
      <c r="E491" t="s">
        <v>3001</v>
      </c>
      <c r="F491" t="s">
        <v>2240</v>
      </c>
      <c r="G491" s="411" t="s">
        <v>253</v>
      </c>
      <c r="H491">
        <v>2016</v>
      </c>
      <c r="I491" s="413">
        <v>10.6</v>
      </c>
      <c r="J491" s="413"/>
      <c r="K491" t="s">
        <v>2995</v>
      </c>
      <c r="L491" t="s">
        <v>2195</v>
      </c>
      <c r="O491" s="412">
        <f t="shared" si="22"/>
        <v>0.106</v>
      </c>
      <c r="P491" t="s">
        <v>2195</v>
      </c>
      <c r="T491">
        <v>0.5</v>
      </c>
      <c r="U491" t="s">
        <v>2867</v>
      </c>
      <c r="V491" t="s">
        <v>336</v>
      </c>
    </row>
    <row r="492" spans="1:22" ht="13" customHeight="1" x14ac:dyDescent="0.35">
      <c r="A492" t="s">
        <v>2850</v>
      </c>
      <c r="B492" t="s">
        <v>3000</v>
      </c>
      <c r="C492" t="str">
        <f t="shared" si="23"/>
        <v>VC19ETR</v>
      </c>
      <c r="E492" t="s">
        <v>3001</v>
      </c>
      <c r="F492" t="s">
        <v>2240</v>
      </c>
      <c r="G492" s="411" t="s">
        <v>253</v>
      </c>
      <c r="H492">
        <v>2016</v>
      </c>
      <c r="I492" s="413">
        <v>16</v>
      </c>
      <c r="J492" s="413"/>
      <c r="K492" t="s">
        <v>2995</v>
      </c>
      <c r="L492" t="s">
        <v>2195</v>
      </c>
      <c r="O492" s="412">
        <f t="shared" si="22"/>
        <v>0.16</v>
      </c>
      <c r="P492" t="s">
        <v>2195</v>
      </c>
      <c r="T492">
        <v>0.5</v>
      </c>
      <c r="U492" t="s">
        <v>2866</v>
      </c>
      <c r="V492" t="s">
        <v>84</v>
      </c>
    </row>
    <row r="493" spans="1:22" ht="13" customHeight="1" x14ac:dyDescent="0.35">
      <c r="A493" t="s">
        <v>2850</v>
      </c>
      <c r="B493" t="s">
        <v>3000</v>
      </c>
      <c r="C493" t="str">
        <f t="shared" si="23"/>
        <v>VC19ET01</v>
      </c>
      <c r="E493" t="s">
        <v>3001</v>
      </c>
      <c r="F493" t="s">
        <v>2240</v>
      </c>
      <c r="G493" s="411" t="s">
        <v>253</v>
      </c>
      <c r="H493">
        <v>2016</v>
      </c>
      <c r="I493" s="413">
        <v>10.8</v>
      </c>
      <c r="J493" s="413"/>
      <c r="K493" t="s">
        <v>2995</v>
      </c>
      <c r="L493" t="s">
        <v>2195</v>
      </c>
      <c r="O493" s="412">
        <f t="shared" si="22"/>
        <v>0.10800000000000001</v>
      </c>
      <c r="P493" t="s">
        <v>2195</v>
      </c>
      <c r="T493">
        <v>1</v>
      </c>
      <c r="U493" t="s">
        <v>2868</v>
      </c>
      <c r="V493" t="s">
        <v>806</v>
      </c>
    </row>
    <row r="494" spans="1:22" ht="13" customHeight="1" x14ac:dyDescent="0.35">
      <c r="A494" t="s">
        <v>2850</v>
      </c>
      <c r="B494" t="s">
        <v>3000</v>
      </c>
      <c r="C494" t="str">
        <f t="shared" si="23"/>
        <v>VC19ET02</v>
      </c>
      <c r="E494" t="s">
        <v>3001</v>
      </c>
      <c r="F494" t="s">
        <v>2240</v>
      </c>
      <c r="G494" s="411" t="s">
        <v>253</v>
      </c>
      <c r="H494">
        <v>2016</v>
      </c>
      <c r="I494" s="413">
        <v>6</v>
      </c>
      <c r="J494" s="413"/>
      <c r="K494" t="s">
        <v>2995</v>
      </c>
      <c r="L494" t="s">
        <v>2195</v>
      </c>
      <c r="O494" s="412">
        <f t="shared" si="22"/>
        <v>0.06</v>
      </c>
      <c r="P494" t="s">
        <v>2195</v>
      </c>
      <c r="T494">
        <v>1</v>
      </c>
      <c r="U494" t="s">
        <v>2869</v>
      </c>
      <c r="V494" t="s">
        <v>2946</v>
      </c>
    </row>
    <row r="495" spans="1:22" ht="13" customHeight="1" x14ac:dyDescent="0.35">
      <c r="A495" t="s">
        <v>2850</v>
      </c>
      <c r="B495" t="s">
        <v>3000</v>
      </c>
      <c r="C495" t="str">
        <f t="shared" si="23"/>
        <v>VC19ET03</v>
      </c>
      <c r="E495" t="s">
        <v>3001</v>
      </c>
      <c r="F495" t="s">
        <v>2240</v>
      </c>
      <c r="G495" s="411" t="s">
        <v>253</v>
      </c>
      <c r="H495">
        <v>2016</v>
      </c>
      <c r="I495" s="413">
        <v>13.4</v>
      </c>
      <c r="J495" s="413"/>
      <c r="K495" t="s">
        <v>2995</v>
      </c>
      <c r="L495" t="s">
        <v>2195</v>
      </c>
      <c r="O495" s="412">
        <f t="shared" si="22"/>
        <v>0.13400000000000001</v>
      </c>
      <c r="P495" t="s">
        <v>2195</v>
      </c>
      <c r="T495">
        <v>1</v>
      </c>
      <c r="U495" t="s">
        <v>2871</v>
      </c>
      <c r="V495" t="s">
        <v>805</v>
      </c>
    </row>
    <row r="496" spans="1:22" ht="13" customHeight="1" x14ac:dyDescent="0.35">
      <c r="A496" t="s">
        <v>2850</v>
      </c>
      <c r="B496" t="s">
        <v>3000</v>
      </c>
      <c r="C496" t="str">
        <f t="shared" si="23"/>
        <v>VC19ET04</v>
      </c>
      <c r="E496" t="s">
        <v>3001</v>
      </c>
      <c r="F496" t="s">
        <v>2240</v>
      </c>
      <c r="G496" s="411" t="s">
        <v>253</v>
      </c>
      <c r="H496">
        <v>2016</v>
      </c>
      <c r="I496" s="413">
        <v>20.2</v>
      </c>
      <c r="J496" s="413"/>
      <c r="K496" t="s">
        <v>2995</v>
      </c>
      <c r="L496" t="s">
        <v>2195</v>
      </c>
      <c r="O496" s="412">
        <f t="shared" si="22"/>
        <v>0.20199999999999999</v>
      </c>
      <c r="P496" t="s">
        <v>2195</v>
      </c>
      <c r="T496">
        <v>1</v>
      </c>
      <c r="U496" t="s">
        <v>2872</v>
      </c>
      <c r="V496" t="s">
        <v>809</v>
      </c>
    </row>
    <row r="497" spans="1:22" ht="13" customHeight="1" x14ac:dyDescent="0.35">
      <c r="A497" t="s">
        <v>2850</v>
      </c>
      <c r="B497" t="s">
        <v>3000</v>
      </c>
      <c r="C497" t="str">
        <f t="shared" si="23"/>
        <v>VC19ET05</v>
      </c>
      <c r="E497" t="s">
        <v>3001</v>
      </c>
      <c r="F497" t="s">
        <v>2240</v>
      </c>
      <c r="G497" s="411" t="s">
        <v>253</v>
      </c>
      <c r="H497">
        <v>2016</v>
      </c>
      <c r="I497" s="413">
        <v>4.5999999999999996</v>
      </c>
      <c r="J497" s="413"/>
      <c r="K497" t="s">
        <v>2995</v>
      </c>
      <c r="L497" t="s">
        <v>2195</v>
      </c>
      <c r="O497" s="412">
        <f t="shared" si="22"/>
        <v>4.5999999999999999E-2</v>
      </c>
      <c r="P497" t="s">
        <v>2195</v>
      </c>
      <c r="T497">
        <v>1</v>
      </c>
      <c r="U497" t="s">
        <v>2873</v>
      </c>
      <c r="V497" t="s">
        <v>2874</v>
      </c>
    </row>
    <row r="498" spans="1:22" ht="13" customHeight="1" x14ac:dyDescent="0.35">
      <c r="A498" t="s">
        <v>2850</v>
      </c>
      <c r="B498" t="s">
        <v>3000</v>
      </c>
      <c r="C498" t="str">
        <f t="shared" si="23"/>
        <v>VC19ET06</v>
      </c>
      <c r="E498" t="s">
        <v>3001</v>
      </c>
      <c r="F498" t="s">
        <v>2240</v>
      </c>
      <c r="G498" s="411" t="s">
        <v>253</v>
      </c>
      <c r="H498">
        <v>2016</v>
      </c>
      <c r="I498" s="413">
        <v>12.5</v>
      </c>
      <c r="J498" s="413"/>
      <c r="K498" t="s">
        <v>2995</v>
      </c>
      <c r="L498" t="s">
        <v>2195</v>
      </c>
      <c r="O498" s="412">
        <f t="shared" si="22"/>
        <v>0.125</v>
      </c>
      <c r="P498" t="s">
        <v>2195</v>
      </c>
      <c r="T498">
        <v>1</v>
      </c>
      <c r="U498" t="s">
        <v>2876</v>
      </c>
      <c r="V498" t="s">
        <v>2877</v>
      </c>
    </row>
    <row r="499" spans="1:22" ht="13" customHeight="1" x14ac:dyDescent="0.35">
      <c r="A499" t="s">
        <v>2850</v>
      </c>
      <c r="B499" t="s">
        <v>3000</v>
      </c>
      <c r="C499" t="str">
        <f t="shared" si="23"/>
        <v>VC19ET07</v>
      </c>
      <c r="E499" t="s">
        <v>3001</v>
      </c>
      <c r="F499" t="s">
        <v>2240</v>
      </c>
      <c r="G499" s="411" t="s">
        <v>253</v>
      </c>
      <c r="H499">
        <v>2016</v>
      </c>
      <c r="I499" s="413">
        <v>11.4</v>
      </c>
      <c r="J499" s="413"/>
      <c r="K499" t="s">
        <v>2995</v>
      </c>
      <c r="L499" t="s">
        <v>2195</v>
      </c>
      <c r="O499" s="412">
        <f t="shared" si="22"/>
        <v>0.114</v>
      </c>
      <c r="P499" t="s">
        <v>2195</v>
      </c>
      <c r="T499">
        <v>1</v>
      </c>
      <c r="U499" t="s">
        <v>2878</v>
      </c>
      <c r="V499" t="s">
        <v>2879</v>
      </c>
    </row>
    <row r="500" spans="1:22" ht="13" customHeight="1" x14ac:dyDescent="0.35">
      <c r="A500" t="s">
        <v>2850</v>
      </c>
      <c r="B500" t="s">
        <v>3000</v>
      </c>
      <c r="C500" t="str">
        <f t="shared" si="23"/>
        <v>VC19ET12</v>
      </c>
      <c r="E500" t="s">
        <v>3001</v>
      </c>
      <c r="F500" t="s">
        <v>2240</v>
      </c>
      <c r="G500" s="411" t="s">
        <v>253</v>
      </c>
      <c r="H500">
        <v>2016</v>
      </c>
      <c r="I500" s="413">
        <v>18.899999999999999</v>
      </c>
      <c r="J500" s="413"/>
      <c r="K500" t="s">
        <v>2995</v>
      </c>
      <c r="L500" t="s">
        <v>2195</v>
      </c>
      <c r="O500" s="412">
        <f t="shared" si="22"/>
        <v>0.18899999999999997</v>
      </c>
      <c r="P500" t="s">
        <v>2195</v>
      </c>
      <c r="T500">
        <v>1</v>
      </c>
      <c r="U500" t="s">
        <v>2880</v>
      </c>
      <c r="V500" t="s">
        <v>2881</v>
      </c>
    </row>
    <row r="501" spans="1:22" ht="13" customHeight="1" x14ac:dyDescent="0.35">
      <c r="A501" t="s">
        <v>2850</v>
      </c>
      <c r="B501" t="s">
        <v>3000</v>
      </c>
      <c r="C501" t="str">
        <f t="shared" si="23"/>
        <v>VC19ET13</v>
      </c>
      <c r="E501" t="s">
        <v>3001</v>
      </c>
      <c r="F501" t="s">
        <v>2240</v>
      </c>
      <c r="G501" s="411" t="s">
        <v>253</v>
      </c>
      <c r="H501">
        <v>2016</v>
      </c>
      <c r="I501" s="413">
        <v>19.899999999999999</v>
      </c>
      <c r="J501" s="413"/>
      <c r="K501" t="s">
        <v>2995</v>
      </c>
      <c r="L501" t="s">
        <v>2195</v>
      </c>
      <c r="O501" s="412">
        <f t="shared" si="22"/>
        <v>0.19899999999999998</v>
      </c>
      <c r="P501" t="s">
        <v>2195</v>
      </c>
      <c r="T501">
        <v>1</v>
      </c>
      <c r="U501" t="s">
        <v>2882</v>
      </c>
      <c r="V501" t="s">
        <v>2883</v>
      </c>
    </row>
    <row r="502" spans="1:22" ht="13" customHeight="1" x14ac:dyDescent="0.35">
      <c r="A502" t="s">
        <v>2850</v>
      </c>
      <c r="B502" t="s">
        <v>3000</v>
      </c>
      <c r="C502" t="str">
        <f t="shared" si="23"/>
        <v>VC19ET14</v>
      </c>
      <c r="E502" t="s">
        <v>3001</v>
      </c>
      <c r="F502" t="s">
        <v>2240</v>
      </c>
      <c r="G502" s="411" t="s">
        <v>253</v>
      </c>
      <c r="H502">
        <v>2016</v>
      </c>
      <c r="I502" s="413">
        <v>10.199999999999999</v>
      </c>
      <c r="J502" s="413"/>
      <c r="K502" t="s">
        <v>2995</v>
      </c>
      <c r="L502" t="s">
        <v>2195</v>
      </c>
      <c r="O502" s="412">
        <f t="shared" si="22"/>
        <v>0.10199999999999999</v>
      </c>
      <c r="P502" t="s">
        <v>2195</v>
      </c>
      <c r="T502">
        <v>1</v>
      </c>
      <c r="U502" t="s">
        <v>2884</v>
      </c>
      <c r="V502" t="s">
        <v>814</v>
      </c>
    </row>
    <row r="503" spans="1:22" ht="13" customHeight="1" x14ac:dyDescent="0.35">
      <c r="A503" t="s">
        <v>2850</v>
      </c>
      <c r="B503" t="s">
        <v>3000</v>
      </c>
      <c r="C503" t="str">
        <f t="shared" si="23"/>
        <v>VC19ET15</v>
      </c>
      <c r="E503" t="s">
        <v>3001</v>
      </c>
      <c r="F503" t="s">
        <v>2240</v>
      </c>
      <c r="G503" s="411" t="s">
        <v>253</v>
      </c>
      <c r="H503">
        <v>2016</v>
      </c>
      <c r="I503" s="413">
        <v>11</v>
      </c>
      <c r="J503" s="413"/>
      <c r="K503" t="s">
        <v>2995</v>
      </c>
      <c r="L503" t="s">
        <v>2195</v>
      </c>
      <c r="O503" s="412">
        <f t="shared" si="22"/>
        <v>0.11</v>
      </c>
      <c r="P503" t="s">
        <v>2195</v>
      </c>
      <c r="T503">
        <v>1</v>
      </c>
      <c r="U503" t="s">
        <v>2885</v>
      </c>
      <c r="V503" t="s">
        <v>2886</v>
      </c>
    </row>
    <row r="504" spans="1:22" s="418" customFormat="1" x14ac:dyDescent="0.35">
      <c r="A504" s="418" t="s">
        <v>2996</v>
      </c>
      <c r="D504" s="418" t="s">
        <v>2662</v>
      </c>
      <c r="E504" s="418" t="s">
        <v>2284</v>
      </c>
      <c r="F504" s="418" t="s">
        <v>2240</v>
      </c>
      <c r="G504" s="419"/>
      <c r="I504" s="428">
        <v>37.020000000000003</v>
      </c>
      <c r="J504" s="428"/>
      <c r="P504" s="418" t="s">
        <v>2909</v>
      </c>
      <c r="Q504" s="426"/>
      <c r="T504" s="418">
        <v>0</v>
      </c>
      <c r="U504" s="418" t="s">
        <v>2849</v>
      </c>
      <c r="V504" s="418" t="s">
        <v>594</v>
      </c>
    </row>
    <row r="505" spans="1:22" x14ac:dyDescent="0.35">
      <c r="A505" t="s">
        <v>3002</v>
      </c>
      <c r="B505" t="s">
        <v>3003</v>
      </c>
      <c r="C505" t="str">
        <f t="shared" si="23"/>
        <v>VC20ET</v>
      </c>
      <c r="D505" t="s">
        <v>2671</v>
      </c>
      <c r="E505" t="s">
        <v>3004</v>
      </c>
      <c r="F505" t="s">
        <v>70</v>
      </c>
      <c r="G505" s="411" t="s">
        <v>156</v>
      </c>
      <c r="H505" t="s">
        <v>3005</v>
      </c>
      <c r="I505" s="413">
        <v>29.07</v>
      </c>
      <c r="J505" s="413"/>
      <c r="K505" t="s">
        <v>2899</v>
      </c>
      <c r="O505" s="412">
        <f>I505/100</f>
        <v>0.29070000000000001</v>
      </c>
      <c r="P505" t="s">
        <v>2909</v>
      </c>
      <c r="T505">
        <v>0</v>
      </c>
      <c r="U505" t="s">
        <v>2849</v>
      </c>
      <c r="V505" t="s">
        <v>594</v>
      </c>
    </row>
    <row r="506" spans="1:22" x14ac:dyDescent="0.35">
      <c r="A506" t="s">
        <v>3002</v>
      </c>
      <c r="B506" t="s">
        <v>3003</v>
      </c>
      <c r="C506" t="str">
        <f t="shared" si="23"/>
        <v>VC20ET04</v>
      </c>
      <c r="E506" t="s">
        <v>3004</v>
      </c>
      <c r="F506" t="s">
        <v>70</v>
      </c>
      <c r="G506" s="411" t="s">
        <v>156</v>
      </c>
      <c r="H506" t="s">
        <v>3005</v>
      </c>
      <c r="I506" s="413">
        <v>30.4</v>
      </c>
      <c r="J506" s="413"/>
      <c r="K506" t="s">
        <v>2899</v>
      </c>
      <c r="O506" s="412">
        <f t="shared" ref="O506:O512" si="24">I506/100</f>
        <v>0.30399999999999999</v>
      </c>
      <c r="P506" t="s">
        <v>2909</v>
      </c>
      <c r="T506">
        <v>1</v>
      </c>
      <c r="U506" t="s">
        <v>2872</v>
      </c>
      <c r="V506" t="s">
        <v>809</v>
      </c>
    </row>
    <row r="507" spans="1:22" x14ac:dyDescent="0.35">
      <c r="A507" t="s">
        <v>3002</v>
      </c>
      <c r="B507" t="s">
        <v>3003</v>
      </c>
      <c r="C507" t="str">
        <f t="shared" si="23"/>
        <v>VC20ET03</v>
      </c>
      <c r="E507" t="s">
        <v>3004</v>
      </c>
      <c r="F507" t="s">
        <v>70</v>
      </c>
      <c r="G507" s="411" t="s">
        <v>156</v>
      </c>
      <c r="H507" t="s">
        <v>3006</v>
      </c>
      <c r="I507" s="413">
        <v>25.9</v>
      </c>
      <c r="J507" s="413"/>
      <c r="K507" t="s">
        <v>2899</v>
      </c>
      <c r="O507" s="412">
        <f t="shared" si="24"/>
        <v>0.25900000000000001</v>
      </c>
      <c r="P507" t="s">
        <v>2909</v>
      </c>
      <c r="T507">
        <v>1</v>
      </c>
      <c r="U507" t="s">
        <v>2871</v>
      </c>
      <c r="V507" t="s">
        <v>805</v>
      </c>
    </row>
    <row r="508" spans="1:22" x14ac:dyDescent="0.35">
      <c r="A508" t="s">
        <v>3002</v>
      </c>
      <c r="B508" t="s">
        <v>3003</v>
      </c>
      <c r="C508" t="str">
        <f t="shared" si="23"/>
        <v>VC20ET07</v>
      </c>
      <c r="E508" t="s">
        <v>3004</v>
      </c>
      <c r="F508" t="s">
        <v>70</v>
      </c>
      <c r="G508" s="411" t="s">
        <v>156</v>
      </c>
      <c r="H508" t="s">
        <v>3005</v>
      </c>
      <c r="I508" s="413">
        <v>33.9</v>
      </c>
      <c r="J508" s="413"/>
      <c r="K508" t="s">
        <v>2899</v>
      </c>
      <c r="O508" s="412">
        <f t="shared" si="24"/>
        <v>0.33899999999999997</v>
      </c>
      <c r="P508" t="s">
        <v>2909</v>
      </c>
      <c r="T508">
        <v>1</v>
      </c>
      <c r="U508" t="s">
        <v>2878</v>
      </c>
      <c r="V508" t="s">
        <v>2879</v>
      </c>
    </row>
    <row r="509" spans="1:22" x14ac:dyDescent="0.35">
      <c r="A509" t="s">
        <v>3002</v>
      </c>
      <c r="B509" t="s">
        <v>3003</v>
      </c>
      <c r="C509" t="str">
        <f t="shared" si="23"/>
        <v>VC20ET01</v>
      </c>
      <c r="E509" t="s">
        <v>3004</v>
      </c>
      <c r="F509" t="s">
        <v>70</v>
      </c>
      <c r="G509" s="411" t="s">
        <v>156</v>
      </c>
      <c r="H509">
        <v>2019</v>
      </c>
      <c r="I509" s="413">
        <v>22.3</v>
      </c>
      <c r="J509" s="413"/>
      <c r="K509" t="s">
        <v>2899</v>
      </c>
      <c r="O509" s="412">
        <f t="shared" si="24"/>
        <v>0.223</v>
      </c>
      <c r="P509" t="s">
        <v>1863</v>
      </c>
      <c r="T509">
        <v>1</v>
      </c>
      <c r="U509" t="s">
        <v>2868</v>
      </c>
      <c r="V509" t="s">
        <v>806</v>
      </c>
    </row>
    <row r="510" spans="1:22" x14ac:dyDescent="0.35">
      <c r="A510" t="s">
        <v>3002</v>
      </c>
      <c r="B510" t="s">
        <v>3003</v>
      </c>
      <c r="C510" t="str">
        <f t="shared" si="23"/>
        <v>VC20ET12</v>
      </c>
      <c r="E510" t="s">
        <v>3004</v>
      </c>
      <c r="F510" t="s">
        <v>70</v>
      </c>
      <c r="G510" s="411" t="s">
        <v>156</v>
      </c>
      <c r="H510">
        <v>2018</v>
      </c>
      <c r="I510" s="413">
        <v>28.6</v>
      </c>
      <c r="J510" s="413"/>
      <c r="K510" t="s">
        <v>2899</v>
      </c>
      <c r="O510" s="412">
        <f t="shared" si="24"/>
        <v>0.28600000000000003</v>
      </c>
      <c r="P510" t="s">
        <v>1863</v>
      </c>
      <c r="T510">
        <v>1</v>
      </c>
      <c r="U510" t="s">
        <v>2880</v>
      </c>
      <c r="V510" t="s">
        <v>2881</v>
      </c>
    </row>
    <row r="511" spans="1:22" x14ac:dyDescent="0.35">
      <c r="A511" t="s">
        <v>3002</v>
      </c>
      <c r="B511" t="s">
        <v>3003</v>
      </c>
      <c r="C511" t="str">
        <f t="shared" si="23"/>
        <v>VC20ET15</v>
      </c>
      <c r="E511" t="s">
        <v>3004</v>
      </c>
      <c r="F511" t="s">
        <v>70</v>
      </c>
      <c r="G511" s="411" t="s">
        <v>156</v>
      </c>
      <c r="H511">
        <v>2018</v>
      </c>
      <c r="I511" s="413">
        <v>18.2</v>
      </c>
      <c r="J511" s="413"/>
      <c r="K511" t="s">
        <v>2899</v>
      </c>
      <c r="O511" s="412">
        <f t="shared" si="24"/>
        <v>0.182</v>
      </c>
      <c r="P511" t="s">
        <v>1863</v>
      </c>
      <c r="T511">
        <v>1</v>
      </c>
      <c r="U511" t="s">
        <v>2885</v>
      </c>
      <c r="V511" t="s">
        <v>2886</v>
      </c>
    </row>
    <row r="512" spans="1:22" x14ac:dyDescent="0.35">
      <c r="A512" t="s">
        <v>3002</v>
      </c>
      <c r="B512" t="s">
        <v>3003</v>
      </c>
      <c r="C512" t="str">
        <f t="shared" si="23"/>
        <v>VC20ET05</v>
      </c>
      <c r="E512" t="s">
        <v>3004</v>
      </c>
      <c r="F512" t="s">
        <v>70</v>
      </c>
      <c r="G512" s="411" t="s">
        <v>156</v>
      </c>
      <c r="H512">
        <v>2016</v>
      </c>
      <c r="I512" s="413">
        <v>18.899999999999999</v>
      </c>
      <c r="J512" s="413"/>
      <c r="K512" t="s">
        <v>2899</v>
      </c>
      <c r="O512" s="412">
        <f t="shared" si="24"/>
        <v>0.18899999999999997</v>
      </c>
      <c r="P512" t="s">
        <v>1863</v>
      </c>
      <c r="T512">
        <v>1</v>
      </c>
      <c r="U512" t="s">
        <v>2873</v>
      </c>
      <c r="V512" t="s">
        <v>2874</v>
      </c>
    </row>
    <row r="513" spans="1:22" x14ac:dyDescent="0.35">
      <c r="A513" t="s">
        <v>2850</v>
      </c>
      <c r="E513" t="s">
        <v>3007</v>
      </c>
      <c r="F513" t="s">
        <v>70</v>
      </c>
      <c r="G513" s="411" t="s">
        <v>2542</v>
      </c>
      <c r="H513">
        <v>2016</v>
      </c>
      <c r="I513" s="413">
        <v>22.4</v>
      </c>
      <c r="J513" s="413"/>
      <c r="L513" t="s">
        <v>1863</v>
      </c>
      <c r="Q513" s="413">
        <f>(I513/I514)^(1/(H513-H514))</f>
        <v>0.96404908699434666</v>
      </c>
      <c r="T513">
        <v>0</v>
      </c>
      <c r="U513" t="s">
        <v>2849</v>
      </c>
      <c r="V513" t="s">
        <v>594</v>
      </c>
    </row>
    <row r="514" spans="1:22" x14ac:dyDescent="0.35">
      <c r="A514" t="s">
        <v>2850</v>
      </c>
      <c r="E514" t="s">
        <v>3007</v>
      </c>
      <c r="F514" t="s">
        <v>70</v>
      </c>
      <c r="G514" s="411" t="s">
        <v>2542</v>
      </c>
      <c r="H514">
        <v>2011</v>
      </c>
      <c r="I514" s="413">
        <v>26.9</v>
      </c>
      <c r="J514" s="413"/>
      <c r="L514" t="s">
        <v>1863</v>
      </c>
      <c r="T514">
        <v>0</v>
      </c>
      <c r="U514" t="s">
        <v>2849</v>
      </c>
      <c r="V514" t="s">
        <v>594</v>
      </c>
    </row>
    <row r="515" spans="1:22" x14ac:dyDescent="0.35">
      <c r="A515" t="s">
        <v>2850</v>
      </c>
      <c r="E515" t="s">
        <v>3007</v>
      </c>
      <c r="F515" t="s">
        <v>70</v>
      </c>
      <c r="G515" s="411" t="s">
        <v>2542</v>
      </c>
      <c r="H515">
        <v>2016</v>
      </c>
      <c r="I515" s="413">
        <v>24.7</v>
      </c>
      <c r="J515" s="413"/>
      <c r="L515" t="s">
        <v>1863</v>
      </c>
      <c r="Q515" s="413">
        <f>(I515/I516)^(1/(H515-H516))</f>
        <v>0.96774468069513997</v>
      </c>
      <c r="T515">
        <v>0.5</v>
      </c>
      <c r="U515" t="s">
        <v>2866</v>
      </c>
      <c r="V515" t="s">
        <v>84</v>
      </c>
    </row>
    <row r="516" spans="1:22" x14ac:dyDescent="0.35">
      <c r="A516" t="s">
        <v>2850</v>
      </c>
      <c r="E516" t="s">
        <v>3007</v>
      </c>
      <c r="F516" t="s">
        <v>70</v>
      </c>
      <c r="G516" s="411" t="s">
        <v>2542</v>
      </c>
      <c r="H516">
        <v>2011</v>
      </c>
      <c r="I516" s="413">
        <v>29.1</v>
      </c>
      <c r="J516" s="413"/>
      <c r="L516" t="s">
        <v>1863</v>
      </c>
      <c r="T516">
        <v>0.5</v>
      </c>
      <c r="U516" t="s">
        <v>2866</v>
      </c>
      <c r="V516" t="s">
        <v>84</v>
      </c>
    </row>
    <row r="517" spans="1:22" x14ac:dyDescent="0.35">
      <c r="A517" t="s">
        <v>2850</v>
      </c>
      <c r="E517" t="s">
        <v>3007</v>
      </c>
      <c r="F517" t="s">
        <v>70</v>
      </c>
      <c r="G517" s="411" t="s">
        <v>2542</v>
      </c>
      <c r="H517">
        <v>2016</v>
      </c>
      <c r="I517" s="413">
        <v>14.8</v>
      </c>
      <c r="J517" s="413"/>
      <c r="L517" t="s">
        <v>1863</v>
      </c>
      <c r="Q517" s="413">
        <f>(I517/I518)^(1/(H517-H518))</f>
        <v>0.94061766709094929</v>
      </c>
      <c r="T517">
        <v>0.5</v>
      </c>
      <c r="U517" t="s">
        <v>2867</v>
      </c>
      <c r="V517" t="s">
        <v>336</v>
      </c>
    </row>
    <row r="518" spans="1:22" x14ac:dyDescent="0.35">
      <c r="A518" t="s">
        <v>2850</v>
      </c>
      <c r="E518" t="s">
        <v>3007</v>
      </c>
      <c r="F518" t="s">
        <v>70</v>
      </c>
      <c r="G518" s="411" t="s">
        <v>2542</v>
      </c>
      <c r="H518">
        <v>2011</v>
      </c>
      <c r="I518" s="413">
        <v>20.100000000000001</v>
      </c>
      <c r="J518" s="413"/>
      <c r="L518" t="s">
        <v>1863</v>
      </c>
      <c r="T518">
        <v>0.5</v>
      </c>
      <c r="U518" t="s">
        <v>2867</v>
      </c>
      <c r="V518" t="s">
        <v>336</v>
      </c>
    </row>
    <row r="519" spans="1:22" x14ac:dyDescent="0.35">
      <c r="A519" t="s">
        <v>2850</v>
      </c>
      <c r="E519" t="s">
        <v>3007</v>
      </c>
      <c r="F519" t="s">
        <v>70</v>
      </c>
      <c r="G519" s="411" t="s">
        <v>2542</v>
      </c>
      <c r="H519">
        <v>2016</v>
      </c>
      <c r="I519" s="413">
        <v>34</v>
      </c>
      <c r="J519" s="413"/>
      <c r="L519" t="s">
        <v>1863</v>
      </c>
      <c r="Q519" s="413">
        <f>(I519/I520)^(1/(H519-H520))</f>
        <v>0.9680187850024814</v>
      </c>
      <c r="T519">
        <v>1</v>
      </c>
      <c r="U519" t="s">
        <v>2868</v>
      </c>
      <c r="V519" t="s">
        <v>806</v>
      </c>
    </row>
    <row r="520" spans="1:22" x14ac:dyDescent="0.35">
      <c r="A520" t="s">
        <v>2850</v>
      </c>
      <c r="E520" t="s">
        <v>3007</v>
      </c>
      <c r="F520" t="s">
        <v>70</v>
      </c>
      <c r="G520" s="411" t="s">
        <v>2542</v>
      </c>
      <c r="H520">
        <v>2011</v>
      </c>
      <c r="I520" s="413">
        <v>40</v>
      </c>
      <c r="J520" s="413"/>
      <c r="L520" t="s">
        <v>1863</v>
      </c>
      <c r="T520">
        <v>1</v>
      </c>
      <c r="U520" t="s">
        <v>2868</v>
      </c>
      <c r="V520" t="s">
        <v>806</v>
      </c>
    </row>
    <row r="521" spans="1:22" x14ac:dyDescent="0.35">
      <c r="A521" t="s">
        <v>2850</v>
      </c>
      <c r="E521" t="s">
        <v>3007</v>
      </c>
      <c r="F521" t="s">
        <v>70</v>
      </c>
      <c r="G521" s="411" t="s">
        <v>2542</v>
      </c>
      <c r="H521">
        <v>2016</v>
      </c>
      <c r="I521" s="413">
        <v>39.1</v>
      </c>
      <c r="J521" s="413"/>
      <c r="L521" t="s">
        <v>1863</v>
      </c>
      <c r="Q521" s="413">
        <f>(I521/I522)^(1/(H521-H522))</f>
        <v>0.97889813274424442</v>
      </c>
      <c r="T521">
        <v>1</v>
      </c>
      <c r="U521" t="s">
        <v>2869</v>
      </c>
      <c r="V521" t="s">
        <v>2946</v>
      </c>
    </row>
    <row r="522" spans="1:22" x14ac:dyDescent="0.35">
      <c r="A522" t="s">
        <v>2850</v>
      </c>
      <c r="E522" t="s">
        <v>3007</v>
      </c>
      <c r="F522" t="s">
        <v>70</v>
      </c>
      <c r="G522" s="411" t="s">
        <v>2542</v>
      </c>
      <c r="H522">
        <v>2011</v>
      </c>
      <c r="I522" s="413">
        <v>43.5</v>
      </c>
      <c r="J522" s="413"/>
      <c r="L522" t="s">
        <v>1863</v>
      </c>
      <c r="T522">
        <v>1</v>
      </c>
      <c r="U522" t="s">
        <v>2869</v>
      </c>
      <c r="V522" t="s">
        <v>2946</v>
      </c>
    </row>
    <row r="523" spans="1:22" x14ac:dyDescent="0.35">
      <c r="A523" t="s">
        <v>2850</v>
      </c>
      <c r="E523" t="s">
        <v>3007</v>
      </c>
      <c r="F523" t="s">
        <v>70</v>
      </c>
      <c r="G523" s="411" t="s">
        <v>2542</v>
      </c>
      <c r="H523">
        <v>2016</v>
      </c>
      <c r="I523" s="413">
        <v>22.9</v>
      </c>
      <c r="J523" s="413"/>
      <c r="L523" t="s">
        <v>1863</v>
      </c>
      <c r="Q523" s="413">
        <f>(I523/I524)^(1/(H523-H524))</f>
        <v>0.94868895339494175</v>
      </c>
      <c r="T523">
        <v>1</v>
      </c>
      <c r="U523" t="s">
        <v>2871</v>
      </c>
      <c r="V523" t="s">
        <v>805</v>
      </c>
    </row>
    <row r="524" spans="1:22" x14ac:dyDescent="0.35">
      <c r="A524" t="s">
        <v>2850</v>
      </c>
      <c r="E524" t="s">
        <v>3007</v>
      </c>
      <c r="F524" t="s">
        <v>70</v>
      </c>
      <c r="G524" s="411" t="s">
        <v>2542</v>
      </c>
      <c r="H524">
        <v>2011</v>
      </c>
      <c r="I524" s="413">
        <v>29.8</v>
      </c>
      <c r="J524" s="413"/>
      <c r="L524" t="s">
        <v>1863</v>
      </c>
      <c r="T524">
        <v>1</v>
      </c>
      <c r="U524" t="s">
        <v>2871</v>
      </c>
      <c r="V524" t="s">
        <v>805</v>
      </c>
    </row>
    <row r="525" spans="1:22" x14ac:dyDescent="0.35">
      <c r="A525" t="s">
        <v>2850</v>
      </c>
      <c r="E525" t="s">
        <v>3007</v>
      </c>
      <c r="F525" t="s">
        <v>70</v>
      </c>
      <c r="G525" s="411" t="s">
        <v>2542</v>
      </c>
      <c r="H525">
        <v>2016</v>
      </c>
      <c r="I525" s="413">
        <v>24.7</v>
      </c>
      <c r="J525" s="413"/>
      <c r="L525" t="s">
        <v>1863</v>
      </c>
      <c r="Q525" s="413">
        <f>(I525/I526)^(1/(H525-H526))</f>
        <v>0.98308016715489566</v>
      </c>
      <c r="T525">
        <v>1</v>
      </c>
      <c r="U525" t="s">
        <v>2872</v>
      </c>
      <c r="V525" t="s">
        <v>809</v>
      </c>
    </row>
    <row r="526" spans="1:22" x14ac:dyDescent="0.35">
      <c r="A526" t="s">
        <v>2850</v>
      </c>
      <c r="E526" t="s">
        <v>3007</v>
      </c>
      <c r="F526" t="s">
        <v>70</v>
      </c>
      <c r="G526" s="411" t="s">
        <v>2542</v>
      </c>
      <c r="H526">
        <v>2011</v>
      </c>
      <c r="I526" s="413">
        <v>26.9</v>
      </c>
      <c r="J526" s="413"/>
      <c r="L526" t="s">
        <v>1863</v>
      </c>
      <c r="T526">
        <v>1</v>
      </c>
      <c r="U526" t="s">
        <v>2872</v>
      </c>
      <c r="V526" t="s">
        <v>809</v>
      </c>
    </row>
    <row r="527" spans="1:22" x14ac:dyDescent="0.35">
      <c r="A527" t="s">
        <v>2850</v>
      </c>
      <c r="E527" t="s">
        <v>3007</v>
      </c>
      <c r="F527" t="s">
        <v>70</v>
      </c>
      <c r="G527" s="411" t="s">
        <v>2542</v>
      </c>
      <c r="H527">
        <v>2016</v>
      </c>
      <c r="I527" s="413">
        <v>31.2</v>
      </c>
      <c r="J527" s="413"/>
      <c r="L527" t="s">
        <v>1863</v>
      </c>
      <c r="Q527" s="413">
        <f>(I527/I528)^(1/(H527-H528))</f>
        <v>0.99065256482025776</v>
      </c>
      <c r="T527">
        <v>1</v>
      </c>
      <c r="U527" t="s">
        <v>2873</v>
      </c>
      <c r="V527" t="s">
        <v>2874</v>
      </c>
    </row>
    <row r="528" spans="1:22" x14ac:dyDescent="0.35">
      <c r="A528" t="s">
        <v>2850</v>
      </c>
      <c r="E528" t="s">
        <v>3007</v>
      </c>
      <c r="F528" t="s">
        <v>70</v>
      </c>
      <c r="G528" s="411" t="s">
        <v>2542</v>
      </c>
      <c r="H528">
        <v>2011</v>
      </c>
      <c r="I528" s="413">
        <v>32.700000000000003</v>
      </c>
      <c r="J528" s="413"/>
      <c r="L528" t="s">
        <v>1863</v>
      </c>
      <c r="T528">
        <v>1</v>
      </c>
      <c r="U528" t="s">
        <v>2873</v>
      </c>
      <c r="V528" t="s">
        <v>2874</v>
      </c>
    </row>
    <row r="529" spans="1:22" x14ac:dyDescent="0.35">
      <c r="A529" t="s">
        <v>2850</v>
      </c>
      <c r="E529" t="s">
        <v>3007</v>
      </c>
      <c r="F529" t="s">
        <v>70</v>
      </c>
      <c r="G529" s="411" t="s">
        <v>2542</v>
      </c>
      <c r="H529">
        <v>2016</v>
      </c>
      <c r="I529" s="413">
        <v>20.100000000000001</v>
      </c>
      <c r="J529" s="413"/>
      <c r="L529" t="s">
        <v>1863</v>
      </c>
      <c r="Q529" s="413">
        <f>(I529/I530)^(1/(H529-H530))</f>
        <v>0.93719562443164539</v>
      </c>
      <c r="T529">
        <v>1</v>
      </c>
      <c r="U529" t="s">
        <v>2876</v>
      </c>
      <c r="V529" t="s">
        <v>2877</v>
      </c>
    </row>
    <row r="530" spans="1:22" x14ac:dyDescent="0.35">
      <c r="A530" t="s">
        <v>2850</v>
      </c>
      <c r="E530" t="s">
        <v>3007</v>
      </c>
      <c r="F530" t="s">
        <v>70</v>
      </c>
      <c r="G530" s="411" t="s">
        <v>2542</v>
      </c>
      <c r="H530">
        <v>2011</v>
      </c>
      <c r="I530" s="413">
        <v>27.8</v>
      </c>
      <c r="J530" s="413"/>
      <c r="L530" t="s">
        <v>1863</v>
      </c>
      <c r="T530">
        <v>1</v>
      </c>
      <c r="U530" t="s">
        <v>2876</v>
      </c>
      <c r="V530" t="s">
        <v>2877</v>
      </c>
    </row>
    <row r="531" spans="1:22" x14ac:dyDescent="0.35">
      <c r="A531" t="s">
        <v>2850</v>
      </c>
      <c r="E531" t="s">
        <v>3007</v>
      </c>
      <c r="F531" t="s">
        <v>70</v>
      </c>
      <c r="G531" s="411" t="s">
        <v>2542</v>
      </c>
      <c r="H531">
        <v>2016</v>
      </c>
      <c r="I531" s="413">
        <v>14.9</v>
      </c>
      <c r="J531" s="413"/>
      <c r="L531" t="s">
        <v>1863</v>
      </c>
      <c r="Q531" s="413">
        <f>(I531/I532)^(1/(H531-H532))</f>
        <v>0.9400220612117699</v>
      </c>
      <c r="T531">
        <v>1</v>
      </c>
      <c r="U531" t="s">
        <v>2878</v>
      </c>
      <c r="V531" t="s">
        <v>2879</v>
      </c>
    </row>
    <row r="532" spans="1:22" x14ac:dyDescent="0.35">
      <c r="A532" t="s">
        <v>2850</v>
      </c>
      <c r="E532" t="s">
        <v>3007</v>
      </c>
      <c r="F532" t="s">
        <v>70</v>
      </c>
      <c r="G532" s="411" t="s">
        <v>2542</v>
      </c>
      <c r="H532">
        <v>2011</v>
      </c>
      <c r="I532" s="413">
        <v>20.3</v>
      </c>
      <c r="J532" s="413"/>
      <c r="L532" t="s">
        <v>1863</v>
      </c>
      <c r="T532">
        <v>1</v>
      </c>
      <c r="U532" t="s">
        <v>2878</v>
      </c>
      <c r="V532" t="s">
        <v>2879</v>
      </c>
    </row>
    <row r="533" spans="1:22" x14ac:dyDescent="0.35">
      <c r="A533" t="s">
        <v>2850</v>
      </c>
      <c r="E533" t="s">
        <v>3007</v>
      </c>
      <c r="F533" t="s">
        <v>70</v>
      </c>
      <c r="G533" s="411" t="s">
        <v>2542</v>
      </c>
      <c r="H533">
        <v>2016</v>
      </c>
      <c r="I533" s="413">
        <v>31.8</v>
      </c>
      <c r="J533" s="413"/>
      <c r="L533" t="s">
        <v>1863</v>
      </c>
      <c r="Q533" s="413">
        <f>(I533/I534)^(1/(H533-H534))</f>
        <v>1.0051088228182226</v>
      </c>
      <c r="T533">
        <v>1</v>
      </c>
      <c r="U533" t="s">
        <v>2880</v>
      </c>
      <c r="V533" t="s">
        <v>2881</v>
      </c>
    </row>
    <row r="534" spans="1:22" x14ac:dyDescent="0.35">
      <c r="A534" t="s">
        <v>2850</v>
      </c>
      <c r="E534" t="s">
        <v>3007</v>
      </c>
      <c r="F534" t="s">
        <v>70</v>
      </c>
      <c r="G534" s="411" t="s">
        <v>2542</v>
      </c>
      <c r="H534">
        <v>2011</v>
      </c>
      <c r="I534" s="413">
        <v>31</v>
      </c>
      <c r="J534" s="413"/>
      <c r="L534" t="s">
        <v>1863</v>
      </c>
      <c r="T534">
        <v>1</v>
      </c>
      <c r="U534" t="s">
        <v>2880</v>
      </c>
      <c r="V534" t="s">
        <v>2881</v>
      </c>
    </row>
    <row r="535" spans="1:22" x14ac:dyDescent="0.35">
      <c r="A535" t="s">
        <v>2850</v>
      </c>
      <c r="E535" t="s">
        <v>3007</v>
      </c>
      <c r="F535" t="s">
        <v>70</v>
      </c>
      <c r="G535" s="411" t="s">
        <v>2542</v>
      </c>
      <c r="H535">
        <v>2016</v>
      </c>
      <c r="I535" s="413">
        <v>21</v>
      </c>
      <c r="J535" s="413"/>
      <c r="L535" t="s">
        <v>1863</v>
      </c>
      <c r="Q535" s="413">
        <f>(I535/I536)^(1/(H535-H536))</f>
        <v>0.98984092145867864</v>
      </c>
      <c r="T535">
        <v>1</v>
      </c>
      <c r="U535" t="s">
        <v>2882</v>
      </c>
      <c r="V535" t="s">
        <v>2883</v>
      </c>
    </row>
    <row r="536" spans="1:22" x14ac:dyDescent="0.35">
      <c r="A536" t="s">
        <v>2850</v>
      </c>
      <c r="E536" t="s">
        <v>3007</v>
      </c>
      <c r="F536" t="s">
        <v>70</v>
      </c>
      <c r="G536" s="411" t="s">
        <v>2542</v>
      </c>
      <c r="H536">
        <v>2011</v>
      </c>
      <c r="I536" s="413">
        <v>22.1</v>
      </c>
      <c r="J536" s="413"/>
      <c r="L536" t="s">
        <v>1863</v>
      </c>
      <c r="T536">
        <v>1</v>
      </c>
      <c r="U536" t="s">
        <v>2882</v>
      </c>
      <c r="V536" t="s">
        <v>2883</v>
      </c>
    </row>
    <row r="537" spans="1:22" x14ac:dyDescent="0.35">
      <c r="A537" t="s">
        <v>2850</v>
      </c>
      <c r="E537" t="s">
        <v>3007</v>
      </c>
      <c r="F537" t="s">
        <v>70</v>
      </c>
      <c r="G537" s="411" t="s">
        <v>2542</v>
      </c>
      <c r="H537">
        <v>2016</v>
      </c>
      <c r="I537" s="413">
        <v>13.4</v>
      </c>
      <c r="J537" s="413"/>
      <c r="L537" t="s">
        <v>1863</v>
      </c>
      <c r="Q537" s="413">
        <f>(I537/I538)^(1/(H537-H538))</f>
        <v>0.98570840843707364</v>
      </c>
      <c r="T537">
        <v>1</v>
      </c>
      <c r="U537" t="s">
        <v>2884</v>
      </c>
      <c r="V537" t="s">
        <v>814</v>
      </c>
    </row>
    <row r="538" spans="1:22" x14ac:dyDescent="0.35">
      <c r="A538" t="s">
        <v>2850</v>
      </c>
      <c r="E538" t="s">
        <v>3007</v>
      </c>
      <c r="F538" t="s">
        <v>70</v>
      </c>
      <c r="G538" s="411" t="s">
        <v>2542</v>
      </c>
      <c r="H538">
        <v>2011</v>
      </c>
      <c r="I538" s="413">
        <v>14.4</v>
      </c>
      <c r="J538" s="413"/>
      <c r="L538" t="s">
        <v>1863</v>
      </c>
      <c r="T538">
        <v>1</v>
      </c>
      <c r="U538" t="s">
        <v>2884</v>
      </c>
      <c r="V538" t="s">
        <v>814</v>
      </c>
    </row>
    <row r="539" spans="1:22" x14ac:dyDescent="0.35">
      <c r="A539" t="s">
        <v>2850</v>
      </c>
      <c r="E539" t="s">
        <v>3007</v>
      </c>
      <c r="F539" t="s">
        <v>70</v>
      </c>
      <c r="G539" s="411" t="s">
        <v>2542</v>
      </c>
      <c r="H539">
        <v>2016</v>
      </c>
      <c r="I539" s="413">
        <v>22.1</v>
      </c>
      <c r="J539" s="413"/>
      <c r="L539" t="s">
        <v>1863</v>
      </c>
      <c r="Q539" s="413">
        <f>(I539/I540)^(1/(H539-H540))</f>
        <v>0.97642431410188335</v>
      </c>
      <c r="T539">
        <v>1</v>
      </c>
      <c r="U539" t="s">
        <v>2885</v>
      </c>
      <c r="V539" t="s">
        <v>2886</v>
      </c>
    </row>
    <row r="540" spans="1:22" x14ac:dyDescent="0.35">
      <c r="A540" t="s">
        <v>2850</v>
      </c>
      <c r="E540" t="s">
        <v>3007</v>
      </c>
      <c r="F540" t="s">
        <v>70</v>
      </c>
      <c r="G540" s="411" t="s">
        <v>2542</v>
      </c>
      <c r="H540">
        <v>2011</v>
      </c>
      <c r="I540" s="413">
        <v>24.9</v>
      </c>
      <c r="J540" s="413"/>
      <c r="L540" t="s">
        <v>1863</v>
      </c>
      <c r="T540">
        <v>1</v>
      </c>
      <c r="U540" t="s">
        <v>2885</v>
      </c>
      <c r="V540" t="s">
        <v>2886</v>
      </c>
    </row>
    <row r="541" spans="1:22" x14ac:dyDescent="0.35">
      <c r="A541" t="s">
        <v>2850</v>
      </c>
      <c r="B541" t="s">
        <v>3008</v>
      </c>
      <c r="C541" t="str">
        <f t="shared" ref="C541" si="25">_xlfn.CONCAT(B541,U541)</f>
        <v>VC21ET</v>
      </c>
      <c r="D541" t="s">
        <v>2621</v>
      </c>
      <c r="E541" t="s">
        <v>2536</v>
      </c>
      <c r="F541" t="s">
        <v>70</v>
      </c>
      <c r="G541" t="s">
        <v>3009</v>
      </c>
      <c r="H541">
        <v>2016</v>
      </c>
      <c r="I541" s="413">
        <v>3.1</v>
      </c>
      <c r="J541" s="413"/>
      <c r="K541" t="s">
        <v>3010</v>
      </c>
      <c r="L541" t="s">
        <v>1863</v>
      </c>
      <c r="O541" s="412">
        <f>I541/100</f>
        <v>3.1E-2</v>
      </c>
      <c r="P541" t="s">
        <v>1863</v>
      </c>
      <c r="Q541" s="422">
        <f>(I541/I542)^(1/(H541-H542))</f>
        <v>1.0439611497901928</v>
      </c>
      <c r="T541">
        <v>0</v>
      </c>
      <c r="U541" t="s">
        <v>2849</v>
      </c>
      <c r="V541" t="s">
        <v>594</v>
      </c>
    </row>
    <row r="542" spans="1:22" x14ac:dyDescent="0.35">
      <c r="A542" t="s">
        <v>2850</v>
      </c>
      <c r="B542" t="s">
        <v>3008</v>
      </c>
      <c r="E542" t="s">
        <v>2536</v>
      </c>
      <c r="F542" t="s">
        <v>70</v>
      </c>
      <c r="G542" t="s">
        <v>3009</v>
      </c>
      <c r="H542">
        <v>2011</v>
      </c>
      <c r="I542" s="413">
        <v>2.5</v>
      </c>
      <c r="J542" s="413"/>
      <c r="K542" t="s">
        <v>3010</v>
      </c>
      <c r="L542" t="s">
        <v>1863</v>
      </c>
      <c r="O542" s="412">
        <f t="shared" ref="O542:O605" si="26">I542/100</f>
        <v>2.5000000000000001E-2</v>
      </c>
      <c r="Q542" s="422">
        <f t="shared" ref="Q542" si="27">(I542/I543)^(1/(H542-H543))</f>
        <v>0.92856554944232006</v>
      </c>
      <c r="T542">
        <v>0</v>
      </c>
      <c r="U542" t="s">
        <v>2849</v>
      </c>
      <c r="V542" t="s">
        <v>594</v>
      </c>
    </row>
    <row r="543" spans="1:22" x14ac:dyDescent="0.35">
      <c r="A543" t="s">
        <v>2850</v>
      </c>
      <c r="B543" t="s">
        <v>3008</v>
      </c>
      <c r="E543" t="s">
        <v>2536</v>
      </c>
      <c r="F543" t="s">
        <v>70</v>
      </c>
      <c r="G543" t="s">
        <v>3009</v>
      </c>
      <c r="H543">
        <v>2005</v>
      </c>
      <c r="I543" s="413">
        <v>3.9</v>
      </c>
      <c r="J543" s="413"/>
      <c r="K543" t="s">
        <v>3010</v>
      </c>
      <c r="L543" t="s">
        <v>1863</v>
      </c>
      <c r="O543" s="412">
        <f t="shared" si="26"/>
        <v>3.9E-2</v>
      </c>
      <c r="Q543" s="422"/>
      <c r="T543">
        <v>0</v>
      </c>
      <c r="U543" t="s">
        <v>2849</v>
      </c>
      <c r="V543" t="s">
        <v>594</v>
      </c>
    </row>
    <row r="544" spans="1:22" x14ac:dyDescent="0.35">
      <c r="A544" t="s">
        <v>2850</v>
      </c>
      <c r="B544" t="s">
        <v>3008</v>
      </c>
      <c r="C544" t="str">
        <f t="shared" ref="C544" si="28">_xlfn.CONCAT(B544,U544)</f>
        <v>VC21ETR</v>
      </c>
      <c r="E544" t="s">
        <v>2536</v>
      </c>
      <c r="F544" t="s">
        <v>70</v>
      </c>
      <c r="G544" t="s">
        <v>3009</v>
      </c>
      <c r="H544">
        <v>2016</v>
      </c>
      <c r="I544" s="413">
        <v>3.3</v>
      </c>
      <c r="J544" s="413"/>
      <c r="K544" t="s">
        <v>3010</v>
      </c>
      <c r="L544" t="s">
        <v>1863</v>
      </c>
      <c r="O544" s="412">
        <f t="shared" si="26"/>
        <v>3.3000000000000002E-2</v>
      </c>
      <c r="Q544" s="422">
        <f>(I544/I545)^(1/(H544-H545))</f>
        <v>1.0488372867840543</v>
      </c>
      <c r="T544">
        <v>0.5</v>
      </c>
      <c r="U544" t="s">
        <v>2866</v>
      </c>
      <c r="V544" t="s">
        <v>84</v>
      </c>
    </row>
    <row r="545" spans="1:22" x14ac:dyDescent="0.35">
      <c r="A545" t="s">
        <v>2850</v>
      </c>
      <c r="B545" t="s">
        <v>3008</v>
      </c>
      <c r="E545" t="s">
        <v>2536</v>
      </c>
      <c r="F545" t="s">
        <v>70</v>
      </c>
      <c r="G545" t="s">
        <v>3009</v>
      </c>
      <c r="H545">
        <v>2011</v>
      </c>
      <c r="I545" s="413">
        <v>2.6</v>
      </c>
      <c r="J545" s="413"/>
      <c r="K545" t="s">
        <v>3010</v>
      </c>
      <c r="L545" t="s">
        <v>1863</v>
      </c>
      <c r="O545" s="412">
        <f t="shared" si="26"/>
        <v>2.6000000000000002E-2</v>
      </c>
      <c r="Q545" s="422">
        <f>(I545/I546)^(1/(H545-H546))</f>
        <v>0.93465526518406716</v>
      </c>
      <c r="T545">
        <v>0.5</v>
      </c>
      <c r="U545" t="s">
        <v>2866</v>
      </c>
      <c r="V545" t="s">
        <v>84</v>
      </c>
    </row>
    <row r="546" spans="1:22" x14ac:dyDescent="0.35">
      <c r="A546" t="s">
        <v>2850</v>
      </c>
      <c r="B546" t="s">
        <v>3008</v>
      </c>
      <c r="E546" t="s">
        <v>2536</v>
      </c>
      <c r="F546" t="s">
        <v>70</v>
      </c>
      <c r="G546" t="s">
        <v>3009</v>
      </c>
      <c r="H546">
        <v>2005</v>
      </c>
      <c r="I546" s="413">
        <v>3.9</v>
      </c>
      <c r="J546" s="413"/>
      <c r="K546" t="s">
        <v>3010</v>
      </c>
      <c r="L546" t="s">
        <v>1863</v>
      </c>
      <c r="O546" s="412">
        <f t="shared" si="26"/>
        <v>3.9E-2</v>
      </c>
      <c r="Q546" s="422"/>
      <c r="T546">
        <v>0.5</v>
      </c>
      <c r="U546" t="s">
        <v>2866</v>
      </c>
      <c r="V546" t="s">
        <v>84</v>
      </c>
    </row>
    <row r="547" spans="1:22" x14ac:dyDescent="0.35">
      <c r="A547" t="s">
        <v>2850</v>
      </c>
      <c r="B547" t="s">
        <v>3008</v>
      </c>
      <c r="C547" t="str">
        <f t="shared" ref="C547" si="29">_xlfn.CONCAT(B547,U547)</f>
        <v>VC21ETU</v>
      </c>
      <c r="E547" t="s">
        <v>2536</v>
      </c>
      <c r="F547" t="s">
        <v>70</v>
      </c>
      <c r="G547" t="s">
        <v>3009</v>
      </c>
      <c r="H547">
        <v>2016</v>
      </c>
      <c r="I547" s="413">
        <v>1.5</v>
      </c>
      <c r="J547" s="413"/>
      <c r="K547" t="s">
        <v>3010</v>
      </c>
      <c r="L547" t="s">
        <v>1863</v>
      </c>
      <c r="O547" s="412">
        <f t="shared" si="26"/>
        <v>1.4999999999999999E-2</v>
      </c>
      <c r="Q547" s="422">
        <f>(I547/I548)^(1/(H547-H548))</f>
        <v>1</v>
      </c>
      <c r="T547">
        <v>0.5</v>
      </c>
      <c r="U547" t="s">
        <v>2867</v>
      </c>
      <c r="V547" t="s">
        <v>336</v>
      </c>
    </row>
    <row r="548" spans="1:22" x14ac:dyDescent="0.35">
      <c r="A548" t="s">
        <v>2850</v>
      </c>
      <c r="B548" t="s">
        <v>3008</v>
      </c>
      <c r="E548" t="s">
        <v>2536</v>
      </c>
      <c r="F548" t="s">
        <v>70</v>
      </c>
      <c r="G548" t="s">
        <v>3009</v>
      </c>
      <c r="H548">
        <v>2011</v>
      </c>
      <c r="I548" s="413">
        <v>1.5</v>
      </c>
      <c r="J548" s="413"/>
      <c r="K548" t="s">
        <v>3010</v>
      </c>
      <c r="L548" t="s">
        <v>1863</v>
      </c>
      <c r="O548" s="412">
        <f t="shared" si="26"/>
        <v>1.4999999999999999E-2</v>
      </c>
      <c r="Q548" s="422">
        <f>(I548/I549)^(1/(H548-H549))</f>
        <v>0.86830146903546912</v>
      </c>
      <c r="T548">
        <v>0.5</v>
      </c>
      <c r="U548" t="s">
        <v>2867</v>
      </c>
      <c r="V548" t="s">
        <v>336</v>
      </c>
    </row>
    <row r="549" spans="1:22" x14ac:dyDescent="0.35">
      <c r="A549" t="s">
        <v>2850</v>
      </c>
      <c r="B549" t="s">
        <v>3008</v>
      </c>
      <c r="E549" t="s">
        <v>2536</v>
      </c>
      <c r="F549" t="s">
        <v>70</v>
      </c>
      <c r="G549" t="s">
        <v>3009</v>
      </c>
      <c r="H549">
        <v>2005</v>
      </c>
      <c r="I549" s="413">
        <v>3.5</v>
      </c>
      <c r="J549" s="413"/>
      <c r="K549" t="s">
        <v>3010</v>
      </c>
      <c r="L549" t="s">
        <v>1863</v>
      </c>
      <c r="O549" s="412">
        <f t="shared" si="26"/>
        <v>3.5000000000000003E-2</v>
      </c>
      <c r="Q549" s="422"/>
      <c r="T549">
        <v>0.5</v>
      </c>
      <c r="U549" t="s">
        <v>2867</v>
      </c>
      <c r="V549" t="s">
        <v>336</v>
      </c>
    </row>
    <row r="550" spans="1:22" x14ac:dyDescent="0.35">
      <c r="A550" t="s">
        <v>2850</v>
      </c>
      <c r="B550" t="s">
        <v>3008</v>
      </c>
      <c r="C550" t="str">
        <f t="shared" ref="C550" si="30">_xlfn.CONCAT(B550,U550)</f>
        <v>VC21ET01</v>
      </c>
      <c r="E550" t="s">
        <v>2536</v>
      </c>
      <c r="F550" t="s">
        <v>70</v>
      </c>
      <c r="G550" t="s">
        <v>3009</v>
      </c>
      <c r="H550">
        <v>2016</v>
      </c>
      <c r="I550" s="413">
        <v>1.5</v>
      </c>
      <c r="J550" s="413"/>
      <c r="K550" t="s">
        <v>3010</v>
      </c>
      <c r="L550" t="s">
        <v>1863</v>
      </c>
      <c r="O550" s="412">
        <f t="shared" si="26"/>
        <v>1.4999999999999999E-2</v>
      </c>
      <c r="Q550" s="422">
        <f>(I550/I551)^(1/(H550-H551))</f>
        <v>0.89582583329619558</v>
      </c>
      <c r="T550">
        <v>1</v>
      </c>
      <c r="U550" t="s">
        <v>2868</v>
      </c>
      <c r="V550" t="s">
        <v>806</v>
      </c>
    </row>
    <row r="551" spans="1:22" x14ac:dyDescent="0.35">
      <c r="A551" t="s">
        <v>2850</v>
      </c>
      <c r="B551" t="s">
        <v>3008</v>
      </c>
      <c r="E551" t="s">
        <v>2536</v>
      </c>
      <c r="F551" t="s">
        <v>70</v>
      </c>
      <c r="G551" t="s">
        <v>3009</v>
      </c>
      <c r="H551">
        <v>2011</v>
      </c>
      <c r="I551" s="413">
        <v>2.6</v>
      </c>
      <c r="J551" s="413"/>
      <c r="K551" t="s">
        <v>3010</v>
      </c>
      <c r="L551" t="s">
        <v>1863</v>
      </c>
      <c r="O551" s="412">
        <f t="shared" si="26"/>
        <v>2.6000000000000002E-2</v>
      </c>
      <c r="Q551" s="422">
        <f>(I551/I552)^(1/(H551-H552))</f>
        <v>0.93871039086108632</v>
      </c>
      <c r="T551">
        <v>1</v>
      </c>
      <c r="U551" t="s">
        <v>2868</v>
      </c>
      <c r="V551" t="s">
        <v>806</v>
      </c>
    </row>
    <row r="552" spans="1:22" x14ac:dyDescent="0.35">
      <c r="A552" t="s">
        <v>2850</v>
      </c>
      <c r="B552" t="s">
        <v>3008</v>
      </c>
      <c r="E552" t="s">
        <v>2536</v>
      </c>
      <c r="F552" t="s">
        <v>70</v>
      </c>
      <c r="G552" t="s">
        <v>3009</v>
      </c>
      <c r="H552">
        <v>2005</v>
      </c>
      <c r="I552" s="413">
        <v>3.8</v>
      </c>
      <c r="J552" s="413"/>
      <c r="K552" t="s">
        <v>3010</v>
      </c>
      <c r="L552" t="s">
        <v>1863</v>
      </c>
      <c r="O552" s="412">
        <f t="shared" si="26"/>
        <v>3.7999999999999999E-2</v>
      </c>
      <c r="Q552" s="422"/>
      <c r="T552">
        <v>1</v>
      </c>
      <c r="U552" t="s">
        <v>2868</v>
      </c>
      <c r="V552" t="s">
        <v>806</v>
      </c>
    </row>
    <row r="553" spans="1:22" x14ac:dyDescent="0.35">
      <c r="A553" t="s">
        <v>2850</v>
      </c>
      <c r="B553" t="s">
        <v>3008</v>
      </c>
      <c r="C553" t="str">
        <f t="shared" ref="C553" si="31">_xlfn.CONCAT(B553,U553)</f>
        <v>VC21ET02</v>
      </c>
      <c r="E553" t="s">
        <v>2536</v>
      </c>
      <c r="F553" t="s">
        <v>70</v>
      </c>
      <c r="G553" t="s">
        <v>3009</v>
      </c>
      <c r="H553">
        <v>2016</v>
      </c>
      <c r="I553" s="413">
        <v>4</v>
      </c>
      <c r="J553" s="413"/>
      <c r="K553" t="s">
        <v>3010</v>
      </c>
      <c r="L553" t="s">
        <v>1863</v>
      </c>
      <c r="O553" s="412">
        <f t="shared" si="26"/>
        <v>0.04</v>
      </c>
      <c r="Q553" s="422">
        <f>(I553/I554)^(1/(H553-H554))</f>
        <v>0.89411296065798118</v>
      </c>
      <c r="T553">
        <v>1</v>
      </c>
      <c r="U553" t="s">
        <v>2869</v>
      </c>
      <c r="V553" t="s">
        <v>2946</v>
      </c>
    </row>
    <row r="554" spans="1:22" x14ac:dyDescent="0.35">
      <c r="A554" t="s">
        <v>2850</v>
      </c>
      <c r="B554" t="s">
        <v>3008</v>
      </c>
      <c r="E554" t="s">
        <v>2536</v>
      </c>
      <c r="F554" t="s">
        <v>70</v>
      </c>
      <c r="G554" t="s">
        <v>3009</v>
      </c>
      <c r="H554">
        <v>2011</v>
      </c>
      <c r="I554" s="413">
        <v>7</v>
      </c>
      <c r="J554" s="413"/>
      <c r="K554" t="s">
        <v>3010</v>
      </c>
      <c r="L554" t="s">
        <v>1863</v>
      </c>
      <c r="O554" s="412">
        <f t="shared" si="26"/>
        <v>7.0000000000000007E-2</v>
      </c>
      <c r="Q554" s="422">
        <f>(I554/I555)^(1/(H554-H555))</f>
        <v>1.0804571817755644</v>
      </c>
      <c r="T554">
        <v>1</v>
      </c>
      <c r="U554" t="s">
        <v>2869</v>
      </c>
      <c r="V554" t="s">
        <v>2946</v>
      </c>
    </row>
    <row r="555" spans="1:22" x14ac:dyDescent="0.35">
      <c r="A555" t="s">
        <v>2850</v>
      </c>
      <c r="B555" t="s">
        <v>3008</v>
      </c>
      <c r="E555" t="s">
        <v>2536</v>
      </c>
      <c r="F555" t="s">
        <v>70</v>
      </c>
      <c r="G555" t="s">
        <v>3009</v>
      </c>
      <c r="H555">
        <v>2005</v>
      </c>
      <c r="I555" s="413">
        <v>4.4000000000000004</v>
      </c>
      <c r="J555" s="413"/>
      <c r="K555" t="s">
        <v>3010</v>
      </c>
      <c r="L555" t="s">
        <v>1863</v>
      </c>
      <c r="O555" s="412">
        <f t="shared" si="26"/>
        <v>4.4000000000000004E-2</v>
      </c>
      <c r="T555">
        <v>1</v>
      </c>
      <c r="U555" t="s">
        <v>2869</v>
      </c>
      <c r="V555" t="s">
        <v>2946</v>
      </c>
    </row>
    <row r="556" spans="1:22" x14ac:dyDescent="0.35">
      <c r="A556" t="s">
        <v>2850</v>
      </c>
      <c r="B556" t="s">
        <v>3008</v>
      </c>
      <c r="C556" t="str">
        <f t="shared" ref="C556" si="32">_xlfn.CONCAT(B556,U556)</f>
        <v>VC21ET03</v>
      </c>
      <c r="E556" t="s">
        <v>2536</v>
      </c>
      <c r="F556" t="s">
        <v>70</v>
      </c>
      <c r="G556" t="s">
        <v>3009</v>
      </c>
      <c r="H556">
        <v>2016</v>
      </c>
      <c r="I556" s="413">
        <v>2.2999999999999998</v>
      </c>
      <c r="J556" s="413"/>
      <c r="K556" t="s">
        <v>3010</v>
      </c>
      <c r="L556" t="s">
        <v>1863</v>
      </c>
      <c r="O556" s="412">
        <f t="shared" si="26"/>
        <v>2.3E-2</v>
      </c>
      <c r="Q556" s="422">
        <f>(I556/I557)^(1/(H556-H557))</f>
        <v>1.1589562187541786</v>
      </c>
      <c r="T556">
        <v>1</v>
      </c>
      <c r="U556" t="s">
        <v>2871</v>
      </c>
      <c r="V556" t="s">
        <v>805</v>
      </c>
    </row>
    <row r="557" spans="1:22" x14ac:dyDescent="0.35">
      <c r="A557" t="s">
        <v>2850</v>
      </c>
      <c r="B557" t="s">
        <v>3008</v>
      </c>
      <c r="E557" t="s">
        <v>2536</v>
      </c>
      <c r="F557" t="s">
        <v>70</v>
      </c>
      <c r="G557" t="s">
        <v>3009</v>
      </c>
      <c r="H557">
        <v>2011</v>
      </c>
      <c r="I557" s="413">
        <v>1.1000000000000001</v>
      </c>
      <c r="J557" s="413"/>
      <c r="K557" t="s">
        <v>3010</v>
      </c>
      <c r="L557" t="s">
        <v>1863</v>
      </c>
      <c r="O557" s="412">
        <f t="shared" si="26"/>
        <v>1.1000000000000001E-2</v>
      </c>
      <c r="Q557" s="422">
        <f>(I557/I558)^(1/(H557-H558))</f>
        <v>0.76706674365469041</v>
      </c>
      <c r="T557">
        <v>1</v>
      </c>
      <c r="U557" t="s">
        <v>2871</v>
      </c>
      <c r="V557" t="s">
        <v>805</v>
      </c>
    </row>
    <row r="558" spans="1:22" x14ac:dyDescent="0.35">
      <c r="A558" t="s">
        <v>2850</v>
      </c>
      <c r="B558" t="s">
        <v>3008</v>
      </c>
      <c r="E558" t="s">
        <v>2536</v>
      </c>
      <c r="F558" t="s">
        <v>70</v>
      </c>
      <c r="G558" t="s">
        <v>3009</v>
      </c>
      <c r="H558">
        <v>2005</v>
      </c>
      <c r="I558" s="413">
        <v>5.4</v>
      </c>
      <c r="J558" s="413"/>
      <c r="K558" t="s">
        <v>3010</v>
      </c>
      <c r="L558" t="s">
        <v>1863</v>
      </c>
      <c r="O558" s="412">
        <f t="shared" si="26"/>
        <v>5.4000000000000006E-2</v>
      </c>
      <c r="T558">
        <v>1</v>
      </c>
      <c r="U558" t="s">
        <v>2871</v>
      </c>
      <c r="V558" t="s">
        <v>805</v>
      </c>
    </row>
    <row r="559" spans="1:22" x14ac:dyDescent="0.35">
      <c r="A559" t="s">
        <v>2850</v>
      </c>
      <c r="B559" t="s">
        <v>3008</v>
      </c>
      <c r="C559" t="str">
        <f t="shared" ref="C559" si="33">_xlfn.CONCAT(B559,U559)</f>
        <v>VC21ET04</v>
      </c>
      <c r="E559" t="s">
        <v>2536</v>
      </c>
      <c r="F559" t="s">
        <v>70</v>
      </c>
      <c r="G559" t="s">
        <v>3009</v>
      </c>
      <c r="H559">
        <v>2016</v>
      </c>
      <c r="I559" s="413">
        <v>3.8</v>
      </c>
      <c r="J559" s="413"/>
      <c r="K559" t="s">
        <v>3010</v>
      </c>
      <c r="L559" t="s">
        <v>1863</v>
      </c>
      <c r="O559" s="412">
        <f t="shared" si="26"/>
        <v>3.7999999999999999E-2</v>
      </c>
      <c r="Q559" s="422">
        <f>(I559/I560)^(1/(H559-H560))</f>
        <v>1.0053478986466833</v>
      </c>
      <c r="T559">
        <v>1</v>
      </c>
      <c r="U559" t="s">
        <v>2872</v>
      </c>
      <c r="V559" t="s">
        <v>809</v>
      </c>
    </row>
    <row r="560" spans="1:22" x14ac:dyDescent="0.35">
      <c r="A560" t="s">
        <v>2850</v>
      </c>
      <c r="B560" t="s">
        <v>3008</v>
      </c>
      <c r="E560" t="s">
        <v>2536</v>
      </c>
      <c r="F560" t="s">
        <v>70</v>
      </c>
      <c r="G560" t="s">
        <v>3009</v>
      </c>
      <c r="H560">
        <v>2011</v>
      </c>
      <c r="I560" s="413">
        <v>3.7</v>
      </c>
      <c r="J560" s="413"/>
      <c r="K560" t="s">
        <v>3010</v>
      </c>
      <c r="L560" t="s">
        <v>1863</v>
      </c>
      <c r="O560" s="412">
        <f t="shared" si="26"/>
        <v>3.7000000000000005E-2</v>
      </c>
      <c r="Q560" s="422">
        <f>(I560/I561)^(1/(H560-H561))</f>
        <v>1.0093046635787797</v>
      </c>
      <c r="T560">
        <v>1</v>
      </c>
      <c r="U560" t="s">
        <v>2872</v>
      </c>
      <c r="V560" t="s">
        <v>809</v>
      </c>
    </row>
    <row r="561" spans="1:22" x14ac:dyDescent="0.35">
      <c r="A561" t="s">
        <v>2850</v>
      </c>
      <c r="B561" t="s">
        <v>3008</v>
      </c>
      <c r="E561" t="s">
        <v>2536</v>
      </c>
      <c r="F561" t="s">
        <v>70</v>
      </c>
      <c r="G561" t="s">
        <v>3009</v>
      </c>
      <c r="H561">
        <v>2005</v>
      </c>
      <c r="I561" s="413">
        <v>3.5</v>
      </c>
      <c r="J561" s="413"/>
      <c r="K561" t="s">
        <v>3010</v>
      </c>
      <c r="L561" t="s">
        <v>1863</v>
      </c>
      <c r="O561" s="412">
        <f t="shared" si="26"/>
        <v>3.5000000000000003E-2</v>
      </c>
      <c r="T561">
        <v>1</v>
      </c>
      <c r="U561" t="s">
        <v>2872</v>
      </c>
      <c r="V561" t="s">
        <v>809</v>
      </c>
    </row>
    <row r="562" spans="1:22" x14ac:dyDescent="0.35">
      <c r="A562" t="s">
        <v>2850</v>
      </c>
      <c r="B562" t="s">
        <v>3008</v>
      </c>
      <c r="C562" t="str">
        <f t="shared" ref="C562" si="34">_xlfn.CONCAT(B562,U562)</f>
        <v>VC21ET05</v>
      </c>
      <c r="E562" t="s">
        <v>2536</v>
      </c>
      <c r="F562" t="s">
        <v>70</v>
      </c>
      <c r="G562" t="s">
        <v>3009</v>
      </c>
      <c r="H562">
        <v>2016</v>
      </c>
      <c r="I562" s="413">
        <v>12.8</v>
      </c>
      <c r="J562" s="413"/>
      <c r="K562" t="s">
        <v>3010</v>
      </c>
      <c r="L562" t="s">
        <v>1863</v>
      </c>
      <c r="O562" s="412">
        <f t="shared" si="26"/>
        <v>0.128</v>
      </c>
      <c r="Q562" s="422">
        <f>(I562/I563)^(1/(H562-H563))</f>
        <v>1.0729846079997674</v>
      </c>
      <c r="T562">
        <v>1</v>
      </c>
      <c r="U562" t="s">
        <v>2873</v>
      </c>
      <c r="V562" t="s">
        <v>2874</v>
      </c>
    </row>
    <row r="563" spans="1:22" x14ac:dyDescent="0.35">
      <c r="A563" t="s">
        <v>2850</v>
      </c>
      <c r="B563" t="s">
        <v>3008</v>
      </c>
      <c r="E563" t="s">
        <v>2536</v>
      </c>
      <c r="F563" t="s">
        <v>70</v>
      </c>
      <c r="G563" t="s">
        <v>3009</v>
      </c>
      <c r="H563">
        <v>2011</v>
      </c>
      <c r="I563" s="413">
        <v>9</v>
      </c>
      <c r="J563" s="413"/>
      <c r="K563" t="s">
        <v>3010</v>
      </c>
      <c r="L563" t="s">
        <v>1863</v>
      </c>
      <c r="O563" s="412">
        <f t="shared" si="26"/>
        <v>0.09</v>
      </c>
      <c r="Q563" s="422">
        <f>(I563/I564)^(1/(H563-H564))</f>
        <v>0.92790582161493895</v>
      </c>
      <c r="T563">
        <v>1</v>
      </c>
      <c r="U563" t="s">
        <v>2873</v>
      </c>
      <c r="V563" t="s">
        <v>2874</v>
      </c>
    </row>
    <row r="564" spans="1:22" x14ac:dyDescent="0.35">
      <c r="A564" t="s">
        <v>2850</v>
      </c>
      <c r="B564" t="s">
        <v>3008</v>
      </c>
      <c r="E564" t="s">
        <v>2536</v>
      </c>
      <c r="F564" t="s">
        <v>70</v>
      </c>
      <c r="G564" t="s">
        <v>3009</v>
      </c>
      <c r="H564">
        <v>2005</v>
      </c>
      <c r="I564" s="413">
        <v>14.1</v>
      </c>
      <c r="J564" s="413"/>
      <c r="K564" t="s">
        <v>3010</v>
      </c>
      <c r="L564" t="s">
        <v>1863</v>
      </c>
      <c r="O564" s="412">
        <f t="shared" si="26"/>
        <v>0.14099999999999999</v>
      </c>
      <c r="T564">
        <v>1</v>
      </c>
      <c r="U564" t="s">
        <v>2873</v>
      </c>
      <c r="V564" t="s">
        <v>2874</v>
      </c>
    </row>
    <row r="565" spans="1:22" x14ac:dyDescent="0.35">
      <c r="A565" t="s">
        <v>2850</v>
      </c>
      <c r="B565" t="s">
        <v>3008</v>
      </c>
      <c r="C565" t="str">
        <f t="shared" ref="C565" si="35">_xlfn.CONCAT(B565,U565)</f>
        <v>VC21ET06</v>
      </c>
      <c r="E565" t="s">
        <v>2536</v>
      </c>
      <c r="F565" t="s">
        <v>70</v>
      </c>
      <c r="G565" t="s">
        <v>3009</v>
      </c>
      <c r="H565">
        <v>2016</v>
      </c>
      <c r="I565" s="413">
        <v>0.7</v>
      </c>
      <c r="J565" s="413"/>
      <c r="K565" t="s">
        <v>3010</v>
      </c>
      <c r="L565" t="s">
        <v>1863</v>
      </c>
      <c r="O565" s="412">
        <f t="shared" si="26"/>
        <v>6.9999999999999993E-3</v>
      </c>
      <c r="Q565" s="422">
        <f>(I565/I566)^(1/(H565-H566))</f>
        <v>0.82787564608120667</v>
      </c>
      <c r="T565">
        <v>1</v>
      </c>
      <c r="U565" t="s">
        <v>2876</v>
      </c>
      <c r="V565" t="s">
        <v>2877</v>
      </c>
    </row>
    <row r="566" spans="1:22" x14ac:dyDescent="0.35">
      <c r="A566" t="s">
        <v>2850</v>
      </c>
      <c r="B566" t="s">
        <v>3008</v>
      </c>
      <c r="E566" t="s">
        <v>2536</v>
      </c>
      <c r="F566" t="s">
        <v>70</v>
      </c>
      <c r="G566" t="s">
        <v>3009</v>
      </c>
      <c r="H566">
        <v>2011</v>
      </c>
      <c r="I566" s="413">
        <v>1.8</v>
      </c>
      <c r="J566" s="413"/>
      <c r="K566" t="s">
        <v>3010</v>
      </c>
      <c r="L566" t="s">
        <v>1863</v>
      </c>
      <c r="O566" s="412">
        <f t="shared" si="26"/>
        <v>1.8000000000000002E-2</v>
      </c>
      <c r="Q566" s="422">
        <f>(I566/I567)^(1/(H566-H567))</f>
        <v>0.86159526736161285</v>
      </c>
      <c r="T566">
        <v>1</v>
      </c>
      <c r="U566" t="s">
        <v>2876</v>
      </c>
      <c r="V566" t="s">
        <v>2877</v>
      </c>
    </row>
    <row r="567" spans="1:22" x14ac:dyDescent="0.35">
      <c r="A567" t="s">
        <v>2850</v>
      </c>
      <c r="B567" t="s">
        <v>3008</v>
      </c>
      <c r="E567" t="s">
        <v>2536</v>
      </c>
      <c r="F567" t="s">
        <v>70</v>
      </c>
      <c r="G567" t="s">
        <v>3009</v>
      </c>
      <c r="H567">
        <v>2005</v>
      </c>
      <c r="I567" s="413">
        <v>4.4000000000000004</v>
      </c>
      <c r="J567" s="413"/>
      <c r="K567" t="s">
        <v>3010</v>
      </c>
      <c r="L567" t="s">
        <v>1863</v>
      </c>
      <c r="O567" s="412">
        <f t="shared" si="26"/>
        <v>4.4000000000000004E-2</v>
      </c>
      <c r="T567">
        <v>1</v>
      </c>
      <c r="U567" t="s">
        <v>2876</v>
      </c>
      <c r="V567" t="s">
        <v>2877</v>
      </c>
    </row>
    <row r="568" spans="1:22" x14ac:dyDescent="0.35">
      <c r="A568" t="s">
        <v>2850</v>
      </c>
      <c r="B568" t="s">
        <v>3008</v>
      </c>
      <c r="C568" t="str">
        <f t="shared" ref="C568" si="36">_xlfn.CONCAT(B568,U568)</f>
        <v>VC21ET07</v>
      </c>
      <c r="E568" t="s">
        <v>2536</v>
      </c>
      <c r="F568" t="s">
        <v>70</v>
      </c>
      <c r="G568" t="s">
        <v>3009</v>
      </c>
      <c r="H568">
        <v>2016</v>
      </c>
      <c r="I568" s="413">
        <v>1.4</v>
      </c>
      <c r="J568" s="413"/>
      <c r="K568" t="s">
        <v>3010</v>
      </c>
      <c r="L568" t="s">
        <v>1863</v>
      </c>
      <c r="O568" s="412">
        <f t="shared" si="26"/>
        <v>1.3999999999999999E-2</v>
      </c>
      <c r="Q568" s="422">
        <f>(I568/I569)^(1/(H568-H569))</f>
        <v>1.2286596790831472</v>
      </c>
      <c r="T568">
        <v>1</v>
      </c>
      <c r="U568" t="s">
        <v>2878</v>
      </c>
      <c r="V568" t="s">
        <v>2879</v>
      </c>
    </row>
    <row r="569" spans="1:22" x14ac:dyDescent="0.35">
      <c r="A569" t="s">
        <v>2850</v>
      </c>
      <c r="B569" t="s">
        <v>3008</v>
      </c>
      <c r="E569" t="s">
        <v>2536</v>
      </c>
      <c r="F569" t="s">
        <v>70</v>
      </c>
      <c r="G569" t="s">
        <v>3009</v>
      </c>
      <c r="H569">
        <v>2011</v>
      </c>
      <c r="I569" s="413">
        <v>0.5</v>
      </c>
      <c r="J569" s="413"/>
      <c r="K569" t="s">
        <v>3010</v>
      </c>
      <c r="L569" t="s">
        <v>1863</v>
      </c>
      <c r="O569" s="412">
        <f t="shared" si="26"/>
        <v>5.0000000000000001E-3</v>
      </c>
      <c r="Q569" s="422">
        <f>(I569/I570)^(1/(H569-H570))</f>
        <v>0.79370052598409979</v>
      </c>
      <c r="T569">
        <v>1</v>
      </c>
      <c r="U569" t="s">
        <v>2878</v>
      </c>
      <c r="V569" t="s">
        <v>2879</v>
      </c>
    </row>
    <row r="570" spans="1:22" x14ac:dyDescent="0.35">
      <c r="A570" t="s">
        <v>2850</v>
      </c>
      <c r="B570" t="s">
        <v>3008</v>
      </c>
      <c r="E570" t="s">
        <v>2536</v>
      </c>
      <c r="F570" t="s">
        <v>70</v>
      </c>
      <c r="G570" t="s">
        <v>3009</v>
      </c>
      <c r="H570">
        <v>2005</v>
      </c>
      <c r="I570" s="413">
        <v>2</v>
      </c>
      <c r="J570" s="413"/>
      <c r="K570" t="s">
        <v>3010</v>
      </c>
      <c r="L570" t="s">
        <v>1863</v>
      </c>
      <c r="O570" s="412">
        <f t="shared" si="26"/>
        <v>0.02</v>
      </c>
      <c r="T570">
        <v>1</v>
      </c>
      <c r="U570" t="s">
        <v>2878</v>
      </c>
      <c r="V570" t="s">
        <v>2879</v>
      </c>
    </row>
    <row r="571" spans="1:22" x14ac:dyDescent="0.35">
      <c r="A571" t="s">
        <v>2850</v>
      </c>
      <c r="B571" t="s">
        <v>3008</v>
      </c>
      <c r="C571" t="str">
        <f t="shared" ref="C571" si="37">_xlfn.CONCAT(B571,U571)</f>
        <v>VC21ET12</v>
      </c>
      <c r="E571" t="s">
        <v>2536</v>
      </c>
      <c r="F571" t="s">
        <v>70</v>
      </c>
      <c r="G571" t="s">
        <v>3009</v>
      </c>
      <c r="H571">
        <v>2016</v>
      </c>
      <c r="I571" s="413">
        <v>0.7</v>
      </c>
      <c r="J571" s="413"/>
      <c r="K571" t="s">
        <v>3010</v>
      </c>
      <c r="L571" t="s">
        <v>1863</v>
      </c>
      <c r="O571" s="412">
        <f t="shared" si="26"/>
        <v>6.9999999999999993E-3</v>
      </c>
      <c r="Q571" s="422">
        <f>(I571/I572)^(1/(H571-H572))</f>
        <v>0.7752318483841889</v>
      </c>
      <c r="T571">
        <v>1</v>
      </c>
      <c r="U571" t="s">
        <v>2880</v>
      </c>
      <c r="V571" t="s">
        <v>2881</v>
      </c>
    </row>
    <row r="572" spans="1:22" x14ac:dyDescent="0.35">
      <c r="A572" t="s">
        <v>2850</v>
      </c>
      <c r="B572" t="s">
        <v>3008</v>
      </c>
      <c r="E572" t="s">
        <v>2536</v>
      </c>
      <c r="F572" t="s">
        <v>70</v>
      </c>
      <c r="G572" t="s">
        <v>3009</v>
      </c>
      <c r="H572">
        <v>2011</v>
      </c>
      <c r="I572" s="413">
        <v>2.5</v>
      </c>
      <c r="J572" s="413"/>
      <c r="K572" t="s">
        <v>3010</v>
      </c>
      <c r="L572" t="s">
        <v>1863</v>
      </c>
      <c r="O572" s="412">
        <f t="shared" si="26"/>
        <v>2.5000000000000001E-2</v>
      </c>
      <c r="Q572" s="422">
        <f>(I572/I573)^(1/(H572-H573))</f>
        <v>0.92465559714866186</v>
      </c>
      <c r="T572">
        <v>1</v>
      </c>
      <c r="U572" t="s">
        <v>2880</v>
      </c>
      <c r="V572" t="s">
        <v>2881</v>
      </c>
    </row>
    <row r="573" spans="1:22" x14ac:dyDescent="0.35">
      <c r="A573" t="s">
        <v>2850</v>
      </c>
      <c r="B573" t="s">
        <v>3008</v>
      </c>
      <c r="E573" t="s">
        <v>2536</v>
      </c>
      <c r="F573" t="s">
        <v>70</v>
      </c>
      <c r="G573" t="s">
        <v>3009</v>
      </c>
      <c r="H573">
        <v>2005</v>
      </c>
      <c r="I573" s="413">
        <v>4</v>
      </c>
      <c r="J573" s="413"/>
      <c r="K573" t="s">
        <v>3010</v>
      </c>
      <c r="L573" t="s">
        <v>1863</v>
      </c>
      <c r="O573" s="412">
        <f t="shared" si="26"/>
        <v>0.04</v>
      </c>
      <c r="T573">
        <v>1</v>
      </c>
      <c r="U573" t="s">
        <v>2880</v>
      </c>
      <c r="V573" t="s">
        <v>2881</v>
      </c>
    </row>
    <row r="574" spans="1:22" x14ac:dyDescent="0.35">
      <c r="A574" t="s">
        <v>2850</v>
      </c>
      <c r="B574" t="s">
        <v>3008</v>
      </c>
      <c r="C574" t="str">
        <f t="shared" ref="C574" si="38">_xlfn.CONCAT(B574,U574)</f>
        <v>VC21ET13</v>
      </c>
      <c r="E574" t="s">
        <v>2536</v>
      </c>
      <c r="F574" t="s">
        <v>70</v>
      </c>
      <c r="G574" t="s">
        <v>3009</v>
      </c>
      <c r="H574">
        <v>2016</v>
      </c>
      <c r="I574" s="413">
        <v>5.6</v>
      </c>
      <c r="J574" s="413"/>
      <c r="K574" t="s">
        <v>3010</v>
      </c>
      <c r="L574" t="s">
        <v>1863</v>
      </c>
      <c r="O574" s="412">
        <f t="shared" si="26"/>
        <v>5.5999999999999994E-2</v>
      </c>
      <c r="Q574" s="422">
        <f>(I574/I575)^(1/(H574-H575))</f>
        <v>1.194791263178075</v>
      </c>
      <c r="T574">
        <v>1</v>
      </c>
      <c r="U574" t="s">
        <v>2882</v>
      </c>
      <c r="V574" t="s">
        <v>2883</v>
      </c>
    </row>
    <row r="575" spans="1:22" x14ac:dyDescent="0.35">
      <c r="A575" t="s">
        <v>2850</v>
      </c>
      <c r="B575" t="s">
        <v>3008</v>
      </c>
      <c r="E575" t="s">
        <v>2536</v>
      </c>
      <c r="F575" t="s">
        <v>70</v>
      </c>
      <c r="G575" t="s">
        <v>3009</v>
      </c>
      <c r="H575">
        <v>2011</v>
      </c>
      <c r="I575" s="413">
        <v>2.2999999999999998</v>
      </c>
      <c r="J575" s="413"/>
      <c r="K575" t="s">
        <v>3010</v>
      </c>
      <c r="L575" t="s">
        <v>1863</v>
      </c>
      <c r="O575" s="412">
        <f t="shared" si="26"/>
        <v>2.3E-2</v>
      </c>
      <c r="Q575" s="422">
        <f>(I575/I576)^(1/(H575-H576))</f>
        <v>0.95146837344578994</v>
      </c>
      <c r="T575">
        <v>1</v>
      </c>
      <c r="U575" t="s">
        <v>2882</v>
      </c>
      <c r="V575" t="s">
        <v>2883</v>
      </c>
    </row>
    <row r="576" spans="1:22" x14ac:dyDescent="0.35">
      <c r="A576" t="s">
        <v>2850</v>
      </c>
      <c r="B576" t="s">
        <v>3008</v>
      </c>
      <c r="E576" t="s">
        <v>2536</v>
      </c>
      <c r="F576" t="s">
        <v>70</v>
      </c>
      <c r="G576" t="s">
        <v>3009</v>
      </c>
      <c r="H576">
        <v>2005</v>
      </c>
      <c r="I576" s="413">
        <v>3.1</v>
      </c>
      <c r="J576" s="413"/>
      <c r="K576" t="s">
        <v>3010</v>
      </c>
      <c r="L576" t="s">
        <v>1863</v>
      </c>
      <c r="O576" s="412">
        <f t="shared" si="26"/>
        <v>3.1E-2</v>
      </c>
      <c r="T576">
        <v>1</v>
      </c>
      <c r="U576" t="s">
        <v>2882</v>
      </c>
      <c r="V576" t="s">
        <v>2883</v>
      </c>
    </row>
    <row r="577" spans="1:22" x14ac:dyDescent="0.35">
      <c r="A577" t="s">
        <v>2850</v>
      </c>
      <c r="B577" t="s">
        <v>3008</v>
      </c>
      <c r="C577" t="str">
        <f t="shared" ref="C577" si="39">_xlfn.CONCAT(B577,U577)</f>
        <v>VC21ET14</v>
      </c>
      <c r="E577" t="s">
        <v>2536</v>
      </c>
      <c r="F577" t="s">
        <v>70</v>
      </c>
      <c r="G577" t="s">
        <v>3009</v>
      </c>
      <c r="H577">
        <v>2016</v>
      </c>
      <c r="I577" s="413">
        <v>1.8</v>
      </c>
      <c r="J577" s="413"/>
      <c r="K577" t="s">
        <v>3010</v>
      </c>
      <c r="L577" t="s">
        <v>1863</v>
      </c>
      <c r="O577" s="412">
        <f t="shared" si="26"/>
        <v>1.8000000000000002E-2</v>
      </c>
      <c r="Q577" s="422">
        <f>(I577/I578)^(1/(H577-H578))</f>
        <v>1.1247461131420948</v>
      </c>
      <c r="T577">
        <v>1</v>
      </c>
      <c r="U577" t="s">
        <v>2884</v>
      </c>
      <c r="V577" t="s">
        <v>814</v>
      </c>
    </row>
    <row r="578" spans="1:22" x14ac:dyDescent="0.35">
      <c r="A578" t="s">
        <v>2850</v>
      </c>
      <c r="B578" t="s">
        <v>3008</v>
      </c>
      <c r="E578" t="s">
        <v>2536</v>
      </c>
      <c r="F578" t="s">
        <v>70</v>
      </c>
      <c r="G578" t="s">
        <v>3009</v>
      </c>
      <c r="H578">
        <v>2011</v>
      </c>
      <c r="I578" s="413">
        <v>1</v>
      </c>
      <c r="J578" s="413"/>
      <c r="K578" t="s">
        <v>3010</v>
      </c>
      <c r="L578" t="s">
        <v>1863</v>
      </c>
      <c r="O578" s="412">
        <f t="shared" si="26"/>
        <v>0.01</v>
      </c>
      <c r="Q578" s="422">
        <f>(I578/I579)^(1/(H578-H579))</f>
        <v>0.79370052598409979</v>
      </c>
      <c r="T578">
        <v>1</v>
      </c>
      <c r="U578" t="s">
        <v>2884</v>
      </c>
      <c r="V578" t="s">
        <v>814</v>
      </c>
    </row>
    <row r="579" spans="1:22" x14ac:dyDescent="0.35">
      <c r="A579" t="s">
        <v>2850</v>
      </c>
      <c r="B579" t="s">
        <v>3008</v>
      </c>
      <c r="E579" t="s">
        <v>2536</v>
      </c>
      <c r="F579" t="s">
        <v>70</v>
      </c>
      <c r="G579" t="s">
        <v>3009</v>
      </c>
      <c r="H579">
        <v>2005</v>
      </c>
      <c r="I579" s="413">
        <v>4</v>
      </c>
      <c r="J579" s="413"/>
      <c r="K579" t="s">
        <v>3010</v>
      </c>
      <c r="L579" t="s">
        <v>1863</v>
      </c>
      <c r="O579" s="412">
        <f t="shared" si="26"/>
        <v>0.04</v>
      </c>
      <c r="T579">
        <v>1</v>
      </c>
      <c r="U579" t="s">
        <v>2884</v>
      </c>
      <c r="V579" t="s">
        <v>814</v>
      </c>
    </row>
    <row r="580" spans="1:22" x14ac:dyDescent="0.35">
      <c r="A580" t="s">
        <v>2850</v>
      </c>
      <c r="B580" t="s">
        <v>3008</v>
      </c>
      <c r="C580" t="str">
        <f t="shared" ref="C580" si="40">_xlfn.CONCAT(B580,U580)</f>
        <v>VC21ET15</v>
      </c>
      <c r="E580" t="s">
        <v>2536</v>
      </c>
      <c r="F580" t="s">
        <v>70</v>
      </c>
      <c r="G580" t="s">
        <v>3009</v>
      </c>
      <c r="H580">
        <v>2016</v>
      </c>
      <c r="I580" s="413">
        <v>9.3000000000000007</v>
      </c>
      <c r="J580" s="413"/>
      <c r="K580" t="s">
        <v>3010</v>
      </c>
      <c r="L580" t="s">
        <v>1863</v>
      </c>
      <c r="O580" s="412">
        <f t="shared" si="26"/>
        <v>9.3000000000000013E-2</v>
      </c>
      <c r="Q580" s="422">
        <f>(I580/I581)^(1/(H580-H581))</f>
        <v>0.98169494647415401</v>
      </c>
      <c r="T580">
        <v>1</v>
      </c>
      <c r="U580" t="s">
        <v>2885</v>
      </c>
      <c r="V580" t="s">
        <v>2886</v>
      </c>
    </row>
    <row r="581" spans="1:22" x14ac:dyDescent="0.35">
      <c r="A581" t="s">
        <v>2850</v>
      </c>
      <c r="B581" t="s">
        <v>3008</v>
      </c>
      <c r="E581" t="s">
        <v>2536</v>
      </c>
      <c r="F581" t="s">
        <v>70</v>
      </c>
      <c r="G581" t="s">
        <v>3009</v>
      </c>
      <c r="H581">
        <v>2011</v>
      </c>
      <c r="I581" s="413">
        <v>10.199999999999999</v>
      </c>
      <c r="J581" s="413"/>
      <c r="K581" t="s">
        <v>3010</v>
      </c>
      <c r="L581" t="s">
        <v>1863</v>
      </c>
      <c r="O581" s="412">
        <f t="shared" si="26"/>
        <v>0.10199999999999999</v>
      </c>
      <c r="Q581" s="422">
        <f>(I581/I582)^(1/(H581-H582))</f>
        <v>0.98020531988022463</v>
      </c>
      <c r="T581">
        <v>1</v>
      </c>
      <c r="U581" t="s">
        <v>2885</v>
      </c>
      <c r="V581" t="s">
        <v>2886</v>
      </c>
    </row>
    <row r="582" spans="1:22" x14ac:dyDescent="0.35">
      <c r="A582" t="s">
        <v>2850</v>
      </c>
      <c r="B582" t="s">
        <v>3008</v>
      </c>
      <c r="E582" t="s">
        <v>2536</v>
      </c>
      <c r="F582" t="s">
        <v>70</v>
      </c>
      <c r="G582" t="s">
        <v>3009</v>
      </c>
      <c r="H582">
        <v>2005</v>
      </c>
      <c r="I582" s="413">
        <v>11.5</v>
      </c>
      <c r="J582" s="413"/>
      <c r="K582" t="s">
        <v>3010</v>
      </c>
      <c r="L582" t="s">
        <v>1863</v>
      </c>
      <c r="O582" s="412">
        <f t="shared" si="26"/>
        <v>0.115</v>
      </c>
      <c r="T582">
        <v>1</v>
      </c>
      <c r="U582" t="s">
        <v>2885</v>
      </c>
      <c r="V582" t="s">
        <v>2886</v>
      </c>
    </row>
    <row r="583" spans="1:22" x14ac:dyDescent="0.35">
      <c r="A583" t="s">
        <v>3011</v>
      </c>
      <c r="B583" t="s">
        <v>3012</v>
      </c>
      <c r="C583" t="str">
        <f t="shared" ref="C583:C597" si="41">_xlfn.CONCAT(B583,U583)</f>
        <v>VC22ET</v>
      </c>
      <c r="D583" t="s">
        <v>2534</v>
      </c>
      <c r="E583" t="s">
        <v>2537</v>
      </c>
      <c r="F583" t="s">
        <v>70</v>
      </c>
      <c r="G583" t="s">
        <v>2533</v>
      </c>
      <c r="H583">
        <v>2016</v>
      </c>
      <c r="I583" s="413">
        <v>1.3</v>
      </c>
      <c r="K583" t="s">
        <v>3013</v>
      </c>
      <c r="L583" t="s">
        <v>1863</v>
      </c>
      <c r="O583" s="412">
        <f t="shared" si="26"/>
        <v>1.3000000000000001E-2</v>
      </c>
      <c r="T583">
        <v>0</v>
      </c>
      <c r="U583" t="s">
        <v>2849</v>
      </c>
      <c r="V583" t="s">
        <v>594</v>
      </c>
    </row>
    <row r="584" spans="1:22" x14ac:dyDescent="0.35">
      <c r="A584" t="s">
        <v>3014</v>
      </c>
      <c r="B584" t="s">
        <v>3012</v>
      </c>
      <c r="C584" t="str">
        <f t="shared" si="41"/>
        <v>VC22ETR</v>
      </c>
      <c r="E584" t="s">
        <v>2537</v>
      </c>
      <c r="F584" t="s">
        <v>70</v>
      </c>
      <c r="G584" t="s">
        <v>2533</v>
      </c>
      <c r="H584">
        <v>2016</v>
      </c>
      <c r="I584" s="413">
        <f>I$583/I$541*I544</f>
        <v>1.3838709677419354</v>
      </c>
      <c r="K584" t="s">
        <v>3013</v>
      </c>
      <c r="L584" t="s">
        <v>1863</v>
      </c>
      <c r="O584" s="412">
        <f t="shared" si="26"/>
        <v>1.3838709677419354E-2</v>
      </c>
      <c r="T584">
        <v>0.5</v>
      </c>
      <c r="U584" t="s">
        <v>2866</v>
      </c>
      <c r="V584" t="s">
        <v>84</v>
      </c>
    </row>
    <row r="585" spans="1:22" x14ac:dyDescent="0.35">
      <c r="A585" t="s">
        <v>3014</v>
      </c>
      <c r="B585" t="s">
        <v>3012</v>
      </c>
      <c r="C585" t="str">
        <f t="shared" si="41"/>
        <v>VC22ETU</v>
      </c>
      <c r="E585" t="s">
        <v>2537</v>
      </c>
      <c r="F585" t="s">
        <v>70</v>
      </c>
      <c r="G585" t="s">
        <v>2533</v>
      </c>
      <c r="H585">
        <v>2016</v>
      </c>
      <c r="I585" s="413">
        <f>I$583/I$541*I547</f>
        <v>0.62903225806451613</v>
      </c>
      <c r="K585" t="s">
        <v>3013</v>
      </c>
      <c r="L585" t="s">
        <v>1863</v>
      </c>
      <c r="O585" s="412">
        <f t="shared" si="26"/>
        <v>6.2903225806451614E-3</v>
      </c>
      <c r="T585">
        <v>0.5</v>
      </c>
      <c r="U585" t="s">
        <v>2867</v>
      </c>
      <c r="V585" t="s">
        <v>336</v>
      </c>
    </row>
    <row r="586" spans="1:22" x14ac:dyDescent="0.35">
      <c r="A586" t="s">
        <v>3014</v>
      </c>
      <c r="B586" t="s">
        <v>3012</v>
      </c>
      <c r="C586" t="str">
        <f t="shared" si="41"/>
        <v>VC22ET01</v>
      </c>
      <c r="E586" t="s">
        <v>2537</v>
      </c>
      <c r="F586" t="s">
        <v>70</v>
      </c>
      <c r="G586" t="s">
        <v>2533</v>
      </c>
      <c r="H586">
        <v>2016</v>
      </c>
      <c r="I586" s="413">
        <f>I$583/I$541*I550</f>
        <v>0.62903225806451613</v>
      </c>
      <c r="K586" t="s">
        <v>3013</v>
      </c>
      <c r="L586" t="s">
        <v>1863</v>
      </c>
      <c r="O586" s="412">
        <f t="shared" si="26"/>
        <v>6.2903225806451614E-3</v>
      </c>
      <c r="T586">
        <v>1</v>
      </c>
      <c r="U586" t="s">
        <v>2868</v>
      </c>
      <c r="V586" t="s">
        <v>806</v>
      </c>
    </row>
    <row r="587" spans="1:22" x14ac:dyDescent="0.35">
      <c r="A587" t="s">
        <v>3014</v>
      </c>
      <c r="B587" t="s">
        <v>3012</v>
      </c>
      <c r="C587" t="str">
        <f t="shared" si="41"/>
        <v>VC22ET02</v>
      </c>
      <c r="E587" t="s">
        <v>2537</v>
      </c>
      <c r="F587" t="s">
        <v>70</v>
      </c>
      <c r="G587" t="s">
        <v>2533</v>
      </c>
      <c r="H587">
        <v>2016</v>
      </c>
      <c r="I587" s="413">
        <f>I$583/I$541*I553</f>
        <v>1.6774193548387097</v>
      </c>
      <c r="K587" t="s">
        <v>3013</v>
      </c>
      <c r="L587" t="s">
        <v>1863</v>
      </c>
      <c r="O587" s="412">
        <f t="shared" si="26"/>
        <v>1.6774193548387096E-2</v>
      </c>
      <c r="T587">
        <v>1</v>
      </c>
      <c r="U587" t="s">
        <v>2869</v>
      </c>
      <c r="V587" t="s">
        <v>2946</v>
      </c>
    </row>
    <row r="588" spans="1:22" x14ac:dyDescent="0.35">
      <c r="A588" t="s">
        <v>3014</v>
      </c>
      <c r="B588" t="s">
        <v>3012</v>
      </c>
      <c r="C588" t="str">
        <f t="shared" si="41"/>
        <v>VC22ET03</v>
      </c>
      <c r="E588" t="s">
        <v>2537</v>
      </c>
      <c r="F588" t="s">
        <v>70</v>
      </c>
      <c r="G588" t="s">
        <v>2533</v>
      </c>
      <c r="H588">
        <v>2016</v>
      </c>
      <c r="I588" s="413">
        <f>I$583/I$541*I556</f>
        <v>0.96451612903225803</v>
      </c>
      <c r="K588" t="s">
        <v>3013</v>
      </c>
      <c r="L588" t="s">
        <v>1863</v>
      </c>
      <c r="O588" s="412">
        <f t="shared" si="26"/>
        <v>9.6451612903225795E-3</v>
      </c>
      <c r="T588">
        <v>1</v>
      </c>
      <c r="U588" t="s">
        <v>2871</v>
      </c>
      <c r="V588" t="s">
        <v>805</v>
      </c>
    </row>
    <row r="589" spans="1:22" x14ac:dyDescent="0.35">
      <c r="A589" t="s">
        <v>3014</v>
      </c>
      <c r="B589" t="s">
        <v>3012</v>
      </c>
      <c r="C589" t="str">
        <f t="shared" si="41"/>
        <v>VC22ET04</v>
      </c>
      <c r="E589" t="s">
        <v>2537</v>
      </c>
      <c r="F589" t="s">
        <v>70</v>
      </c>
      <c r="G589" t="s">
        <v>2533</v>
      </c>
      <c r="H589">
        <v>2016</v>
      </c>
      <c r="I589" s="413">
        <f>I$583/I$541*I559</f>
        <v>1.5935483870967742</v>
      </c>
      <c r="K589" t="s">
        <v>3013</v>
      </c>
      <c r="L589" t="s">
        <v>1863</v>
      </c>
      <c r="O589" s="412">
        <f t="shared" si="26"/>
        <v>1.5935483870967743E-2</v>
      </c>
      <c r="T589">
        <v>1</v>
      </c>
      <c r="U589" t="s">
        <v>2872</v>
      </c>
      <c r="V589" t="s">
        <v>809</v>
      </c>
    </row>
    <row r="590" spans="1:22" x14ac:dyDescent="0.35">
      <c r="A590" t="s">
        <v>3014</v>
      </c>
      <c r="B590" t="s">
        <v>3012</v>
      </c>
      <c r="C590" t="str">
        <f t="shared" si="41"/>
        <v>VC22ET05</v>
      </c>
      <c r="E590" t="s">
        <v>2537</v>
      </c>
      <c r="F590" t="s">
        <v>70</v>
      </c>
      <c r="G590" t="s">
        <v>2533</v>
      </c>
      <c r="H590">
        <v>2016</v>
      </c>
      <c r="I590" s="413">
        <f>I$583/I$541*I562</f>
        <v>5.3677419354838714</v>
      </c>
      <c r="K590" t="s">
        <v>3013</v>
      </c>
      <c r="L590" t="s">
        <v>1863</v>
      </c>
      <c r="O590" s="412">
        <f t="shared" si="26"/>
        <v>5.3677419354838711E-2</v>
      </c>
      <c r="T590">
        <v>1</v>
      </c>
      <c r="U590" t="s">
        <v>2873</v>
      </c>
      <c r="V590" t="s">
        <v>2874</v>
      </c>
    </row>
    <row r="591" spans="1:22" x14ac:dyDescent="0.35">
      <c r="A591" t="s">
        <v>3014</v>
      </c>
      <c r="B591" t="s">
        <v>3012</v>
      </c>
      <c r="C591" t="str">
        <f t="shared" si="41"/>
        <v>VC22ET06</v>
      </c>
      <c r="E591" t="s">
        <v>2537</v>
      </c>
      <c r="F591" t="s">
        <v>70</v>
      </c>
      <c r="G591" t="s">
        <v>2533</v>
      </c>
      <c r="H591">
        <v>2016</v>
      </c>
      <c r="I591" s="413">
        <f>I$583/I$541*I565</f>
        <v>0.29354838709677417</v>
      </c>
      <c r="K591" t="s">
        <v>3013</v>
      </c>
      <c r="L591" t="s">
        <v>1863</v>
      </c>
      <c r="O591" s="412">
        <f t="shared" si="26"/>
        <v>2.9354838709677415E-3</v>
      </c>
      <c r="T591">
        <v>1</v>
      </c>
      <c r="U591" t="s">
        <v>2876</v>
      </c>
      <c r="V591" t="s">
        <v>2877</v>
      </c>
    </row>
    <row r="592" spans="1:22" x14ac:dyDescent="0.35">
      <c r="A592" t="s">
        <v>3014</v>
      </c>
      <c r="B592" t="s">
        <v>3012</v>
      </c>
      <c r="C592" t="str">
        <f t="shared" si="41"/>
        <v>VC22ET07</v>
      </c>
      <c r="E592" t="s">
        <v>2537</v>
      </c>
      <c r="F592" t="s">
        <v>70</v>
      </c>
      <c r="G592" t="s">
        <v>2533</v>
      </c>
      <c r="H592">
        <v>2016</v>
      </c>
      <c r="I592" s="413">
        <f>I$583/I$541*I568</f>
        <v>0.58709677419354833</v>
      </c>
      <c r="K592" t="s">
        <v>3013</v>
      </c>
      <c r="L592" t="s">
        <v>1863</v>
      </c>
      <c r="O592" s="412">
        <f t="shared" si="26"/>
        <v>5.870967741935483E-3</v>
      </c>
      <c r="T592">
        <v>1</v>
      </c>
      <c r="U592" t="s">
        <v>2878</v>
      </c>
      <c r="V592" t="s">
        <v>2879</v>
      </c>
    </row>
    <row r="593" spans="1:22" x14ac:dyDescent="0.35">
      <c r="A593" t="s">
        <v>3014</v>
      </c>
      <c r="B593" t="s">
        <v>3012</v>
      </c>
      <c r="C593" t="str">
        <f t="shared" si="41"/>
        <v>VC22ET12</v>
      </c>
      <c r="E593" t="s">
        <v>2537</v>
      </c>
      <c r="F593" t="s">
        <v>70</v>
      </c>
      <c r="G593" t="s">
        <v>2533</v>
      </c>
      <c r="H593">
        <v>2016</v>
      </c>
      <c r="I593" s="413">
        <f>I$583/I$541*I571</f>
        <v>0.29354838709677417</v>
      </c>
      <c r="K593" t="s">
        <v>3013</v>
      </c>
      <c r="L593" t="s">
        <v>1863</v>
      </c>
      <c r="O593" s="412">
        <f t="shared" si="26"/>
        <v>2.9354838709677415E-3</v>
      </c>
      <c r="T593">
        <v>1</v>
      </c>
      <c r="U593" t="s">
        <v>2880</v>
      </c>
      <c r="V593" t="s">
        <v>2881</v>
      </c>
    </row>
    <row r="594" spans="1:22" x14ac:dyDescent="0.35">
      <c r="A594" t="s">
        <v>3014</v>
      </c>
      <c r="B594" t="s">
        <v>3012</v>
      </c>
      <c r="C594" t="str">
        <f t="shared" si="41"/>
        <v>VC22ET13</v>
      </c>
      <c r="E594" t="s">
        <v>2537</v>
      </c>
      <c r="F594" t="s">
        <v>70</v>
      </c>
      <c r="G594" t="s">
        <v>2533</v>
      </c>
      <c r="H594">
        <v>2016</v>
      </c>
      <c r="I594" s="413">
        <f>I$583/I$541*I574</f>
        <v>2.3483870967741933</v>
      </c>
      <c r="K594" t="s">
        <v>3013</v>
      </c>
      <c r="L594" t="s">
        <v>1863</v>
      </c>
      <c r="O594" s="412">
        <f t="shared" si="26"/>
        <v>2.3483870967741932E-2</v>
      </c>
      <c r="T594">
        <v>1</v>
      </c>
      <c r="U594" t="s">
        <v>2882</v>
      </c>
      <c r="V594" t="s">
        <v>2883</v>
      </c>
    </row>
    <row r="595" spans="1:22" x14ac:dyDescent="0.35">
      <c r="A595" t="s">
        <v>3014</v>
      </c>
      <c r="B595" t="s">
        <v>3012</v>
      </c>
      <c r="C595" t="str">
        <f t="shared" si="41"/>
        <v>VC22ET14</v>
      </c>
      <c r="E595" t="s">
        <v>2537</v>
      </c>
      <c r="F595" t="s">
        <v>70</v>
      </c>
      <c r="G595" t="s">
        <v>2533</v>
      </c>
      <c r="H595">
        <v>2016</v>
      </c>
      <c r="I595" s="413">
        <f>I$583/I$541*I577</f>
        <v>0.75483870967741939</v>
      </c>
      <c r="K595" t="s">
        <v>3013</v>
      </c>
      <c r="L595" t="s">
        <v>1863</v>
      </c>
      <c r="O595" s="412">
        <f t="shared" si="26"/>
        <v>7.5483870967741938E-3</v>
      </c>
      <c r="T595">
        <v>1</v>
      </c>
      <c r="U595" t="s">
        <v>2884</v>
      </c>
      <c r="V595" t="s">
        <v>814</v>
      </c>
    </row>
    <row r="596" spans="1:22" x14ac:dyDescent="0.35">
      <c r="A596" t="s">
        <v>3014</v>
      </c>
      <c r="B596" t="s">
        <v>3012</v>
      </c>
      <c r="C596" t="str">
        <f t="shared" si="41"/>
        <v>VC22ET15</v>
      </c>
      <c r="E596" t="s">
        <v>2537</v>
      </c>
      <c r="F596" t="s">
        <v>70</v>
      </c>
      <c r="G596" t="s">
        <v>2533</v>
      </c>
      <c r="H596">
        <v>2016</v>
      </c>
      <c r="I596" s="413">
        <f>I$583/I$541*I580</f>
        <v>3.9000000000000004</v>
      </c>
      <c r="K596" t="s">
        <v>3013</v>
      </c>
      <c r="L596" t="s">
        <v>1863</v>
      </c>
      <c r="O596" s="412">
        <f t="shared" si="26"/>
        <v>3.9000000000000007E-2</v>
      </c>
      <c r="T596">
        <v>1</v>
      </c>
      <c r="U596" t="s">
        <v>2885</v>
      </c>
      <c r="V596" t="s">
        <v>2886</v>
      </c>
    </row>
    <row r="597" spans="1:22" x14ac:dyDescent="0.35">
      <c r="A597" t="s">
        <v>2850</v>
      </c>
      <c r="B597" t="s">
        <v>3015</v>
      </c>
      <c r="C597" t="str">
        <f t="shared" si="41"/>
        <v>VC23ET</v>
      </c>
      <c r="D597" t="s">
        <v>2535</v>
      </c>
      <c r="E597" t="s">
        <v>2538</v>
      </c>
      <c r="F597" t="s">
        <v>70</v>
      </c>
      <c r="G597" t="s">
        <v>201</v>
      </c>
      <c r="H597">
        <v>2016</v>
      </c>
      <c r="I597" s="413">
        <v>1.4</v>
      </c>
      <c r="J597" s="413"/>
      <c r="K597" t="s">
        <v>3016</v>
      </c>
      <c r="L597" t="s">
        <v>1863</v>
      </c>
      <c r="O597" s="412">
        <f t="shared" si="26"/>
        <v>1.3999999999999999E-2</v>
      </c>
      <c r="P597" t="s">
        <v>1863</v>
      </c>
      <c r="Q597" s="422">
        <f>(I597/I598)^(1/(H597-H598))</f>
        <v>1.0696103757250688</v>
      </c>
      <c r="T597">
        <v>0</v>
      </c>
      <c r="U597" t="s">
        <v>2849</v>
      </c>
      <c r="V597" t="s">
        <v>594</v>
      </c>
    </row>
    <row r="598" spans="1:22" x14ac:dyDescent="0.35">
      <c r="A598" t="s">
        <v>2850</v>
      </c>
      <c r="B598" t="s">
        <v>3015</v>
      </c>
      <c r="E598" t="s">
        <v>2538</v>
      </c>
      <c r="F598" t="s">
        <v>70</v>
      </c>
      <c r="G598" t="s">
        <v>201</v>
      </c>
      <c r="H598">
        <v>2011</v>
      </c>
      <c r="I598" s="413">
        <v>1</v>
      </c>
      <c r="J598" s="413"/>
      <c r="K598" t="s">
        <v>3016</v>
      </c>
      <c r="L598" t="s">
        <v>1863</v>
      </c>
      <c r="O598" s="412">
        <f t="shared" si="26"/>
        <v>0.01</v>
      </c>
      <c r="Q598" s="422">
        <f>(I598/I599)^(1/(H598-H599))</f>
        <v>0.87038626147512566</v>
      </c>
      <c r="T598">
        <v>0</v>
      </c>
      <c r="U598" t="s">
        <v>2849</v>
      </c>
      <c r="V598" t="s">
        <v>594</v>
      </c>
    </row>
    <row r="599" spans="1:22" x14ac:dyDescent="0.35">
      <c r="A599" t="s">
        <v>2850</v>
      </c>
      <c r="B599" t="s">
        <v>3015</v>
      </c>
      <c r="E599" t="s">
        <v>2538</v>
      </c>
      <c r="F599" t="s">
        <v>70</v>
      </c>
      <c r="G599" t="s">
        <v>201</v>
      </c>
      <c r="H599">
        <v>2005</v>
      </c>
      <c r="I599" s="413">
        <v>2.2999999999999998</v>
      </c>
      <c r="J599" s="413"/>
      <c r="K599" t="s">
        <v>3016</v>
      </c>
      <c r="L599" t="s">
        <v>1863</v>
      </c>
      <c r="O599" s="412">
        <f t="shared" si="26"/>
        <v>2.3E-2</v>
      </c>
      <c r="T599">
        <v>0</v>
      </c>
      <c r="U599" t="s">
        <v>2849</v>
      </c>
      <c r="V599" t="s">
        <v>594</v>
      </c>
    </row>
    <row r="600" spans="1:22" x14ac:dyDescent="0.35">
      <c r="A600" t="s">
        <v>2850</v>
      </c>
      <c r="B600" t="s">
        <v>3015</v>
      </c>
      <c r="C600" t="str">
        <f t="shared" ref="C600" si="42">_xlfn.CONCAT(B600,U600)</f>
        <v>VC23ETR</v>
      </c>
      <c r="E600" t="s">
        <v>2538</v>
      </c>
      <c r="F600" t="s">
        <v>70</v>
      </c>
      <c r="G600" t="s">
        <v>201</v>
      </c>
      <c r="H600">
        <v>2016</v>
      </c>
      <c r="I600" s="413">
        <v>1.6</v>
      </c>
      <c r="J600" s="413"/>
      <c r="K600" t="s">
        <v>3016</v>
      </c>
      <c r="L600" t="s">
        <v>1863</v>
      </c>
      <c r="O600" s="412">
        <f t="shared" si="26"/>
        <v>1.6E-2</v>
      </c>
      <c r="Q600" s="422">
        <f>(I600/I601)^(1/(H600-H601))</f>
        <v>1.0592238410488122</v>
      </c>
      <c r="T600">
        <v>0.5</v>
      </c>
      <c r="U600" t="s">
        <v>2866</v>
      </c>
      <c r="V600" t="s">
        <v>84</v>
      </c>
    </row>
    <row r="601" spans="1:22" x14ac:dyDescent="0.35">
      <c r="A601" t="s">
        <v>2850</v>
      </c>
      <c r="B601" t="s">
        <v>3015</v>
      </c>
      <c r="E601" t="s">
        <v>2538</v>
      </c>
      <c r="F601" t="s">
        <v>70</v>
      </c>
      <c r="G601" t="s">
        <v>201</v>
      </c>
      <c r="H601">
        <v>2011</v>
      </c>
      <c r="I601" s="413">
        <v>1.2</v>
      </c>
      <c r="J601" s="413"/>
      <c r="K601" t="s">
        <v>3016</v>
      </c>
      <c r="L601" t="s">
        <v>1863</v>
      </c>
      <c r="O601" s="412">
        <f t="shared" si="26"/>
        <v>1.2E-2</v>
      </c>
      <c r="Q601" s="422">
        <f>(I601/I602)^(1/(H601-H602))</f>
        <v>0.88485791414993442</v>
      </c>
      <c r="T601">
        <v>0.5</v>
      </c>
      <c r="U601" t="s">
        <v>2866</v>
      </c>
      <c r="V601" t="s">
        <v>84</v>
      </c>
    </row>
    <row r="602" spans="1:22" x14ac:dyDescent="0.35">
      <c r="A602" t="s">
        <v>2850</v>
      </c>
      <c r="B602" t="s">
        <v>3015</v>
      </c>
      <c r="E602" t="s">
        <v>2538</v>
      </c>
      <c r="F602" t="s">
        <v>70</v>
      </c>
      <c r="G602" t="s">
        <v>201</v>
      </c>
      <c r="H602">
        <v>2005</v>
      </c>
      <c r="I602" s="413">
        <v>2.5</v>
      </c>
      <c r="J602" s="413"/>
      <c r="K602" t="s">
        <v>3016</v>
      </c>
      <c r="L602" t="s">
        <v>1863</v>
      </c>
      <c r="O602" s="412">
        <f t="shared" si="26"/>
        <v>2.5000000000000001E-2</v>
      </c>
      <c r="T602">
        <v>0.5</v>
      </c>
      <c r="U602" t="s">
        <v>2866</v>
      </c>
      <c r="V602" t="s">
        <v>84</v>
      </c>
    </row>
    <row r="603" spans="1:22" x14ac:dyDescent="0.35">
      <c r="A603" t="s">
        <v>2850</v>
      </c>
      <c r="B603" t="s">
        <v>3015</v>
      </c>
      <c r="C603" t="str">
        <f t="shared" ref="C603" si="43">_xlfn.CONCAT(B603,U603)</f>
        <v>VC23ETU</v>
      </c>
      <c r="E603" t="s">
        <v>2538</v>
      </c>
      <c r="F603" t="s">
        <v>70</v>
      </c>
      <c r="G603" t="s">
        <v>201</v>
      </c>
      <c r="H603">
        <v>2016</v>
      </c>
      <c r="I603" s="413">
        <v>0.6</v>
      </c>
      <c r="J603" s="413"/>
      <c r="K603" t="s">
        <v>3016</v>
      </c>
      <c r="L603" t="s">
        <v>1863</v>
      </c>
      <c r="O603" s="412">
        <f t="shared" si="26"/>
        <v>6.0000000000000001E-3</v>
      </c>
      <c r="Q603" s="422">
        <f>(I603/I604)^(1/(H603-H604))</f>
        <v>1.0371372893366482</v>
      </c>
      <c r="T603">
        <v>0.5</v>
      </c>
      <c r="U603" t="s">
        <v>2867</v>
      </c>
      <c r="V603" t="s">
        <v>336</v>
      </c>
    </row>
    <row r="604" spans="1:22" x14ac:dyDescent="0.35">
      <c r="A604" t="s">
        <v>2850</v>
      </c>
      <c r="B604" t="s">
        <v>3015</v>
      </c>
      <c r="E604" t="s">
        <v>2538</v>
      </c>
      <c r="F604" t="s">
        <v>70</v>
      </c>
      <c r="G604" t="s">
        <v>201</v>
      </c>
      <c r="H604">
        <v>2011</v>
      </c>
      <c r="I604" s="413">
        <v>0.5</v>
      </c>
      <c r="J604" s="413"/>
      <c r="K604" t="s">
        <v>3016</v>
      </c>
      <c r="L604" t="s">
        <v>1863</v>
      </c>
      <c r="O604" s="412">
        <f t="shared" si="26"/>
        <v>5.0000000000000001E-3</v>
      </c>
      <c r="Q604" s="422">
        <f>(I604/I605)^(1/(H604-H605))</f>
        <v>0.8527815098471232</v>
      </c>
      <c r="T604">
        <v>0.5</v>
      </c>
      <c r="U604" t="s">
        <v>2867</v>
      </c>
      <c r="V604" t="s">
        <v>336</v>
      </c>
    </row>
    <row r="605" spans="1:22" x14ac:dyDescent="0.35">
      <c r="A605" t="s">
        <v>2850</v>
      </c>
      <c r="B605" t="s">
        <v>3015</v>
      </c>
      <c r="E605" t="s">
        <v>2538</v>
      </c>
      <c r="F605" t="s">
        <v>70</v>
      </c>
      <c r="G605" t="s">
        <v>201</v>
      </c>
      <c r="H605">
        <v>2005</v>
      </c>
      <c r="I605" s="413">
        <v>1.3</v>
      </c>
      <c r="J605" s="413"/>
      <c r="K605" t="s">
        <v>3016</v>
      </c>
      <c r="L605" t="s">
        <v>1863</v>
      </c>
      <c r="O605" s="412">
        <f t="shared" si="26"/>
        <v>1.3000000000000001E-2</v>
      </c>
      <c r="T605">
        <v>0.5</v>
      </c>
      <c r="U605" t="s">
        <v>2867</v>
      </c>
      <c r="V605" t="s">
        <v>336</v>
      </c>
    </row>
    <row r="606" spans="1:22" x14ac:dyDescent="0.35">
      <c r="A606" t="s">
        <v>2850</v>
      </c>
      <c r="B606" t="s">
        <v>3015</v>
      </c>
      <c r="C606" t="str">
        <f t="shared" ref="C606" si="44">_xlfn.CONCAT(B606,U606)</f>
        <v>VC23ET01</v>
      </c>
      <c r="E606" t="s">
        <v>2538</v>
      </c>
      <c r="F606" t="s">
        <v>70</v>
      </c>
      <c r="G606" t="s">
        <v>201</v>
      </c>
      <c r="H606">
        <v>2016</v>
      </c>
      <c r="I606" s="413">
        <v>0.7</v>
      </c>
      <c r="J606" s="413"/>
      <c r="K606" t="s">
        <v>3016</v>
      </c>
      <c r="L606" t="s">
        <v>1863</v>
      </c>
      <c r="O606" s="412">
        <f t="shared" ref="O606:O638" si="45">I606/100</f>
        <v>6.9999999999999993E-3</v>
      </c>
      <c r="Q606" s="422">
        <f>(I606/I607)^(1/(H606-H607))</f>
        <v>0.97364718061516808</v>
      </c>
      <c r="T606">
        <v>1</v>
      </c>
      <c r="U606" t="s">
        <v>2868</v>
      </c>
      <c r="V606" t="s">
        <v>806</v>
      </c>
    </row>
    <row r="607" spans="1:22" x14ac:dyDescent="0.35">
      <c r="A607" t="s">
        <v>2850</v>
      </c>
      <c r="B607" t="s">
        <v>3015</v>
      </c>
      <c r="E607" t="s">
        <v>2538</v>
      </c>
      <c r="F607" t="s">
        <v>70</v>
      </c>
      <c r="G607" t="s">
        <v>201</v>
      </c>
      <c r="H607">
        <v>2011</v>
      </c>
      <c r="I607" s="413">
        <v>0.8</v>
      </c>
      <c r="J607" s="413"/>
      <c r="K607" t="s">
        <v>3016</v>
      </c>
      <c r="L607" t="s">
        <v>1863</v>
      </c>
      <c r="O607" s="412">
        <f t="shared" si="45"/>
        <v>8.0000000000000002E-3</v>
      </c>
      <c r="Q607" s="422">
        <f>(I607/I608)^(1/(H607-H608))</f>
        <v>0.92226934274428762</v>
      </c>
      <c r="T607">
        <v>1</v>
      </c>
      <c r="U607" t="s">
        <v>2868</v>
      </c>
      <c r="V607" t="s">
        <v>806</v>
      </c>
    </row>
    <row r="608" spans="1:22" x14ac:dyDescent="0.35">
      <c r="A608" t="s">
        <v>2850</v>
      </c>
      <c r="B608" t="s">
        <v>3015</v>
      </c>
      <c r="E608" t="s">
        <v>2538</v>
      </c>
      <c r="F608" t="s">
        <v>70</v>
      </c>
      <c r="G608" t="s">
        <v>201</v>
      </c>
      <c r="H608">
        <v>2005</v>
      </c>
      <c r="I608" s="413">
        <v>1.3</v>
      </c>
      <c r="J608" s="413"/>
      <c r="K608" t="s">
        <v>3016</v>
      </c>
      <c r="L608" t="s">
        <v>1863</v>
      </c>
      <c r="O608" s="412">
        <f t="shared" si="45"/>
        <v>1.3000000000000001E-2</v>
      </c>
      <c r="T608">
        <v>1</v>
      </c>
      <c r="U608" t="s">
        <v>2868</v>
      </c>
      <c r="V608" t="s">
        <v>806</v>
      </c>
    </row>
    <row r="609" spans="1:22" x14ac:dyDescent="0.35">
      <c r="A609" t="s">
        <v>2850</v>
      </c>
      <c r="B609" t="s">
        <v>3015</v>
      </c>
      <c r="C609" t="str">
        <f t="shared" ref="C609" si="46">_xlfn.CONCAT(B609,U609)</f>
        <v>VC23ET02</v>
      </c>
      <c r="E609" t="s">
        <v>2538</v>
      </c>
      <c r="F609" t="s">
        <v>70</v>
      </c>
      <c r="G609" t="s">
        <v>201</v>
      </c>
      <c r="H609">
        <v>2016</v>
      </c>
      <c r="I609" s="413">
        <v>3.6</v>
      </c>
      <c r="J609" s="413"/>
      <c r="K609" t="s">
        <v>3016</v>
      </c>
      <c r="L609" t="s">
        <v>1863</v>
      </c>
      <c r="O609" s="412">
        <f t="shared" si="45"/>
        <v>3.6000000000000004E-2</v>
      </c>
      <c r="Q609" s="422">
        <f>(I609/I610)^(1/(H609-H610))</f>
        <v>1.0303580331018511</v>
      </c>
      <c r="T609">
        <v>1</v>
      </c>
      <c r="U609" t="s">
        <v>2869</v>
      </c>
      <c r="V609" t="s">
        <v>2946</v>
      </c>
    </row>
    <row r="610" spans="1:22" x14ac:dyDescent="0.35">
      <c r="A610" t="s">
        <v>2850</v>
      </c>
      <c r="B610" t="s">
        <v>3015</v>
      </c>
      <c r="E610" t="s">
        <v>2538</v>
      </c>
      <c r="F610" t="s">
        <v>70</v>
      </c>
      <c r="G610" t="s">
        <v>201</v>
      </c>
      <c r="H610">
        <v>2011</v>
      </c>
      <c r="I610" s="413">
        <v>3.1</v>
      </c>
      <c r="J610" s="413"/>
      <c r="K610" t="s">
        <v>3016</v>
      </c>
      <c r="L610" t="s">
        <v>1863</v>
      </c>
      <c r="O610" s="412">
        <f t="shared" si="45"/>
        <v>3.1E-2</v>
      </c>
      <c r="Q610" s="422">
        <f>(I610/I611)^(1/(H610-H611))</f>
        <v>0.92341859323286302</v>
      </c>
      <c r="T610">
        <v>1</v>
      </c>
      <c r="U610" t="s">
        <v>2869</v>
      </c>
      <c r="V610" t="s">
        <v>2946</v>
      </c>
    </row>
    <row r="611" spans="1:22" x14ac:dyDescent="0.35">
      <c r="A611" t="s">
        <v>2850</v>
      </c>
      <c r="B611" t="s">
        <v>3015</v>
      </c>
      <c r="E611" t="s">
        <v>2538</v>
      </c>
      <c r="F611" t="s">
        <v>70</v>
      </c>
      <c r="G611" t="s">
        <v>201</v>
      </c>
      <c r="H611">
        <v>2005</v>
      </c>
      <c r="I611" s="413">
        <v>5</v>
      </c>
      <c r="J611" s="413"/>
      <c r="K611" t="s">
        <v>3016</v>
      </c>
      <c r="L611" t="s">
        <v>1863</v>
      </c>
      <c r="O611" s="412">
        <f t="shared" si="45"/>
        <v>0.05</v>
      </c>
      <c r="T611">
        <v>1</v>
      </c>
      <c r="U611" t="s">
        <v>2869</v>
      </c>
      <c r="V611" t="s">
        <v>2946</v>
      </c>
    </row>
    <row r="612" spans="1:22" x14ac:dyDescent="0.35">
      <c r="A612" t="s">
        <v>2850</v>
      </c>
      <c r="B612" t="s">
        <v>3015</v>
      </c>
      <c r="C612" t="str">
        <f t="shared" ref="C612" si="47">_xlfn.CONCAT(B612,U612)</f>
        <v>VC23ET03</v>
      </c>
      <c r="E612" t="s">
        <v>2538</v>
      </c>
      <c r="F612" t="s">
        <v>70</v>
      </c>
      <c r="G612" t="s">
        <v>201</v>
      </c>
      <c r="H612">
        <v>2016</v>
      </c>
      <c r="I612" s="413">
        <v>0.5</v>
      </c>
      <c r="J612" s="413"/>
      <c r="K612" t="s">
        <v>3016</v>
      </c>
      <c r="L612" t="s">
        <v>1863</v>
      </c>
      <c r="O612" s="412">
        <f t="shared" si="45"/>
        <v>5.0000000000000001E-3</v>
      </c>
      <c r="Q612" s="422">
        <f>(I612/I613)^(1/(H612-H613))</f>
        <v>0.88908953613219999</v>
      </c>
      <c r="T612">
        <v>1</v>
      </c>
      <c r="U612" t="s">
        <v>2871</v>
      </c>
      <c r="V612" t="s">
        <v>805</v>
      </c>
    </row>
    <row r="613" spans="1:22" x14ac:dyDescent="0.35">
      <c r="A613" t="s">
        <v>2850</v>
      </c>
      <c r="B613" t="s">
        <v>3015</v>
      </c>
      <c r="E613" t="s">
        <v>2538</v>
      </c>
      <c r="F613" t="s">
        <v>70</v>
      </c>
      <c r="G613" t="s">
        <v>201</v>
      </c>
      <c r="H613">
        <v>2011</v>
      </c>
      <c r="I613" s="413">
        <v>0.9</v>
      </c>
      <c r="J613" s="413"/>
      <c r="K613" t="s">
        <v>3016</v>
      </c>
      <c r="L613" t="s">
        <v>1863</v>
      </c>
      <c r="O613" s="412">
        <f t="shared" si="45"/>
        <v>9.0000000000000011E-3</v>
      </c>
      <c r="Q613" s="422">
        <f>(I613/I614)^(1/(H613-H614))</f>
        <v>0.8491906647824764</v>
      </c>
      <c r="T613">
        <v>1</v>
      </c>
      <c r="U613" t="s">
        <v>2871</v>
      </c>
      <c r="V613" t="s">
        <v>805</v>
      </c>
    </row>
    <row r="614" spans="1:22" x14ac:dyDescent="0.35">
      <c r="A614" t="s">
        <v>2850</v>
      </c>
      <c r="B614" t="s">
        <v>3015</v>
      </c>
      <c r="E614" t="s">
        <v>2538</v>
      </c>
      <c r="F614" t="s">
        <v>70</v>
      </c>
      <c r="G614" t="s">
        <v>201</v>
      </c>
      <c r="H614">
        <v>2005</v>
      </c>
      <c r="I614" s="413">
        <v>2.4</v>
      </c>
      <c r="J614" s="413"/>
      <c r="K614" t="s">
        <v>3016</v>
      </c>
      <c r="L614" t="s">
        <v>1863</v>
      </c>
      <c r="O614" s="412">
        <f t="shared" si="45"/>
        <v>2.4E-2</v>
      </c>
      <c r="T614">
        <v>1</v>
      </c>
      <c r="U614" t="s">
        <v>2871</v>
      </c>
      <c r="V614" t="s">
        <v>805</v>
      </c>
    </row>
    <row r="615" spans="1:22" x14ac:dyDescent="0.35">
      <c r="A615" t="s">
        <v>2850</v>
      </c>
      <c r="B615" t="s">
        <v>3015</v>
      </c>
      <c r="C615" t="str">
        <f t="shared" ref="C615" si="48">_xlfn.CONCAT(B615,U615)</f>
        <v>VC23ET04</v>
      </c>
      <c r="E615" t="s">
        <v>2538</v>
      </c>
      <c r="F615" t="s">
        <v>70</v>
      </c>
      <c r="G615" t="s">
        <v>201</v>
      </c>
      <c r="H615">
        <v>2016</v>
      </c>
      <c r="I615" s="413">
        <v>1.9</v>
      </c>
      <c r="J615" s="413"/>
      <c r="K615" t="s">
        <v>3016</v>
      </c>
      <c r="L615" t="s">
        <v>1863</v>
      </c>
      <c r="O615" s="412">
        <f t="shared" si="45"/>
        <v>1.9E-2</v>
      </c>
      <c r="Q615" s="422">
        <f>(I615/I616)^(1/(H615-H616))</f>
        <v>1.115506700140541</v>
      </c>
      <c r="T615">
        <v>1</v>
      </c>
      <c r="U615" t="s">
        <v>2872</v>
      </c>
      <c r="V615" t="s">
        <v>809</v>
      </c>
    </row>
    <row r="616" spans="1:22" x14ac:dyDescent="0.35">
      <c r="A616" t="s">
        <v>2850</v>
      </c>
      <c r="B616" t="s">
        <v>3015</v>
      </c>
      <c r="E616" t="s">
        <v>2538</v>
      </c>
      <c r="F616" t="s">
        <v>70</v>
      </c>
      <c r="G616" t="s">
        <v>201</v>
      </c>
      <c r="H616">
        <v>2011</v>
      </c>
      <c r="I616" s="413">
        <v>1.1000000000000001</v>
      </c>
      <c r="J616" s="413"/>
      <c r="K616" t="s">
        <v>3016</v>
      </c>
      <c r="L616" t="s">
        <v>1863</v>
      </c>
      <c r="O616" s="412">
        <f t="shared" si="45"/>
        <v>1.1000000000000001E-2</v>
      </c>
      <c r="Q616" s="422">
        <f>(I616/I617)^(1/(H616-H617))</f>
        <v>0.88432277120563829</v>
      </c>
      <c r="T616">
        <v>1</v>
      </c>
      <c r="U616" t="s">
        <v>2872</v>
      </c>
      <c r="V616" t="s">
        <v>809</v>
      </c>
    </row>
    <row r="617" spans="1:22" x14ac:dyDescent="0.35">
      <c r="A617" t="s">
        <v>2850</v>
      </c>
      <c r="B617" t="s">
        <v>3015</v>
      </c>
      <c r="E617" t="s">
        <v>2538</v>
      </c>
      <c r="F617" t="s">
        <v>70</v>
      </c>
      <c r="G617" t="s">
        <v>201</v>
      </c>
      <c r="H617">
        <v>2005</v>
      </c>
      <c r="I617" s="413">
        <v>2.2999999999999998</v>
      </c>
      <c r="J617" s="413"/>
      <c r="K617" t="s">
        <v>3016</v>
      </c>
      <c r="L617" t="s">
        <v>1863</v>
      </c>
      <c r="O617" s="412">
        <f t="shared" si="45"/>
        <v>2.3E-2</v>
      </c>
      <c r="T617">
        <v>1</v>
      </c>
      <c r="U617" t="s">
        <v>2872</v>
      </c>
      <c r="V617" t="s">
        <v>809</v>
      </c>
    </row>
    <row r="618" spans="1:22" x14ac:dyDescent="0.35">
      <c r="A618" t="s">
        <v>2850</v>
      </c>
      <c r="B618" t="s">
        <v>3015</v>
      </c>
      <c r="C618" t="str">
        <f t="shared" ref="C618" si="49">_xlfn.CONCAT(B618,U618)</f>
        <v>VC23ET05</v>
      </c>
      <c r="E618" t="s">
        <v>2538</v>
      </c>
      <c r="F618" t="s">
        <v>70</v>
      </c>
      <c r="G618" t="s">
        <v>201</v>
      </c>
      <c r="H618">
        <v>2016</v>
      </c>
      <c r="I618" s="413">
        <v>8.1999999999999993</v>
      </c>
      <c r="J618" s="413"/>
      <c r="K618" t="s">
        <v>3016</v>
      </c>
      <c r="L618" t="s">
        <v>1863</v>
      </c>
      <c r="O618" s="412">
        <f t="shared" si="45"/>
        <v>8.199999999999999E-2</v>
      </c>
      <c r="Q618" s="422">
        <f>(I618/I619)^(1/(H618-H619))</f>
        <v>1.032150821290873</v>
      </c>
      <c r="T618">
        <v>1</v>
      </c>
      <c r="U618" t="s">
        <v>2873</v>
      </c>
      <c r="V618" t="s">
        <v>2874</v>
      </c>
    </row>
    <row r="619" spans="1:22" x14ac:dyDescent="0.35">
      <c r="A619" t="s">
        <v>2850</v>
      </c>
      <c r="B619" t="s">
        <v>3015</v>
      </c>
      <c r="E619" t="s">
        <v>2538</v>
      </c>
      <c r="F619" t="s">
        <v>70</v>
      </c>
      <c r="G619" t="s">
        <v>201</v>
      </c>
      <c r="H619">
        <v>2011</v>
      </c>
      <c r="I619" s="413">
        <v>7</v>
      </c>
      <c r="J619" s="413"/>
      <c r="K619" t="s">
        <v>3016</v>
      </c>
      <c r="L619" t="s">
        <v>1863</v>
      </c>
      <c r="O619" s="412">
        <f t="shared" si="45"/>
        <v>7.0000000000000007E-2</v>
      </c>
      <c r="Q619" s="422">
        <f>(I619/I620)^(1/(H619-H620))</f>
        <v>0.98212607056212187</v>
      </c>
      <c r="T619">
        <v>1</v>
      </c>
      <c r="U619" t="s">
        <v>2873</v>
      </c>
      <c r="V619" t="s">
        <v>2874</v>
      </c>
    </row>
    <row r="620" spans="1:22" x14ac:dyDescent="0.35">
      <c r="A620" t="s">
        <v>2850</v>
      </c>
      <c r="B620" t="s">
        <v>3015</v>
      </c>
      <c r="E620" t="s">
        <v>2538</v>
      </c>
      <c r="F620" t="s">
        <v>70</v>
      </c>
      <c r="G620" t="s">
        <v>201</v>
      </c>
      <c r="H620">
        <v>2005</v>
      </c>
      <c r="I620" s="413">
        <v>7.8</v>
      </c>
      <c r="J620" s="413"/>
      <c r="K620" t="s">
        <v>3016</v>
      </c>
      <c r="L620" t="s">
        <v>1863</v>
      </c>
      <c r="O620" s="412">
        <f t="shared" si="45"/>
        <v>7.8E-2</v>
      </c>
      <c r="T620">
        <v>1</v>
      </c>
      <c r="U620" t="s">
        <v>2873</v>
      </c>
      <c r="V620" t="s">
        <v>2874</v>
      </c>
    </row>
    <row r="621" spans="1:22" x14ac:dyDescent="0.35">
      <c r="A621" t="s">
        <v>2850</v>
      </c>
      <c r="B621" t="s">
        <v>3015</v>
      </c>
      <c r="C621" t="str">
        <f t="shared" ref="C621" si="50">_xlfn.CONCAT(B621,U621)</f>
        <v>VC23ET06</v>
      </c>
      <c r="E621" t="s">
        <v>2538</v>
      </c>
      <c r="F621" t="s">
        <v>70</v>
      </c>
      <c r="G621" t="s">
        <v>201</v>
      </c>
      <c r="H621">
        <v>2016</v>
      </c>
      <c r="I621" s="413">
        <v>0.5</v>
      </c>
      <c r="J621" s="413"/>
      <c r="K621" t="s">
        <v>3016</v>
      </c>
      <c r="L621" t="s">
        <v>1863</v>
      </c>
      <c r="O621" s="412">
        <f t="shared" si="45"/>
        <v>5.0000000000000001E-3</v>
      </c>
      <c r="Q621" s="422">
        <f>(I621/I622)^(1/(H621-H622))</f>
        <v>0.96419250400262724</v>
      </c>
      <c r="T621">
        <v>1</v>
      </c>
      <c r="U621" t="s">
        <v>2876</v>
      </c>
      <c r="V621" t="s">
        <v>2877</v>
      </c>
    </row>
    <row r="622" spans="1:22" x14ac:dyDescent="0.35">
      <c r="A622" t="s">
        <v>2850</v>
      </c>
      <c r="B622" t="s">
        <v>3015</v>
      </c>
      <c r="E622" t="s">
        <v>2538</v>
      </c>
      <c r="F622" t="s">
        <v>70</v>
      </c>
      <c r="G622" t="s">
        <v>201</v>
      </c>
      <c r="H622">
        <v>2011</v>
      </c>
      <c r="I622" s="413">
        <v>0.6</v>
      </c>
      <c r="J622" s="413"/>
      <c r="K622" t="s">
        <v>3016</v>
      </c>
      <c r="L622" t="s">
        <v>1863</v>
      </c>
      <c r="O622" s="412">
        <f t="shared" si="45"/>
        <v>6.0000000000000001E-3</v>
      </c>
      <c r="Q622" s="422">
        <f>(I622/I623)^(1/(H622-H623))</f>
        <v>0.80529455309720543</v>
      </c>
      <c r="T622">
        <v>1</v>
      </c>
      <c r="U622" t="s">
        <v>2876</v>
      </c>
      <c r="V622" t="s">
        <v>2877</v>
      </c>
    </row>
    <row r="623" spans="1:22" x14ac:dyDescent="0.35">
      <c r="A623" t="s">
        <v>2850</v>
      </c>
      <c r="B623" t="s">
        <v>3015</v>
      </c>
      <c r="E623" t="s">
        <v>2538</v>
      </c>
      <c r="F623" t="s">
        <v>70</v>
      </c>
      <c r="G623" t="s">
        <v>201</v>
      </c>
      <c r="H623">
        <v>2005</v>
      </c>
      <c r="I623" s="413">
        <v>2.2000000000000002</v>
      </c>
      <c r="J623" s="413"/>
      <c r="K623" t="s">
        <v>3016</v>
      </c>
      <c r="L623" t="s">
        <v>1863</v>
      </c>
      <c r="O623" s="412">
        <f t="shared" si="45"/>
        <v>2.2000000000000002E-2</v>
      </c>
      <c r="T623">
        <v>1</v>
      </c>
      <c r="U623" t="s">
        <v>2876</v>
      </c>
      <c r="V623" t="s">
        <v>2877</v>
      </c>
    </row>
    <row r="624" spans="1:22" x14ac:dyDescent="0.35">
      <c r="A624" t="s">
        <v>2850</v>
      </c>
      <c r="B624" t="s">
        <v>3015</v>
      </c>
      <c r="C624" t="str">
        <f t="shared" ref="C624" si="51">_xlfn.CONCAT(B624,U624)</f>
        <v>VC23ET07</v>
      </c>
      <c r="E624" t="s">
        <v>2538</v>
      </c>
      <c r="F624" t="s">
        <v>70</v>
      </c>
      <c r="G624" t="s">
        <v>201</v>
      </c>
      <c r="H624">
        <v>2016</v>
      </c>
      <c r="I624" s="413">
        <v>1.1000000000000001</v>
      </c>
      <c r="J624" s="413"/>
      <c r="K624" t="s">
        <v>3016</v>
      </c>
      <c r="L624" t="s">
        <v>1863</v>
      </c>
      <c r="O624" s="412">
        <f t="shared" si="45"/>
        <v>1.1000000000000001E-2</v>
      </c>
      <c r="Q624" s="422">
        <f>(I624/I625)^(1/(H624-H625))</f>
        <v>1.1288813207301975</v>
      </c>
      <c r="T624">
        <v>1</v>
      </c>
      <c r="U624" t="s">
        <v>2878</v>
      </c>
      <c r="V624" t="s">
        <v>2879</v>
      </c>
    </row>
    <row r="625" spans="1:22" x14ac:dyDescent="0.35">
      <c r="A625" t="s">
        <v>2850</v>
      </c>
      <c r="B625" t="s">
        <v>3015</v>
      </c>
      <c r="E625" t="s">
        <v>2538</v>
      </c>
      <c r="F625" t="s">
        <v>70</v>
      </c>
      <c r="G625" t="s">
        <v>201</v>
      </c>
      <c r="H625">
        <v>2011</v>
      </c>
      <c r="I625" s="413">
        <v>0.6</v>
      </c>
      <c r="J625" s="413"/>
      <c r="K625" t="s">
        <v>3016</v>
      </c>
      <c r="L625" t="s">
        <v>1863</v>
      </c>
      <c r="O625" s="412">
        <f t="shared" si="45"/>
        <v>6.0000000000000001E-3</v>
      </c>
      <c r="Q625" s="422">
        <f>(I625/I626)^(1/(H625-H626))</f>
        <v>0.81818882300002704</v>
      </c>
      <c r="T625">
        <v>1</v>
      </c>
      <c r="U625" t="s">
        <v>2878</v>
      </c>
      <c r="V625" t="s">
        <v>2879</v>
      </c>
    </row>
    <row r="626" spans="1:22" x14ac:dyDescent="0.35">
      <c r="A626" t="s">
        <v>2850</v>
      </c>
      <c r="B626" t="s">
        <v>3015</v>
      </c>
      <c r="E626" t="s">
        <v>2538</v>
      </c>
      <c r="F626" t="s">
        <v>70</v>
      </c>
      <c r="G626" t="s">
        <v>201</v>
      </c>
      <c r="H626">
        <v>2005</v>
      </c>
      <c r="I626" s="413">
        <v>2</v>
      </c>
      <c r="J626" s="413"/>
      <c r="K626" t="s">
        <v>3016</v>
      </c>
      <c r="L626" t="s">
        <v>1863</v>
      </c>
      <c r="O626" s="412">
        <f t="shared" si="45"/>
        <v>0.02</v>
      </c>
      <c r="T626">
        <v>1</v>
      </c>
      <c r="U626" t="s">
        <v>2878</v>
      </c>
      <c r="V626" t="s">
        <v>2879</v>
      </c>
    </row>
    <row r="627" spans="1:22" x14ac:dyDescent="0.35">
      <c r="A627" t="s">
        <v>2850</v>
      </c>
      <c r="B627" t="s">
        <v>3015</v>
      </c>
      <c r="C627" t="str">
        <f t="shared" ref="C627" si="52">_xlfn.CONCAT(B627,U627)</f>
        <v>VC23ET12</v>
      </c>
      <c r="E627" t="s">
        <v>2538</v>
      </c>
      <c r="F627" t="s">
        <v>70</v>
      </c>
      <c r="G627" t="s">
        <v>201</v>
      </c>
      <c r="H627">
        <v>2016</v>
      </c>
      <c r="I627" s="413">
        <v>1.1000000000000001</v>
      </c>
      <c r="J627" s="413"/>
      <c r="K627" t="s">
        <v>3016</v>
      </c>
      <c r="L627" t="s">
        <v>1863</v>
      </c>
      <c r="O627" s="412">
        <f t="shared" si="45"/>
        <v>1.1000000000000001E-2</v>
      </c>
      <c r="Q627" s="422">
        <f>(I627/I628)^(1/(H627-H628))</f>
        <v>1.0657627566354742</v>
      </c>
      <c r="T627">
        <v>1</v>
      </c>
      <c r="U627" t="s">
        <v>2880</v>
      </c>
      <c r="V627" t="s">
        <v>2881</v>
      </c>
    </row>
    <row r="628" spans="1:22" x14ac:dyDescent="0.35">
      <c r="A628" t="s">
        <v>2850</v>
      </c>
      <c r="B628" t="s">
        <v>3015</v>
      </c>
      <c r="E628" t="s">
        <v>2538</v>
      </c>
      <c r="F628" t="s">
        <v>70</v>
      </c>
      <c r="G628" t="s">
        <v>201</v>
      </c>
      <c r="H628">
        <v>2011</v>
      </c>
      <c r="I628" s="413">
        <v>0.8</v>
      </c>
      <c r="J628" s="413"/>
      <c r="K628" t="s">
        <v>3016</v>
      </c>
      <c r="L628" t="s">
        <v>1863</v>
      </c>
      <c r="O628" s="412">
        <f t="shared" si="45"/>
        <v>8.0000000000000002E-3</v>
      </c>
      <c r="Q628" s="422">
        <f>(I628/I629)^(1/(H628-H629))</f>
        <v>0.82703710840002753</v>
      </c>
      <c r="T628">
        <v>1</v>
      </c>
      <c r="U628" t="s">
        <v>2880</v>
      </c>
      <c r="V628" t="s">
        <v>2881</v>
      </c>
    </row>
    <row r="629" spans="1:22" x14ac:dyDescent="0.35">
      <c r="A629" t="s">
        <v>2850</v>
      </c>
      <c r="B629" t="s">
        <v>3015</v>
      </c>
      <c r="E629" t="s">
        <v>2538</v>
      </c>
      <c r="F629" t="s">
        <v>70</v>
      </c>
      <c r="G629" t="s">
        <v>201</v>
      </c>
      <c r="H629">
        <v>2005</v>
      </c>
      <c r="I629" s="413">
        <v>2.5</v>
      </c>
      <c r="J629" s="413"/>
      <c r="K629" t="s">
        <v>3016</v>
      </c>
      <c r="L629" t="s">
        <v>1863</v>
      </c>
      <c r="O629" s="412">
        <f t="shared" si="45"/>
        <v>2.5000000000000001E-2</v>
      </c>
      <c r="T629">
        <v>1</v>
      </c>
      <c r="U629" t="s">
        <v>2880</v>
      </c>
      <c r="V629" t="s">
        <v>2881</v>
      </c>
    </row>
    <row r="630" spans="1:22" x14ac:dyDescent="0.35">
      <c r="A630" t="s">
        <v>2850</v>
      </c>
      <c r="B630" t="s">
        <v>3015</v>
      </c>
      <c r="C630" t="str">
        <f t="shared" ref="C630" si="53">_xlfn.CONCAT(B630,U630)</f>
        <v>VC23ET13</v>
      </c>
      <c r="E630" t="s">
        <v>2538</v>
      </c>
      <c r="F630" t="s">
        <v>70</v>
      </c>
      <c r="G630" t="s">
        <v>201</v>
      </c>
      <c r="H630">
        <v>2016</v>
      </c>
      <c r="I630" s="413">
        <v>2.2000000000000002</v>
      </c>
      <c r="J630" s="413"/>
      <c r="K630" t="s">
        <v>3016</v>
      </c>
      <c r="L630" t="s">
        <v>1863</v>
      </c>
      <c r="O630" s="412">
        <f t="shared" si="45"/>
        <v>2.2000000000000002E-2</v>
      </c>
      <c r="Q630" s="422">
        <f>(I630/I631)^(1/(H630-H631))</f>
        <v>1.1288813207301975</v>
      </c>
      <c r="T630">
        <v>1</v>
      </c>
      <c r="U630" t="s">
        <v>2882</v>
      </c>
      <c r="V630" t="s">
        <v>2883</v>
      </c>
    </row>
    <row r="631" spans="1:22" x14ac:dyDescent="0.35">
      <c r="A631" t="s">
        <v>2850</v>
      </c>
      <c r="B631" t="s">
        <v>3015</v>
      </c>
      <c r="E631" t="s">
        <v>2538</v>
      </c>
      <c r="F631" t="s">
        <v>70</v>
      </c>
      <c r="G631" t="s">
        <v>201</v>
      </c>
      <c r="H631">
        <v>2011</v>
      </c>
      <c r="I631" s="413">
        <v>1.2</v>
      </c>
      <c r="J631" s="413"/>
      <c r="K631" t="s">
        <v>3016</v>
      </c>
      <c r="L631" t="s">
        <v>1863</v>
      </c>
      <c r="O631" s="412">
        <f t="shared" si="45"/>
        <v>1.2E-2</v>
      </c>
      <c r="Q631" s="422">
        <f>(I631/I632)^(1/(H631-H632))</f>
        <v>0.91838590216844529</v>
      </c>
      <c r="T631">
        <v>1</v>
      </c>
      <c r="U631" t="s">
        <v>2882</v>
      </c>
      <c r="V631" t="s">
        <v>2883</v>
      </c>
    </row>
    <row r="632" spans="1:22" x14ac:dyDescent="0.35">
      <c r="A632" t="s">
        <v>2850</v>
      </c>
      <c r="B632" t="s">
        <v>3015</v>
      </c>
      <c r="E632" t="s">
        <v>2538</v>
      </c>
      <c r="F632" t="s">
        <v>70</v>
      </c>
      <c r="G632" t="s">
        <v>201</v>
      </c>
      <c r="H632">
        <v>2005</v>
      </c>
      <c r="I632" s="413">
        <v>2</v>
      </c>
      <c r="J632" s="413"/>
      <c r="K632" t="s">
        <v>3016</v>
      </c>
      <c r="L632" t="s">
        <v>1863</v>
      </c>
      <c r="O632" s="412">
        <f t="shared" si="45"/>
        <v>0.02</v>
      </c>
      <c r="T632">
        <v>1</v>
      </c>
      <c r="U632" t="s">
        <v>2882</v>
      </c>
      <c r="V632" t="s">
        <v>2883</v>
      </c>
    </row>
    <row r="633" spans="1:22" x14ac:dyDescent="0.35">
      <c r="A633" t="s">
        <v>2850</v>
      </c>
      <c r="B633" t="s">
        <v>3015</v>
      </c>
      <c r="C633" t="str">
        <f t="shared" ref="C633" si="54">_xlfn.CONCAT(B633,U633)</f>
        <v>VC23ET14</v>
      </c>
      <c r="E633" t="s">
        <v>2538</v>
      </c>
      <c r="F633" t="s">
        <v>70</v>
      </c>
      <c r="G633" t="s">
        <v>201</v>
      </c>
      <c r="H633">
        <v>2016</v>
      </c>
      <c r="I633" s="413">
        <v>0.5</v>
      </c>
      <c r="J633" s="413"/>
      <c r="K633" t="s">
        <v>3016</v>
      </c>
      <c r="L633" t="s">
        <v>1863</v>
      </c>
      <c r="O633" s="412">
        <f t="shared" si="45"/>
        <v>5.0000000000000001E-3</v>
      </c>
      <c r="Q633" s="422">
        <f>(I633/I634)^(1/(H633-H634))</f>
        <v>1.1075663432482901</v>
      </c>
      <c r="T633">
        <v>1</v>
      </c>
      <c r="U633" t="s">
        <v>2884</v>
      </c>
      <c r="V633" t="s">
        <v>814</v>
      </c>
    </row>
    <row r="634" spans="1:22" x14ac:dyDescent="0.35">
      <c r="A634" t="s">
        <v>2850</v>
      </c>
      <c r="B634" t="s">
        <v>3015</v>
      </c>
      <c r="E634" t="s">
        <v>2538</v>
      </c>
      <c r="F634" t="s">
        <v>70</v>
      </c>
      <c r="G634" t="s">
        <v>201</v>
      </c>
      <c r="H634">
        <v>2011</v>
      </c>
      <c r="I634" s="413">
        <v>0.3</v>
      </c>
      <c r="J634" s="413"/>
      <c r="K634" t="s">
        <v>3016</v>
      </c>
      <c r="L634" t="s">
        <v>1863</v>
      </c>
      <c r="O634" s="412">
        <f t="shared" si="45"/>
        <v>3.0000000000000001E-3</v>
      </c>
      <c r="Q634" s="422">
        <f>(I634/I635)^(1/(H634-H635))</f>
        <v>0.80529455309720543</v>
      </c>
      <c r="T634">
        <v>1</v>
      </c>
      <c r="U634" t="s">
        <v>2884</v>
      </c>
      <c r="V634" t="s">
        <v>814</v>
      </c>
    </row>
    <row r="635" spans="1:22" x14ac:dyDescent="0.35">
      <c r="A635" t="s">
        <v>2850</v>
      </c>
      <c r="B635" t="s">
        <v>3015</v>
      </c>
      <c r="E635" t="s">
        <v>2538</v>
      </c>
      <c r="F635" t="s">
        <v>70</v>
      </c>
      <c r="G635" t="s">
        <v>201</v>
      </c>
      <c r="H635">
        <v>2005</v>
      </c>
      <c r="I635" s="413">
        <v>1.1000000000000001</v>
      </c>
      <c r="J635" s="413"/>
      <c r="K635" t="s">
        <v>3016</v>
      </c>
      <c r="L635" t="s">
        <v>1863</v>
      </c>
      <c r="O635" s="412">
        <f t="shared" si="45"/>
        <v>1.1000000000000001E-2</v>
      </c>
      <c r="T635">
        <v>1</v>
      </c>
      <c r="U635" t="s">
        <v>2884</v>
      </c>
      <c r="V635" t="s">
        <v>814</v>
      </c>
    </row>
    <row r="636" spans="1:22" x14ac:dyDescent="0.35">
      <c r="A636" t="s">
        <v>2850</v>
      </c>
      <c r="B636" t="s">
        <v>3015</v>
      </c>
      <c r="C636" t="str">
        <f t="shared" ref="C636" si="55">_xlfn.CONCAT(B636,U636)</f>
        <v>VC23ET15</v>
      </c>
      <c r="E636" t="s">
        <v>2538</v>
      </c>
      <c r="F636" t="s">
        <v>70</v>
      </c>
      <c r="G636" t="s">
        <v>201</v>
      </c>
      <c r="H636">
        <v>2016</v>
      </c>
      <c r="I636" s="413">
        <v>1.9</v>
      </c>
      <c r="J636" s="413"/>
      <c r="K636" t="s">
        <v>3016</v>
      </c>
      <c r="L636" t="s">
        <v>1863</v>
      </c>
      <c r="O636" s="412">
        <f t="shared" si="45"/>
        <v>1.9E-2</v>
      </c>
      <c r="Q636" s="422">
        <f>(I636/I637)^(1/(H636-H637))</f>
        <v>0.91890607055949736</v>
      </c>
      <c r="T636">
        <v>1</v>
      </c>
      <c r="U636" t="s">
        <v>2885</v>
      </c>
      <c r="V636" t="s">
        <v>2886</v>
      </c>
    </row>
    <row r="637" spans="1:22" x14ac:dyDescent="0.35">
      <c r="A637" t="s">
        <v>2850</v>
      </c>
      <c r="B637" t="s">
        <v>3015</v>
      </c>
      <c r="E637" t="s">
        <v>2538</v>
      </c>
      <c r="F637" t="s">
        <v>70</v>
      </c>
      <c r="G637" t="s">
        <v>201</v>
      </c>
      <c r="H637">
        <v>2011</v>
      </c>
      <c r="I637" s="413">
        <v>2.9</v>
      </c>
      <c r="J637" s="413"/>
      <c r="K637" t="s">
        <v>3016</v>
      </c>
      <c r="L637" t="s">
        <v>1863</v>
      </c>
      <c r="O637" s="412">
        <f t="shared" si="45"/>
        <v>2.8999999999999998E-2</v>
      </c>
      <c r="Q637" s="422">
        <f>(I637/I638)^(1/(H637-H638))</f>
        <v>1.0058656894807376</v>
      </c>
      <c r="T637">
        <v>1</v>
      </c>
      <c r="U637" t="s">
        <v>2885</v>
      </c>
      <c r="V637" t="s">
        <v>2886</v>
      </c>
    </row>
    <row r="638" spans="1:22" x14ac:dyDescent="0.35">
      <c r="A638" t="s">
        <v>2850</v>
      </c>
      <c r="B638" t="s">
        <v>3015</v>
      </c>
      <c r="E638" t="s">
        <v>2538</v>
      </c>
      <c r="F638" t="s">
        <v>70</v>
      </c>
      <c r="G638" t="s">
        <v>201</v>
      </c>
      <c r="H638">
        <v>2005</v>
      </c>
      <c r="I638" s="413">
        <v>2.8</v>
      </c>
      <c r="J638" s="413"/>
      <c r="K638" t="s">
        <v>3016</v>
      </c>
      <c r="L638" t="s">
        <v>1863</v>
      </c>
      <c r="O638" s="412">
        <f t="shared" si="45"/>
        <v>2.7999999999999997E-2</v>
      </c>
      <c r="T638">
        <v>1</v>
      </c>
      <c r="U638" t="s">
        <v>2885</v>
      </c>
      <c r="V638" t="s">
        <v>2886</v>
      </c>
    </row>
    <row r="639" spans="1:22" x14ac:dyDescent="0.35">
      <c r="A639" t="s">
        <v>2850</v>
      </c>
      <c r="B639" t="s">
        <v>3017</v>
      </c>
      <c r="C639" t="str">
        <f t="shared" ref="C639:C693" si="56">_xlfn.CONCAT(B639,U639)</f>
        <v>VC24ET</v>
      </c>
      <c r="D639" t="s">
        <v>2544</v>
      </c>
      <c r="E639" t="s">
        <v>2546</v>
      </c>
      <c r="F639" t="s">
        <v>2240</v>
      </c>
      <c r="G639" s="411" t="s">
        <v>253</v>
      </c>
      <c r="H639">
        <v>2016</v>
      </c>
      <c r="I639" s="413">
        <v>3.9</v>
      </c>
      <c r="J639" s="413"/>
      <c r="K639" t="s">
        <v>2995</v>
      </c>
      <c r="O639" s="412">
        <f>I639/100</f>
        <v>3.9E-2</v>
      </c>
      <c r="P639" t="s">
        <v>1863</v>
      </c>
      <c r="T639">
        <v>0</v>
      </c>
      <c r="U639" t="s">
        <v>2849</v>
      </c>
      <c r="V639" t="s">
        <v>594</v>
      </c>
    </row>
    <row r="640" spans="1:22" x14ac:dyDescent="0.35">
      <c r="A640" t="s">
        <v>2850</v>
      </c>
      <c r="B640" t="s">
        <v>3017</v>
      </c>
      <c r="E640" t="s">
        <v>3018</v>
      </c>
      <c r="F640" t="s">
        <v>2240</v>
      </c>
      <c r="G640" s="411" t="s">
        <v>253</v>
      </c>
      <c r="H640">
        <v>2011</v>
      </c>
      <c r="I640" s="413">
        <v>3.4</v>
      </c>
      <c r="J640" s="413"/>
      <c r="K640" t="s">
        <v>2995</v>
      </c>
      <c r="O640" s="412">
        <f t="shared" ref="O640:O694" si="57">I640/100</f>
        <v>3.4000000000000002E-2</v>
      </c>
      <c r="T640">
        <v>0</v>
      </c>
      <c r="U640" t="s">
        <v>2849</v>
      </c>
      <c r="V640" t="s">
        <v>594</v>
      </c>
    </row>
    <row r="641" spans="1:22" x14ac:dyDescent="0.35">
      <c r="A641" t="s">
        <v>2850</v>
      </c>
      <c r="B641" t="s">
        <v>3017</v>
      </c>
      <c r="C641" t="str">
        <f t="shared" si="56"/>
        <v>VC24ETR</v>
      </c>
      <c r="E641" t="s">
        <v>3018</v>
      </c>
      <c r="F641" t="s">
        <v>2240</v>
      </c>
      <c r="G641" s="411" t="s">
        <v>253</v>
      </c>
      <c r="H641">
        <v>2016</v>
      </c>
      <c r="I641" s="413">
        <v>3.6</v>
      </c>
      <c r="J641" s="413"/>
      <c r="K641" t="s">
        <v>2995</v>
      </c>
      <c r="O641" s="412">
        <f t="shared" si="57"/>
        <v>3.6000000000000004E-2</v>
      </c>
      <c r="T641">
        <v>0.5</v>
      </c>
      <c r="U641" t="s">
        <v>2866</v>
      </c>
      <c r="V641" t="s">
        <v>84</v>
      </c>
    </row>
    <row r="642" spans="1:22" x14ac:dyDescent="0.35">
      <c r="A642" t="s">
        <v>2850</v>
      </c>
      <c r="B642" t="s">
        <v>3017</v>
      </c>
      <c r="E642" t="s">
        <v>3018</v>
      </c>
      <c r="F642" t="s">
        <v>2240</v>
      </c>
      <c r="G642" s="411" t="s">
        <v>253</v>
      </c>
      <c r="H642">
        <v>2011</v>
      </c>
      <c r="I642" s="413">
        <v>3.2</v>
      </c>
      <c r="J642" s="413"/>
      <c r="K642" t="s">
        <v>2995</v>
      </c>
      <c r="O642" s="412">
        <f t="shared" si="57"/>
        <v>3.2000000000000001E-2</v>
      </c>
      <c r="T642">
        <v>0.5</v>
      </c>
      <c r="U642" t="s">
        <v>2866</v>
      </c>
      <c r="V642" t="s">
        <v>84</v>
      </c>
    </row>
    <row r="643" spans="1:22" x14ac:dyDescent="0.35">
      <c r="A643" t="s">
        <v>2850</v>
      </c>
      <c r="B643" t="s">
        <v>3017</v>
      </c>
      <c r="C643" t="str">
        <f t="shared" si="56"/>
        <v>VC24ETU</v>
      </c>
      <c r="E643" t="s">
        <v>3018</v>
      </c>
      <c r="F643" t="s">
        <v>2240</v>
      </c>
      <c r="G643" s="411" t="s">
        <v>253</v>
      </c>
      <c r="H643">
        <v>2016</v>
      </c>
      <c r="I643" s="413">
        <v>5.4</v>
      </c>
      <c r="J643" s="413"/>
      <c r="K643" t="s">
        <v>2995</v>
      </c>
      <c r="O643" s="412">
        <f t="shared" si="57"/>
        <v>5.4000000000000006E-2</v>
      </c>
      <c r="T643">
        <v>0.5</v>
      </c>
      <c r="U643" t="s">
        <v>2867</v>
      </c>
      <c r="V643" t="s">
        <v>336</v>
      </c>
    </row>
    <row r="644" spans="1:22" x14ac:dyDescent="0.35">
      <c r="A644" t="s">
        <v>2850</v>
      </c>
      <c r="B644" t="s">
        <v>3017</v>
      </c>
      <c r="E644" t="s">
        <v>3018</v>
      </c>
      <c r="F644" t="s">
        <v>2240</v>
      </c>
      <c r="G644" s="411" t="s">
        <v>253</v>
      </c>
      <c r="H644">
        <v>2011</v>
      </c>
      <c r="I644" s="413">
        <v>4</v>
      </c>
      <c r="J644" s="413"/>
      <c r="K644" t="s">
        <v>2995</v>
      </c>
      <c r="O644" s="412">
        <f t="shared" si="57"/>
        <v>0.04</v>
      </c>
      <c r="T644">
        <v>0.5</v>
      </c>
      <c r="U644" t="s">
        <v>2867</v>
      </c>
      <c r="V644" t="s">
        <v>336</v>
      </c>
    </row>
    <row r="645" spans="1:22" x14ac:dyDescent="0.35">
      <c r="A645" t="s">
        <v>2850</v>
      </c>
      <c r="B645" t="s">
        <v>3017</v>
      </c>
      <c r="C645" t="str">
        <f t="shared" si="56"/>
        <v>VC24ET01</v>
      </c>
      <c r="E645" t="s">
        <v>3018</v>
      </c>
      <c r="F645" t="s">
        <v>2240</v>
      </c>
      <c r="G645" s="411" t="s">
        <v>253</v>
      </c>
      <c r="H645">
        <v>2016</v>
      </c>
      <c r="I645" s="413">
        <v>4.4000000000000004</v>
      </c>
      <c r="J645" s="413"/>
      <c r="K645" t="s">
        <v>2995</v>
      </c>
      <c r="O645" s="412">
        <f t="shared" si="57"/>
        <v>4.4000000000000004E-2</v>
      </c>
      <c r="T645">
        <v>1</v>
      </c>
      <c r="U645" t="s">
        <v>2868</v>
      </c>
      <c r="V645" t="s">
        <v>806</v>
      </c>
    </row>
    <row r="646" spans="1:22" x14ac:dyDescent="0.35">
      <c r="A646" t="s">
        <v>2850</v>
      </c>
      <c r="B646" t="s">
        <v>3017</v>
      </c>
      <c r="E646" t="s">
        <v>3018</v>
      </c>
      <c r="F646" t="s">
        <v>2240</v>
      </c>
      <c r="G646" s="411" t="s">
        <v>253</v>
      </c>
      <c r="H646">
        <v>2011</v>
      </c>
      <c r="I646" s="413">
        <v>4</v>
      </c>
      <c r="J646" s="413"/>
      <c r="K646" t="s">
        <v>2995</v>
      </c>
      <c r="O646" s="412">
        <f t="shared" si="57"/>
        <v>0.04</v>
      </c>
      <c r="T646">
        <v>1</v>
      </c>
      <c r="U646" t="s">
        <v>2868</v>
      </c>
      <c r="V646" t="s">
        <v>806</v>
      </c>
    </row>
    <row r="647" spans="1:22" x14ac:dyDescent="0.35">
      <c r="A647" t="s">
        <v>2850</v>
      </c>
      <c r="B647" t="s">
        <v>3017</v>
      </c>
      <c r="C647" t="str">
        <f t="shared" si="56"/>
        <v>VC24ET02</v>
      </c>
      <c r="E647" t="s">
        <v>3018</v>
      </c>
      <c r="F647" t="s">
        <v>2240</v>
      </c>
      <c r="G647" s="411" t="s">
        <v>253</v>
      </c>
      <c r="H647">
        <v>2016</v>
      </c>
      <c r="I647" s="413">
        <v>2.4</v>
      </c>
      <c r="J647" s="413"/>
      <c r="K647" t="s">
        <v>2995</v>
      </c>
      <c r="O647" s="412">
        <f t="shared" si="57"/>
        <v>2.4E-2</v>
      </c>
      <c r="T647">
        <v>1</v>
      </c>
      <c r="U647" t="s">
        <v>2869</v>
      </c>
      <c r="V647" t="s">
        <v>2946</v>
      </c>
    </row>
    <row r="648" spans="1:22" x14ac:dyDescent="0.35">
      <c r="A648" t="s">
        <v>2850</v>
      </c>
      <c r="B648" t="s">
        <v>3017</v>
      </c>
      <c r="E648" t="s">
        <v>3018</v>
      </c>
      <c r="F648" t="s">
        <v>2240</v>
      </c>
      <c r="G648" s="411" t="s">
        <v>253</v>
      </c>
      <c r="H648">
        <v>2011</v>
      </c>
      <c r="I648" s="413">
        <v>1.4</v>
      </c>
      <c r="J648" s="413"/>
      <c r="K648" t="s">
        <v>2995</v>
      </c>
      <c r="O648" s="412">
        <f t="shared" si="57"/>
        <v>1.3999999999999999E-2</v>
      </c>
      <c r="T648">
        <v>1</v>
      </c>
      <c r="U648" t="s">
        <v>2869</v>
      </c>
      <c r="V648" t="s">
        <v>2946</v>
      </c>
    </row>
    <row r="649" spans="1:22" x14ac:dyDescent="0.35">
      <c r="A649" t="s">
        <v>2850</v>
      </c>
      <c r="B649" t="s">
        <v>3017</v>
      </c>
      <c r="C649" t="str">
        <f t="shared" si="56"/>
        <v>VC24ET03</v>
      </c>
      <c r="E649" t="s">
        <v>3018</v>
      </c>
      <c r="F649" t="s">
        <v>2240</v>
      </c>
      <c r="G649" s="411" t="s">
        <v>253</v>
      </c>
      <c r="H649">
        <v>2016</v>
      </c>
      <c r="I649" s="413">
        <v>4.9000000000000004</v>
      </c>
      <c r="J649" s="413"/>
      <c r="K649" t="s">
        <v>2995</v>
      </c>
      <c r="O649" s="412">
        <f t="shared" si="57"/>
        <v>4.9000000000000002E-2</v>
      </c>
      <c r="T649">
        <v>1</v>
      </c>
      <c r="U649" t="s">
        <v>2871</v>
      </c>
      <c r="V649" t="s">
        <v>805</v>
      </c>
    </row>
    <row r="650" spans="1:22" x14ac:dyDescent="0.35">
      <c r="A650" t="s">
        <v>2850</v>
      </c>
      <c r="B650" t="s">
        <v>3017</v>
      </c>
      <c r="E650" t="s">
        <v>3018</v>
      </c>
      <c r="F650" t="s">
        <v>2240</v>
      </c>
      <c r="G650" s="411" t="s">
        <v>253</v>
      </c>
      <c r="H650">
        <v>2011</v>
      </c>
      <c r="I650" s="413">
        <v>3.3</v>
      </c>
      <c r="J650" s="413"/>
      <c r="K650" t="s">
        <v>2995</v>
      </c>
      <c r="O650" s="412">
        <f t="shared" si="57"/>
        <v>3.3000000000000002E-2</v>
      </c>
      <c r="T650">
        <v>1</v>
      </c>
      <c r="U650" t="s">
        <v>2871</v>
      </c>
      <c r="V650" t="s">
        <v>805</v>
      </c>
    </row>
    <row r="651" spans="1:22" x14ac:dyDescent="0.35">
      <c r="A651" t="s">
        <v>2850</v>
      </c>
      <c r="B651" t="s">
        <v>3017</v>
      </c>
      <c r="C651" t="str">
        <f t="shared" si="56"/>
        <v>VC24ET04</v>
      </c>
      <c r="E651" t="s">
        <v>3018</v>
      </c>
      <c r="F651" t="s">
        <v>2240</v>
      </c>
      <c r="G651" s="411" t="s">
        <v>253</v>
      </c>
      <c r="H651">
        <v>2016</v>
      </c>
      <c r="I651" s="413">
        <v>3.6</v>
      </c>
      <c r="J651" s="413"/>
      <c r="K651" t="s">
        <v>2995</v>
      </c>
      <c r="O651" s="412">
        <f t="shared" si="57"/>
        <v>3.6000000000000004E-2</v>
      </c>
      <c r="T651">
        <v>1</v>
      </c>
      <c r="U651" t="s">
        <v>2872</v>
      </c>
      <c r="V651" t="s">
        <v>809</v>
      </c>
    </row>
    <row r="652" spans="1:22" x14ac:dyDescent="0.35">
      <c r="A652" t="s">
        <v>2850</v>
      </c>
      <c r="B652" t="s">
        <v>3017</v>
      </c>
      <c r="E652" t="s">
        <v>3018</v>
      </c>
      <c r="F652" t="s">
        <v>2240</v>
      </c>
      <c r="G652" s="411" t="s">
        <v>253</v>
      </c>
      <c r="H652">
        <v>2011</v>
      </c>
      <c r="I652" s="413">
        <v>4</v>
      </c>
      <c r="J652" s="413"/>
      <c r="K652" t="s">
        <v>2995</v>
      </c>
      <c r="O652" s="412">
        <f t="shared" si="57"/>
        <v>0.04</v>
      </c>
      <c r="T652">
        <v>1</v>
      </c>
      <c r="U652" t="s">
        <v>2872</v>
      </c>
      <c r="V652" t="s">
        <v>809</v>
      </c>
    </row>
    <row r="653" spans="1:22" x14ac:dyDescent="0.35">
      <c r="A653" t="s">
        <v>2850</v>
      </c>
      <c r="B653" t="s">
        <v>3017</v>
      </c>
      <c r="C653" t="str">
        <f t="shared" si="56"/>
        <v>VC24ET05</v>
      </c>
      <c r="E653" t="s">
        <v>3018</v>
      </c>
      <c r="F653" t="s">
        <v>2240</v>
      </c>
      <c r="G653" s="411" t="s">
        <v>253</v>
      </c>
      <c r="H653">
        <v>2016</v>
      </c>
      <c r="I653" s="413">
        <v>4.7</v>
      </c>
      <c r="J653" s="413"/>
      <c r="K653" t="s">
        <v>2995</v>
      </c>
      <c r="O653" s="412">
        <f t="shared" si="57"/>
        <v>4.7E-2</v>
      </c>
      <c r="T653">
        <v>1</v>
      </c>
      <c r="U653" t="s">
        <v>2873</v>
      </c>
      <c r="V653" t="s">
        <v>2874</v>
      </c>
    </row>
    <row r="654" spans="1:22" x14ac:dyDescent="0.35">
      <c r="A654" t="s">
        <v>2850</v>
      </c>
      <c r="B654" t="s">
        <v>3017</v>
      </c>
      <c r="E654" t="s">
        <v>3018</v>
      </c>
      <c r="F654" t="s">
        <v>2240</v>
      </c>
      <c r="G654" s="411" t="s">
        <v>253</v>
      </c>
      <c r="H654">
        <v>2011</v>
      </c>
      <c r="I654" s="413">
        <v>5.9</v>
      </c>
      <c r="J654" s="413"/>
      <c r="K654" t="s">
        <v>2995</v>
      </c>
      <c r="O654" s="412">
        <f t="shared" si="57"/>
        <v>5.9000000000000004E-2</v>
      </c>
      <c r="T654">
        <v>1</v>
      </c>
      <c r="U654" t="s">
        <v>2873</v>
      </c>
      <c r="V654" t="s">
        <v>2874</v>
      </c>
    </row>
    <row r="655" spans="1:22" x14ac:dyDescent="0.35">
      <c r="A655" t="s">
        <v>2850</v>
      </c>
      <c r="B655" t="s">
        <v>3017</v>
      </c>
      <c r="C655" t="str">
        <f t="shared" si="56"/>
        <v>VC24ET06</v>
      </c>
      <c r="E655" t="s">
        <v>3018</v>
      </c>
      <c r="F655" t="s">
        <v>2240</v>
      </c>
      <c r="G655" s="411" t="s">
        <v>253</v>
      </c>
      <c r="H655">
        <v>2016</v>
      </c>
      <c r="I655" s="413">
        <v>1.5</v>
      </c>
      <c r="J655" s="413"/>
      <c r="K655" t="s">
        <v>2995</v>
      </c>
      <c r="O655" s="412">
        <f t="shared" si="57"/>
        <v>1.4999999999999999E-2</v>
      </c>
      <c r="T655">
        <v>1</v>
      </c>
      <c r="U655" t="s">
        <v>2876</v>
      </c>
      <c r="V655" t="s">
        <v>2877</v>
      </c>
    </row>
    <row r="656" spans="1:22" x14ac:dyDescent="0.35">
      <c r="A656" t="s">
        <v>2850</v>
      </c>
      <c r="B656" t="s">
        <v>3017</v>
      </c>
      <c r="E656" t="s">
        <v>3018</v>
      </c>
      <c r="F656" t="s">
        <v>2240</v>
      </c>
      <c r="G656" s="411" t="s">
        <v>253</v>
      </c>
      <c r="H656">
        <v>2011</v>
      </c>
      <c r="I656" s="413">
        <v>2.6</v>
      </c>
      <c r="J656" s="413"/>
      <c r="K656" t="s">
        <v>2995</v>
      </c>
      <c r="O656" s="412">
        <f t="shared" si="57"/>
        <v>2.6000000000000002E-2</v>
      </c>
      <c r="T656">
        <v>1</v>
      </c>
      <c r="U656" t="s">
        <v>2876</v>
      </c>
      <c r="V656" t="s">
        <v>2877</v>
      </c>
    </row>
    <row r="657" spans="1:22" x14ac:dyDescent="0.35">
      <c r="A657" t="s">
        <v>2850</v>
      </c>
      <c r="B657" t="s">
        <v>3017</v>
      </c>
      <c r="C657" t="str">
        <f t="shared" si="56"/>
        <v>VC24ET07</v>
      </c>
      <c r="E657" t="s">
        <v>3018</v>
      </c>
      <c r="F657" t="s">
        <v>2240</v>
      </c>
      <c r="G657" s="411" t="s">
        <v>253</v>
      </c>
      <c r="H657">
        <v>2016</v>
      </c>
      <c r="I657" s="413">
        <v>3.1</v>
      </c>
      <c r="J657" s="413"/>
      <c r="K657" t="s">
        <v>2995</v>
      </c>
      <c r="O657" s="412">
        <f t="shared" si="57"/>
        <v>3.1E-2</v>
      </c>
      <c r="T657">
        <v>1</v>
      </c>
      <c r="U657" t="s">
        <v>2878</v>
      </c>
      <c r="V657" t="s">
        <v>2879</v>
      </c>
    </row>
    <row r="658" spans="1:22" x14ac:dyDescent="0.35">
      <c r="A658" t="s">
        <v>2850</v>
      </c>
      <c r="B658" t="s">
        <v>3017</v>
      </c>
      <c r="E658" t="s">
        <v>3018</v>
      </c>
      <c r="F658" t="s">
        <v>2240</v>
      </c>
      <c r="G658" s="411" t="s">
        <v>253</v>
      </c>
      <c r="H658">
        <v>2011</v>
      </c>
      <c r="I658" s="413">
        <v>2.2000000000000002</v>
      </c>
      <c r="J658" s="413"/>
      <c r="K658" t="s">
        <v>2995</v>
      </c>
      <c r="O658" s="412">
        <f t="shared" si="57"/>
        <v>2.2000000000000002E-2</v>
      </c>
      <c r="T658">
        <v>1</v>
      </c>
      <c r="U658" t="s">
        <v>2878</v>
      </c>
      <c r="V658" t="s">
        <v>2879</v>
      </c>
    </row>
    <row r="659" spans="1:22" x14ac:dyDescent="0.35">
      <c r="A659" t="s">
        <v>2850</v>
      </c>
      <c r="B659" t="s">
        <v>3017</v>
      </c>
      <c r="C659" t="str">
        <f t="shared" si="56"/>
        <v>VC24ET12</v>
      </c>
      <c r="E659" t="s">
        <v>3018</v>
      </c>
      <c r="F659" t="s">
        <v>2240</v>
      </c>
      <c r="G659" s="411" t="s">
        <v>253</v>
      </c>
      <c r="H659">
        <v>2016</v>
      </c>
      <c r="I659" s="413">
        <v>3.7</v>
      </c>
      <c r="J659" s="413"/>
      <c r="K659" t="s">
        <v>2995</v>
      </c>
      <c r="O659" s="412">
        <f t="shared" si="57"/>
        <v>3.7000000000000005E-2</v>
      </c>
      <c r="T659">
        <v>1</v>
      </c>
      <c r="U659" t="s">
        <v>2880</v>
      </c>
      <c r="V659" t="s">
        <v>2881</v>
      </c>
    </row>
    <row r="660" spans="1:22" x14ac:dyDescent="0.35">
      <c r="A660" t="s">
        <v>2850</v>
      </c>
      <c r="B660" t="s">
        <v>3017</v>
      </c>
      <c r="E660" t="s">
        <v>3018</v>
      </c>
      <c r="F660" t="s">
        <v>2240</v>
      </c>
      <c r="G660" s="411" t="s">
        <v>253</v>
      </c>
      <c r="H660">
        <v>2011</v>
      </c>
      <c r="I660" s="413">
        <v>6.5</v>
      </c>
      <c r="J660" s="413"/>
      <c r="K660" t="s">
        <v>2995</v>
      </c>
      <c r="O660" s="412">
        <f t="shared" si="57"/>
        <v>6.5000000000000002E-2</v>
      </c>
      <c r="T660">
        <v>1</v>
      </c>
      <c r="U660" t="s">
        <v>2880</v>
      </c>
      <c r="V660" t="s">
        <v>2881</v>
      </c>
    </row>
    <row r="661" spans="1:22" x14ac:dyDescent="0.35">
      <c r="A661" t="s">
        <v>2850</v>
      </c>
      <c r="B661" t="s">
        <v>3017</v>
      </c>
      <c r="C661" t="str">
        <f t="shared" si="56"/>
        <v>VC24ET13</v>
      </c>
      <c r="E661" t="s">
        <v>3018</v>
      </c>
      <c r="F661" t="s">
        <v>2240</v>
      </c>
      <c r="G661" s="411" t="s">
        <v>253</v>
      </c>
      <c r="H661">
        <v>2016</v>
      </c>
      <c r="I661" s="413">
        <v>1.8</v>
      </c>
      <c r="J661" s="413"/>
      <c r="K661" t="s">
        <v>2995</v>
      </c>
      <c r="O661" s="412">
        <f t="shared" si="57"/>
        <v>1.8000000000000002E-2</v>
      </c>
      <c r="T661">
        <v>1</v>
      </c>
      <c r="U661" t="s">
        <v>2882</v>
      </c>
      <c r="V661" t="s">
        <v>2883</v>
      </c>
    </row>
    <row r="662" spans="1:22" x14ac:dyDescent="0.35">
      <c r="A662" t="s">
        <v>2850</v>
      </c>
      <c r="B662" t="s">
        <v>3017</v>
      </c>
      <c r="E662" t="s">
        <v>3018</v>
      </c>
      <c r="F662" t="s">
        <v>2240</v>
      </c>
      <c r="G662" s="411" t="s">
        <v>253</v>
      </c>
      <c r="H662">
        <v>2011</v>
      </c>
      <c r="I662" s="413">
        <v>1.6</v>
      </c>
      <c r="J662" s="413"/>
      <c r="K662" t="s">
        <v>2995</v>
      </c>
      <c r="O662" s="412">
        <f t="shared" si="57"/>
        <v>1.6E-2</v>
      </c>
      <c r="T662">
        <v>1</v>
      </c>
      <c r="U662" t="s">
        <v>2882</v>
      </c>
      <c r="V662" t="s">
        <v>2883</v>
      </c>
    </row>
    <row r="663" spans="1:22" x14ac:dyDescent="0.35">
      <c r="A663" t="s">
        <v>2850</v>
      </c>
      <c r="B663" t="s">
        <v>3017</v>
      </c>
      <c r="C663" t="str">
        <f t="shared" si="56"/>
        <v>VC24ET14</v>
      </c>
      <c r="E663" t="s">
        <v>3018</v>
      </c>
      <c r="F663" t="s">
        <v>2240</v>
      </c>
      <c r="G663" s="411" t="s">
        <v>253</v>
      </c>
      <c r="H663">
        <v>2016</v>
      </c>
      <c r="I663" s="413">
        <v>4.4000000000000004</v>
      </c>
      <c r="J663" s="413"/>
      <c r="K663" t="s">
        <v>2995</v>
      </c>
      <c r="O663" s="412">
        <f t="shared" si="57"/>
        <v>4.4000000000000004E-2</v>
      </c>
      <c r="T663">
        <v>1</v>
      </c>
      <c r="U663" t="s">
        <v>2884</v>
      </c>
      <c r="V663" t="s">
        <v>814</v>
      </c>
    </row>
    <row r="664" spans="1:22" x14ac:dyDescent="0.35">
      <c r="A664" t="s">
        <v>2850</v>
      </c>
      <c r="B664" t="s">
        <v>3017</v>
      </c>
      <c r="E664" t="s">
        <v>3018</v>
      </c>
      <c r="F664" t="s">
        <v>2240</v>
      </c>
      <c r="G664" s="411" t="s">
        <v>253</v>
      </c>
      <c r="H664">
        <v>2011</v>
      </c>
      <c r="I664" s="413">
        <v>2.2000000000000002</v>
      </c>
      <c r="J664" s="413"/>
      <c r="K664" t="s">
        <v>2995</v>
      </c>
      <c r="O664" s="412">
        <f t="shared" si="57"/>
        <v>2.2000000000000002E-2</v>
      </c>
      <c r="T664">
        <v>1</v>
      </c>
      <c r="U664" t="s">
        <v>2884</v>
      </c>
      <c r="V664" t="s">
        <v>814</v>
      </c>
    </row>
    <row r="665" spans="1:22" x14ac:dyDescent="0.35">
      <c r="A665" t="s">
        <v>2850</v>
      </c>
      <c r="B665" t="s">
        <v>3017</v>
      </c>
      <c r="C665" t="str">
        <f t="shared" si="56"/>
        <v>VC24ET15</v>
      </c>
      <c r="E665" t="s">
        <v>3018</v>
      </c>
      <c r="F665" t="s">
        <v>2240</v>
      </c>
      <c r="G665" s="411" t="s">
        <v>253</v>
      </c>
      <c r="H665">
        <v>2016</v>
      </c>
      <c r="I665" s="413">
        <v>3.7</v>
      </c>
      <c r="J665" s="413"/>
      <c r="K665" t="s">
        <v>2995</v>
      </c>
      <c r="O665" s="412">
        <f t="shared" si="57"/>
        <v>3.7000000000000005E-2</v>
      </c>
      <c r="T665">
        <v>1</v>
      </c>
      <c r="U665" t="s">
        <v>2885</v>
      </c>
      <c r="V665" t="s">
        <v>2886</v>
      </c>
    </row>
    <row r="666" spans="1:22" x14ac:dyDescent="0.35">
      <c r="A666" t="s">
        <v>2850</v>
      </c>
      <c r="B666" t="s">
        <v>3017</v>
      </c>
      <c r="E666" t="s">
        <v>3018</v>
      </c>
      <c r="F666" t="s">
        <v>2240</v>
      </c>
      <c r="G666" s="411" t="s">
        <v>253</v>
      </c>
      <c r="H666">
        <v>2011</v>
      </c>
      <c r="I666" s="413">
        <v>1.4</v>
      </c>
      <c r="J666" s="413"/>
      <c r="K666" t="s">
        <v>2995</v>
      </c>
      <c r="O666" s="412">
        <f t="shared" si="57"/>
        <v>1.3999999999999999E-2</v>
      </c>
      <c r="T666">
        <v>1</v>
      </c>
      <c r="U666" t="s">
        <v>2885</v>
      </c>
      <c r="V666" t="s">
        <v>2886</v>
      </c>
    </row>
    <row r="667" spans="1:22" x14ac:dyDescent="0.35">
      <c r="A667" t="s">
        <v>2850</v>
      </c>
      <c r="B667" t="s">
        <v>3019</v>
      </c>
      <c r="C667" t="str">
        <f t="shared" si="56"/>
        <v>VC25ET</v>
      </c>
      <c r="D667" t="s">
        <v>2545</v>
      </c>
      <c r="E667" t="s">
        <v>2547</v>
      </c>
      <c r="F667" t="s">
        <v>2240</v>
      </c>
      <c r="G667" s="411" t="s">
        <v>2543</v>
      </c>
      <c r="H667">
        <v>2016</v>
      </c>
      <c r="I667" s="413">
        <v>3.6</v>
      </c>
      <c r="J667" s="413"/>
      <c r="K667" t="s">
        <v>3020</v>
      </c>
      <c r="O667" s="412">
        <f t="shared" si="57"/>
        <v>3.6000000000000004E-2</v>
      </c>
      <c r="P667" t="s">
        <v>1863</v>
      </c>
      <c r="T667">
        <v>0</v>
      </c>
      <c r="U667" t="s">
        <v>2849</v>
      </c>
      <c r="V667" t="s">
        <v>594</v>
      </c>
    </row>
    <row r="668" spans="1:22" x14ac:dyDescent="0.35">
      <c r="A668" t="s">
        <v>2850</v>
      </c>
      <c r="B668" t="s">
        <v>3019</v>
      </c>
      <c r="E668" t="s">
        <v>3021</v>
      </c>
      <c r="F668" t="s">
        <v>2240</v>
      </c>
      <c r="G668" s="411" t="s">
        <v>2543</v>
      </c>
      <c r="H668">
        <v>2011</v>
      </c>
      <c r="I668" s="413">
        <v>2.2999999999999998</v>
      </c>
      <c r="J668" s="413"/>
      <c r="K668" t="s">
        <v>3020</v>
      </c>
      <c r="O668" s="412">
        <f t="shared" si="57"/>
        <v>2.3E-2</v>
      </c>
      <c r="T668">
        <v>0</v>
      </c>
      <c r="U668" t="s">
        <v>2849</v>
      </c>
      <c r="V668" t="s">
        <v>594</v>
      </c>
    </row>
    <row r="669" spans="1:22" x14ac:dyDescent="0.35">
      <c r="A669" t="s">
        <v>2850</v>
      </c>
      <c r="B669" t="s">
        <v>3019</v>
      </c>
      <c r="C669" t="str">
        <f t="shared" si="56"/>
        <v>VC25ETR</v>
      </c>
      <c r="E669" t="s">
        <v>3021</v>
      </c>
      <c r="F669" t="s">
        <v>2240</v>
      </c>
      <c r="G669" s="411" t="s">
        <v>2543</v>
      </c>
      <c r="H669">
        <v>2016</v>
      </c>
      <c r="I669" s="413">
        <v>3.7</v>
      </c>
      <c r="J669" s="413"/>
      <c r="K669" t="s">
        <v>3020</v>
      </c>
      <c r="O669" s="412">
        <f t="shared" si="57"/>
        <v>3.7000000000000005E-2</v>
      </c>
      <c r="T669">
        <v>0.5</v>
      </c>
      <c r="U669" t="s">
        <v>2866</v>
      </c>
      <c r="V669" t="s">
        <v>84</v>
      </c>
    </row>
    <row r="670" spans="1:22" x14ac:dyDescent="0.35">
      <c r="A670" t="s">
        <v>2850</v>
      </c>
      <c r="B670" t="s">
        <v>3019</v>
      </c>
      <c r="E670" t="s">
        <v>3021</v>
      </c>
      <c r="F670" t="s">
        <v>2240</v>
      </c>
      <c r="G670" s="411" t="s">
        <v>2543</v>
      </c>
      <c r="H670">
        <v>2011</v>
      </c>
      <c r="I670" s="413">
        <v>2.5</v>
      </c>
      <c r="J670" s="413"/>
      <c r="K670" t="s">
        <v>3020</v>
      </c>
      <c r="O670" s="412">
        <f t="shared" si="57"/>
        <v>2.5000000000000001E-2</v>
      </c>
      <c r="T670">
        <v>0.5</v>
      </c>
      <c r="U670" t="s">
        <v>2866</v>
      </c>
      <c r="V670" t="s">
        <v>84</v>
      </c>
    </row>
    <row r="671" spans="1:22" x14ac:dyDescent="0.35">
      <c r="A671" t="s">
        <v>2850</v>
      </c>
      <c r="B671" t="s">
        <v>3019</v>
      </c>
      <c r="C671" t="str">
        <f t="shared" si="56"/>
        <v>VC25ETU</v>
      </c>
      <c r="E671" t="s">
        <v>3021</v>
      </c>
      <c r="F671" t="s">
        <v>2240</v>
      </c>
      <c r="G671" s="411" t="s">
        <v>2543</v>
      </c>
      <c r="H671">
        <v>2016</v>
      </c>
      <c r="I671" s="413">
        <v>3</v>
      </c>
      <c r="J671" s="413"/>
      <c r="K671" t="s">
        <v>3020</v>
      </c>
      <c r="O671" s="412">
        <f t="shared" si="57"/>
        <v>0.03</v>
      </c>
      <c r="T671">
        <v>0.5</v>
      </c>
      <c r="U671" t="s">
        <v>2867</v>
      </c>
      <c r="V671" t="s">
        <v>336</v>
      </c>
    </row>
    <row r="672" spans="1:22" x14ac:dyDescent="0.35">
      <c r="A672" t="s">
        <v>2850</v>
      </c>
      <c r="B672" t="s">
        <v>3019</v>
      </c>
      <c r="E672" t="s">
        <v>3021</v>
      </c>
      <c r="F672" t="s">
        <v>2240</v>
      </c>
      <c r="G672" s="411" t="s">
        <v>2543</v>
      </c>
      <c r="H672">
        <v>2011</v>
      </c>
      <c r="I672" s="413">
        <v>1.7</v>
      </c>
      <c r="J672" s="413"/>
      <c r="K672" t="s">
        <v>3020</v>
      </c>
      <c r="O672" s="412">
        <f t="shared" si="57"/>
        <v>1.7000000000000001E-2</v>
      </c>
      <c r="T672">
        <v>0.5</v>
      </c>
      <c r="U672" t="s">
        <v>2867</v>
      </c>
      <c r="V672" t="s">
        <v>336</v>
      </c>
    </row>
    <row r="673" spans="1:22" x14ac:dyDescent="0.35">
      <c r="A673" t="s">
        <v>2850</v>
      </c>
      <c r="B673" t="s">
        <v>3019</v>
      </c>
      <c r="C673" t="str">
        <f t="shared" si="56"/>
        <v>VC25ET01</v>
      </c>
      <c r="E673" t="s">
        <v>3021</v>
      </c>
      <c r="F673" t="s">
        <v>2240</v>
      </c>
      <c r="G673" s="411" t="s">
        <v>2543</v>
      </c>
      <c r="H673">
        <v>2016</v>
      </c>
      <c r="I673" s="413">
        <v>0.9</v>
      </c>
      <c r="J673" s="413"/>
      <c r="K673" t="s">
        <v>3020</v>
      </c>
      <c r="O673" s="412">
        <f>I673/100</f>
        <v>9.0000000000000011E-3</v>
      </c>
      <c r="T673">
        <v>1</v>
      </c>
      <c r="U673" t="s">
        <v>2868</v>
      </c>
      <c r="V673" t="s">
        <v>806</v>
      </c>
    </row>
    <row r="674" spans="1:22" x14ac:dyDescent="0.35">
      <c r="A674" t="s">
        <v>2850</v>
      </c>
      <c r="B674" t="s">
        <v>3019</v>
      </c>
      <c r="E674" t="s">
        <v>3021</v>
      </c>
      <c r="F674" t="s">
        <v>2240</v>
      </c>
      <c r="G674" s="411" t="s">
        <v>2543</v>
      </c>
      <c r="H674">
        <v>2011</v>
      </c>
      <c r="I674" s="413">
        <v>1.3</v>
      </c>
      <c r="J674" s="413"/>
      <c r="K674" t="s">
        <v>3020</v>
      </c>
      <c r="O674" s="412">
        <f t="shared" si="57"/>
        <v>1.3000000000000001E-2</v>
      </c>
      <c r="T674">
        <v>1</v>
      </c>
      <c r="U674" t="s">
        <v>2868</v>
      </c>
      <c r="V674" t="s">
        <v>806</v>
      </c>
    </row>
    <row r="675" spans="1:22" x14ac:dyDescent="0.35">
      <c r="A675" t="s">
        <v>2850</v>
      </c>
      <c r="B675" t="s">
        <v>3019</v>
      </c>
      <c r="C675" t="str">
        <f t="shared" si="56"/>
        <v>VC25ET02</v>
      </c>
      <c r="E675" t="s">
        <v>3021</v>
      </c>
      <c r="F675" t="s">
        <v>2240</v>
      </c>
      <c r="G675" s="411" t="s">
        <v>2543</v>
      </c>
      <c r="H675">
        <v>2016</v>
      </c>
      <c r="I675" s="413">
        <v>2.5</v>
      </c>
      <c r="J675" s="413"/>
      <c r="K675" t="s">
        <v>3020</v>
      </c>
      <c r="O675" s="412">
        <f t="shared" si="57"/>
        <v>2.5000000000000001E-2</v>
      </c>
      <c r="T675">
        <v>1</v>
      </c>
      <c r="U675" t="s">
        <v>2869</v>
      </c>
      <c r="V675" t="s">
        <v>2946</v>
      </c>
    </row>
    <row r="676" spans="1:22" x14ac:dyDescent="0.35">
      <c r="A676" t="s">
        <v>2850</v>
      </c>
      <c r="B676" t="s">
        <v>3019</v>
      </c>
      <c r="E676" t="s">
        <v>3021</v>
      </c>
      <c r="F676" t="s">
        <v>2240</v>
      </c>
      <c r="G676" s="411" t="s">
        <v>2543</v>
      </c>
      <c r="H676">
        <v>2011</v>
      </c>
      <c r="I676" s="413">
        <v>4.3</v>
      </c>
      <c r="J676" s="413"/>
      <c r="K676" t="s">
        <v>3020</v>
      </c>
      <c r="O676" s="412">
        <f t="shared" si="57"/>
        <v>4.2999999999999997E-2</v>
      </c>
      <c r="T676">
        <v>1</v>
      </c>
      <c r="U676" t="s">
        <v>2869</v>
      </c>
      <c r="V676" t="s">
        <v>2946</v>
      </c>
    </row>
    <row r="677" spans="1:22" x14ac:dyDescent="0.35">
      <c r="A677" t="s">
        <v>2850</v>
      </c>
      <c r="B677" t="s">
        <v>3019</v>
      </c>
      <c r="C677" t="str">
        <f t="shared" si="56"/>
        <v>VC25ET03</v>
      </c>
      <c r="E677" t="s">
        <v>3021</v>
      </c>
      <c r="F677" t="s">
        <v>2240</v>
      </c>
      <c r="G677" s="411" t="s">
        <v>2543</v>
      </c>
      <c r="H677">
        <v>2016</v>
      </c>
      <c r="I677" s="413">
        <v>3.3</v>
      </c>
      <c r="J677" s="413"/>
      <c r="K677" t="s">
        <v>3020</v>
      </c>
      <c r="O677" s="412">
        <f t="shared" si="57"/>
        <v>3.3000000000000002E-2</v>
      </c>
      <c r="T677">
        <v>1</v>
      </c>
      <c r="U677" t="s">
        <v>2871</v>
      </c>
      <c r="V677" t="s">
        <v>805</v>
      </c>
    </row>
    <row r="678" spans="1:22" x14ac:dyDescent="0.35">
      <c r="A678" t="s">
        <v>2850</v>
      </c>
      <c r="B678" t="s">
        <v>3019</v>
      </c>
      <c r="E678" t="s">
        <v>3021</v>
      </c>
      <c r="F678" t="s">
        <v>2240</v>
      </c>
      <c r="G678" s="411" t="s">
        <v>2543</v>
      </c>
      <c r="H678">
        <v>2011</v>
      </c>
      <c r="I678" s="413">
        <v>2.2999999999999998</v>
      </c>
      <c r="J678" s="413"/>
      <c r="K678" t="s">
        <v>3020</v>
      </c>
      <c r="O678" s="412">
        <f t="shared" si="57"/>
        <v>2.3E-2</v>
      </c>
      <c r="T678">
        <v>1</v>
      </c>
      <c r="U678" t="s">
        <v>2871</v>
      </c>
      <c r="V678" t="s">
        <v>805</v>
      </c>
    </row>
    <row r="679" spans="1:22" x14ac:dyDescent="0.35">
      <c r="A679" t="s">
        <v>2850</v>
      </c>
      <c r="B679" t="s">
        <v>3019</v>
      </c>
      <c r="C679" t="str">
        <f t="shared" si="56"/>
        <v>VC25ET04</v>
      </c>
      <c r="E679" t="s">
        <v>3021</v>
      </c>
      <c r="F679" t="s">
        <v>2240</v>
      </c>
      <c r="G679" s="411" t="s">
        <v>2543</v>
      </c>
      <c r="H679">
        <v>2016</v>
      </c>
      <c r="I679" s="413">
        <v>5.7</v>
      </c>
      <c r="J679" s="413"/>
      <c r="K679" t="s">
        <v>3020</v>
      </c>
      <c r="O679" s="412">
        <f t="shared" si="57"/>
        <v>5.7000000000000002E-2</v>
      </c>
      <c r="T679">
        <v>1</v>
      </c>
      <c r="U679" t="s">
        <v>2872</v>
      </c>
      <c r="V679" t="s">
        <v>809</v>
      </c>
    </row>
    <row r="680" spans="1:22" x14ac:dyDescent="0.35">
      <c r="A680" t="s">
        <v>2850</v>
      </c>
      <c r="B680" t="s">
        <v>3019</v>
      </c>
      <c r="E680" t="s">
        <v>3021</v>
      </c>
      <c r="F680" t="s">
        <v>2240</v>
      </c>
      <c r="G680" s="411" t="s">
        <v>2543</v>
      </c>
      <c r="H680">
        <v>2011</v>
      </c>
      <c r="I680" s="413">
        <v>2.5</v>
      </c>
      <c r="J680" s="413"/>
      <c r="K680" t="s">
        <v>3020</v>
      </c>
      <c r="O680" s="412">
        <f t="shared" si="57"/>
        <v>2.5000000000000001E-2</v>
      </c>
      <c r="T680">
        <v>1</v>
      </c>
      <c r="U680" t="s">
        <v>2872</v>
      </c>
      <c r="V680" t="s">
        <v>809</v>
      </c>
    </row>
    <row r="681" spans="1:22" x14ac:dyDescent="0.35">
      <c r="A681" t="s">
        <v>2850</v>
      </c>
      <c r="B681" t="s">
        <v>3019</v>
      </c>
      <c r="C681" t="str">
        <f t="shared" si="56"/>
        <v>VC25ET05</v>
      </c>
      <c r="E681" t="s">
        <v>3021</v>
      </c>
      <c r="F681" t="s">
        <v>2240</v>
      </c>
      <c r="G681" s="411" t="s">
        <v>2543</v>
      </c>
      <c r="H681">
        <v>2016</v>
      </c>
      <c r="I681" s="413">
        <v>3</v>
      </c>
      <c r="J681" s="413"/>
      <c r="K681" t="s">
        <v>3020</v>
      </c>
      <c r="O681" s="412">
        <f t="shared" si="57"/>
        <v>0.03</v>
      </c>
      <c r="T681">
        <v>1</v>
      </c>
      <c r="U681" t="s">
        <v>2873</v>
      </c>
      <c r="V681" t="s">
        <v>2874</v>
      </c>
    </row>
    <row r="682" spans="1:22" x14ac:dyDescent="0.35">
      <c r="A682" t="s">
        <v>2850</v>
      </c>
      <c r="B682" t="s">
        <v>3019</v>
      </c>
      <c r="E682" t="s">
        <v>3021</v>
      </c>
      <c r="F682" t="s">
        <v>2240</v>
      </c>
      <c r="G682" s="411" t="s">
        <v>2543</v>
      </c>
      <c r="H682">
        <v>2011</v>
      </c>
      <c r="I682" s="413">
        <v>7.8</v>
      </c>
      <c r="J682" s="413"/>
      <c r="K682" t="s">
        <v>3020</v>
      </c>
      <c r="O682" s="412">
        <f t="shared" si="57"/>
        <v>7.8E-2</v>
      </c>
      <c r="T682">
        <v>1</v>
      </c>
      <c r="U682" t="s">
        <v>2873</v>
      </c>
      <c r="V682" t="s">
        <v>2874</v>
      </c>
    </row>
    <row r="683" spans="1:22" x14ac:dyDescent="0.35">
      <c r="A683" t="s">
        <v>2850</v>
      </c>
      <c r="B683" t="s">
        <v>3019</v>
      </c>
      <c r="C683" t="str">
        <f t="shared" si="56"/>
        <v>VC25ET06</v>
      </c>
      <c r="E683" t="s">
        <v>3021</v>
      </c>
      <c r="F683" t="s">
        <v>2240</v>
      </c>
      <c r="G683" s="411" t="s">
        <v>2543</v>
      </c>
      <c r="H683">
        <v>2016</v>
      </c>
      <c r="I683" s="413">
        <v>0.9</v>
      </c>
      <c r="J683" s="413"/>
      <c r="K683" t="s">
        <v>3020</v>
      </c>
      <c r="O683" s="412">
        <f t="shared" si="57"/>
        <v>9.0000000000000011E-3</v>
      </c>
      <c r="T683">
        <v>1</v>
      </c>
      <c r="U683" t="s">
        <v>2876</v>
      </c>
      <c r="V683" t="s">
        <v>2877</v>
      </c>
    </row>
    <row r="684" spans="1:22" x14ac:dyDescent="0.35">
      <c r="A684" t="s">
        <v>2850</v>
      </c>
      <c r="B684" t="s">
        <v>3019</v>
      </c>
      <c r="E684" t="s">
        <v>3021</v>
      </c>
      <c r="F684" t="s">
        <v>2240</v>
      </c>
      <c r="G684" s="411" t="s">
        <v>2543</v>
      </c>
      <c r="H684">
        <v>2011</v>
      </c>
      <c r="I684" s="413">
        <v>2.1</v>
      </c>
      <c r="J684" s="413"/>
      <c r="K684" t="s">
        <v>3020</v>
      </c>
      <c r="O684" s="412">
        <f t="shared" si="57"/>
        <v>2.1000000000000001E-2</v>
      </c>
      <c r="T684">
        <v>1</v>
      </c>
      <c r="U684" t="s">
        <v>2876</v>
      </c>
      <c r="V684" t="s">
        <v>2877</v>
      </c>
    </row>
    <row r="685" spans="1:22" x14ac:dyDescent="0.35">
      <c r="A685" t="s">
        <v>2850</v>
      </c>
      <c r="B685" t="s">
        <v>3019</v>
      </c>
      <c r="C685" t="str">
        <f t="shared" si="56"/>
        <v>VC25ET07</v>
      </c>
      <c r="E685" t="s">
        <v>3021</v>
      </c>
      <c r="F685" t="s">
        <v>2240</v>
      </c>
      <c r="G685" s="411" t="s">
        <v>2543</v>
      </c>
      <c r="H685">
        <v>2016</v>
      </c>
      <c r="I685" s="413">
        <v>1.5</v>
      </c>
      <c r="J685" s="413"/>
      <c r="K685" t="s">
        <v>3020</v>
      </c>
      <c r="O685" s="412">
        <f t="shared" si="57"/>
        <v>1.4999999999999999E-2</v>
      </c>
      <c r="T685">
        <v>1</v>
      </c>
      <c r="U685" t="s">
        <v>2878</v>
      </c>
      <c r="V685" t="s">
        <v>2879</v>
      </c>
    </row>
    <row r="686" spans="1:22" x14ac:dyDescent="0.35">
      <c r="A686" t="s">
        <v>2850</v>
      </c>
      <c r="B686" t="s">
        <v>3019</v>
      </c>
      <c r="E686" t="s">
        <v>3021</v>
      </c>
      <c r="F686" t="s">
        <v>2240</v>
      </c>
      <c r="G686" s="411" t="s">
        <v>2543</v>
      </c>
      <c r="H686">
        <v>2011</v>
      </c>
      <c r="I686" s="413">
        <v>2.2000000000000002</v>
      </c>
      <c r="J686" s="413"/>
      <c r="K686" t="s">
        <v>3020</v>
      </c>
      <c r="O686" s="412">
        <f t="shared" si="57"/>
        <v>2.2000000000000002E-2</v>
      </c>
      <c r="T686">
        <v>1</v>
      </c>
      <c r="U686" t="s">
        <v>2878</v>
      </c>
      <c r="V686" t="s">
        <v>2879</v>
      </c>
    </row>
    <row r="687" spans="1:22" x14ac:dyDescent="0.35">
      <c r="A687" t="s">
        <v>2850</v>
      </c>
      <c r="B687" t="s">
        <v>3019</v>
      </c>
      <c r="C687" t="str">
        <f t="shared" si="56"/>
        <v>VC25ET12</v>
      </c>
      <c r="E687" t="s">
        <v>3021</v>
      </c>
      <c r="F687" t="s">
        <v>2240</v>
      </c>
      <c r="G687" s="411" t="s">
        <v>2543</v>
      </c>
      <c r="H687">
        <v>2016</v>
      </c>
      <c r="I687" s="413">
        <v>2.8</v>
      </c>
      <c r="J687" s="413"/>
      <c r="K687" t="s">
        <v>3020</v>
      </c>
      <c r="O687" s="412">
        <f t="shared" si="57"/>
        <v>2.7999999999999997E-2</v>
      </c>
      <c r="T687">
        <v>1</v>
      </c>
      <c r="U687" t="s">
        <v>2880</v>
      </c>
      <c r="V687" t="s">
        <v>2881</v>
      </c>
    </row>
    <row r="688" spans="1:22" x14ac:dyDescent="0.35">
      <c r="A688" t="s">
        <v>2850</v>
      </c>
      <c r="B688" t="s">
        <v>3019</v>
      </c>
      <c r="E688" t="s">
        <v>3021</v>
      </c>
      <c r="F688" t="s">
        <v>2240</v>
      </c>
      <c r="G688" s="411" t="s">
        <v>2543</v>
      </c>
      <c r="H688">
        <v>2011</v>
      </c>
      <c r="I688" s="413">
        <v>3.4</v>
      </c>
      <c r="J688" s="413"/>
      <c r="K688" t="s">
        <v>3020</v>
      </c>
      <c r="O688" s="412">
        <f t="shared" si="57"/>
        <v>3.4000000000000002E-2</v>
      </c>
      <c r="T688">
        <v>1</v>
      </c>
      <c r="U688" t="s">
        <v>2880</v>
      </c>
      <c r="V688" t="s">
        <v>2881</v>
      </c>
    </row>
    <row r="689" spans="1:22" x14ac:dyDescent="0.35">
      <c r="A689" t="s">
        <v>2850</v>
      </c>
      <c r="B689" t="s">
        <v>3019</v>
      </c>
      <c r="C689" t="str">
        <f t="shared" si="56"/>
        <v>VC25ET13</v>
      </c>
      <c r="E689" t="s">
        <v>3021</v>
      </c>
      <c r="F689" t="s">
        <v>2240</v>
      </c>
      <c r="G689" s="411" t="s">
        <v>2543</v>
      </c>
      <c r="H689">
        <v>2016</v>
      </c>
      <c r="I689" s="413">
        <v>5.4</v>
      </c>
      <c r="J689" s="413"/>
      <c r="K689" t="s">
        <v>3020</v>
      </c>
      <c r="O689" s="412">
        <f t="shared" si="57"/>
        <v>5.4000000000000006E-2</v>
      </c>
      <c r="T689">
        <v>1</v>
      </c>
      <c r="U689" t="s">
        <v>2882</v>
      </c>
      <c r="V689" t="s">
        <v>2883</v>
      </c>
    </row>
    <row r="690" spans="1:22" x14ac:dyDescent="0.35">
      <c r="A690" t="s">
        <v>2850</v>
      </c>
      <c r="B690" t="s">
        <v>3019</v>
      </c>
      <c r="E690" t="s">
        <v>3021</v>
      </c>
      <c r="F690" t="s">
        <v>2240</v>
      </c>
      <c r="G690" s="411" t="s">
        <v>2543</v>
      </c>
      <c r="H690">
        <v>2011</v>
      </c>
      <c r="I690" s="413">
        <v>0.7</v>
      </c>
      <c r="J690" s="413"/>
      <c r="K690" t="s">
        <v>3020</v>
      </c>
      <c r="O690" s="412">
        <f t="shared" si="57"/>
        <v>6.9999999999999993E-3</v>
      </c>
      <c r="T690">
        <v>1</v>
      </c>
      <c r="U690" t="s">
        <v>2882</v>
      </c>
      <c r="V690" t="s">
        <v>2883</v>
      </c>
    </row>
    <row r="691" spans="1:22" x14ac:dyDescent="0.35">
      <c r="A691" t="s">
        <v>2850</v>
      </c>
      <c r="B691" t="s">
        <v>3019</v>
      </c>
      <c r="C691" t="str">
        <f t="shared" si="56"/>
        <v>VC25ET14</v>
      </c>
      <c r="E691" t="s">
        <v>3021</v>
      </c>
      <c r="F691" t="s">
        <v>2240</v>
      </c>
      <c r="G691" s="411" t="s">
        <v>2543</v>
      </c>
      <c r="H691">
        <v>2016</v>
      </c>
      <c r="I691" s="413">
        <v>1.3</v>
      </c>
      <c r="J691" s="413"/>
      <c r="K691" t="s">
        <v>3020</v>
      </c>
      <c r="O691" s="412">
        <f t="shared" si="57"/>
        <v>1.3000000000000001E-2</v>
      </c>
      <c r="T691">
        <v>1</v>
      </c>
      <c r="U691" t="s">
        <v>2884</v>
      </c>
      <c r="V691" t="s">
        <v>814</v>
      </c>
    </row>
    <row r="692" spans="1:22" x14ac:dyDescent="0.35">
      <c r="A692" t="s">
        <v>2850</v>
      </c>
      <c r="B692" t="s">
        <v>3019</v>
      </c>
      <c r="E692" t="s">
        <v>3021</v>
      </c>
      <c r="F692" t="s">
        <v>2240</v>
      </c>
      <c r="G692" s="411" t="s">
        <v>2543</v>
      </c>
      <c r="H692">
        <v>2011</v>
      </c>
      <c r="I692" s="413">
        <v>0.4</v>
      </c>
      <c r="J692" s="413"/>
      <c r="K692" t="s">
        <v>3020</v>
      </c>
      <c r="O692" s="412">
        <f t="shared" si="57"/>
        <v>4.0000000000000001E-3</v>
      </c>
      <c r="T692">
        <v>1</v>
      </c>
      <c r="U692" t="s">
        <v>2884</v>
      </c>
      <c r="V692" t="s">
        <v>814</v>
      </c>
    </row>
    <row r="693" spans="1:22" x14ac:dyDescent="0.35">
      <c r="A693" t="s">
        <v>2850</v>
      </c>
      <c r="B693" t="s">
        <v>3019</v>
      </c>
      <c r="C693" t="str">
        <f t="shared" si="56"/>
        <v>VC25ET15</v>
      </c>
      <c r="E693" t="s">
        <v>3021</v>
      </c>
      <c r="F693" t="s">
        <v>2240</v>
      </c>
      <c r="G693" s="411" t="s">
        <v>2543</v>
      </c>
      <c r="H693">
        <v>2016</v>
      </c>
      <c r="I693" s="413">
        <v>2.2000000000000002</v>
      </c>
      <c r="J693" s="413"/>
      <c r="K693" t="s">
        <v>3020</v>
      </c>
      <c r="O693" s="412">
        <f t="shared" si="57"/>
        <v>2.2000000000000002E-2</v>
      </c>
      <c r="T693">
        <v>1</v>
      </c>
      <c r="U693" t="s">
        <v>2885</v>
      </c>
      <c r="V693" t="s">
        <v>2886</v>
      </c>
    </row>
    <row r="694" spans="1:22" x14ac:dyDescent="0.35">
      <c r="A694" t="s">
        <v>2850</v>
      </c>
      <c r="B694" t="s">
        <v>3019</v>
      </c>
      <c r="E694" t="s">
        <v>3021</v>
      </c>
      <c r="F694" t="s">
        <v>2240</v>
      </c>
      <c r="G694" s="411" t="s">
        <v>2543</v>
      </c>
      <c r="H694">
        <v>2011</v>
      </c>
      <c r="I694" s="413">
        <v>2.1</v>
      </c>
      <c r="J694" s="413"/>
      <c r="K694" t="s">
        <v>3020</v>
      </c>
      <c r="O694" s="412">
        <f t="shared" si="57"/>
        <v>2.1000000000000001E-2</v>
      </c>
      <c r="T694">
        <v>1</v>
      </c>
      <c r="U694" t="s">
        <v>2885</v>
      </c>
      <c r="V694" t="s">
        <v>2886</v>
      </c>
    </row>
    <row r="695" spans="1:22" x14ac:dyDescent="0.35">
      <c r="A695" t="s">
        <v>3022</v>
      </c>
      <c r="B695" t="s">
        <v>3023</v>
      </c>
      <c r="C695" t="str">
        <f>_xlfn.CONCAT(B695,U695)</f>
        <v>VC26ET</v>
      </c>
      <c r="F695" t="s">
        <v>241</v>
      </c>
      <c r="G695" s="411" t="s">
        <v>2542</v>
      </c>
      <c r="H695">
        <v>2020</v>
      </c>
      <c r="I695" s="181">
        <v>0.20927000000000001</v>
      </c>
      <c r="J695" s="181"/>
      <c r="K695" t="s">
        <v>3024</v>
      </c>
      <c r="O695" s="412">
        <f>I695/1000</f>
        <v>2.0927000000000001E-4</v>
      </c>
      <c r="P695" t="s">
        <v>2195</v>
      </c>
      <c r="Q695" s="422">
        <v>0.91</v>
      </c>
      <c r="R695" t="s">
        <v>3025</v>
      </c>
      <c r="T695">
        <v>0</v>
      </c>
      <c r="U695" t="s">
        <v>2849</v>
      </c>
      <c r="V695" t="s">
        <v>594</v>
      </c>
    </row>
    <row r="696" spans="1:22" x14ac:dyDescent="0.35">
      <c r="A696" t="s">
        <v>3026</v>
      </c>
      <c r="B696" t="s">
        <v>3027</v>
      </c>
      <c r="C696" t="str">
        <f>_xlfn.CONCAT(B696,U696)</f>
        <v>VC27ET</v>
      </c>
      <c r="D696" t="s">
        <v>2696</v>
      </c>
      <c r="E696" t="s">
        <v>3028</v>
      </c>
      <c r="F696" t="s">
        <v>241</v>
      </c>
      <c r="G696" s="411" t="s">
        <v>2542</v>
      </c>
      <c r="H696">
        <v>2020</v>
      </c>
      <c r="I696" s="412">
        <v>0.86197000000000001</v>
      </c>
      <c r="K696" t="s">
        <v>3029</v>
      </c>
      <c r="O696" s="412">
        <f>I696/100</f>
        <v>8.619700000000001E-3</v>
      </c>
      <c r="P696" t="s">
        <v>1863</v>
      </c>
      <c r="Q696" s="422">
        <v>0.95799999999999996</v>
      </c>
      <c r="R696" t="s">
        <v>3030</v>
      </c>
      <c r="T696">
        <v>0</v>
      </c>
      <c r="U696" t="s">
        <v>2849</v>
      </c>
      <c r="V696" t="s">
        <v>594</v>
      </c>
    </row>
    <row r="697" spans="1:22" x14ac:dyDescent="0.35">
      <c r="A697" t="s">
        <v>2850</v>
      </c>
      <c r="B697" t="s">
        <v>3027</v>
      </c>
      <c r="E697" t="s">
        <v>3031</v>
      </c>
      <c r="F697" t="s">
        <v>241</v>
      </c>
      <c r="G697" s="411" t="s">
        <v>253</v>
      </c>
      <c r="H697">
        <v>2020</v>
      </c>
      <c r="I697" s="412">
        <v>0.83085141172013355</v>
      </c>
      <c r="K697" t="s">
        <v>3032</v>
      </c>
      <c r="L697" t="s">
        <v>3033</v>
      </c>
      <c r="O697" s="412">
        <f>I697/100</f>
        <v>8.3085141172013349E-3</v>
      </c>
      <c r="P697" t="s">
        <v>1863</v>
      </c>
      <c r="Q697" s="422">
        <v>0.91219046649149427</v>
      </c>
      <c r="R697" t="s">
        <v>3034</v>
      </c>
      <c r="T697">
        <v>0</v>
      </c>
      <c r="U697" t="s">
        <v>2849</v>
      </c>
      <c r="V697" t="s">
        <v>594</v>
      </c>
    </row>
    <row r="698" spans="1:22" x14ac:dyDescent="0.35">
      <c r="A698" t="s">
        <v>2850</v>
      </c>
      <c r="B698" t="s">
        <v>3027</v>
      </c>
      <c r="E698" t="s">
        <v>3031</v>
      </c>
      <c r="F698" t="s">
        <v>241</v>
      </c>
      <c r="G698" s="411" t="s">
        <v>253</v>
      </c>
      <c r="H698">
        <v>2016</v>
      </c>
      <c r="I698">
        <v>1.2</v>
      </c>
      <c r="J698" t="s">
        <v>3035</v>
      </c>
      <c r="K698" t="s">
        <v>3032</v>
      </c>
      <c r="L698" t="s">
        <v>1863</v>
      </c>
      <c r="O698" s="412">
        <f t="shared" ref="O698:O720" si="58">I698/100</f>
        <v>1.2E-2</v>
      </c>
      <c r="P698" t="s">
        <v>1863</v>
      </c>
      <c r="Q698" s="422"/>
      <c r="T698">
        <v>0</v>
      </c>
      <c r="U698" t="s">
        <v>2849</v>
      </c>
      <c r="V698" t="s">
        <v>594</v>
      </c>
    </row>
    <row r="699" spans="1:22" x14ac:dyDescent="0.35">
      <c r="A699" t="s">
        <v>2850</v>
      </c>
      <c r="B699" t="s">
        <v>3027</v>
      </c>
      <c r="C699" t="str">
        <f>_xlfn.CONCAT(B699,U699)</f>
        <v>VC27ET01</v>
      </c>
      <c r="E699" t="s">
        <v>3031</v>
      </c>
      <c r="F699" t="s">
        <v>241</v>
      </c>
      <c r="G699" s="411" t="s">
        <v>253</v>
      </c>
      <c r="H699">
        <v>2020</v>
      </c>
      <c r="I699" s="412">
        <v>1.1041450292522077</v>
      </c>
      <c r="K699" t="s">
        <v>3032</v>
      </c>
      <c r="L699" t="s">
        <v>3033</v>
      </c>
      <c r="O699" s="412">
        <f t="shared" si="58"/>
        <v>1.1041450292522077E-2</v>
      </c>
      <c r="P699" t="s">
        <v>1863</v>
      </c>
      <c r="Q699" s="422">
        <v>0.92626171891560682</v>
      </c>
      <c r="R699" t="s">
        <v>3034</v>
      </c>
      <c r="T699">
        <v>1</v>
      </c>
      <c r="U699" t="s">
        <v>2868</v>
      </c>
      <c r="V699" t="s">
        <v>806</v>
      </c>
    </row>
    <row r="700" spans="1:22" x14ac:dyDescent="0.35">
      <c r="A700" t="s">
        <v>2850</v>
      </c>
      <c r="B700" t="s">
        <v>3027</v>
      </c>
      <c r="E700" t="s">
        <v>3031</v>
      </c>
      <c r="F700" t="s">
        <v>241</v>
      </c>
      <c r="G700" s="411" t="s">
        <v>253</v>
      </c>
      <c r="H700">
        <v>2016</v>
      </c>
      <c r="I700">
        <v>1.5</v>
      </c>
      <c r="J700" t="s">
        <v>3036</v>
      </c>
      <c r="K700" t="s">
        <v>3032</v>
      </c>
      <c r="L700" t="s">
        <v>1863</v>
      </c>
      <c r="O700" s="412">
        <f t="shared" si="58"/>
        <v>1.4999999999999999E-2</v>
      </c>
      <c r="P700" t="s">
        <v>1863</v>
      </c>
      <c r="Q700" s="422"/>
      <c r="T700">
        <v>1</v>
      </c>
      <c r="U700" t="s">
        <v>2868</v>
      </c>
      <c r="V700" t="s">
        <v>806</v>
      </c>
    </row>
    <row r="701" spans="1:22" x14ac:dyDescent="0.35">
      <c r="A701" t="s">
        <v>2850</v>
      </c>
      <c r="B701" t="s">
        <v>3027</v>
      </c>
      <c r="C701" t="str">
        <f>_xlfn.CONCAT(B701,U701)</f>
        <v>VC27ET02</v>
      </c>
      <c r="E701" t="s">
        <v>3031</v>
      </c>
      <c r="F701" t="s">
        <v>241</v>
      </c>
      <c r="G701" s="411" t="s">
        <v>253</v>
      </c>
      <c r="H701">
        <v>2020</v>
      </c>
      <c r="I701" s="412">
        <v>1.3384186273168297</v>
      </c>
      <c r="K701" t="s">
        <v>3032</v>
      </c>
      <c r="L701" t="s">
        <v>3033</v>
      </c>
      <c r="O701" s="412">
        <f t="shared" si="58"/>
        <v>1.3384186273168296E-2</v>
      </c>
      <c r="P701" t="s">
        <v>1863</v>
      </c>
      <c r="Q701" s="422">
        <v>0.956352499790037</v>
      </c>
      <c r="R701" t="s">
        <v>3034</v>
      </c>
      <c r="T701">
        <v>1</v>
      </c>
      <c r="U701" t="s">
        <v>2869</v>
      </c>
      <c r="V701" t="s">
        <v>2946</v>
      </c>
    </row>
    <row r="702" spans="1:22" x14ac:dyDescent="0.35">
      <c r="A702" t="s">
        <v>2850</v>
      </c>
      <c r="B702" t="s">
        <v>3027</v>
      </c>
      <c r="E702" t="s">
        <v>3031</v>
      </c>
      <c r="F702" t="s">
        <v>241</v>
      </c>
      <c r="G702" s="411" t="s">
        <v>253</v>
      </c>
      <c r="H702">
        <v>2016</v>
      </c>
      <c r="I702">
        <v>1.6</v>
      </c>
      <c r="J702" t="s">
        <v>3037</v>
      </c>
      <c r="K702" t="s">
        <v>3032</v>
      </c>
      <c r="L702" t="s">
        <v>1863</v>
      </c>
      <c r="O702" s="412">
        <f t="shared" si="58"/>
        <v>1.6E-2</v>
      </c>
      <c r="P702" t="s">
        <v>1863</v>
      </c>
      <c r="Q702" s="422"/>
      <c r="T702">
        <v>1</v>
      </c>
      <c r="U702" t="s">
        <v>2869</v>
      </c>
      <c r="V702" t="s">
        <v>2946</v>
      </c>
    </row>
    <row r="703" spans="1:22" x14ac:dyDescent="0.35">
      <c r="A703" t="s">
        <v>2850</v>
      </c>
      <c r="B703" t="s">
        <v>3027</v>
      </c>
      <c r="C703" t="str">
        <f>_xlfn.CONCAT(B703,U703)</f>
        <v>VC27ET03</v>
      </c>
      <c r="E703" t="s">
        <v>3031</v>
      </c>
      <c r="F703" t="s">
        <v>241</v>
      </c>
      <c r="G703" s="411" t="s">
        <v>253</v>
      </c>
      <c r="H703">
        <v>2020</v>
      </c>
      <c r="I703" s="412">
        <v>0.85341424846683123</v>
      </c>
      <c r="K703" t="s">
        <v>3032</v>
      </c>
      <c r="L703" t="s">
        <v>3033</v>
      </c>
      <c r="O703" s="412">
        <f t="shared" si="58"/>
        <v>8.5341424846683122E-3</v>
      </c>
      <c r="P703" t="s">
        <v>1863</v>
      </c>
      <c r="Q703" s="422">
        <v>0.90012771589162677</v>
      </c>
      <c r="R703" t="s">
        <v>3034</v>
      </c>
      <c r="T703">
        <v>1</v>
      </c>
      <c r="U703" t="s">
        <v>2871</v>
      </c>
      <c r="V703" t="s">
        <v>805</v>
      </c>
    </row>
    <row r="704" spans="1:22" x14ac:dyDescent="0.35">
      <c r="A704" t="s">
        <v>2850</v>
      </c>
      <c r="B704" t="s">
        <v>3027</v>
      </c>
      <c r="E704" t="s">
        <v>3031</v>
      </c>
      <c r="F704" t="s">
        <v>241</v>
      </c>
      <c r="G704" s="411" t="s">
        <v>253</v>
      </c>
      <c r="H704">
        <v>2016</v>
      </c>
      <c r="I704">
        <v>1.3</v>
      </c>
      <c r="J704" t="s">
        <v>3038</v>
      </c>
      <c r="K704" t="s">
        <v>3032</v>
      </c>
      <c r="L704" t="s">
        <v>1863</v>
      </c>
      <c r="O704" s="412">
        <f t="shared" si="58"/>
        <v>1.3000000000000001E-2</v>
      </c>
      <c r="P704" t="s">
        <v>1863</v>
      </c>
      <c r="Q704" s="422"/>
      <c r="T704">
        <v>1</v>
      </c>
      <c r="U704" t="s">
        <v>2871</v>
      </c>
      <c r="V704" t="s">
        <v>805</v>
      </c>
    </row>
    <row r="705" spans="1:22" x14ac:dyDescent="0.35">
      <c r="A705" t="s">
        <v>2850</v>
      </c>
      <c r="B705" t="s">
        <v>3027</v>
      </c>
      <c r="C705" t="str">
        <f>_xlfn.CONCAT(B705,U705)</f>
        <v>VC27ET04</v>
      </c>
      <c r="E705" t="s">
        <v>3031</v>
      </c>
      <c r="F705" t="s">
        <v>241</v>
      </c>
      <c r="G705" s="411" t="s">
        <v>253</v>
      </c>
      <c r="H705">
        <v>2020</v>
      </c>
      <c r="I705" s="412">
        <v>0.96239232623358451</v>
      </c>
      <c r="K705" t="s">
        <v>3032</v>
      </c>
      <c r="L705" t="s">
        <v>3033</v>
      </c>
      <c r="O705" s="412">
        <f t="shared" si="58"/>
        <v>9.6239232623358453E-3</v>
      </c>
      <c r="P705" t="s">
        <v>1863</v>
      </c>
      <c r="Q705" s="422">
        <v>0.96714116000060635</v>
      </c>
      <c r="R705" t="s">
        <v>3034</v>
      </c>
      <c r="T705">
        <v>1</v>
      </c>
      <c r="U705" t="s">
        <v>2872</v>
      </c>
      <c r="V705" t="s">
        <v>809</v>
      </c>
    </row>
    <row r="706" spans="1:22" x14ac:dyDescent="0.35">
      <c r="A706" t="s">
        <v>2850</v>
      </c>
      <c r="B706" t="s">
        <v>3027</v>
      </c>
      <c r="E706" t="s">
        <v>3031</v>
      </c>
      <c r="F706" t="s">
        <v>241</v>
      </c>
      <c r="G706" s="411" t="s">
        <v>253</v>
      </c>
      <c r="H706">
        <v>2016</v>
      </c>
      <c r="I706">
        <v>1.1000000000000001</v>
      </c>
      <c r="J706" t="s">
        <v>3039</v>
      </c>
      <c r="K706" t="s">
        <v>3032</v>
      </c>
      <c r="L706" t="s">
        <v>1863</v>
      </c>
      <c r="O706" s="412">
        <f t="shared" si="58"/>
        <v>1.1000000000000001E-2</v>
      </c>
      <c r="P706" t="s">
        <v>1863</v>
      </c>
      <c r="Q706" s="422"/>
      <c r="T706">
        <v>1</v>
      </c>
      <c r="U706" t="s">
        <v>2872</v>
      </c>
      <c r="V706" t="s">
        <v>809</v>
      </c>
    </row>
    <row r="707" spans="1:22" x14ac:dyDescent="0.35">
      <c r="A707" t="s">
        <v>2850</v>
      </c>
      <c r="B707" t="s">
        <v>3027</v>
      </c>
      <c r="C707" t="str">
        <f>_xlfn.CONCAT(B707,U707)</f>
        <v>VC27ET05</v>
      </c>
      <c r="E707" t="s">
        <v>3031</v>
      </c>
      <c r="F707" t="s">
        <v>241</v>
      </c>
      <c r="G707" s="411" t="s">
        <v>253</v>
      </c>
      <c r="H707">
        <v>2020</v>
      </c>
      <c r="I707" s="412">
        <v>0.1</v>
      </c>
      <c r="K707" t="s">
        <v>3032</v>
      </c>
      <c r="L707" t="s">
        <v>3033</v>
      </c>
      <c r="O707" s="412">
        <f t="shared" si="58"/>
        <v>1E-3</v>
      </c>
      <c r="P707" t="s">
        <v>1863</v>
      </c>
      <c r="Q707" s="422">
        <v>1</v>
      </c>
      <c r="R707" t="s">
        <v>3040</v>
      </c>
      <c r="T707">
        <v>1</v>
      </c>
      <c r="U707" t="s">
        <v>2873</v>
      </c>
      <c r="V707" t="s">
        <v>2874</v>
      </c>
    </row>
    <row r="708" spans="1:22" x14ac:dyDescent="0.35">
      <c r="A708" t="s">
        <v>2850</v>
      </c>
      <c r="B708" t="s">
        <v>3027</v>
      </c>
      <c r="E708" t="s">
        <v>3031</v>
      </c>
      <c r="F708" t="s">
        <v>241</v>
      </c>
      <c r="G708" s="411" t="s">
        <v>253</v>
      </c>
      <c r="H708">
        <v>2016</v>
      </c>
      <c r="I708">
        <v>0.1</v>
      </c>
      <c r="J708" t="s">
        <v>3041</v>
      </c>
      <c r="K708" t="s">
        <v>3032</v>
      </c>
      <c r="L708" t="s">
        <v>1863</v>
      </c>
      <c r="O708" s="412">
        <f t="shared" si="58"/>
        <v>1E-3</v>
      </c>
      <c r="P708" t="s">
        <v>1863</v>
      </c>
      <c r="Q708" s="422"/>
      <c r="T708">
        <v>1</v>
      </c>
      <c r="U708" t="s">
        <v>2873</v>
      </c>
      <c r="V708" t="s">
        <v>2874</v>
      </c>
    </row>
    <row r="709" spans="1:22" x14ac:dyDescent="0.35">
      <c r="A709" t="s">
        <v>2850</v>
      </c>
      <c r="B709" t="s">
        <v>3027</v>
      </c>
      <c r="C709" t="str">
        <f>_xlfn.CONCAT(B709,U709)</f>
        <v>VC27ET06</v>
      </c>
      <c r="E709" t="s">
        <v>3031</v>
      </c>
      <c r="F709" t="s">
        <v>241</v>
      </c>
      <c r="G709" s="411" t="s">
        <v>253</v>
      </c>
      <c r="H709">
        <v>2020</v>
      </c>
      <c r="I709" s="412">
        <v>1.5242522040469724</v>
      </c>
      <c r="K709" t="s">
        <v>3032</v>
      </c>
      <c r="L709" t="s">
        <v>3033</v>
      </c>
      <c r="O709" s="412">
        <f t="shared" si="58"/>
        <v>1.5242522040469724E-2</v>
      </c>
      <c r="P709" t="s">
        <v>1863</v>
      </c>
      <c r="Q709" s="422">
        <v>0.98794828634196963</v>
      </c>
      <c r="R709" t="s">
        <v>3034</v>
      </c>
      <c r="T709">
        <v>1</v>
      </c>
      <c r="U709" t="s">
        <v>2876</v>
      </c>
      <c r="V709" t="s">
        <v>2877</v>
      </c>
    </row>
    <row r="710" spans="1:22" x14ac:dyDescent="0.35">
      <c r="A710" t="s">
        <v>2850</v>
      </c>
      <c r="B710" t="s">
        <v>3027</v>
      </c>
      <c r="E710" t="s">
        <v>3031</v>
      </c>
      <c r="F710" t="s">
        <v>241</v>
      </c>
      <c r="G710" s="411" t="s">
        <v>253</v>
      </c>
      <c r="H710">
        <v>2016</v>
      </c>
      <c r="I710">
        <v>1.6</v>
      </c>
      <c r="J710" t="s">
        <v>3042</v>
      </c>
      <c r="K710" t="s">
        <v>3032</v>
      </c>
      <c r="L710" t="s">
        <v>1863</v>
      </c>
      <c r="O710" s="412">
        <f t="shared" si="58"/>
        <v>1.6E-2</v>
      </c>
      <c r="P710" t="s">
        <v>1863</v>
      </c>
      <c r="Q710" s="422"/>
      <c r="T710">
        <v>1</v>
      </c>
      <c r="U710" t="s">
        <v>2876</v>
      </c>
      <c r="V710" t="s">
        <v>2877</v>
      </c>
    </row>
    <row r="711" spans="1:22" x14ac:dyDescent="0.35">
      <c r="A711" t="s">
        <v>2850</v>
      </c>
      <c r="B711" t="s">
        <v>3027</v>
      </c>
      <c r="C711" t="str">
        <f>_xlfn.CONCAT(B711,U711)</f>
        <v>VC27ET07</v>
      </c>
      <c r="E711" t="s">
        <v>3031</v>
      </c>
      <c r="F711" t="s">
        <v>241</v>
      </c>
      <c r="G711" s="411" t="s">
        <v>253</v>
      </c>
      <c r="H711">
        <v>2020</v>
      </c>
      <c r="I711" s="412">
        <v>0.5</v>
      </c>
      <c r="K711" t="s">
        <v>3032</v>
      </c>
      <c r="L711" t="s">
        <v>3033</v>
      </c>
      <c r="O711" s="412">
        <f t="shared" si="58"/>
        <v>5.0000000000000001E-3</v>
      </c>
      <c r="P711" t="s">
        <v>1863</v>
      </c>
      <c r="Q711" s="422">
        <v>1</v>
      </c>
      <c r="R711" t="s">
        <v>3040</v>
      </c>
      <c r="T711">
        <v>1</v>
      </c>
      <c r="U711" t="s">
        <v>2878</v>
      </c>
      <c r="V711" t="s">
        <v>2879</v>
      </c>
    </row>
    <row r="712" spans="1:22" x14ac:dyDescent="0.35">
      <c r="A712" t="s">
        <v>2850</v>
      </c>
      <c r="B712" t="s">
        <v>3027</v>
      </c>
      <c r="E712" t="s">
        <v>3031</v>
      </c>
      <c r="F712" t="s">
        <v>241</v>
      </c>
      <c r="G712" s="411" t="s">
        <v>253</v>
      </c>
      <c r="H712">
        <v>2016</v>
      </c>
      <c r="I712">
        <v>0.5</v>
      </c>
      <c r="J712" t="s">
        <v>3043</v>
      </c>
      <c r="K712" t="s">
        <v>3032</v>
      </c>
      <c r="L712" t="s">
        <v>1863</v>
      </c>
      <c r="O712" s="412">
        <f t="shared" si="58"/>
        <v>5.0000000000000001E-3</v>
      </c>
      <c r="P712" t="s">
        <v>1863</v>
      </c>
      <c r="Q712" s="422"/>
      <c r="T712">
        <v>1</v>
      </c>
      <c r="U712" t="s">
        <v>2878</v>
      </c>
      <c r="V712" t="s">
        <v>2879</v>
      </c>
    </row>
    <row r="713" spans="1:22" x14ac:dyDescent="0.35">
      <c r="A713" t="s">
        <v>2850</v>
      </c>
      <c r="B713" t="s">
        <v>3027</v>
      </c>
      <c r="C713" t="str">
        <f>_xlfn.CONCAT(B713,U713)</f>
        <v>VC27ET12</v>
      </c>
      <c r="E713" t="s">
        <v>3031</v>
      </c>
      <c r="F713" t="s">
        <v>241</v>
      </c>
      <c r="G713" s="411" t="s">
        <v>253</v>
      </c>
      <c r="H713">
        <v>2020</v>
      </c>
      <c r="I713" s="412">
        <v>4.3900863962584324</v>
      </c>
      <c r="K713" t="s">
        <v>3032</v>
      </c>
      <c r="L713" t="s">
        <v>3033</v>
      </c>
      <c r="O713" s="412">
        <f t="shared" si="58"/>
        <v>4.3900863962584323E-2</v>
      </c>
      <c r="P713" t="s">
        <v>1863</v>
      </c>
      <c r="Q713" s="422">
        <v>0.93680576112425107</v>
      </c>
      <c r="R713" t="s">
        <v>3034</v>
      </c>
      <c r="T713">
        <v>1</v>
      </c>
      <c r="U713" t="s">
        <v>2880</v>
      </c>
      <c r="V713" t="s">
        <v>2881</v>
      </c>
    </row>
    <row r="714" spans="1:22" x14ac:dyDescent="0.35">
      <c r="A714" t="s">
        <v>2850</v>
      </c>
      <c r="B714" t="s">
        <v>3027</v>
      </c>
      <c r="E714" t="s">
        <v>3031</v>
      </c>
      <c r="F714" t="s">
        <v>241</v>
      </c>
      <c r="G714" s="411" t="s">
        <v>253</v>
      </c>
      <c r="H714">
        <v>2016</v>
      </c>
      <c r="I714">
        <v>5.7</v>
      </c>
      <c r="J714" t="s">
        <v>3044</v>
      </c>
      <c r="K714" t="s">
        <v>3032</v>
      </c>
      <c r="L714" t="s">
        <v>1863</v>
      </c>
      <c r="O714" s="412">
        <f t="shared" si="58"/>
        <v>5.7000000000000002E-2</v>
      </c>
      <c r="P714" t="s">
        <v>1863</v>
      </c>
      <c r="T714">
        <v>1</v>
      </c>
      <c r="U714" t="s">
        <v>2880</v>
      </c>
      <c r="V714" t="s">
        <v>2881</v>
      </c>
    </row>
    <row r="715" spans="1:22" x14ac:dyDescent="0.35">
      <c r="A715" t="s">
        <v>2850</v>
      </c>
      <c r="B715" t="s">
        <v>3027</v>
      </c>
      <c r="C715" t="str">
        <f>_xlfn.CONCAT(B715,U715)</f>
        <v>VC27ET13</v>
      </c>
      <c r="E715" t="s">
        <v>3031</v>
      </c>
      <c r="F715" t="s">
        <v>241</v>
      </c>
      <c r="G715" s="411" t="s">
        <v>253</v>
      </c>
      <c r="H715">
        <v>2020</v>
      </c>
      <c r="I715" s="412">
        <v>3.2771445850492595</v>
      </c>
      <c r="K715" t="s">
        <v>3032</v>
      </c>
      <c r="L715" t="s">
        <v>3033</v>
      </c>
      <c r="O715" s="412">
        <f t="shared" si="58"/>
        <v>3.2771445850492596E-2</v>
      </c>
      <c r="P715" t="s">
        <v>1863</v>
      </c>
      <c r="Q715" s="422">
        <v>0.98368690390810465</v>
      </c>
      <c r="R715" t="s">
        <v>3034</v>
      </c>
      <c r="T715">
        <v>1</v>
      </c>
      <c r="U715" t="s">
        <v>2882</v>
      </c>
      <c r="V715" t="s">
        <v>2883</v>
      </c>
    </row>
    <row r="716" spans="1:22" x14ac:dyDescent="0.35">
      <c r="A716" t="s">
        <v>2850</v>
      </c>
      <c r="B716" t="s">
        <v>3027</v>
      </c>
      <c r="E716" t="s">
        <v>3031</v>
      </c>
      <c r="F716" t="s">
        <v>241</v>
      </c>
      <c r="G716" s="411" t="s">
        <v>253</v>
      </c>
      <c r="H716">
        <v>2016</v>
      </c>
      <c r="I716">
        <v>3.5</v>
      </c>
      <c r="J716" t="s">
        <v>3045</v>
      </c>
      <c r="K716" t="s">
        <v>3032</v>
      </c>
      <c r="L716" t="s">
        <v>1863</v>
      </c>
      <c r="O716" s="412">
        <f t="shared" si="58"/>
        <v>3.5000000000000003E-2</v>
      </c>
      <c r="P716" t="s">
        <v>1863</v>
      </c>
      <c r="T716">
        <v>1</v>
      </c>
      <c r="U716" t="s">
        <v>2882</v>
      </c>
      <c r="V716" t="s">
        <v>2883</v>
      </c>
    </row>
    <row r="717" spans="1:22" x14ac:dyDescent="0.35">
      <c r="A717" t="s">
        <v>2850</v>
      </c>
      <c r="B717" t="s">
        <v>3027</v>
      </c>
      <c r="C717" t="str">
        <f>_xlfn.CONCAT(B717,U717)</f>
        <v>VC27ET14</v>
      </c>
      <c r="E717" t="s">
        <v>3031</v>
      </c>
      <c r="F717" t="s">
        <v>241</v>
      </c>
      <c r="G717" s="411" t="s">
        <v>253</v>
      </c>
      <c r="H717">
        <v>2020</v>
      </c>
      <c r="I717" s="412">
        <v>3.1573863159301916</v>
      </c>
      <c r="K717" t="s">
        <v>3032</v>
      </c>
      <c r="L717" t="s">
        <v>3033</v>
      </c>
      <c r="O717" s="412">
        <f t="shared" si="58"/>
        <v>3.1573863159301913E-2</v>
      </c>
      <c r="P717" t="s">
        <v>1863</v>
      </c>
      <c r="Q717" s="422">
        <v>0.93114991509483769</v>
      </c>
      <c r="R717" t="s">
        <v>3034</v>
      </c>
      <c r="T717">
        <v>1</v>
      </c>
      <c r="U717" t="s">
        <v>2884</v>
      </c>
      <c r="V717" t="s">
        <v>814</v>
      </c>
    </row>
    <row r="718" spans="1:22" x14ac:dyDescent="0.35">
      <c r="A718" t="s">
        <v>2850</v>
      </c>
      <c r="B718" t="s">
        <v>3027</v>
      </c>
      <c r="E718" t="s">
        <v>3031</v>
      </c>
      <c r="F718" t="s">
        <v>241</v>
      </c>
      <c r="G718" s="411" t="s">
        <v>253</v>
      </c>
      <c r="H718">
        <v>2016</v>
      </c>
      <c r="I718">
        <v>4.2</v>
      </c>
      <c r="J718" t="s">
        <v>3046</v>
      </c>
      <c r="K718" t="s">
        <v>3032</v>
      </c>
      <c r="L718" t="s">
        <v>1863</v>
      </c>
      <c r="O718" s="412">
        <f t="shared" si="58"/>
        <v>4.2000000000000003E-2</v>
      </c>
      <c r="P718" t="s">
        <v>1863</v>
      </c>
      <c r="T718">
        <v>1</v>
      </c>
      <c r="U718" t="s">
        <v>2884</v>
      </c>
      <c r="V718" t="s">
        <v>814</v>
      </c>
    </row>
    <row r="719" spans="1:22" x14ac:dyDescent="0.35">
      <c r="A719" t="s">
        <v>2850</v>
      </c>
      <c r="B719" t="s">
        <v>3027</v>
      </c>
      <c r="C719" t="str">
        <f>_xlfn.CONCAT(B719,U719)</f>
        <v>VC27ET15</v>
      </c>
      <c r="E719" t="s">
        <v>3031</v>
      </c>
      <c r="F719" t="s">
        <v>241</v>
      </c>
      <c r="G719" s="411" t="s">
        <v>253</v>
      </c>
      <c r="H719">
        <v>2020</v>
      </c>
      <c r="I719" s="412">
        <v>2.9685728787672567</v>
      </c>
      <c r="K719" t="s">
        <v>3032</v>
      </c>
      <c r="L719" t="s">
        <v>3033</v>
      </c>
      <c r="O719" s="412">
        <f t="shared" si="58"/>
        <v>2.9685728787672568E-2</v>
      </c>
      <c r="P719" t="s">
        <v>1863</v>
      </c>
      <c r="Q719" s="422">
        <v>0.95966557859456925</v>
      </c>
      <c r="R719" t="s">
        <v>3034</v>
      </c>
      <c r="T719">
        <v>1</v>
      </c>
      <c r="U719" t="s">
        <v>2885</v>
      </c>
      <c r="V719" t="s">
        <v>2886</v>
      </c>
    </row>
    <row r="720" spans="1:22" x14ac:dyDescent="0.35">
      <c r="A720" t="s">
        <v>2850</v>
      </c>
      <c r="B720" t="s">
        <v>3027</v>
      </c>
      <c r="E720" t="s">
        <v>3031</v>
      </c>
      <c r="F720" t="s">
        <v>241</v>
      </c>
      <c r="G720" s="411" t="s">
        <v>253</v>
      </c>
      <c r="H720">
        <v>2016</v>
      </c>
      <c r="I720">
        <v>3.5</v>
      </c>
      <c r="J720" t="s">
        <v>3047</v>
      </c>
      <c r="K720" t="s">
        <v>3032</v>
      </c>
      <c r="L720" t="s">
        <v>1863</v>
      </c>
      <c r="O720" s="412">
        <f t="shared" si="58"/>
        <v>3.5000000000000003E-2</v>
      </c>
      <c r="P720" t="s">
        <v>1863</v>
      </c>
      <c r="Q720" s="422"/>
      <c r="T720">
        <v>1</v>
      </c>
      <c r="U720" t="s">
        <v>2885</v>
      </c>
      <c r="V720" t="s">
        <v>2886</v>
      </c>
    </row>
    <row r="721" spans="1:22" x14ac:dyDescent="0.35">
      <c r="A721" t="s">
        <v>2850</v>
      </c>
      <c r="B721" t="s">
        <v>3048</v>
      </c>
      <c r="C721" t="str">
        <f>_xlfn.CONCAT(B721,U721)</f>
        <v>VC28ET</v>
      </c>
      <c r="E721" t="s">
        <v>2365</v>
      </c>
      <c r="F721" t="s">
        <v>2846</v>
      </c>
      <c r="G721" s="411" t="s">
        <v>212</v>
      </c>
      <c r="H721">
        <v>2019</v>
      </c>
      <c r="I721" s="413">
        <v>4.7</v>
      </c>
      <c r="J721" s="413"/>
      <c r="K721" t="s">
        <v>3049</v>
      </c>
      <c r="L721" t="s">
        <v>2891</v>
      </c>
      <c r="O721" s="412">
        <f>1/I721</f>
        <v>0.21276595744680851</v>
      </c>
      <c r="P721" t="s">
        <v>3050</v>
      </c>
      <c r="T721">
        <v>0</v>
      </c>
      <c r="U721" t="s">
        <v>2849</v>
      </c>
      <c r="V721" t="s">
        <v>594</v>
      </c>
    </row>
    <row r="722" spans="1:22" x14ac:dyDescent="0.35">
      <c r="A722" t="s">
        <v>2850</v>
      </c>
      <c r="B722" t="s">
        <v>3048</v>
      </c>
      <c r="C722" t="str">
        <f t="shared" ref="C722:C734" si="59">_xlfn.CONCAT(B722,U722)</f>
        <v>VC28ETR</v>
      </c>
      <c r="E722" t="s">
        <v>2365</v>
      </c>
      <c r="F722" t="s">
        <v>2846</v>
      </c>
      <c r="G722" s="411" t="s">
        <v>212</v>
      </c>
      <c r="H722">
        <v>2019</v>
      </c>
      <c r="I722" s="413">
        <v>5</v>
      </c>
      <c r="J722" s="413"/>
      <c r="K722" t="s">
        <v>3049</v>
      </c>
      <c r="L722" t="s">
        <v>2891</v>
      </c>
      <c r="O722" s="412">
        <f t="shared" ref="O722:O734" si="60">1/I722</f>
        <v>0.2</v>
      </c>
      <c r="P722" t="s">
        <v>3050</v>
      </c>
      <c r="T722">
        <v>0.5</v>
      </c>
      <c r="U722" t="s">
        <v>2866</v>
      </c>
      <c r="V722" t="s">
        <v>84</v>
      </c>
    </row>
    <row r="723" spans="1:22" x14ac:dyDescent="0.35">
      <c r="A723" t="s">
        <v>2850</v>
      </c>
      <c r="B723" t="s">
        <v>3048</v>
      </c>
      <c r="C723" t="str">
        <f t="shared" si="59"/>
        <v>VC28ETU</v>
      </c>
      <c r="E723" t="s">
        <v>2365</v>
      </c>
      <c r="F723" t="s">
        <v>2846</v>
      </c>
      <c r="G723" s="411" t="s">
        <v>212</v>
      </c>
      <c r="H723">
        <v>2019</v>
      </c>
      <c r="I723" s="413">
        <v>4.0999999999999996</v>
      </c>
      <c r="J723" s="413"/>
      <c r="K723" t="s">
        <v>3049</v>
      </c>
      <c r="L723" t="s">
        <v>2891</v>
      </c>
      <c r="O723" s="412">
        <f t="shared" si="60"/>
        <v>0.24390243902439027</v>
      </c>
      <c r="P723" t="s">
        <v>3050</v>
      </c>
      <c r="T723">
        <v>0.5</v>
      </c>
      <c r="U723" t="s">
        <v>2867</v>
      </c>
      <c r="V723" t="s">
        <v>336</v>
      </c>
    </row>
    <row r="724" spans="1:22" x14ac:dyDescent="0.35">
      <c r="A724" t="s">
        <v>2850</v>
      </c>
      <c r="B724" t="s">
        <v>3048</v>
      </c>
      <c r="C724" t="str">
        <f t="shared" si="59"/>
        <v>VC28ET01</v>
      </c>
      <c r="E724" t="s">
        <v>2365</v>
      </c>
      <c r="F724" t="s">
        <v>2846</v>
      </c>
      <c r="G724" s="411" t="s">
        <v>212</v>
      </c>
      <c r="H724">
        <v>2019</v>
      </c>
      <c r="I724" s="413">
        <v>4.3</v>
      </c>
      <c r="J724" s="413"/>
      <c r="K724" t="s">
        <v>3049</v>
      </c>
      <c r="L724" t="s">
        <v>2891</v>
      </c>
      <c r="O724" s="412">
        <f t="shared" si="60"/>
        <v>0.23255813953488372</v>
      </c>
      <c r="P724" t="s">
        <v>3050</v>
      </c>
      <c r="T724">
        <v>1</v>
      </c>
      <c r="U724" t="s">
        <v>2868</v>
      </c>
      <c r="V724" t="s">
        <v>806</v>
      </c>
    </row>
    <row r="725" spans="1:22" x14ac:dyDescent="0.35">
      <c r="A725" t="s">
        <v>2850</v>
      </c>
      <c r="B725" t="s">
        <v>3048</v>
      </c>
      <c r="C725" t="str">
        <f t="shared" si="59"/>
        <v>VC28ET02</v>
      </c>
      <c r="E725" t="s">
        <v>2365</v>
      </c>
      <c r="F725" t="s">
        <v>2846</v>
      </c>
      <c r="G725" s="411" t="s">
        <v>212</v>
      </c>
      <c r="H725">
        <v>2019</v>
      </c>
      <c r="I725" s="413">
        <v>4.8</v>
      </c>
      <c r="J725" s="413"/>
      <c r="K725" t="s">
        <v>3049</v>
      </c>
      <c r="L725" t="s">
        <v>2891</v>
      </c>
      <c r="O725" s="412">
        <f t="shared" si="60"/>
        <v>0.20833333333333334</v>
      </c>
      <c r="P725" t="s">
        <v>3050</v>
      </c>
      <c r="T725">
        <v>1</v>
      </c>
      <c r="U725" t="s">
        <v>2869</v>
      </c>
      <c r="V725" t="s">
        <v>2946</v>
      </c>
    </row>
    <row r="726" spans="1:22" x14ac:dyDescent="0.35">
      <c r="A726" t="s">
        <v>2850</v>
      </c>
      <c r="B726" t="s">
        <v>3048</v>
      </c>
      <c r="C726" t="str">
        <f t="shared" si="59"/>
        <v>VC28ET03</v>
      </c>
      <c r="E726" t="s">
        <v>2365</v>
      </c>
      <c r="F726" t="s">
        <v>2846</v>
      </c>
      <c r="G726" s="411" t="s">
        <v>212</v>
      </c>
      <c r="H726">
        <v>2019</v>
      </c>
      <c r="I726" s="413">
        <v>4</v>
      </c>
      <c r="J726" s="413"/>
      <c r="K726" t="s">
        <v>3049</v>
      </c>
      <c r="L726" t="s">
        <v>2891</v>
      </c>
      <c r="O726" s="412">
        <f t="shared" si="60"/>
        <v>0.25</v>
      </c>
      <c r="P726" t="s">
        <v>3050</v>
      </c>
      <c r="T726">
        <v>1</v>
      </c>
      <c r="U726" t="s">
        <v>2871</v>
      </c>
      <c r="V726" t="s">
        <v>805</v>
      </c>
    </row>
    <row r="727" spans="1:22" x14ac:dyDescent="0.35">
      <c r="A727" t="s">
        <v>2850</v>
      </c>
      <c r="B727" t="s">
        <v>3048</v>
      </c>
      <c r="C727" t="str">
        <f t="shared" si="59"/>
        <v>VC28ET04</v>
      </c>
      <c r="E727" t="s">
        <v>2365</v>
      </c>
      <c r="F727" t="s">
        <v>2846</v>
      </c>
      <c r="G727" s="411" t="s">
        <v>212</v>
      </c>
      <c r="H727">
        <v>2019</v>
      </c>
      <c r="I727" s="413">
        <v>5.2</v>
      </c>
      <c r="J727" s="413"/>
      <c r="K727" t="s">
        <v>3049</v>
      </c>
      <c r="L727" t="s">
        <v>2891</v>
      </c>
      <c r="O727" s="412">
        <f t="shared" si="60"/>
        <v>0.19230769230769229</v>
      </c>
      <c r="P727" t="s">
        <v>3050</v>
      </c>
      <c r="T727">
        <v>1</v>
      </c>
      <c r="U727" t="s">
        <v>2872</v>
      </c>
      <c r="V727" t="s">
        <v>809</v>
      </c>
    </row>
    <row r="728" spans="1:22" x14ac:dyDescent="0.35">
      <c r="A728" t="s">
        <v>2850</v>
      </c>
      <c r="B728" t="s">
        <v>3048</v>
      </c>
      <c r="C728" t="str">
        <f t="shared" si="59"/>
        <v>VC28ET05</v>
      </c>
      <c r="E728" t="s">
        <v>2365</v>
      </c>
      <c r="F728" t="s">
        <v>2846</v>
      </c>
      <c r="G728" s="411" t="s">
        <v>212</v>
      </c>
      <c r="H728">
        <v>2019</v>
      </c>
      <c r="I728" s="413">
        <v>6</v>
      </c>
      <c r="J728" s="413"/>
      <c r="K728" t="s">
        <v>3049</v>
      </c>
      <c r="L728" t="s">
        <v>2891</v>
      </c>
      <c r="O728" s="412">
        <f t="shared" si="60"/>
        <v>0.16666666666666666</v>
      </c>
      <c r="P728" t="s">
        <v>3050</v>
      </c>
      <c r="T728">
        <v>1</v>
      </c>
      <c r="U728" t="s">
        <v>2873</v>
      </c>
      <c r="V728" t="s">
        <v>2874</v>
      </c>
    </row>
    <row r="729" spans="1:22" x14ac:dyDescent="0.35">
      <c r="A729" t="s">
        <v>2850</v>
      </c>
      <c r="B729" t="s">
        <v>3048</v>
      </c>
      <c r="C729" t="str">
        <f t="shared" si="59"/>
        <v>VC28ET06</v>
      </c>
      <c r="E729" t="s">
        <v>2365</v>
      </c>
      <c r="F729" t="s">
        <v>2846</v>
      </c>
      <c r="G729" s="411" t="s">
        <v>212</v>
      </c>
      <c r="H729">
        <v>2019</v>
      </c>
      <c r="I729" s="413">
        <v>4.7</v>
      </c>
      <c r="J729" s="413"/>
      <c r="K729" t="s">
        <v>3049</v>
      </c>
      <c r="L729" t="s">
        <v>2891</v>
      </c>
      <c r="O729" s="412">
        <f t="shared" si="60"/>
        <v>0.21276595744680851</v>
      </c>
      <c r="P729" t="s">
        <v>3050</v>
      </c>
      <c r="T729">
        <v>1</v>
      </c>
      <c r="U729" t="s">
        <v>2876</v>
      </c>
      <c r="V729" t="s">
        <v>2877</v>
      </c>
    </row>
    <row r="730" spans="1:22" x14ac:dyDescent="0.35">
      <c r="A730" t="s">
        <v>2850</v>
      </c>
      <c r="B730" t="s">
        <v>3048</v>
      </c>
      <c r="C730" t="str">
        <f t="shared" si="59"/>
        <v>VC28ET07</v>
      </c>
      <c r="E730" t="s">
        <v>2365</v>
      </c>
      <c r="F730" t="s">
        <v>2846</v>
      </c>
      <c r="G730" s="411" t="s">
        <v>212</v>
      </c>
      <c r="H730">
        <v>2019</v>
      </c>
      <c r="I730" s="413">
        <v>4.9000000000000004</v>
      </c>
      <c r="J730" s="413"/>
      <c r="K730" t="s">
        <v>3049</v>
      </c>
      <c r="L730" t="s">
        <v>2891</v>
      </c>
      <c r="O730" s="412">
        <f t="shared" si="60"/>
        <v>0.2040816326530612</v>
      </c>
      <c r="P730" t="s">
        <v>3050</v>
      </c>
      <c r="T730">
        <v>1</v>
      </c>
      <c r="U730" t="s">
        <v>2878</v>
      </c>
      <c r="V730" t="s">
        <v>2879</v>
      </c>
    </row>
    <row r="731" spans="1:22" x14ac:dyDescent="0.35">
      <c r="A731" t="s">
        <v>2850</v>
      </c>
      <c r="B731" t="s">
        <v>3048</v>
      </c>
      <c r="C731" t="str">
        <f t="shared" si="59"/>
        <v>VC28ET12</v>
      </c>
      <c r="E731" t="s">
        <v>2365</v>
      </c>
      <c r="F731" t="s">
        <v>2846</v>
      </c>
      <c r="G731" s="411" t="s">
        <v>212</v>
      </c>
      <c r="H731">
        <v>2019</v>
      </c>
      <c r="I731" s="413">
        <v>4.4000000000000004</v>
      </c>
      <c r="J731" s="413"/>
      <c r="K731" t="s">
        <v>3049</v>
      </c>
      <c r="L731" t="s">
        <v>2891</v>
      </c>
      <c r="O731" s="412">
        <f t="shared" si="60"/>
        <v>0.22727272727272727</v>
      </c>
      <c r="P731" t="s">
        <v>3050</v>
      </c>
      <c r="T731">
        <v>1</v>
      </c>
      <c r="U731" t="s">
        <v>2880</v>
      </c>
      <c r="V731" t="s">
        <v>2881</v>
      </c>
    </row>
    <row r="732" spans="1:22" x14ac:dyDescent="0.35">
      <c r="A732" t="s">
        <v>2850</v>
      </c>
      <c r="B732" t="s">
        <v>3048</v>
      </c>
      <c r="C732" t="str">
        <f t="shared" si="59"/>
        <v>VC28ET13</v>
      </c>
      <c r="E732" t="s">
        <v>2365</v>
      </c>
      <c r="F732" t="s">
        <v>2846</v>
      </c>
      <c r="G732" s="411" t="s">
        <v>212</v>
      </c>
      <c r="H732">
        <v>2019</v>
      </c>
      <c r="I732" s="413">
        <v>4.4000000000000004</v>
      </c>
      <c r="J732" s="413"/>
      <c r="K732" t="s">
        <v>3049</v>
      </c>
      <c r="L732" t="s">
        <v>2891</v>
      </c>
      <c r="O732" s="412">
        <f t="shared" si="60"/>
        <v>0.22727272727272727</v>
      </c>
      <c r="P732" t="s">
        <v>3050</v>
      </c>
      <c r="T732">
        <v>1</v>
      </c>
      <c r="U732" t="s">
        <v>2882</v>
      </c>
      <c r="V732" t="s">
        <v>2883</v>
      </c>
    </row>
    <row r="733" spans="1:22" x14ac:dyDescent="0.35">
      <c r="A733" t="s">
        <v>2850</v>
      </c>
      <c r="B733" t="s">
        <v>3048</v>
      </c>
      <c r="C733" t="str">
        <f t="shared" si="59"/>
        <v>VC28ET14</v>
      </c>
      <c r="E733" t="s">
        <v>2365</v>
      </c>
      <c r="F733" t="s">
        <v>2846</v>
      </c>
      <c r="G733" s="411" t="s">
        <v>212</v>
      </c>
      <c r="H733">
        <v>2019</v>
      </c>
      <c r="I733" s="413">
        <v>3.6</v>
      </c>
      <c r="J733" s="413"/>
      <c r="K733" t="s">
        <v>3049</v>
      </c>
      <c r="L733" t="s">
        <v>2891</v>
      </c>
      <c r="O733" s="412">
        <f t="shared" si="60"/>
        <v>0.27777777777777779</v>
      </c>
      <c r="P733" t="s">
        <v>3050</v>
      </c>
      <c r="T733">
        <v>1</v>
      </c>
      <c r="U733" t="s">
        <v>2884</v>
      </c>
      <c r="V733" t="s">
        <v>814</v>
      </c>
    </row>
    <row r="734" spans="1:22" x14ac:dyDescent="0.35">
      <c r="A734" t="s">
        <v>2850</v>
      </c>
      <c r="B734" t="s">
        <v>3048</v>
      </c>
      <c r="C734" t="str">
        <f t="shared" si="59"/>
        <v>VC28ET15</v>
      </c>
      <c r="E734" t="s">
        <v>2365</v>
      </c>
      <c r="F734" t="s">
        <v>2846</v>
      </c>
      <c r="G734" s="411" t="s">
        <v>212</v>
      </c>
      <c r="H734">
        <v>2019</v>
      </c>
      <c r="I734" s="413">
        <v>4.2</v>
      </c>
      <c r="J734" s="413"/>
      <c r="K734" t="s">
        <v>3049</v>
      </c>
      <c r="L734" t="s">
        <v>2891</v>
      </c>
      <c r="O734" s="412">
        <f t="shared" si="60"/>
        <v>0.23809523809523808</v>
      </c>
      <c r="P734" t="s">
        <v>3050</v>
      </c>
      <c r="T734">
        <v>1</v>
      </c>
      <c r="U734" t="s">
        <v>2885</v>
      </c>
      <c r="V734" t="s">
        <v>2886</v>
      </c>
    </row>
    <row r="735" spans="1:22" x14ac:dyDescent="0.35">
      <c r="A735" t="s">
        <v>3051</v>
      </c>
      <c r="D735" t="s">
        <v>2354</v>
      </c>
      <c r="E735" t="s">
        <v>3052</v>
      </c>
      <c r="F735" t="s">
        <v>69</v>
      </c>
      <c r="G735" s="411" t="s">
        <v>201</v>
      </c>
      <c r="H735" t="s">
        <v>3053</v>
      </c>
      <c r="I735">
        <v>13.61</v>
      </c>
      <c r="K735" t="s">
        <v>3054</v>
      </c>
      <c r="L735" t="s">
        <v>2909</v>
      </c>
      <c r="R735" s="417" t="s">
        <v>3055</v>
      </c>
      <c r="T735">
        <v>0</v>
      </c>
      <c r="U735" t="s">
        <v>2849</v>
      </c>
      <c r="V735" t="s">
        <v>594</v>
      </c>
    </row>
    <row r="736" spans="1:22" x14ac:dyDescent="0.35">
      <c r="A736" t="s">
        <v>3051</v>
      </c>
      <c r="E736" t="s">
        <v>3052</v>
      </c>
      <c r="F736" t="s">
        <v>69</v>
      </c>
      <c r="G736" s="411" t="s">
        <v>201</v>
      </c>
      <c r="H736" t="s">
        <v>3053</v>
      </c>
      <c r="I736">
        <v>12.41</v>
      </c>
      <c r="K736" t="s">
        <v>3054</v>
      </c>
      <c r="L736" t="s">
        <v>2909</v>
      </c>
      <c r="R736" s="417" t="s">
        <v>3055</v>
      </c>
      <c r="T736">
        <v>1</v>
      </c>
      <c r="U736" t="s">
        <v>2871</v>
      </c>
      <c r="V736" t="s">
        <v>805</v>
      </c>
    </row>
    <row r="737" spans="1:22" x14ac:dyDescent="0.35">
      <c r="A737" t="s">
        <v>3051</v>
      </c>
      <c r="E737" t="s">
        <v>3052</v>
      </c>
      <c r="F737" t="s">
        <v>69</v>
      </c>
      <c r="G737" s="411" t="s">
        <v>201</v>
      </c>
      <c r="H737" t="s">
        <v>3053</v>
      </c>
      <c r="I737">
        <v>13.11</v>
      </c>
      <c r="K737" t="s">
        <v>3054</v>
      </c>
      <c r="L737" t="s">
        <v>2909</v>
      </c>
      <c r="R737" s="417" t="s">
        <v>3055</v>
      </c>
      <c r="T737">
        <v>1</v>
      </c>
      <c r="U737" t="s">
        <v>2872</v>
      </c>
      <c r="V737" t="s">
        <v>809</v>
      </c>
    </row>
    <row r="738" spans="1:22" x14ac:dyDescent="0.35">
      <c r="A738" t="s">
        <v>3051</v>
      </c>
      <c r="E738" t="s">
        <v>3052</v>
      </c>
      <c r="F738" t="s">
        <v>69</v>
      </c>
      <c r="G738" s="411" t="s">
        <v>201</v>
      </c>
      <c r="H738" t="s">
        <v>3053</v>
      </c>
      <c r="I738">
        <v>16.170000000000002</v>
      </c>
      <c r="K738" t="s">
        <v>3054</v>
      </c>
      <c r="L738" t="s">
        <v>2909</v>
      </c>
      <c r="R738" s="417" t="s">
        <v>3055</v>
      </c>
      <c r="T738">
        <v>1</v>
      </c>
      <c r="U738" t="s">
        <v>2878</v>
      </c>
      <c r="V738" t="s">
        <v>807</v>
      </c>
    </row>
    <row r="739" spans="1:22" s="408" customFormat="1" x14ac:dyDescent="0.35">
      <c r="A739" s="408" t="s">
        <v>3056</v>
      </c>
      <c r="E739" s="408" t="s">
        <v>3057</v>
      </c>
      <c r="F739" s="408" t="s">
        <v>69</v>
      </c>
      <c r="G739" s="409" t="s">
        <v>212</v>
      </c>
      <c r="H739" s="408">
        <v>2015</v>
      </c>
      <c r="I739" s="408">
        <v>68</v>
      </c>
      <c r="K739" s="408" t="s">
        <v>3058</v>
      </c>
      <c r="L739" s="408" t="s">
        <v>3059</v>
      </c>
      <c r="Q739" s="424"/>
      <c r="R739" s="408" t="s">
        <v>3060</v>
      </c>
      <c r="T739" s="408">
        <v>0</v>
      </c>
      <c r="U739" s="408" t="s">
        <v>2849</v>
      </c>
      <c r="V739" s="408" t="s">
        <v>594</v>
      </c>
    </row>
    <row r="740" spans="1:22" x14ac:dyDescent="0.35">
      <c r="A740" t="s">
        <v>3061</v>
      </c>
      <c r="E740" t="s">
        <v>3062</v>
      </c>
      <c r="F740" t="s">
        <v>69</v>
      </c>
      <c r="G740" s="411" t="s">
        <v>212</v>
      </c>
      <c r="H740">
        <v>2005</v>
      </c>
      <c r="I740" s="60">
        <v>27.1</v>
      </c>
      <c r="J740" s="60"/>
      <c r="K740" t="s">
        <v>3063</v>
      </c>
      <c r="L740" t="s">
        <v>3064</v>
      </c>
      <c r="O740" s="412">
        <f>I740/1000</f>
        <v>2.7100000000000003E-2</v>
      </c>
      <c r="R740" s="425" t="s">
        <v>3065</v>
      </c>
      <c r="T740">
        <v>0</v>
      </c>
      <c r="U740" t="s">
        <v>2849</v>
      </c>
      <c r="V740" t="s">
        <v>594</v>
      </c>
    </row>
    <row r="741" spans="1:22" x14ac:dyDescent="0.35">
      <c r="A741" t="s">
        <v>3061</v>
      </c>
      <c r="E741" t="s">
        <v>3062</v>
      </c>
      <c r="F741" t="s">
        <v>69</v>
      </c>
      <c r="G741" s="411" t="s">
        <v>212</v>
      </c>
      <c r="H741">
        <v>2006</v>
      </c>
      <c r="I741" s="60">
        <v>22.4</v>
      </c>
      <c r="J741" s="60"/>
      <c r="K741" t="s">
        <v>3063</v>
      </c>
      <c r="L741" t="s">
        <v>3064</v>
      </c>
      <c r="O741" s="412">
        <f t="shared" ref="O741:O796" si="61">I741/1000</f>
        <v>2.24E-2</v>
      </c>
      <c r="R741" s="425" t="s">
        <v>3065</v>
      </c>
      <c r="T741">
        <v>0</v>
      </c>
      <c r="U741" t="s">
        <v>2849</v>
      </c>
      <c r="V741" t="s">
        <v>594</v>
      </c>
    </row>
    <row r="742" spans="1:22" x14ac:dyDescent="0.35">
      <c r="A742" t="s">
        <v>3061</v>
      </c>
      <c r="E742" t="s">
        <v>3062</v>
      </c>
      <c r="F742" t="s">
        <v>69</v>
      </c>
      <c r="G742" s="411" t="s">
        <v>212</v>
      </c>
      <c r="H742">
        <v>2007</v>
      </c>
      <c r="I742" s="60">
        <v>19.93</v>
      </c>
      <c r="J742" s="60"/>
      <c r="K742" t="s">
        <v>3063</v>
      </c>
      <c r="L742" t="s">
        <v>3064</v>
      </c>
      <c r="O742" s="412">
        <f t="shared" si="61"/>
        <v>1.993E-2</v>
      </c>
      <c r="R742" s="425" t="s">
        <v>3065</v>
      </c>
      <c r="T742">
        <v>0</v>
      </c>
      <c r="U742" t="s">
        <v>2849</v>
      </c>
      <c r="V742" t="s">
        <v>594</v>
      </c>
    </row>
    <row r="743" spans="1:22" x14ac:dyDescent="0.35">
      <c r="A743" t="s">
        <v>3061</v>
      </c>
      <c r="E743" t="s">
        <v>3062</v>
      </c>
      <c r="F743" t="s">
        <v>69</v>
      </c>
      <c r="G743" s="411" t="s">
        <v>212</v>
      </c>
      <c r="H743">
        <v>2008</v>
      </c>
      <c r="I743" s="60">
        <v>23.95</v>
      </c>
      <c r="J743" s="60"/>
      <c r="K743" t="s">
        <v>3063</v>
      </c>
      <c r="L743" t="s">
        <v>3064</v>
      </c>
      <c r="O743" s="412">
        <f t="shared" si="61"/>
        <v>2.3949999999999999E-2</v>
      </c>
      <c r="Q743" s="417">
        <f>AVERAGE(I743/I742, I742/I741, I741/I740)</f>
        <v>0.97266879314598098</v>
      </c>
      <c r="R743" s="425" t="s">
        <v>3065</v>
      </c>
      <c r="T743">
        <v>0</v>
      </c>
      <c r="U743" t="s">
        <v>2849</v>
      </c>
      <c r="V743" t="s">
        <v>594</v>
      </c>
    </row>
    <row r="744" spans="1:22" x14ac:dyDescent="0.35">
      <c r="A744" t="s">
        <v>3061</v>
      </c>
      <c r="E744" t="s">
        <v>3062</v>
      </c>
      <c r="F744" t="s">
        <v>69</v>
      </c>
      <c r="G744" s="411" t="s">
        <v>212</v>
      </c>
      <c r="H744">
        <v>2005</v>
      </c>
      <c r="I744" s="60">
        <v>84.832471836006093</v>
      </c>
      <c r="J744" s="60"/>
      <c r="K744" t="s">
        <v>3063</v>
      </c>
      <c r="L744" t="s">
        <v>3064</v>
      </c>
      <c r="O744" s="412">
        <f t="shared" si="61"/>
        <v>8.483247183600609E-2</v>
      </c>
      <c r="R744" s="425"/>
      <c r="T744">
        <v>1</v>
      </c>
      <c r="U744" t="s">
        <v>2884</v>
      </c>
      <c r="V744" t="s">
        <v>814</v>
      </c>
    </row>
    <row r="745" spans="1:22" x14ac:dyDescent="0.35">
      <c r="A745" t="s">
        <v>3061</v>
      </c>
      <c r="E745" t="s">
        <v>3062</v>
      </c>
      <c r="F745" t="s">
        <v>69</v>
      </c>
      <c r="G745" s="411" t="s">
        <v>212</v>
      </c>
      <c r="H745">
        <v>2006</v>
      </c>
      <c r="I745" s="60">
        <v>106.28179895319929</v>
      </c>
      <c r="J745" s="60"/>
      <c r="K745" t="s">
        <v>3063</v>
      </c>
      <c r="L745" t="s">
        <v>3064</v>
      </c>
      <c r="O745" s="412">
        <f t="shared" si="61"/>
        <v>0.10628179895319928</v>
      </c>
      <c r="T745">
        <v>1</v>
      </c>
      <c r="U745" t="s">
        <v>2884</v>
      </c>
      <c r="V745" t="s">
        <v>814</v>
      </c>
    </row>
    <row r="746" spans="1:22" x14ac:dyDescent="0.35">
      <c r="A746" t="s">
        <v>3061</v>
      </c>
      <c r="E746" t="s">
        <v>3062</v>
      </c>
      <c r="F746" t="s">
        <v>69</v>
      </c>
      <c r="G746" s="411" t="s">
        <v>212</v>
      </c>
      <c r="H746">
        <v>2007</v>
      </c>
      <c r="I746" s="60">
        <v>90.842844822674948</v>
      </c>
      <c r="J746" s="60"/>
      <c r="K746" t="s">
        <v>3063</v>
      </c>
      <c r="L746" t="s">
        <v>3064</v>
      </c>
      <c r="O746" s="412">
        <f t="shared" si="61"/>
        <v>9.0842844822674948E-2</v>
      </c>
      <c r="T746">
        <v>1</v>
      </c>
      <c r="U746" t="s">
        <v>2884</v>
      </c>
      <c r="V746" t="s">
        <v>814</v>
      </c>
    </row>
    <row r="747" spans="1:22" x14ac:dyDescent="0.35">
      <c r="A747" t="s">
        <v>3061</v>
      </c>
      <c r="E747" t="s">
        <v>3062</v>
      </c>
      <c r="F747" t="s">
        <v>69</v>
      </c>
      <c r="G747" s="411" t="s">
        <v>212</v>
      </c>
      <c r="H747">
        <v>2008</v>
      </c>
      <c r="I747" s="60">
        <v>92.509560434263079</v>
      </c>
      <c r="J747" s="60"/>
      <c r="K747" t="s">
        <v>3063</v>
      </c>
      <c r="L747" t="s">
        <v>3064</v>
      </c>
      <c r="O747" s="412">
        <f t="shared" si="61"/>
        <v>9.2509560434263075E-2</v>
      </c>
      <c r="T747">
        <v>1</v>
      </c>
      <c r="U747" t="s">
        <v>2884</v>
      </c>
      <c r="V747" t="s">
        <v>814</v>
      </c>
    </row>
    <row r="748" spans="1:22" x14ac:dyDescent="0.35">
      <c r="A748" t="s">
        <v>3061</v>
      </c>
      <c r="B748" t="s">
        <v>3070</v>
      </c>
      <c r="C748" t="str">
        <f t="shared" ref="C748" si="62">_xlfn.CONCAT(B748,U748)</f>
        <v>VC30ET14</v>
      </c>
      <c r="E748" t="s">
        <v>3062</v>
      </c>
      <c r="F748" t="s">
        <v>69</v>
      </c>
      <c r="G748" s="411" t="s">
        <v>212</v>
      </c>
      <c r="H748">
        <v>2009</v>
      </c>
      <c r="I748" s="60">
        <v>45.898460888129932</v>
      </c>
      <c r="J748" s="60"/>
      <c r="K748" t="s">
        <v>3063</v>
      </c>
      <c r="L748" t="s">
        <v>3064</v>
      </c>
      <c r="O748" s="412">
        <f t="shared" si="61"/>
        <v>4.5898460888129933E-2</v>
      </c>
      <c r="Q748" s="417">
        <f>AVERAGE(I748/I747, I747/I746, I746/I745, I745/I744)</f>
        <v>0.9055186423281929</v>
      </c>
      <c r="R748" s="425" t="s">
        <v>3065</v>
      </c>
      <c r="T748">
        <v>1</v>
      </c>
      <c r="U748" t="s">
        <v>2884</v>
      </c>
      <c r="V748" t="s">
        <v>814</v>
      </c>
    </row>
    <row r="749" spans="1:22" x14ac:dyDescent="0.35">
      <c r="A749" t="s">
        <v>3061</v>
      </c>
      <c r="E749" t="s">
        <v>3062</v>
      </c>
      <c r="F749" t="s">
        <v>69</v>
      </c>
      <c r="G749" s="411" t="s">
        <v>212</v>
      </c>
      <c r="H749">
        <v>2005</v>
      </c>
      <c r="I749" s="60">
        <v>97.738587150944099</v>
      </c>
      <c r="J749" s="60"/>
      <c r="K749" t="s">
        <v>3063</v>
      </c>
      <c r="O749" s="412">
        <f t="shared" si="61"/>
        <v>9.7738587150944092E-2</v>
      </c>
      <c r="T749">
        <v>1</v>
      </c>
      <c r="U749" t="s">
        <v>2869</v>
      </c>
      <c r="V749" t="s">
        <v>2870</v>
      </c>
    </row>
    <row r="750" spans="1:22" x14ac:dyDescent="0.35">
      <c r="A750" t="s">
        <v>3061</v>
      </c>
      <c r="E750" t="s">
        <v>3062</v>
      </c>
      <c r="F750" t="s">
        <v>69</v>
      </c>
      <c r="G750" s="411" t="s">
        <v>212</v>
      </c>
      <c r="H750">
        <v>2006</v>
      </c>
      <c r="I750" s="60">
        <v>131.43187713487143</v>
      </c>
      <c r="J750" s="60"/>
      <c r="K750" t="s">
        <v>3063</v>
      </c>
      <c r="O750" s="412">
        <f t="shared" si="61"/>
        <v>0.13143187713487142</v>
      </c>
      <c r="T750">
        <v>1</v>
      </c>
      <c r="U750" t="s">
        <v>2869</v>
      </c>
      <c r="V750" t="s">
        <v>2870</v>
      </c>
    </row>
    <row r="751" spans="1:22" x14ac:dyDescent="0.35">
      <c r="A751" t="s">
        <v>3061</v>
      </c>
      <c r="E751" t="s">
        <v>3062</v>
      </c>
      <c r="F751" t="s">
        <v>69</v>
      </c>
      <c r="G751" s="411" t="s">
        <v>212</v>
      </c>
      <c r="H751">
        <v>2007</v>
      </c>
      <c r="I751" s="60">
        <v>98.871051710306645</v>
      </c>
      <c r="J751" s="60"/>
      <c r="K751" t="s">
        <v>3063</v>
      </c>
      <c r="O751" s="412">
        <f t="shared" si="61"/>
        <v>9.8871051710306648E-2</v>
      </c>
      <c r="T751">
        <v>1</v>
      </c>
      <c r="U751" t="s">
        <v>2869</v>
      </c>
      <c r="V751" t="s">
        <v>2870</v>
      </c>
    </row>
    <row r="752" spans="1:22" x14ac:dyDescent="0.35">
      <c r="A752" t="s">
        <v>3061</v>
      </c>
      <c r="E752" t="s">
        <v>3062</v>
      </c>
      <c r="F752" t="s">
        <v>69</v>
      </c>
      <c r="G752" s="411" t="s">
        <v>212</v>
      </c>
      <c r="H752">
        <v>2008</v>
      </c>
      <c r="I752" s="60">
        <v>121.20312010839831</v>
      </c>
      <c r="J752" s="60"/>
      <c r="K752" t="s">
        <v>3063</v>
      </c>
      <c r="O752" s="412">
        <f t="shared" si="61"/>
        <v>0.12120312010839832</v>
      </c>
      <c r="T752">
        <v>1</v>
      </c>
      <c r="U752" t="s">
        <v>2869</v>
      </c>
      <c r="V752" t="s">
        <v>2870</v>
      </c>
    </row>
    <row r="753" spans="1:22" x14ac:dyDescent="0.35">
      <c r="A753" t="s">
        <v>3061</v>
      </c>
      <c r="B753" t="s">
        <v>3070</v>
      </c>
      <c r="C753" t="str">
        <f t="shared" ref="C753" si="63">_xlfn.CONCAT(B753,U753)</f>
        <v>VC30ET02</v>
      </c>
      <c r="E753" t="s">
        <v>3062</v>
      </c>
      <c r="F753" t="s">
        <v>69</v>
      </c>
      <c r="G753" s="411" t="s">
        <v>212</v>
      </c>
      <c r="H753">
        <v>2009</v>
      </c>
      <c r="I753" s="60">
        <v>110.31482234326324</v>
      </c>
      <c r="J753" s="60"/>
      <c r="K753" t="s">
        <v>3063</v>
      </c>
      <c r="O753" s="412">
        <f t="shared" si="61"/>
        <v>0.11031482234326324</v>
      </c>
      <c r="Q753" s="417">
        <f>AVERAGE(I753/I752, I752/I751, I751/I750, I750/I749)</f>
        <v>1.0582562442534886</v>
      </c>
      <c r="R753" s="425" t="s">
        <v>3065</v>
      </c>
      <c r="T753">
        <v>1</v>
      </c>
      <c r="U753" t="s">
        <v>2869</v>
      </c>
      <c r="V753" t="s">
        <v>2870</v>
      </c>
    </row>
    <row r="754" spans="1:22" x14ac:dyDescent="0.35">
      <c r="A754" t="s">
        <v>3061</v>
      </c>
      <c r="E754" t="s">
        <v>3062</v>
      </c>
      <c r="F754" t="s">
        <v>69</v>
      </c>
      <c r="G754" s="411" t="s">
        <v>212</v>
      </c>
      <c r="H754">
        <v>2005</v>
      </c>
      <c r="I754" s="60">
        <v>15.786759503977448</v>
      </c>
      <c r="J754" s="60"/>
      <c r="K754" t="s">
        <v>3063</v>
      </c>
      <c r="O754" s="412">
        <f t="shared" si="61"/>
        <v>1.5786759503977447E-2</v>
      </c>
      <c r="T754">
        <v>1</v>
      </c>
      <c r="U754" t="s">
        <v>2871</v>
      </c>
      <c r="V754" t="s">
        <v>805</v>
      </c>
    </row>
    <row r="755" spans="1:22" x14ac:dyDescent="0.35">
      <c r="A755" t="s">
        <v>3061</v>
      </c>
      <c r="E755" t="s">
        <v>3062</v>
      </c>
      <c r="F755" t="s">
        <v>69</v>
      </c>
      <c r="G755" s="411" t="s">
        <v>212</v>
      </c>
      <c r="H755">
        <v>2006</v>
      </c>
      <c r="I755" s="60">
        <v>20.845109342620944</v>
      </c>
      <c r="J755" s="60"/>
      <c r="K755" t="s">
        <v>3063</v>
      </c>
      <c r="O755" s="412">
        <f t="shared" si="61"/>
        <v>2.0845109342620943E-2</v>
      </c>
      <c r="T755">
        <v>1</v>
      </c>
      <c r="U755" t="s">
        <v>2871</v>
      </c>
      <c r="V755" t="s">
        <v>805</v>
      </c>
    </row>
    <row r="756" spans="1:22" x14ac:dyDescent="0.35">
      <c r="A756" t="s">
        <v>3061</v>
      </c>
      <c r="E756" t="s">
        <v>3062</v>
      </c>
      <c r="F756" t="s">
        <v>69</v>
      </c>
      <c r="G756" s="411" t="s">
        <v>212</v>
      </c>
      <c r="H756">
        <v>2007</v>
      </c>
      <c r="I756" s="60">
        <v>15.963636026860836</v>
      </c>
      <c r="J756" s="60"/>
      <c r="K756" t="s">
        <v>3063</v>
      </c>
      <c r="O756" s="412">
        <f t="shared" si="61"/>
        <v>1.5963636026860836E-2</v>
      </c>
      <c r="T756">
        <v>1</v>
      </c>
      <c r="U756" t="s">
        <v>2871</v>
      </c>
      <c r="V756" t="s">
        <v>805</v>
      </c>
    </row>
    <row r="757" spans="1:22" x14ac:dyDescent="0.35">
      <c r="A757" t="s">
        <v>3061</v>
      </c>
      <c r="E757" t="s">
        <v>3062</v>
      </c>
      <c r="F757" t="s">
        <v>69</v>
      </c>
      <c r="G757" s="411" t="s">
        <v>212</v>
      </c>
      <c r="H757">
        <v>2008</v>
      </c>
      <c r="I757" s="60">
        <v>15.206344917200225</v>
      </c>
      <c r="J757" s="60"/>
      <c r="K757" t="s">
        <v>3063</v>
      </c>
      <c r="O757" s="412">
        <f t="shared" si="61"/>
        <v>1.5206344917200226E-2</v>
      </c>
      <c r="T757">
        <v>1</v>
      </c>
      <c r="U757" t="s">
        <v>2871</v>
      </c>
      <c r="V757" t="s">
        <v>805</v>
      </c>
    </row>
    <row r="758" spans="1:22" x14ac:dyDescent="0.35">
      <c r="A758" t="s">
        <v>3061</v>
      </c>
      <c r="B758" t="s">
        <v>3070</v>
      </c>
      <c r="C758" t="str">
        <f t="shared" ref="C758" si="64">_xlfn.CONCAT(B758,U758)</f>
        <v>VC30ET03</v>
      </c>
      <c r="E758" t="s">
        <v>3062</v>
      </c>
      <c r="F758" t="s">
        <v>69</v>
      </c>
      <c r="G758" s="411" t="s">
        <v>212</v>
      </c>
      <c r="H758">
        <v>2009</v>
      </c>
      <c r="I758" s="60">
        <v>12.914221918413649</v>
      </c>
      <c r="J758" s="60"/>
      <c r="K758" t="s">
        <v>3063</v>
      </c>
      <c r="O758" s="412">
        <f t="shared" si="61"/>
        <v>1.2914221918413649E-2</v>
      </c>
      <c r="Q758" s="417">
        <f>AVERAGE(I758/I757, I757/I756, I756/I755, I755/I754)</f>
        <v>0.97201643261651727</v>
      </c>
      <c r="R758" s="425" t="s">
        <v>3065</v>
      </c>
      <c r="T758">
        <v>1</v>
      </c>
      <c r="U758" t="s">
        <v>2871</v>
      </c>
      <c r="V758" t="s">
        <v>805</v>
      </c>
    </row>
    <row r="759" spans="1:22" x14ac:dyDescent="0.35">
      <c r="A759" t="s">
        <v>3061</v>
      </c>
      <c r="E759" t="s">
        <v>3062</v>
      </c>
      <c r="F759" t="s">
        <v>69</v>
      </c>
      <c r="G759" s="411" t="s">
        <v>212</v>
      </c>
      <c r="H759">
        <v>2005</v>
      </c>
      <c r="I759" s="60">
        <v>192.54088690863935</v>
      </c>
      <c r="J759" s="60"/>
      <c r="K759" t="s">
        <v>3063</v>
      </c>
      <c r="O759" s="412">
        <f t="shared" si="61"/>
        <v>0.19254088690863935</v>
      </c>
      <c r="T759">
        <v>1</v>
      </c>
      <c r="U759" t="s">
        <v>2876</v>
      </c>
      <c r="V759" t="s">
        <v>2877</v>
      </c>
    </row>
    <row r="760" spans="1:22" x14ac:dyDescent="0.35">
      <c r="A760" t="s">
        <v>3061</v>
      </c>
      <c r="E760" t="s">
        <v>3062</v>
      </c>
      <c r="F760" t="s">
        <v>69</v>
      </c>
      <c r="G760" s="411" t="s">
        <v>212</v>
      </c>
      <c r="H760">
        <v>2006</v>
      </c>
      <c r="I760" s="60">
        <v>262.65922426425101</v>
      </c>
      <c r="J760" s="60"/>
      <c r="K760" t="s">
        <v>3063</v>
      </c>
      <c r="O760" s="412">
        <f t="shared" si="61"/>
        <v>0.26265922426425103</v>
      </c>
      <c r="T760">
        <v>1</v>
      </c>
      <c r="U760" t="s">
        <v>2876</v>
      </c>
      <c r="V760" t="s">
        <v>2877</v>
      </c>
    </row>
    <row r="761" spans="1:22" x14ac:dyDescent="0.35">
      <c r="A761" t="s">
        <v>3061</v>
      </c>
      <c r="E761" t="s">
        <v>3062</v>
      </c>
      <c r="F761" t="s">
        <v>69</v>
      </c>
      <c r="G761" s="411" t="s">
        <v>212</v>
      </c>
      <c r="H761">
        <v>2007</v>
      </c>
      <c r="I761" s="60">
        <v>174.74264678831386</v>
      </c>
      <c r="J761" s="60"/>
      <c r="K761" t="s">
        <v>3063</v>
      </c>
      <c r="O761" s="412">
        <f t="shared" si="61"/>
        <v>0.17474264678831386</v>
      </c>
      <c r="T761">
        <v>1</v>
      </c>
      <c r="U761" t="s">
        <v>2876</v>
      </c>
      <c r="V761" t="s">
        <v>2877</v>
      </c>
    </row>
    <row r="762" spans="1:22" x14ac:dyDescent="0.35">
      <c r="A762" t="s">
        <v>3061</v>
      </c>
      <c r="E762" t="s">
        <v>3062</v>
      </c>
      <c r="F762" t="s">
        <v>69</v>
      </c>
      <c r="G762" s="411" t="s">
        <v>212</v>
      </c>
      <c r="H762">
        <v>2008</v>
      </c>
      <c r="I762" s="60">
        <v>127.09067299995377</v>
      </c>
      <c r="J762" s="60"/>
      <c r="K762" t="s">
        <v>3063</v>
      </c>
      <c r="O762" s="412">
        <f t="shared" si="61"/>
        <v>0.12709067299995377</v>
      </c>
      <c r="T762">
        <v>1</v>
      </c>
      <c r="U762" t="s">
        <v>2876</v>
      </c>
      <c r="V762" t="s">
        <v>2877</v>
      </c>
    </row>
    <row r="763" spans="1:22" x14ac:dyDescent="0.35">
      <c r="A763" t="s">
        <v>3061</v>
      </c>
      <c r="B763" t="s">
        <v>3070</v>
      </c>
      <c r="C763" t="str">
        <f t="shared" ref="C763" si="65">_xlfn.CONCAT(B763,U763)</f>
        <v>VC30ET06</v>
      </c>
      <c r="E763" t="s">
        <v>3062</v>
      </c>
      <c r="F763" t="s">
        <v>69</v>
      </c>
      <c r="G763" s="411" t="s">
        <v>212</v>
      </c>
      <c r="H763">
        <v>2009</v>
      </c>
      <c r="I763" s="60">
        <v>109.99260803133949</v>
      </c>
      <c r="J763" s="60"/>
      <c r="K763" t="s">
        <v>3063</v>
      </c>
      <c r="O763" s="412">
        <f t="shared" si="61"/>
        <v>0.10999260803133949</v>
      </c>
      <c r="Q763" s="417">
        <f>AVERAGE(I763/I762, I762/I761, I761/I760, I760/I759)</f>
        <v>0.90555602152223247</v>
      </c>
      <c r="R763" s="425" t="s">
        <v>3065</v>
      </c>
      <c r="T763">
        <v>1</v>
      </c>
      <c r="U763" t="s">
        <v>2876</v>
      </c>
      <c r="V763" t="s">
        <v>2877</v>
      </c>
    </row>
    <row r="764" spans="1:22" x14ac:dyDescent="0.35">
      <c r="A764" t="s">
        <v>3061</v>
      </c>
      <c r="E764" t="s">
        <v>3062</v>
      </c>
      <c r="F764" t="s">
        <v>69</v>
      </c>
      <c r="G764" s="411" t="s">
        <v>212</v>
      </c>
      <c r="H764">
        <v>2005</v>
      </c>
      <c r="I764" s="60">
        <v>2.78</v>
      </c>
      <c r="J764" s="60"/>
      <c r="K764" t="s">
        <v>3063</v>
      </c>
      <c r="O764" s="412">
        <f t="shared" si="61"/>
        <v>2.7799999999999999E-3</v>
      </c>
      <c r="T764">
        <v>1</v>
      </c>
      <c r="U764" t="s">
        <v>2885</v>
      </c>
      <c r="V764" t="s">
        <v>2886</v>
      </c>
    </row>
    <row r="765" spans="1:22" x14ac:dyDescent="0.35">
      <c r="A765" t="s">
        <v>3061</v>
      </c>
      <c r="E765" t="s">
        <v>3062</v>
      </c>
      <c r="F765" t="s">
        <v>69</v>
      </c>
      <c r="G765" s="411" t="s">
        <v>212</v>
      </c>
      <c r="H765">
        <v>2006</v>
      </c>
      <c r="I765" s="60">
        <v>3.03</v>
      </c>
      <c r="J765" s="60"/>
      <c r="K765" t="s">
        <v>3063</v>
      </c>
      <c r="O765" s="412">
        <f t="shared" si="61"/>
        <v>3.0299999999999997E-3</v>
      </c>
      <c r="T765">
        <v>1</v>
      </c>
      <c r="U765" t="s">
        <v>2885</v>
      </c>
      <c r="V765" t="s">
        <v>2886</v>
      </c>
    </row>
    <row r="766" spans="1:22" x14ac:dyDescent="0.35">
      <c r="A766" t="s">
        <v>3061</v>
      </c>
      <c r="E766" t="s">
        <v>3062</v>
      </c>
      <c r="F766" t="s">
        <v>69</v>
      </c>
      <c r="G766" s="411" t="s">
        <v>212</v>
      </c>
      <c r="H766">
        <v>2007</v>
      </c>
      <c r="I766" s="60">
        <v>3.8499999999999996</v>
      </c>
      <c r="J766" s="60"/>
      <c r="K766" t="s">
        <v>3063</v>
      </c>
      <c r="O766" s="412">
        <f t="shared" si="61"/>
        <v>3.8499999999999997E-3</v>
      </c>
      <c r="T766">
        <v>1</v>
      </c>
      <c r="U766" t="s">
        <v>2885</v>
      </c>
      <c r="V766" t="s">
        <v>2886</v>
      </c>
    </row>
    <row r="767" spans="1:22" x14ac:dyDescent="0.35">
      <c r="A767" t="s">
        <v>3061</v>
      </c>
      <c r="E767" t="s">
        <v>3062</v>
      </c>
      <c r="F767" t="s">
        <v>69</v>
      </c>
      <c r="G767" s="411" t="s">
        <v>212</v>
      </c>
      <c r="H767">
        <v>2008</v>
      </c>
      <c r="I767" s="60">
        <v>4.03</v>
      </c>
      <c r="J767" s="60"/>
      <c r="K767" t="s">
        <v>3063</v>
      </c>
      <c r="O767" s="412">
        <f t="shared" si="61"/>
        <v>4.0300000000000006E-3</v>
      </c>
      <c r="T767">
        <v>1</v>
      </c>
      <c r="U767" t="s">
        <v>2885</v>
      </c>
      <c r="V767" t="s">
        <v>2886</v>
      </c>
    </row>
    <row r="768" spans="1:22" x14ac:dyDescent="0.35">
      <c r="A768" t="s">
        <v>3061</v>
      </c>
      <c r="B768" t="s">
        <v>3070</v>
      </c>
      <c r="C768" t="str">
        <f t="shared" ref="C768" si="66">_xlfn.CONCAT(B768,U768)</f>
        <v>VC30ET15</v>
      </c>
      <c r="E768" t="s">
        <v>3062</v>
      </c>
      <c r="F768" t="s">
        <v>69</v>
      </c>
      <c r="G768" s="411" t="s">
        <v>212</v>
      </c>
      <c r="H768">
        <v>2009</v>
      </c>
      <c r="I768" s="60">
        <v>3.5300000000000002</v>
      </c>
      <c r="J768" s="60"/>
      <c r="K768" t="s">
        <v>3063</v>
      </c>
      <c r="O768" s="412">
        <f t="shared" si="61"/>
        <v>3.5300000000000002E-3</v>
      </c>
      <c r="Q768" s="417">
        <f>AVERAGE(I768/I767, I767/I766, I766/I765, I765/I764)</f>
        <v>1.0708097220263215</v>
      </c>
      <c r="R768" s="425" t="s">
        <v>3065</v>
      </c>
      <c r="T768">
        <v>1</v>
      </c>
      <c r="U768" t="s">
        <v>2885</v>
      </c>
      <c r="V768" t="s">
        <v>2886</v>
      </c>
    </row>
    <row r="769" spans="1:22" x14ac:dyDescent="0.35">
      <c r="A769" t="s">
        <v>3061</v>
      </c>
      <c r="E769" t="s">
        <v>3062</v>
      </c>
      <c r="F769" t="s">
        <v>69</v>
      </c>
      <c r="G769" s="411" t="s">
        <v>212</v>
      </c>
      <c r="H769">
        <v>2005</v>
      </c>
      <c r="I769" s="60">
        <v>135.57923415527375</v>
      </c>
      <c r="J769" s="60"/>
      <c r="K769" t="s">
        <v>3063</v>
      </c>
      <c r="O769" s="412">
        <f t="shared" si="61"/>
        <v>0.13557923415527376</v>
      </c>
      <c r="T769">
        <v>1</v>
      </c>
      <c r="U769" t="s">
        <v>2880</v>
      </c>
      <c r="V769" t="s">
        <v>2892</v>
      </c>
    </row>
    <row r="770" spans="1:22" x14ac:dyDescent="0.35">
      <c r="A770" t="s">
        <v>3061</v>
      </c>
      <c r="E770" t="s">
        <v>3062</v>
      </c>
      <c r="F770" t="s">
        <v>69</v>
      </c>
      <c r="G770" s="411" t="s">
        <v>212</v>
      </c>
      <c r="H770">
        <v>2006</v>
      </c>
      <c r="I770" s="60">
        <v>186.70936060681098</v>
      </c>
      <c r="J770" s="60"/>
      <c r="K770" t="s">
        <v>3063</v>
      </c>
      <c r="O770" s="412">
        <f t="shared" si="61"/>
        <v>0.18670936060681098</v>
      </c>
      <c r="T770">
        <v>1</v>
      </c>
      <c r="U770" t="s">
        <v>2880</v>
      </c>
      <c r="V770" t="s">
        <v>2892</v>
      </c>
    </row>
    <row r="771" spans="1:22" x14ac:dyDescent="0.35">
      <c r="A771" t="s">
        <v>3061</v>
      </c>
      <c r="E771" t="s">
        <v>3062</v>
      </c>
      <c r="F771" t="s">
        <v>69</v>
      </c>
      <c r="G771" s="411" t="s">
        <v>212</v>
      </c>
      <c r="H771">
        <v>2007</v>
      </c>
      <c r="I771" s="60">
        <v>172.21559934965921</v>
      </c>
      <c r="J771" s="60"/>
      <c r="K771" t="s">
        <v>3063</v>
      </c>
      <c r="O771" s="412">
        <f t="shared" si="61"/>
        <v>0.17221559934965922</v>
      </c>
      <c r="T771">
        <v>1</v>
      </c>
      <c r="U771" t="s">
        <v>2880</v>
      </c>
      <c r="V771" t="s">
        <v>2892</v>
      </c>
    </row>
    <row r="772" spans="1:22" x14ac:dyDescent="0.35">
      <c r="A772" t="s">
        <v>3061</v>
      </c>
      <c r="E772" t="s">
        <v>3062</v>
      </c>
      <c r="F772" t="s">
        <v>69</v>
      </c>
      <c r="G772" s="411" t="s">
        <v>212</v>
      </c>
      <c r="H772">
        <v>2008</v>
      </c>
      <c r="I772" s="60">
        <v>138.88053320778326</v>
      </c>
      <c r="J772" s="60"/>
      <c r="K772" t="s">
        <v>3063</v>
      </c>
      <c r="O772" s="412">
        <f t="shared" si="61"/>
        <v>0.13888053320778326</v>
      </c>
      <c r="T772">
        <v>1</v>
      </c>
      <c r="U772" t="s">
        <v>2880</v>
      </c>
      <c r="V772" t="s">
        <v>2892</v>
      </c>
    </row>
    <row r="773" spans="1:22" x14ac:dyDescent="0.35">
      <c r="A773" t="s">
        <v>3061</v>
      </c>
      <c r="B773" t="s">
        <v>3070</v>
      </c>
      <c r="C773" t="str">
        <f t="shared" ref="C773" si="67">_xlfn.CONCAT(B773,U773)</f>
        <v>VC30ET12</v>
      </c>
      <c r="E773" t="s">
        <v>3062</v>
      </c>
      <c r="F773" t="s">
        <v>69</v>
      </c>
      <c r="G773" s="411" t="s">
        <v>212</v>
      </c>
      <c r="H773">
        <v>2009</v>
      </c>
      <c r="I773" s="60">
        <v>106.68878165361207</v>
      </c>
      <c r="J773" s="60"/>
      <c r="K773" t="s">
        <v>3063</v>
      </c>
      <c r="O773" s="412">
        <f t="shared" si="61"/>
        <v>0.10668878165361206</v>
      </c>
      <c r="Q773" s="417">
        <f>AVERAGE(I773/I772, I772/I771, I771/I770, I770/I769)</f>
        <v>0.96853393473500482</v>
      </c>
      <c r="R773" s="425" t="s">
        <v>3065</v>
      </c>
      <c r="T773">
        <v>1</v>
      </c>
      <c r="U773" t="s">
        <v>2880</v>
      </c>
      <c r="V773" t="s">
        <v>2892</v>
      </c>
    </row>
    <row r="774" spans="1:22" x14ac:dyDescent="0.35">
      <c r="A774" t="s">
        <v>3061</v>
      </c>
      <c r="E774" t="s">
        <v>3062</v>
      </c>
      <c r="F774" t="s">
        <v>69</v>
      </c>
      <c r="G774" s="411" t="s">
        <v>212</v>
      </c>
      <c r="H774">
        <v>2005</v>
      </c>
      <c r="I774" s="60">
        <v>6.8599999999999994</v>
      </c>
      <c r="J774" s="60"/>
      <c r="K774" t="s">
        <v>3063</v>
      </c>
      <c r="O774" s="412">
        <f t="shared" si="61"/>
        <v>6.8599999999999998E-3</v>
      </c>
      <c r="T774">
        <v>1</v>
      </c>
      <c r="U774" t="s">
        <v>2882</v>
      </c>
      <c r="V774" t="s">
        <v>2883</v>
      </c>
    </row>
    <row r="775" spans="1:22" x14ac:dyDescent="0.35">
      <c r="A775" t="s">
        <v>3061</v>
      </c>
      <c r="E775" t="s">
        <v>3062</v>
      </c>
      <c r="F775" t="s">
        <v>69</v>
      </c>
      <c r="G775" s="411" t="s">
        <v>212</v>
      </c>
      <c r="H775">
        <v>2006</v>
      </c>
      <c r="I775" s="60">
        <v>11.979999999999999</v>
      </c>
      <c r="J775" s="60"/>
      <c r="K775" t="s">
        <v>3063</v>
      </c>
      <c r="O775" s="412">
        <f t="shared" si="61"/>
        <v>1.1979999999999999E-2</v>
      </c>
      <c r="T775">
        <v>1</v>
      </c>
      <c r="U775" t="s">
        <v>2882</v>
      </c>
      <c r="V775" t="s">
        <v>2883</v>
      </c>
    </row>
    <row r="776" spans="1:22" x14ac:dyDescent="0.35">
      <c r="A776" t="s">
        <v>3061</v>
      </c>
      <c r="E776" t="s">
        <v>3062</v>
      </c>
      <c r="F776" t="s">
        <v>69</v>
      </c>
      <c r="G776" s="411" t="s">
        <v>212</v>
      </c>
      <c r="H776">
        <v>2007</v>
      </c>
      <c r="I776" s="60">
        <v>12.23</v>
      </c>
      <c r="J776" s="60"/>
      <c r="K776" t="s">
        <v>3063</v>
      </c>
      <c r="O776" s="412">
        <f t="shared" si="61"/>
        <v>1.2230000000000001E-2</v>
      </c>
      <c r="T776">
        <v>1</v>
      </c>
      <c r="U776" t="s">
        <v>2882</v>
      </c>
      <c r="V776" t="s">
        <v>2883</v>
      </c>
    </row>
    <row r="777" spans="1:22" x14ac:dyDescent="0.35">
      <c r="A777" t="s">
        <v>3061</v>
      </c>
      <c r="E777" t="s">
        <v>3062</v>
      </c>
      <c r="F777" t="s">
        <v>69</v>
      </c>
      <c r="G777" s="411" t="s">
        <v>212</v>
      </c>
      <c r="H777">
        <v>2008</v>
      </c>
      <c r="I777" s="60">
        <v>9.0199999999999978</v>
      </c>
      <c r="J777" s="60"/>
      <c r="K777" t="s">
        <v>3063</v>
      </c>
      <c r="O777" s="412">
        <f t="shared" si="61"/>
        <v>9.0199999999999985E-3</v>
      </c>
      <c r="T777">
        <v>1</v>
      </c>
      <c r="U777" t="s">
        <v>2882</v>
      </c>
      <c r="V777" t="s">
        <v>2883</v>
      </c>
    </row>
    <row r="778" spans="1:22" x14ac:dyDescent="0.35">
      <c r="A778" t="s">
        <v>3061</v>
      </c>
      <c r="B778" t="s">
        <v>3070</v>
      </c>
      <c r="C778" t="str">
        <f t="shared" ref="C778" si="68">_xlfn.CONCAT(B778,U778)</f>
        <v>VC30ET13</v>
      </c>
      <c r="E778" t="s">
        <v>3062</v>
      </c>
      <c r="F778" t="s">
        <v>69</v>
      </c>
      <c r="G778" s="411" t="s">
        <v>212</v>
      </c>
      <c r="H778">
        <v>2009</v>
      </c>
      <c r="I778" s="60">
        <v>9.15</v>
      </c>
      <c r="J778" s="60"/>
      <c r="K778" t="s">
        <v>3063</v>
      </c>
      <c r="O778" s="412">
        <f t="shared" si="61"/>
        <v>9.1500000000000001E-3</v>
      </c>
      <c r="Q778" s="417">
        <f>AVERAGE(I778/I777, I777/I776, I776/I775, I775/I774)</f>
        <v>1.1297917194527449</v>
      </c>
      <c r="R778" s="425" t="s">
        <v>3065</v>
      </c>
      <c r="T778">
        <v>1</v>
      </c>
      <c r="U778" t="s">
        <v>2882</v>
      </c>
      <c r="V778" t="s">
        <v>2883</v>
      </c>
    </row>
    <row r="779" spans="1:22" x14ac:dyDescent="0.35">
      <c r="A779" t="s">
        <v>3061</v>
      </c>
      <c r="E779" t="s">
        <v>3062</v>
      </c>
      <c r="F779" t="s">
        <v>69</v>
      </c>
      <c r="G779" s="411" t="s">
        <v>212</v>
      </c>
      <c r="H779">
        <v>2005</v>
      </c>
      <c r="I779" s="60">
        <v>9.9995772122075657</v>
      </c>
      <c r="J779" s="60"/>
      <c r="K779" t="s">
        <v>3063</v>
      </c>
      <c r="O779" s="412">
        <f t="shared" si="61"/>
        <v>9.9995772122075648E-3</v>
      </c>
      <c r="T779">
        <v>1</v>
      </c>
      <c r="U779" t="s">
        <v>2872</v>
      </c>
      <c r="V779" t="s">
        <v>809</v>
      </c>
    </row>
    <row r="780" spans="1:22" x14ac:dyDescent="0.35">
      <c r="A780" t="s">
        <v>3061</v>
      </c>
      <c r="E780" t="s">
        <v>3062</v>
      </c>
      <c r="F780" t="s">
        <v>69</v>
      </c>
      <c r="G780" s="411" t="s">
        <v>212</v>
      </c>
      <c r="H780">
        <v>2006</v>
      </c>
      <c r="I780" s="60">
        <v>11.504453498505123</v>
      </c>
      <c r="J780" s="60"/>
      <c r="K780" t="s">
        <v>3063</v>
      </c>
      <c r="O780" s="412">
        <f t="shared" si="61"/>
        <v>1.1504453498505124E-2</v>
      </c>
      <c r="T780">
        <v>1</v>
      </c>
      <c r="U780" t="s">
        <v>2872</v>
      </c>
      <c r="V780" t="s">
        <v>809</v>
      </c>
    </row>
    <row r="781" spans="1:22" x14ac:dyDescent="0.35">
      <c r="A781" t="s">
        <v>3061</v>
      </c>
      <c r="E781" t="s">
        <v>3062</v>
      </c>
      <c r="F781" t="s">
        <v>69</v>
      </c>
      <c r="G781" s="411" t="s">
        <v>212</v>
      </c>
      <c r="H781">
        <v>2007</v>
      </c>
      <c r="I781" s="60">
        <v>9.0225101111178159</v>
      </c>
      <c r="J781" s="60"/>
      <c r="K781" t="s">
        <v>3063</v>
      </c>
      <c r="O781" s="412">
        <f t="shared" si="61"/>
        <v>9.0225101111178155E-3</v>
      </c>
      <c r="T781">
        <v>1</v>
      </c>
      <c r="U781" t="s">
        <v>2872</v>
      </c>
      <c r="V781" t="s">
        <v>809</v>
      </c>
    </row>
    <row r="782" spans="1:22" x14ac:dyDescent="0.35">
      <c r="A782" t="s">
        <v>3061</v>
      </c>
      <c r="E782" t="s">
        <v>3062</v>
      </c>
      <c r="F782" t="s">
        <v>69</v>
      </c>
      <c r="G782" s="411" t="s">
        <v>212</v>
      </c>
      <c r="H782">
        <v>2008</v>
      </c>
      <c r="I782" s="60">
        <v>8.9630256176792873</v>
      </c>
      <c r="J782" s="60"/>
      <c r="K782" t="s">
        <v>3063</v>
      </c>
      <c r="O782" s="412">
        <f t="shared" si="61"/>
        <v>8.9630256176792874E-3</v>
      </c>
      <c r="T782">
        <v>1</v>
      </c>
      <c r="U782" t="s">
        <v>2872</v>
      </c>
      <c r="V782" t="s">
        <v>809</v>
      </c>
    </row>
    <row r="783" spans="1:22" x14ac:dyDescent="0.35">
      <c r="A783" t="s">
        <v>3061</v>
      </c>
      <c r="B783" t="s">
        <v>3070</v>
      </c>
      <c r="C783" t="str">
        <f t="shared" ref="C783" si="69">_xlfn.CONCAT(B783,U783)</f>
        <v>VC30ET04</v>
      </c>
      <c r="E783" t="s">
        <v>3062</v>
      </c>
      <c r="F783" t="s">
        <v>69</v>
      </c>
      <c r="G783" s="411" t="s">
        <v>212</v>
      </c>
      <c r="H783">
        <v>2009</v>
      </c>
      <c r="I783" s="60">
        <v>8.8522952547660001</v>
      </c>
      <c r="J783" s="60"/>
      <c r="K783" t="s">
        <v>3063</v>
      </c>
      <c r="O783" s="412">
        <f t="shared" si="61"/>
        <v>8.8522952547659996E-3</v>
      </c>
      <c r="Q783" s="417">
        <f>AVERAGE(I783/I782, I782/I781, I781/I780, I780/I779)</f>
        <v>0.9789523369325448</v>
      </c>
      <c r="R783" s="425" t="s">
        <v>3065</v>
      </c>
      <c r="T783">
        <v>1</v>
      </c>
      <c r="U783" t="s">
        <v>2872</v>
      </c>
      <c r="V783" t="s">
        <v>809</v>
      </c>
    </row>
    <row r="784" spans="1:22" ht="13" customHeight="1" x14ac:dyDescent="0.35">
      <c r="A784" t="s">
        <v>3061</v>
      </c>
      <c r="E784" t="s">
        <v>3062</v>
      </c>
      <c r="F784" t="s">
        <v>69</v>
      </c>
      <c r="G784" s="411" t="s">
        <v>212</v>
      </c>
      <c r="H784">
        <v>2005</v>
      </c>
      <c r="I784" s="60">
        <v>8.3412049401792814</v>
      </c>
      <c r="J784" s="60"/>
      <c r="K784" t="s">
        <v>3063</v>
      </c>
      <c r="O784" s="412">
        <f t="shared" si="61"/>
        <v>8.3412049401792813E-3</v>
      </c>
      <c r="T784">
        <v>1</v>
      </c>
      <c r="U784" t="s">
        <v>2878</v>
      </c>
      <c r="V784" t="s">
        <v>2879</v>
      </c>
    </row>
    <row r="785" spans="1:22" ht="13" customHeight="1" x14ac:dyDescent="0.35">
      <c r="A785" t="s">
        <v>3061</v>
      </c>
      <c r="E785" t="s">
        <v>3062</v>
      </c>
      <c r="F785" t="s">
        <v>69</v>
      </c>
      <c r="G785" s="411" t="s">
        <v>212</v>
      </c>
      <c r="H785">
        <v>2006</v>
      </c>
      <c r="I785" s="60">
        <v>10.196147467470736</v>
      </c>
      <c r="J785" s="60"/>
      <c r="K785" t="s">
        <v>3063</v>
      </c>
      <c r="O785" s="412">
        <f t="shared" si="61"/>
        <v>1.0196147467470735E-2</v>
      </c>
      <c r="T785">
        <v>1</v>
      </c>
      <c r="U785" t="s">
        <v>2878</v>
      </c>
      <c r="V785" t="s">
        <v>2879</v>
      </c>
    </row>
    <row r="786" spans="1:22" ht="13" customHeight="1" x14ac:dyDescent="0.35">
      <c r="A786" t="s">
        <v>3061</v>
      </c>
      <c r="E786" t="s">
        <v>3062</v>
      </c>
      <c r="F786" t="s">
        <v>69</v>
      </c>
      <c r="G786" s="411" t="s">
        <v>212</v>
      </c>
      <c r="H786">
        <v>2007</v>
      </c>
      <c r="I786" s="60">
        <v>7.5888076188774338</v>
      </c>
      <c r="J786" s="60"/>
      <c r="K786" t="s">
        <v>3063</v>
      </c>
      <c r="O786" s="412">
        <f t="shared" si="61"/>
        <v>7.588807618877434E-3</v>
      </c>
      <c r="T786">
        <v>1</v>
      </c>
      <c r="U786" t="s">
        <v>2878</v>
      </c>
      <c r="V786" t="s">
        <v>2879</v>
      </c>
    </row>
    <row r="787" spans="1:22" ht="13" customHeight="1" x14ac:dyDescent="0.35">
      <c r="A787" t="s">
        <v>3061</v>
      </c>
      <c r="E787" t="s">
        <v>3062</v>
      </c>
      <c r="F787" t="s">
        <v>69</v>
      </c>
      <c r="G787" s="411" t="s">
        <v>212</v>
      </c>
      <c r="H787">
        <v>2008</v>
      </c>
      <c r="I787" s="60">
        <v>6.1850669445188444</v>
      </c>
      <c r="J787" s="60"/>
      <c r="K787" t="s">
        <v>3063</v>
      </c>
      <c r="O787" s="412">
        <f t="shared" si="61"/>
        <v>6.1850669445188446E-3</v>
      </c>
      <c r="T787">
        <v>1</v>
      </c>
      <c r="U787" t="s">
        <v>2878</v>
      </c>
      <c r="V787" t="s">
        <v>2879</v>
      </c>
    </row>
    <row r="788" spans="1:22" ht="13" customHeight="1" x14ac:dyDescent="0.35">
      <c r="A788" t="s">
        <v>3061</v>
      </c>
      <c r="B788" t="s">
        <v>3070</v>
      </c>
      <c r="C788" t="str">
        <f t="shared" ref="C788" si="70">_xlfn.CONCAT(B788,U788)</f>
        <v>VC30ET07</v>
      </c>
      <c r="E788" t="s">
        <v>3062</v>
      </c>
      <c r="F788" t="s">
        <v>69</v>
      </c>
      <c r="G788" s="411" t="s">
        <v>212</v>
      </c>
      <c r="H788">
        <v>2009</v>
      </c>
      <c r="I788" s="60">
        <v>5.9663104387154009</v>
      </c>
      <c r="J788" s="60"/>
      <c r="K788" t="s">
        <v>3063</v>
      </c>
      <c r="O788" s="412">
        <f t="shared" si="61"/>
        <v>5.9663104387154007E-3</v>
      </c>
      <c r="Q788" s="417">
        <f>AVERAGE(I788/I787, I787/I786, I786/I785, I785/I784)</f>
        <v>0.93658031981863554</v>
      </c>
      <c r="R788" s="425" t="s">
        <v>3065</v>
      </c>
      <c r="T788">
        <v>1</v>
      </c>
      <c r="U788" t="s">
        <v>2878</v>
      </c>
      <c r="V788" t="s">
        <v>2879</v>
      </c>
    </row>
    <row r="789" spans="1:22" ht="13" customHeight="1" x14ac:dyDescent="0.35">
      <c r="A789" t="s">
        <v>3061</v>
      </c>
      <c r="E789" t="s">
        <v>3062</v>
      </c>
      <c r="F789" t="s">
        <v>69</v>
      </c>
      <c r="G789" s="411" t="s">
        <v>212</v>
      </c>
      <c r="H789">
        <v>2005</v>
      </c>
      <c r="I789" s="60">
        <v>1.5648429799688992</v>
      </c>
      <c r="J789" s="60"/>
      <c r="K789" t="s">
        <v>3063</v>
      </c>
      <c r="O789" s="412">
        <f t="shared" si="61"/>
        <v>1.5648429799688993E-3</v>
      </c>
      <c r="T789">
        <v>1</v>
      </c>
      <c r="U789" t="s">
        <v>2873</v>
      </c>
      <c r="V789" t="s">
        <v>3066</v>
      </c>
    </row>
    <row r="790" spans="1:22" ht="13" customHeight="1" x14ac:dyDescent="0.35">
      <c r="A790" t="s">
        <v>3061</v>
      </c>
      <c r="E790" t="s">
        <v>3062</v>
      </c>
      <c r="F790" t="s">
        <v>69</v>
      </c>
      <c r="G790" s="411" t="s">
        <v>212</v>
      </c>
      <c r="H790">
        <v>2006</v>
      </c>
      <c r="I790" s="60">
        <v>2.2606052243820711</v>
      </c>
      <c r="J790" s="60"/>
      <c r="K790" t="s">
        <v>3063</v>
      </c>
      <c r="O790" s="412">
        <f t="shared" si="61"/>
        <v>2.2606052243820712E-3</v>
      </c>
      <c r="T790">
        <v>1</v>
      </c>
      <c r="U790" t="s">
        <v>2873</v>
      </c>
      <c r="V790" t="s">
        <v>3066</v>
      </c>
    </row>
    <row r="791" spans="1:22" ht="13" customHeight="1" x14ac:dyDescent="0.35">
      <c r="A791" t="s">
        <v>3061</v>
      </c>
      <c r="B791" t="s">
        <v>3070</v>
      </c>
      <c r="C791" t="str">
        <f t="shared" ref="C791" si="71">_xlfn.CONCAT(B791,U791)</f>
        <v>VC30ET05</v>
      </c>
      <c r="E791" t="s">
        <v>3062</v>
      </c>
      <c r="F791" t="s">
        <v>69</v>
      </c>
      <c r="G791" s="411" t="s">
        <v>212</v>
      </c>
      <c r="H791">
        <v>2007</v>
      </c>
      <c r="I791" s="60">
        <v>2.583153614872407</v>
      </c>
      <c r="J791" s="60"/>
      <c r="K791" t="s">
        <v>3063</v>
      </c>
      <c r="O791" s="412">
        <f t="shared" si="61"/>
        <v>2.5831536148724068E-3</v>
      </c>
      <c r="Q791" s="417">
        <f>AVERAGE(I791/I790, I790/I789)</f>
        <v>1.2936517202632145</v>
      </c>
      <c r="R791" s="425" t="s">
        <v>3065</v>
      </c>
      <c r="T791">
        <v>1</v>
      </c>
      <c r="U791" t="s">
        <v>2873</v>
      </c>
      <c r="V791" t="s">
        <v>3066</v>
      </c>
    </row>
    <row r="792" spans="1:22" ht="13" customHeight="1" x14ac:dyDescent="0.35">
      <c r="A792" t="s">
        <v>3061</v>
      </c>
      <c r="E792" t="s">
        <v>3062</v>
      </c>
      <c r="F792" t="s">
        <v>69</v>
      </c>
      <c r="G792" s="411" t="s">
        <v>212</v>
      </c>
      <c r="H792">
        <v>2005</v>
      </c>
      <c r="I792" s="60">
        <v>0.26718205956903951</v>
      </c>
      <c r="J792" s="60"/>
      <c r="K792" t="s">
        <v>3063</v>
      </c>
      <c r="O792" s="412">
        <f t="shared" si="61"/>
        <v>2.6718205956903951E-4</v>
      </c>
      <c r="T792">
        <v>1</v>
      </c>
      <c r="U792" t="s">
        <v>2868</v>
      </c>
      <c r="V792" t="s">
        <v>806</v>
      </c>
    </row>
    <row r="793" spans="1:22" ht="13" customHeight="1" x14ac:dyDescent="0.35">
      <c r="A793" t="s">
        <v>3061</v>
      </c>
      <c r="E793" t="s">
        <v>3062</v>
      </c>
      <c r="F793" t="s">
        <v>69</v>
      </c>
      <c r="G793" s="411" t="s">
        <v>212</v>
      </c>
      <c r="H793">
        <v>2006</v>
      </c>
      <c r="I793" s="60">
        <v>0.24722658661949504</v>
      </c>
      <c r="J793" s="60"/>
      <c r="K793" t="s">
        <v>3063</v>
      </c>
      <c r="O793" s="412">
        <f t="shared" si="61"/>
        <v>2.4722658661949503E-4</v>
      </c>
      <c r="T793">
        <v>1</v>
      </c>
      <c r="U793" t="s">
        <v>2868</v>
      </c>
      <c r="V793" t="s">
        <v>806</v>
      </c>
    </row>
    <row r="794" spans="1:22" ht="13" customHeight="1" x14ac:dyDescent="0.35">
      <c r="A794" t="s">
        <v>3061</v>
      </c>
      <c r="E794" t="s">
        <v>3062</v>
      </c>
      <c r="F794" t="s">
        <v>69</v>
      </c>
      <c r="G794" s="411" t="s">
        <v>212</v>
      </c>
      <c r="H794">
        <v>2007</v>
      </c>
      <c r="I794" s="60">
        <v>0.16934602647471667</v>
      </c>
      <c r="J794" s="60"/>
      <c r="K794" t="s">
        <v>3063</v>
      </c>
      <c r="O794" s="412">
        <f t="shared" si="61"/>
        <v>1.6934602647471667E-4</v>
      </c>
      <c r="T794">
        <v>1</v>
      </c>
      <c r="U794" t="s">
        <v>2868</v>
      </c>
      <c r="V794" t="s">
        <v>806</v>
      </c>
    </row>
    <row r="795" spans="1:22" ht="13" customHeight="1" x14ac:dyDescent="0.35">
      <c r="A795" t="s">
        <v>3061</v>
      </c>
      <c r="E795" t="s">
        <v>3062</v>
      </c>
      <c r="F795" t="s">
        <v>69</v>
      </c>
      <c r="G795" s="411" t="s">
        <v>212</v>
      </c>
      <c r="H795">
        <v>2008</v>
      </c>
      <c r="I795" s="60">
        <v>8.320274213017817E-2</v>
      </c>
      <c r="J795" s="60"/>
      <c r="K795" t="s">
        <v>3063</v>
      </c>
      <c r="O795" s="412">
        <f t="shared" si="61"/>
        <v>8.3202742130178173E-5</v>
      </c>
      <c r="T795">
        <v>1</v>
      </c>
      <c r="U795" t="s">
        <v>2868</v>
      </c>
      <c r="V795" t="s">
        <v>806</v>
      </c>
    </row>
    <row r="796" spans="1:22" ht="13" customHeight="1" x14ac:dyDescent="0.35">
      <c r="A796" t="s">
        <v>3061</v>
      </c>
      <c r="B796" t="s">
        <v>3070</v>
      </c>
      <c r="C796" t="str">
        <f t="shared" ref="C796" si="72">_xlfn.CONCAT(B796,U796)</f>
        <v>VC30ET01</v>
      </c>
      <c r="E796" t="s">
        <v>3062</v>
      </c>
      <c r="F796" t="s">
        <v>69</v>
      </c>
      <c r="G796" s="411" t="s">
        <v>212</v>
      </c>
      <c r="H796">
        <v>2009</v>
      </c>
      <c r="I796" s="60">
        <v>0.10231923097604891</v>
      </c>
      <c r="J796" s="60"/>
      <c r="K796" t="s">
        <v>3063</v>
      </c>
      <c r="O796" s="412">
        <f t="shared" si="61"/>
        <v>1.0231923097604891E-4</v>
      </c>
      <c r="Q796" s="417">
        <f>AVERAGE(I796/I795, I795/I794, I794/I793, I793/I792)-1</f>
        <v>-0.16715743358637758</v>
      </c>
      <c r="R796" s="425" t="s">
        <v>3065</v>
      </c>
      <c r="T796">
        <v>1</v>
      </c>
      <c r="U796" t="s">
        <v>2868</v>
      </c>
      <c r="V796" t="s">
        <v>806</v>
      </c>
    </row>
    <row r="797" spans="1:22" x14ac:dyDescent="0.35">
      <c r="A797" t="s">
        <v>3061</v>
      </c>
      <c r="E797" t="s">
        <v>3067</v>
      </c>
      <c r="F797" t="s">
        <v>69</v>
      </c>
      <c r="G797" s="411" t="s">
        <v>212</v>
      </c>
      <c r="H797">
        <v>2005</v>
      </c>
      <c r="I797" s="60">
        <v>10.67</v>
      </c>
      <c r="J797" s="60"/>
      <c r="K797" t="s">
        <v>3068</v>
      </c>
      <c r="L797" t="s">
        <v>3064</v>
      </c>
      <c r="R797" s="425" t="s">
        <v>3065</v>
      </c>
      <c r="T797">
        <v>0</v>
      </c>
      <c r="U797" t="s">
        <v>2849</v>
      </c>
      <c r="V797" t="s">
        <v>594</v>
      </c>
    </row>
    <row r="798" spans="1:22" x14ac:dyDescent="0.35">
      <c r="A798" t="s">
        <v>3061</v>
      </c>
      <c r="E798" t="s">
        <v>3067</v>
      </c>
      <c r="F798" t="s">
        <v>69</v>
      </c>
      <c r="G798" s="411" t="s">
        <v>212</v>
      </c>
      <c r="H798">
        <v>2006</v>
      </c>
      <c r="I798" s="60">
        <v>6.34</v>
      </c>
      <c r="J798" s="60"/>
      <c r="K798" t="s">
        <v>3068</v>
      </c>
      <c r="L798" t="s">
        <v>3064</v>
      </c>
      <c r="R798" s="425" t="s">
        <v>3065</v>
      </c>
      <c r="T798">
        <v>0</v>
      </c>
      <c r="U798" t="s">
        <v>2849</v>
      </c>
      <c r="V798" t="s">
        <v>594</v>
      </c>
    </row>
    <row r="799" spans="1:22" x14ac:dyDescent="0.35">
      <c r="A799" t="s">
        <v>3061</v>
      </c>
      <c r="E799" t="s">
        <v>3067</v>
      </c>
      <c r="F799" t="s">
        <v>69</v>
      </c>
      <c r="G799" s="411" t="s">
        <v>212</v>
      </c>
      <c r="H799">
        <v>2007</v>
      </c>
      <c r="I799" s="60">
        <v>3.98</v>
      </c>
      <c r="J799" s="60"/>
      <c r="K799" t="s">
        <v>3068</v>
      </c>
      <c r="L799" t="s">
        <v>3064</v>
      </c>
      <c r="R799" s="425" t="s">
        <v>3065</v>
      </c>
      <c r="T799">
        <v>0</v>
      </c>
      <c r="U799" t="s">
        <v>2849</v>
      </c>
      <c r="V799" t="s">
        <v>594</v>
      </c>
    </row>
    <row r="800" spans="1:22" x14ac:dyDescent="0.35">
      <c r="A800" t="s">
        <v>3061</v>
      </c>
      <c r="E800" t="s">
        <v>3067</v>
      </c>
      <c r="F800" t="s">
        <v>69</v>
      </c>
      <c r="G800" s="411" t="s">
        <v>212</v>
      </c>
      <c r="H800">
        <v>2008</v>
      </c>
      <c r="I800" s="60">
        <v>4.2699999999999996</v>
      </c>
      <c r="J800" s="60"/>
      <c r="K800" t="s">
        <v>3068</v>
      </c>
      <c r="L800" t="s">
        <v>3064</v>
      </c>
      <c r="Q800" s="417">
        <f>AVERAGE(I800/I799, I799/I798, I798/I797)</f>
        <v>0.76493796327092367</v>
      </c>
      <c r="R800" s="425" t="s">
        <v>3065</v>
      </c>
      <c r="T800">
        <v>0</v>
      </c>
      <c r="U800" t="s">
        <v>2849</v>
      </c>
      <c r="V800" t="s">
        <v>594</v>
      </c>
    </row>
    <row r="801" spans="1:22" ht="13" customHeight="1" x14ac:dyDescent="0.35">
      <c r="A801" t="s">
        <v>3069</v>
      </c>
      <c r="B801" t="s">
        <v>3070</v>
      </c>
      <c r="C801" t="str">
        <f t="shared" ref="C801:C802" si="73">_xlfn.CONCAT(B801,U801)</f>
        <v>VC30ET</v>
      </c>
      <c r="D801" t="s">
        <v>2358</v>
      </c>
      <c r="E801" t="s">
        <v>3071</v>
      </c>
      <c r="F801" t="s">
        <v>69</v>
      </c>
      <c r="G801" s="411" t="s">
        <v>3072</v>
      </c>
      <c r="H801">
        <v>2020</v>
      </c>
      <c r="I801" s="52">
        <v>54.1</v>
      </c>
      <c r="J801" s="52"/>
      <c r="K801" t="s">
        <v>3073</v>
      </c>
      <c r="O801" s="412">
        <f>I801/1000*I739/100</f>
        <v>3.6788000000000001E-2</v>
      </c>
      <c r="P801" t="s">
        <v>2195</v>
      </c>
      <c r="R801" t="s">
        <v>3074</v>
      </c>
      <c r="T801">
        <v>0</v>
      </c>
      <c r="U801" t="s">
        <v>2849</v>
      </c>
      <c r="V801" t="s">
        <v>594</v>
      </c>
    </row>
    <row r="802" spans="1:22" x14ac:dyDescent="0.35">
      <c r="A802" t="s">
        <v>3075</v>
      </c>
      <c r="B802" t="s">
        <v>3076</v>
      </c>
      <c r="C802" t="str">
        <f t="shared" si="73"/>
        <v>VC32ET</v>
      </c>
      <c r="E802" t="s">
        <v>3197</v>
      </c>
      <c r="F802" t="s">
        <v>200</v>
      </c>
      <c r="G802" s="411" t="s">
        <v>212</v>
      </c>
      <c r="H802">
        <v>2020</v>
      </c>
      <c r="I802">
        <v>132</v>
      </c>
      <c r="K802" t="s">
        <v>3077</v>
      </c>
      <c r="L802" t="s">
        <v>2195</v>
      </c>
      <c r="O802">
        <f>I802/100000</f>
        <v>1.32E-3</v>
      </c>
      <c r="P802" t="s">
        <v>2195</v>
      </c>
      <c r="Q802" s="417">
        <v>0.92500000000000004</v>
      </c>
      <c r="R802" t="s">
        <v>3078</v>
      </c>
      <c r="T802">
        <v>0</v>
      </c>
      <c r="U802" t="s">
        <v>2849</v>
      </c>
      <c r="V802" t="s">
        <v>594</v>
      </c>
    </row>
    <row r="803" spans="1:22" x14ac:dyDescent="0.35">
      <c r="A803" t="s">
        <v>3196</v>
      </c>
      <c r="B803" t="s">
        <v>3076</v>
      </c>
      <c r="E803" t="s">
        <v>3197</v>
      </c>
      <c r="F803" t="s">
        <v>200</v>
      </c>
      <c r="G803" s="411" t="s">
        <v>212</v>
      </c>
      <c r="H803">
        <v>2017</v>
      </c>
      <c r="I803">
        <v>112.7</v>
      </c>
      <c r="K803" t="s">
        <v>3077</v>
      </c>
      <c r="L803" t="s">
        <v>2195</v>
      </c>
      <c r="O803" s="430">
        <f>I803/100000</f>
        <v>1.127E-3</v>
      </c>
      <c r="P803" t="s">
        <v>2195</v>
      </c>
      <c r="T803">
        <v>0</v>
      </c>
      <c r="U803" t="s">
        <v>2849</v>
      </c>
      <c r="V803" t="s">
        <v>594</v>
      </c>
    </row>
    <row r="804" spans="1:22" x14ac:dyDescent="0.35">
      <c r="A804" t="s">
        <v>3196</v>
      </c>
      <c r="B804" t="s">
        <v>3076</v>
      </c>
      <c r="C804" t="s">
        <v>3198</v>
      </c>
      <c r="E804" t="s">
        <v>3197</v>
      </c>
      <c r="F804" t="s">
        <v>200</v>
      </c>
      <c r="G804" s="411" t="s">
        <v>212</v>
      </c>
      <c r="H804">
        <v>2017</v>
      </c>
      <c r="I804">
        <v>100.8</v>
      </c>
      <c r="K804" t="s">
        <v>3077</v>
      </c>
      <c r="L804" t="s">
        <v>2195</v>
      </c>
      <c r="O804" s="430">
        <f t="shared" ref="O804:O814" si="74">I804/100000</f>
        <v>1.008E-3</v>
      </c>
      <c r="P804" t="s">
        <v>2195</v>
      </c>
      <c r="T804">
        <v>1</v>
      </c>
      <c r="U804" t="s">
        <v>2868</v>
      </c>
      <c r="V804" t="s">
        <v>806</v>
      </c>
    </row>
    <row r="805" spans="1:22" x14ac:dyDescent="0.35">
      <c r="A805" t="s">
        <v>3196</v>
      </c>
      <c r="B805" t="s">
        <v>3076</v>
      </c>
      <c r="C805" t="s">
        <v>3199</v>
      </c>
      <c r="E805" t="s">
        <v>3197</v>
      </c>
      <c r="F805" t="s">
        <v>200</v>
      </c>
      <c r="G805" s="411" t="s">
        <v>212</v>
      </c>
      <c r="H805">
        <v>2017</v>
      </c>
      <c r="I805">
        <v>156.4</v>
      </c>
      <c r="K805" t="s">
        <v>3077</v>
      </c>
      <c r="L805" t="s">
        <v>2195</v>
      </c>
      <c r="O805" s="430">
        <f t="shared" si="74"/>
        <v>1.5640000000000001E-3</v>
      </c>
      <c r="P805" t="s">
        <v>2195</v>
      </c>
      <c r="T805">
        <v>1</v>
      </c>
      <c r="U805" t="s">
        <v>2869</v>
      </c>
      <c r="V805" t="s">
        <v>2946</v>
      </c>
    </row>
    <row r="806" spans="1:22" x14ac:dyDescent="0.35">
      <c r="A806" t="s">
        <v>3196</v>
      </c>
      <c r="B806" t="s">
        <v>3076</v>
      </c>
      <c r="C806" t="s">
        <v>3200</v>
      </c>
      <c r="E806" t="s">
        <v>3197</v>
      </c>
      <c r="F806" t="s">
        <v>200</v>
      </c>
      <c r="G806" s="411" t="s">
        <v>212</v>
      </c>
      <c r="H806">
        <v>2017</v>
      </c>
      <c r="I806">
        <v>108.3</v>
      </c>
      <c r="K806" t="s">
        <v>3077</v>
      </c>
      <c r="L806" t="s">
        <v>2195</v>
      </c>
      <c r="O806" s="430">
        <f t="shared" si="74"/>
        <v>1.083E-3</v>
      </c>
      <c r="P806" t="s">
        <v>2195</v>
      </c>
      <c r="T806">
        <v>1</v>
      </c>
      <c r="U806" t="s">
        <v>2871</v>
      </c>
      <c r="V806" t="s">
        <v>805</v>
      </c>
    </row>
    <row r="807" spans="1:22" x14ac:dyDescent="0.35">
      <c r="A807" t="s">
        <v>3196</v>
      </c>
      <c r="B807" t="s">
        <v>3076</v>
      </c>
      <c r="C807" t="s">
        <v>3201</v>
      </c>
      <c r="E807" t="s">
        <v>3197</v>
      </c>
      <c r="F807" t="s">
        <v>200</v>
      </c>
      <c r="G807" s="411" t="s">
        <v>212</v>
      </c>
      <c r="H807">
        <v>2017</v>
      </c>
      <c r="I807">
        <v>115.2</v>
      </c>
      <c r="K807" t="s">
        <v>3077</v>
      </c>
      <c r="L807" t="s">
        <v>2195</v>
      </c>
      <c r="O807" s="430">
        <f t="shared" si="74"/>
        <v>1.152E-3</v>
      </c>
      <c r="P807" t="s">
        <v>2195</v>
      </c>
      <c r="T807">
        <v>1</v>
      </c>
      <c r="U807" t="s">
        <v>2872</v>
      </c>
      <c r="V807" t="s">
        <v>809</v>
      </c>
    </row>
    <row r="808" spans="1:22" x14ac:dyDescent="0.35">
      <c r="A808" t="s">
        <v>3196</v>
      </c>
      <c r="B808" t="s">
        <v>3076</v>
      </c>
      <c r="C808" t="s">
        <v>3202</v>
      </c>
      <c r="E808" t="s">
        <v>3197</v>
      </c>
      <c r="F808" t="s">
        <v>200</v>
      </c>
      <c r="G808" s="411" t="s">
        <v>212</v>
      </c>
      <c r="H808">
        <v>2017</v>
      </c>
      <c r="I808">
        <v>51.1</v>
      </c>
      <c r="K808" t="s">
        <v>3077</v>
      </c>
      <c r="L808" t="s">
        <v>2195</v>
      </c>
      <c r="O808" s="430">
        <f t="shared" si="74"/>
        <v>5.1100000000000006E-4</v>
      </c>
      <c r="P808" t="s">
        <v>2195</v>
      </c>
      <c r="T808">
        <v>1</v>
      </c>
      <c r="U808" t="s">
        <v>2873</v>
      </c>
      <c r="V808" t="s">
        <v>2874</v>
      </c>
    </row>
    <row r="809" spans="1:22" x14ac:dyDescent="0.35">
      <c r="A809" t="s">
        <v>3196</v>
      </c>
      <c r="B809" t="s">
        <v>3076</v>
      </c>
      <c r="C809" t="s">
        <v>3203</v>
      </c>
      <c r="E809" t="s">
        <v>3197</v>
      </c>
      <c r="F809" t="s">
        <v>200</v>
      </c>
      <c r="G809" s="411" t="s">
        <v>212</v>
      </c>
      <c r="H809">
        <v>2017</v>
      </c>
      <c r="I809">
        <v>61.9</v>
      </c>
      <c r="K809" t="s">
        <v>3077</v>
      </c>
      <c r="L809" t="s">
        <v>2195</v>
      </c>
      <c r="O809" s="430">
        <f t="shared" si="74"/>
        <v>6.1899999999999998E-4</v>
      </c>
      <c r="P809" t="s">
        <v>2195</v>
      </c>
      <c r="T809">
        <v>1</v>
      </c>
      <c r="U809" t="s">
        <v>2876</v>
      </c>
      <c r="V809" t="s">
        <v>2877</v>
      </c>
    </row>
    <row r="810" spans="1:22" x14ac:dyDescent="0.35">
      <c r="A810" t="s">
        <v>3196</v>
      </c>
      <c r="B810" t="s">
        <v>3076</v>
      </c>
      <c r="C810" t="s">
        <v>3204</v>
      </c>
      <c r="E810" t="s">
        <v>3197</v>
      </c>
      <c r="F810" t="s">
        <v>200</v>
      </c>
      <c r="G810" s="411" t="s">
        <v>212</v>
      </c>
      <c r="H810">
        <v>2017</v>
      </c>
      <c r="I810">
        <v>101.4</v>
      </c>
      <c r="K810" t="s">
        <v>3077</v>
      </c>
      <c r="L810" t="s">
        <v>2195</v>
      </c>
      <c r="O810" s="430">
        <f t="shared" si="74"/>
        <v>1.0140000000000001E-3</v>
      </c>
      <c r="P810" t="s">
        <v>2195</v>
      </c>
      <c r="T810">
        <v>1</v>
      </c>
      <c r="U810" t="s">
        <v>2878</v>
      </c>
      <c r="V810" t="s">
        <v>2879</v>
      </c>
    </row>
    <row r="811" spans="1:22" x14ac:dyDescent="0.35">
      <c r="A811" t="s">
        <v>3196</v>
      </c>
      <c r="B811" t="s">
        <v>3076</v>
      </c>
      <c r="C811" t="s">
        <v>3205</v>
      </c>
      <c r="E811" t="s">
        <v>3197</v>
      </c>
      <c r="F811" t="s">
        <v>200</v>
      </c>
      <c r="G811" s="411" t="s">
        <v>212</v>
      </c>
      <c r="H811">
        <v>2017</v>
      </c>
      <c r="I811">
        <v>152.69999999999999</v>
      </c>
      <c r="K811" t="s">
        <v>3077</v>
      </c>
      <c r="L811" t="s">
        <v>2195</v>
      </c>
      <c r="O811" s="430">
        <f t="shared" si="74"/>
        <v>1.5269999999999999E-3</v>
      </c>
      <c r="P811" t="s">
        <v>2195</v>
      </c>
      <c r="T811">
        <v>1</v>
      </c>
      <c r="U811" t="s">
        <v>2880</v>
      </c>
      <c r="V811" t="s">
        <v>2881</v>
      </c>
    </row>
    <row r="812" spans="1:22" x14ac:dyDescent="0.35">
      <c r="A812" t="s">
        <v>3196</v>
      </c>
      <c r="B812" t="s">
        <v>3076</v>
      </c>
      <c r="C812" t="s">
        <v>3206</v>
      </c>
      <c r="E812" t="s">
        <v>3197</v>
      </c>
      <c r="F812" t="s">
        <v>200</v>
      </c>
      <c r="G812" s="411" t="s">
        <v>212</v>
      </c>
      <c r="H812">
        <v>2017</v>
      </c>
      <c r="I812">
        <v>206.7</v>
      </c>
      <c r="K812" t="s">
        <v>3077</v>
      </c>
      <c r="L812" t="s">
        <v>2195</v>
      </c>
      <c r="O812" s="430">
        <f t="shared" si="74"/>
        <v>2.0669999999999998E-3</v>
      </c>
      <c r="P812" t="s">
        <v>2195</v>
      </c>
      <c r="T812">
        <v>1</v>
      </c>
      <c r="U812" t="s">
        <v>2882</v>
      </c>
      <c r="V812" t="s">
        <v>2883</v>
      </c>
    </row>
    <row r="813" spans="1:22" x14ac:dyDescent="0.35">
      <c r="A813" t="s">
        <v>3196</v>
      </c>
      <c r="B813" t="s">
        <v>3076</v>
      </c>
      <c r="C813" t="s">
        <v>3207</v>
      </c>
      <c r="E813" t="s">
        <v>3197</v>
      </c>
      <c r="F813" t="s">
        <v>200</v>
      </c>
      <c r="G813" s="411" t="s">
        <v>212</v>
      </c>
      <c r="H813">
        <v>2017</v>
      </c>
      <c r="I813">
        <v>262.10000000000002</v>
      </c>
      <c r="K813" t="s">
        <v>3077</v>
      </c>
      <c r="L813" t="s">
        <v>2195</v>
      </c>
      <c r="O813" s="430">
        <f t="shared" si="74"/>
        <v>2.6210000000000001E-3</v>
      </c>
      <c r="P813" t="s">
        <v>2195</v>
      </c>
      <c r="T813">
        <v>1</v>
      </c>
      <c r="U813" t="s">
        <v>2884</v>
      </c>
      <c r="V813" t="s">
        <v>814</v>
      </c>
    </row>
    <row r="814" spans="1:22" x14ac:dyDescent="0.35">
      <c r="A814" t="s">
        <v>3196</v>
      </c>
      <c r="B814" t="s">
        <v>3076</v>
      </c>
      <c r="C814" t="s">
        <v>3208</v>
      </c>
      <c r="E814" t="s">
        <v>3197</v>
      </c>
      <c r="F814" t="s">
        <v>200</v>
      </c>
      <c r="G814" s="411" t="s">
        <v>212</v>
      </c>
      <c r="H814">
        <v>2017</v>
      </c>
      <c r="I814">
        <v>348.5</v>
      </c>
      <c r="K814" t="s">
        <v>3077</v>
      </c>
      <c r="L814" t="s">
        <v>2195</v>
      </c>
      <c r="O814" s="430">
        <f t="shared" si="74"/>
        <v>3.4849999999999998E-3</v>
      </c>
      <c r="P814" t="s">
        <v>2195</v>
      </c>
      <c r="T814">
        <v>1</v>
      </c>
      <c r="U814" t="s">
        <v>2885</v>
      </c>
      <c r="V814" t="s">
        <v>2886</v>
      </c>
    </row>
    <row r="815" spans="1:22" x14ac:dyDescent="0.35">
      <c r="A815" t="s">
        <v>3079</v>
      </c>
      <c r="F815" t="s">
        <v>2393</v>
      </c>
      <c r="G815" s="411" t="s">
        <v>3080</v>
      </c>
      <c r="H815" t="s">
        <v>3081</v>
      </c>
      <c r="I815">
        <v>19.600000000000001</v>
      </c>
      <c r="J815" t="s">
        <v>3082</v>
      </c>
      <c r="K815" t="s">
        <v>3083</v>
      </c>
      <c r="L815" t="s">
        <v>2909</v>
      </c>
      <c r="T815">
        <v>0</v>
      </c>
      <c r="U815" t="s">
        <v>2849</v>
      </c>
      <c r="V815" t="s">
        <v>594</v>
      </c>
    </row>
    <row r="816" spans="1:22" x14ac:dyDescent="0.35">
      <c r="A816" t="s">
        <v>3079</v>
      </c>
      <c r="F816" t="s">
        <v>2393</v>
      </c>
      <c r="G816" s="411" t="s">
        <v>3084</v>
      </c>
      <c r="H816">
        <v>2012</v>
      </c>
      <c r="I816">
        <v>28.3</v>
      </c>
      <c r="J816" t="s">
        <v>3085</v>
      </c>
      <c r="K816" t="s">
        <v>3086</v>
      </c>
      <c r="L816" t="s">
        <v>1863</v>
      </c>
      <c r="T816">
        <v>1</v>
      </c>
      <c r="U816" t="s">
        <v>2871</v>
      </c>
      <c r="V816" t="s">
        <v>805</v>
      </c>
    </row>
    <row r="817" spans="1:22" x14ac:dyDescent="0.35">
      <c r="A817" t="s">
        <v>3079</v>
      </c>
      <c r="F817" t="s">
        <v>2393</v>
      </c>
      <c r="G817" s="411" t="s">
        <v>3080</v>
      </c>
      <c r="H817">
        <v>2014</v>
      </c>
      <c r="I817">
        <v>16.899999999999999</v>
      </c>
      <c r="J817" t="s">
        <v>3087</v>
      </c>
      <c r="K817" t="s">
        <v>3083</v>
      </c>
      <c r="L817" t="s">
        <v>1863</v>
      </c>
      <c r="T817">
        <v>1</v>
      </c>
      <c r="U817" t="s">
        <v>2872</v>
      </c>
      <c r="V817" t="s">
        <v>809</v>
      </c>
    </row>
    <row r="818" spans="1:22" x14ac:dyDescent="0.35">
      <c r="A818" t="s">
        <v>3079</v>
      </c>
      <c r="F818" t="s">
        <v>2393</v>
      </c>
      <c r="G818" s="411" t="s">
        <v>3080</v>
      </c>
      <c r="H818">
        <v>2013</v>
      </c>
      <c r="I818">
        <v>18.8</v>
      </c>
      <c r="J818" t="s">
        <v>3088</v>
      </c>
      <c r="K818" t="s">
        <v>3089</v>
      </c>
      <c r="L818" t="s">
        <v>1863</v>
      </c>
      <c r="T818">
        <v>1</v>
      </c>
      <c r="U818" t="s">
        <v>2878</v>
      </c>
      <c r="V818" t="s">
        <v>3090</v>
      </c>
    </row>
    <row r="819" spans="1:22" x14ac:dyDescent="0.35">
      <c r="A819" t="s">
        <v>3079</v>
      </c>
      <c r="F819" t="s">
        <v>2393</v>
      </c>
      <c r="G819" s="411" t="s">
        <v>3091</v>
      </c>
      <c r="H819">
        <v>2014</v>
      </c>
      <c r="I819">
        <v>18.100000000000001</v>
      </c>
      <c r="J819" t="s">
        <v>3092</v>
      </c>
      <c r="K819" t="s">
        <v>3093</v>
      </c>
      <c r="L819" t="s">
        <v>1863</v>
      </c>
      <c r="T819">
        <v>1</v>
      </c>
      <c r="U819" t="s">
        <v>2868</v>
      </c>
      <c r="V819" t="s">
        <v>806</v>
      </c>
    </row>
    <row r="820" spans="1:22" x14ac:dyDescent="0.35">
      <c r="A820" t="s">
        <v>3079</v>
      </c>
      <c r="F820" t="s">
        <v>2393</v>
      </c>
      <c r="G820" s="411" t="s">
        <v>3094</v>
      </c>
      <c r="H820">
        <v>2009</v>
      </c>
      <c r="I820">
        <v>30.3</v>
      </c>
      <c r="J820" t="s">
        <v>3095</v>
      </c>
      <c r="K820" t="s">
        <v>3096</v>
      </c>
      <c r="L820" t="s">
        <v>1863</v>
      </c>
      <c r="T820">
        <v>1</v>
      </c>
      <c r="U820" t="s">
        <v>2884</v>
      </c>
      <c r="V820" t="s">
        <v>814</v>
      </c>
    </row>
    <row r="821" spans="1:22" x14ac:dyDescent="0.35">
      <c r="A821" t="s">
        <v>3097</v>
      </c>
      <c r="B821" t="s">
        <v>3098</v>
      </c>
      <c r="C821" t="str">
        <f t="shared" ref="C821:C830" si="75">_xlfn.CONCAT(B821,U821)</f>
        <v>VC34ET</v>
      </c>
      <c r="F821" t="s">
        <v>2393</v>
      </c>
      <c r="G821" s="411" t="s">
        <v>3091</v>
      </c>
      <c r="H821" t="s">
        <v>2938</v>
      </c>
      <c r="I821">
        <v>21.81</v>
      </c>
      <c r="J821" t="s">
        <v>3099</v>
      </c>
      <c r="K821" t="s">
        <v>3093</v>
      </c>
      <c r="L821" t="s">
        <v>1863</v>
      </c>
      <c r="O821">
        <f>I821/100</f>
        <v>0.21809999999999999</v>
      </c>
      <c r="P821" t="s">
        <v>1863</v>
      </c>
      <c r="T821">
        <v>0</v>
      </c>
      <c r="U821" t="s">
        <v>2849</v>
      </c>
      <c r="V821" t="s">
        <v>594</v>
      </c>
    </row>
    <row r="822" spans="1:22" x14ac:dyDescent="0.35">
      <c r="A822" t="s">
        <v>3097</v>
      </c>
      <c r="B822" t="s">
        <v>3098</v>
      </c>
      <c r="C822" t="str">
        <f t="shared" si="75"/>
        <v>VC34ETR</v>
      </c>
      <c r="F822" t="s">
        <v>2393</v>
      </c>
      <c r="G822" s="411" t="s">
        <v>3091</v>
      </c>
      <c r="H822" t="s">
        <v>3005</v>
      </c>
      <c r="I822">
        <v>18.45</v>
      </c>
      <c r="J822" t="s">
        <v>3100</v>
      </c>
      <c r="K822" t="s">
        <v>3093</v>
      </c>
      <c r="L822" t="s">
        <v>1863</v>
      </c>
      <c r="O822">
        <f t="shared" ref="O822:O830" si="76">I822/100</f>
        <v>0.1845</v>
      </c>
      <c r="P822" t="s">
        <v>1863</v>
      </c>
      <c r="T822">
        <v>0.5</v>
      </c>
      <c r="U822" t="s">
        <v>2866</v>
      </c>
      <c r="V822" t="s">
        <v>84</v>
      </c>
    </row>
    <row r="823" spans="1:22" x14ac:dyDescent="0.35">
      <c r="A823" t="s">
        <v>3097</v>
      </c>
      <c r="B823" t="s">
        <v>3098</v>
      </c>
      <c r="C823" t="str">
        <f t="shared" si="75"/>
        <v>VC34ETU</v>
      </c>
      <c r="F823" t="s">
        <v>2393</v>
      </c>
      <c r="G823" s="411" t="s">
        <v>3091</v>
      </c>
      <c r="H823" t="s">
        <v>2938</v>
      </c>
      <c r="I823">
        <v>22.85</v>
      </c>
      <c r="J823" t="s">
        <v>3101</v>
      </c>
      <c r="K823" t="s">
        <v>3093</v>
      </c>
      <c r="L823" t="s">
        <v>2909</v>
      </c>
      <c r="O823">
        <f t="shared" si="76"/>
        <v>0.22850000000000001</v>
      </c>
      <c r="P823" t="s">
        <v>2909</v>
      </c>
      <c r="T823">
        <v>0.5</v>
      </c>
      <c r="U823" t="s">
        <v>2867</v>
      </c>
      <c r="V823" t="s">
        <v>336</v>
      </c>
    </row>
    <row r="824" spans="1:22" x14ac:dyDescent="0.35">
      <c r="A824" t="s">
        <v>3097</v>
      </c>
      <c r="B824" t="s">
        <v>3098</v>
      </c>
      <c r="C824" t="str">
        <f t="shared" si="75"/>
        <v>VC34ET01</v>
      </c>
      <c r="F824" t="s">
        <v>2393</v>
      </c>
      <c r="G824" s="411" t="s">
        <v>3091</v>
      </c>
      <c r="H824" t="s">
        <v>3102</v>
      </c>
      <c r="I824">
        <v>15.36</v>
      </c>
      <c r="J824" t="s">
        <v>3103</v>
      </c>
      <c r="K824" t="s">
        <v>3093</v>
      </c>
      <c r="L824" t="s">
        <v>2909</v>
      </c>
      <c r="O824">
        <f t="shared" si="76"/>
        <v>0.15359999999999999</v>
      </c>
      <c r="P824" t="s">
        <v>2909</v>
      </c>
      <c r="T824">
        <v>1</v>
      </c>
      <c r="U824" t="s">
        <v>2868</v>
      </c>
      <c r="V824" t="s">
        <v>806</v>
      </c>
    </row>
    <row r="825" spans="1:22" x14ac:dyDescent="0.35">
      <c r="A825" t="s">
        <v>3097</v>
      </c>
      <c r="B825" t="s">
        <v>3098</v>
      </c>
      <c r="C825" t="str">
        <f t="shared" si="75"/>
        <v>VC34ET03</v>
      </c>
      <c r="F825" t="s">
        <v>2393</v>
      </c>
      <c r="G825" s="411" t="s">
        <v>3091</v>
      </c>
      <c r="H825" t="s">
        <v>3005</v>
      </c>
      <c r="I825">
        <v>22.27</v>
      </c>
      <c r="J825" t="s">
        <v>3104</v>
      </c>
      <c r="K825" t="s">
        <v>3093</v>
      </c>
      <c r="L825" t="s">
        <v>2909</v>
      </c>
      <c r="O825">
        <f t="shared" si="76"/>
        <v>0.22270000000000001</v>
      </c>
      <c r="P825" t="s">
        <v>2909</v>
      </c>
      <c r="T825">
        <v>1</v>
      </c>
      <c r="U825" t="s">
        <v>2871</v>
      </c>
      <c r="V825" t="s">
        <v>805</v>
      </c>
    </row>
    <row r="826" spans="1:22" x14ac:dyDescent="0.35">
      <c r="A826" t="s">
        <v>3097</v>
      </c>
      <c r="B826" t="s">
        <v>3098</v>
      </c>
      <c r="C826" t="str">
        <f t="shared" si="75"/>
        <v>VC34ET04</v>
      </c>
      <c r="F826" t="s">
        <v>2393</v>
      </c>
      <c r="G826" s="411" t="s">
        <v>3091</v>
      </c>
      <c r="H826" t="s">
        <v>3005</v>
      </c>
      <c r="I826">
        <v>19.829999999999998</v>
      </c>
      <c r="J826" t="s">
        <v>3105</v>
      </c>
      <c r="K826" t="s">
        <v>3093</v>
      </c>
      <c r="L826" t="s">
        <v>2909</v>
      </c>
      <c r="O826">
        <f t="shared" si="76"/>
        <v>0.19829999999999998</v>
      </c>
      <c r="P826" t="s">
        <v>2909</v>
      </c>
      <c r="T826">
        <v>1</v>
      </c>
      <c r="U826" t="s">
        <v>2872</v>
      </c>
      <c r="V826" t="s">
        <v>809</v>
      </c>
    </row>
    <row r="827" spans="1:22" x14ac:dyDescent="0.35">
      <c r="A827" t="s">
        <v>3097</v>
      </c>
      <c r="B827" t="s">
        <v>3098</v>
      </c>
      <c r="C827" t="str">
        <f t="shared" si="75"/>
        <v>VC34ET05</v>
      </c>
      <c r="F827" t="s">
        <v>2393</v>
      </c>
      <c r="G827" s="411" t="s">
        <v>3091</v>
      </c>
      <c r="H827">
        <v>2017</v>
      </c>
      <c r="I827">
        <v>21.14</v>
      </c>
      <c r="J827" t="s">
        <v>3106</v>
      </c>
      <c r="K827" t="s">
        <v>3093</v>
      </c>
      <c r="L827" t="s">
        <v>2909</v>
      </c>
      <c r="O827">
        <f t="shared" si="76"/>
        <v>0.2114</v>
      </c>
      <c r="P827" t="s">
        <v>2909</v>
      </c>
      <c r="T827">
        <v>1</v>
      </c>
      <c r="U827" t="s">
        <v>2873</v>
      </c>
      <c r="V827" t="s">
        <v>2874</v>
      </c>
    </row>
    <row r="828" spans="1:22" x14ac:dyDescent="0.35">
      <c r="A828" t="s">
        <v>3097</v>
      </c>
      <c r="B828" t="s">
        <v>3098</v>
      </c>
      <c r="C828" t="str">
        <f t="shared" si="75"/>
        <v>VC34ET07</v>
      </c>
      <c r="F828" t="s">
        <v>2393</v>
      </c>
      <c r="G828" s="411" t="s">
        <v>3091</v>
      </c>
      <c r="H828" t="s">
        <v>2903</v>
      </c>
      <c r="I828">
        <v>23.83</v>
      </c>
      <c r="J828" t="s">
        <v>3107</v>
      </c>
      <c r="K828" t="s">
        <v>3093</v>
      </c>
      <c r="L828" t="s">
        <v>2909</v>
      </c>
      <c r="O828">
        <f t="shared" si="76"/>
        <v>0.23829999999999998</v>
      </c>
      <c r="P828" t="s">
        <v>2909</v>
      </c>
      <c r="T828">
        <v>1</v>
      </c>
      <c r="U828" t="s">
        <v>2878</v>
      </c>
      <c r="V828" t="s">
        <v>2879</v>
      </c>
    </row>
    <row r="829" spans="1:22" x14ac:dyDescent="0.35">
      <c r="A829" t="s">
        <v>3097</v>
      </c>
      <c r="B829" t="s">
        <v>3098</v>
      </c>
      <c r="C829" t="str">
        <f t="shared" si="75"/>
        <v>VC34ET14</v>
      </c>
      <c r="F829" t="s">
        <v>2393</v>
      </c>
      <c r="G829" s="411" t="s">
        <v>3091</v>
      </c>
      <c r="H829" t="s">
        <v>2938</v>
      </c>
      <c r="I829">
        <v>25.35</v>
      </c>
      <c r="J829" t="s">
        <v>3108</v>
      </c>
      <c r="K829" t="s">
        <v>3093</v>
      </c>
      <c r="L829" t="s">
        <v>2909</v>
      </c>
      <c r="O829">
        <f t="shared" si="76"/>
        <v>0.2535</v>
      </c>
      <c r="P829" t="s">
        <v>2909</v>
      </c>
      <c r="T829">
        <v>1</v>
      </c>
      <c r="U829" t="s">
        <v>2884</v>
      </c>
      <c r="V829" t="s">
        <v>814</v>
      </c>
    </row>
    <row r="830" spans="1:22" x14ac:dyDescent="0.35">
      <c r="A830" t="s">
        <v>3097</v>
      </c>
      <c r="B830" t="s">
        <v>3098</v>
      </c>
      <c r="C830" t="str">
        <f t="shared" si="75"/>
        <v>VC34ET15</v>
      </c>
      <c r="F830" t="s">
        <v>2393</v>
      </c>
      <c r="G830" s="411" t="s">
        <v>3094</v>
      </c>
      <c r="H830">
        <v>2019</v>
      </c>
      <c r="I830">
        <v>24.43</v>
      </c>
      <c r="J830" t="s">
        <v>3109</v>
      </c>
      <c r="K830" t="s">
        <v>3110</v>
      </c>
      <c r="L830" t="s">
        <v>1863</v>
      </c>
      <c r="O830">
        <f t="shared" si="76"/>
        <v>0.24429999999999999</v>
      </c>
      <c r="P830" t="s">
        <v>1863</v>
      </c>
      <c r="T830">
        <v>1</v>
      </c>
      <c r="U830" t="s">
        <v>2885</v>
      </c>
      <c r="V830" t="s">
        <v>2886</v>
      </c>
    </row>
    <row r="831" spans="1:22" x14ac:dyDescent="0.35">
      <c r="A831" t="s">
        <v>3111</v>
      </c>
      <c r="D831" t="s">
        <v>2713</v>
      </c>
      <c r="F831" t="s">
        <v>519</v>
      </c>
      <c r="G831" s="411" t="s">
        <v>3080</v>
      </c>
      <c r="H831">
        <v>2015</v>
      </c>
      <c r="I831">
        <v>3.2</v>
      </c>
      <c r="K831" t="s">
        <v>3083</v>
      </c>
      <c r="L831" t="s">
        <v>1863</v>
      </c>
      <c r="O831">
        <f>I831/100</f>
        <v>3.2000000000000001E-2</v>
      </c>
      <c r="Q831" s="425"/>
      <c r="T831">
        <v>0</v>
      </c>
      <c r="U831" t="s">
        <v>2849</v>
      </c>
      <c r="V831" t="s">
        <v>594</v>
      </c>
    </row>
    <row r="832" spans="1:22" x14ac:dyDescent="0.35">
      <c r="A832" t="s">
        <v>3111</v>
      </c>
      <c r="F832" t="s">
        <v>519</v>
      </c>
      <c r="G832" s="411" t="s">
        <v>3468</v>
      </c>
      <c r="H832">
        <v>2015</v>
      </c>
      <c r="I832">
        <v>3.5</v>
      </c>
      <c r="K832" t="s">
        <v>3123</v>
      </c>
      <c r="L832" t="s">
        <v>1863</v>
      </c>
      <c r="Q832" s="425"/>
      <c r="T832">
        <v>0</v>
      </c>
      <c r="U832" t="s">
        <v>2849</v>
      </c>
      <c r="V832" t="s">
        <v>594</v>
      </c>
    </row>
    <row r="833" spans="1:22" x14ac:dyDescent="0.35">
      <c r="A833" t="s">
        <v>3111</v>
      </c>
      <c r="F833" t="s">
        <v>519</v>
      </c>
      <c r="G833" s="411" t="s">
        <v>3469</v>
      </c>
      <c r="H833">
        <v>2015</v>
      </c>
      <c r="I833">
        <v>3</v>
      </c>
      <c r="K833" t="s">
        <v>3470</v>
      </c>
      <c r="L833" t="s">
        <v>1863</v>
      </c>
      <c r="Q833" s="414"/>
      <c r="T833">
        <v>0</v>
      </c>
      <c r="U833" t="s">
        <v>2849</v>
      </c>
      <c r="V833" t="s">
        <v>594</v>
      </c>
    </row>
    <row r="834" spans="1:22" x14ac:dyDescent="0.35">
      <c r="A834" t="s">
        <v>3111</v>
      </c>
      <c r="B834" t="s">
        <v>3462</v>
      </c>
      <c r="C834" t="str">
        <f t="shared" ref="C834:C839" si="77">_xlfn.CONCAT(B834,U834)</f>
        <v>VC35aET</v>
      </c>
      <c r="F834" t="s">
        <v>519</v>
      </c>
      <c r="G834" s="411" t="s">
        <v>3113</v>
      </c>
      <c r="H834">
        <v>2015</v>
      </c>
      <c r="I834">
        <v>2.6</v>
      </c>
      <c r="K834" t="s">
        <v>3471</v>
      </c>
      <c r="L834" t="s">
        <v>1863</v>
      </c>
      <c r="O834">
        <f>I834/100</f>
        <v>2.6000000000000002E-2</v>
      </c>
      <c r="Q834" s="414">
        <v>1</v>
      </c>
      <c r="R834" t="s">
        <v>3114</v>
      </c>
      <c r="T834">
        <v>0</v>
      </c>
      <c r="U834" t="s">
        <v>2849</v>
      </c>
      <c r="V834" t="s">
        <v>594</v>
      </c>
    </row>
    <row r="835" spans="1:22" x14ac:dyDescent="0.35">
      <c r="A835" t="s">
        <v>3111</v>
      </c>
      <c r="B835" t="s">
        <v>3463</v>
      </c>
      <c r="C835" t="str">
        <f t="shared" si="77"/>
        <v>VC35bET</v>
      </c>
      <c r="F835" t="s">
        <v>519</v>
      </c>
      <c r="G835" s="411" t="s">
        <v>3115</v>
      </c>
      <c r="H835">
        <v>2015</v>
      </c>
      <c r="I835">
        <v>2.6</v>
      </c>
      <c r="K835" t="s">
        <v>3472</v>
      </c>
      <c r="L835" t="s">
        <v>1863</v>
      </c>
      <c r="O835">
        <f t="shared" ref="O835:O839" si="78">I835/100</f>
        <v>2.6000000000000002E-2</v>
      </c>
      <c r="Q835" s="414">
        <v>1</v>
      </c>
      <c r="R835" t="s">
        <v>3114</v>
      </c>
      <c r="T835">
        <v>0</v>
      </c>
      <c r="U835" t="s">
        <v>2849</v>
      </c>
      <c r="V835" t="s">
        <v>594</v>
      </c>
    </row>
    <row r="836" spans="1:22" x14ac:dyDescent="0.35">
      <c r="A836" t="s">
        <v>3111</v>
      </c>
      <c r="B836" t="s">
        <v>3464</v>
      </c>
      <c r="C836" t="str">
        <f t="shared" si="77"/>
        <v>VC35cET</v>
      </c>
      <c r="F836" t="s">
        <v>519</v>
      </c>
      <c r="G836" s="411" t="s">
        <v>3116</v>
      </c>
      <c r="H836">
        <v>2015</v>
      </c>
      <c r="I836">
        <v>3.9</v>
      </c>
      <c r="K836" t="s">
        <v>3473</v>
      </c>
      <c r="L836" t="s">
        <v>1863</v>
      </c>
      <c r="O836">
        <f t="shared" si="78"/>
        <v>3.9E-2</v>
      </c>
      <c r="Q836" s="414">
        <v>1</v>
      </c>
      <c r="R836" t="s">
        <v>3114</v>
      </c>
      <c r="T836">
        <v>0</v>
      </c>
      <c r="U836" t="s">
        <v>2849</v>
      </c>
      <c r="V836" t="s">
        <v>594</v>
      </c>
    </row>
    <row r="837" spans="1:22" x14ac:dyDescent="0.35">
      <c r="A837" t="s">
        <v>3111</v>
      </c>
      <c r="B837" t="s">
        <v>3465</v>
      </c>
      <c r="C837" t="str">
        <f t="shared" si="77"/>
        <v>VC35dET</v>
      </c>
      <c r="F837" t="s">
        <v>519</v>
      </c>
      <c r="G837" s="411" t="s">
        <v>3117</v>
      </c>
      <c r="H837">
        <v>2015</v>
      </c>
      <c r="I837">
        <v>4.3</v>
      </c>
      <c r="K837" t="s">
        <v>3474</v>
      </c>
      <c r="L837" t="s">
        <v>1863</v>
      </c>
      <c r="O837">
        <f t="shared" si="78"/>
        <v>4.2999999999999997E-2</v>
      </c>
      <c r="Q837" s="414">
        <v>1</v>
      </c>
      <c r="R837" t="s">
        <v>3114</v>
      </c>
      <c r="T837">
        <v>0</v>
      </c>
      <c r="U837" t="s">
        <v>2849</v>
      </c>
      <c r="V837" t="s">
        <v>594</v>
      </c>
    </row>
    <row r="838" spans="1:22" x14ac:dyDescent="0.35">
      <c r="A838" t="s">
        <v>3111</v>
      </c>
      <c r="B838" t="s">
        <v>3466</v>
      </c>
      <c r="C838" t="str">
        <f t="shared" si="77"/>
        <v>VC35eET</v>
      </c>
      <c r="F838" t="s">
        <v>519</v>
      </c>
      <c r="G838" s="411" t="s">
        <v>3118</v>
      </c>
      <c r="H838">
        <v>2015</v>
      </c>
      <c r="I838">
        <v>4.9000000000000004</v>
      </c>
      <c r="K838" t="s">
        <v>3475</v>
      </c>
      <c r="L838" t="s">
        <v>1863</v>
      </c>
      <c r="O838">
        <f t="shared" si="78"/>
        <v>4.9000000000000002E-2</v>
      </c>
      <c r="Q838" s="414">
        <v>1</v>
      </c>
      <c r="R838" t="s">
        <v>3114</v>
      </c>
      <c r="T838">
        <v>0</v>
      </c>
      <c r="U838" t="s">
        <v>2849</v>
      </c>
      <c r="V838" t="s">
        <v>594</v>
      </c>
    </row>
    <row r="839" spans="1:22" x14ac:dyDescent="0.35">
      <c r="A839" t="s">
        <v>3111</v>
      </c>
      <c r="B839" t="s">
        <v>3467</v>
      </c>
      <c r="C839" t="str">
        <f t="shared" si="77"/>
        <v>VC35fET</v>
      </c>
      <c r="F839" t="s">
        <v>519</v>
      </c>
      <c r="G839" s="411" t="s">
        <v>3119</v>
      </c>
      <c r="H839">
        <v>2015</v>
      </c>
      <c r="I839">
        <v>4.5999999999999996</v>
      </c>
      <c r="K839" t="s">
        <v>3476</v>
      </c>
      <c r="L839" t="s">
        <v>1863</v>
      </c>
      <c r="O839">
        <f t="shared" si="78"/>
        <v>4.5999999999999999E-2</v>
      </c>
      <c r="Q839" s="414">
        <v>1</v>
      </c>
      <c r="R839" t="s">
        <v>3114</v>
      </c>
      <c r="T839">
        <v>0</v>
      </c>
      <c r="U839" t="s">
        <v>2849</v>
      </c>
      <c r="V839" t="s">
        <v>594</v>
      </c>
    </row>
    <row r="840" spans="1:22" s="418" customFormat="1" x14ac:dyDescent="0.35">
      <c r="A840" s="418" t="s">
        <v>3120</v>
      </c>
      <c r="F840" s="418" t="s">
        <v>3121</v>
      </c>
      <c r="G840" s="419" t="s">
        <v>3122</v>
      </c>
      <c r="H840" s="418">
        <v>2015</v>
      </c>
      <c r="I840" s="418">
        <v>8.9</v>
      </c>
      <c r="K840" s="418" t="s">
        <v>3123</v>
      </c>
      <c r="Q840" s="426"/>
      <c r="T840" s="418">
        <v>0</v>
      </c>
      <c r="U840" s="418" t="s">
        <v>2849</v>
      </c>
      <c r="V840" s="418" t="s">
        <v>594</v>
      </c>
    </row>
    <row r="841" spans="1:22" x14ac:dyDescent="0.35">
      <c r="A841" t="s">
        <v>2850</v>
      </c>
      <c r="B841" t="s">
        <v>3124</v>
      </c>
      <c r="C841" t="str">
        <f t="shared" ref="C841:C869" si="79">_xlfn.CONCAT(B841,U841)</f>
        <v>VC36ET</v>
      </c>
      <c r="D841" t="s">
        <v>2714</v>
      </c>
      <c r="E841" t="s">
        <v>3125</v>
      </c>
      <c r="F841" t="s">
        <v>3121</v>
      </c>
      <c r="G841" s="411" t="s">
        <v>3122</v>
      </c>
      <c r="H841">
        <v>2016</v>
      </c>
      <c r="I841">
        <v>4.7</v>
      </c>
      <c r="K841" t="s">
        <v>3123</v>
      </c>
      <c r="L841" t="s">
        <v>3126</v>
      </c>
      <c r="O841" s="412">
        <f>I841/100</f>
        <v>4.7E-2</v>
      </c>
      <c r="Q841" s="422">
        <f>(I841/I842)^(1/(H841-H842))</f>
        <v>0.91570376443284174</v>
      </c>
      <c r="T841">
        <v>0</v>
      </c>
      <c r="U841" t="s">
        <v>2849</v>
      </c>
      <c r="V841" t="s">
        <v>594</v>
      </c>
    </row>
    <row r="842" spans="1:22" x14ac:dyDescent="0.35">
      <c r="A842" t="s">
        <v>2850</v>
      </c>
      <c r="B842" t="s">
        <v>3124</v>
      </c>
      <c r="E842" t="s">
        <v>3125</v>
      </c>
      <c r="F842" t="s">
        <v>3121</v>
      </c>
      <c r="G842" s="411" t="s">
        <v>3122</v>
      </c>
      <c r="H842">
        <v>2011</v>
      </c>
      <c r="I842">
        <v>7.3</v>
      </c>
      <c r="K842" t="s">
        <v>3123</v>
      </c>
      <c r="L842" t="s">
        <v>3126</v>
      </c>
      <c r="O842" s="412">
        <f t="shared" ref="O842:O868" si="80">I842/100</f>
        <v>7.2999999999999995E-2</v>
      </c>
      <c r="T842">
        <v>0</v>
      </c>
      <c r="U842" t="s">
        <v>2849</v>
      </c>
      <c r="V842" t="s">
        <v>594</v>
      </c>
    </row>
    <row r="843" spans="1:22" x14ac:dyDescent="0.35">
      <c r="A843" t="s">
        <v>2850</v>
      </c>
      <c r="B843" t="s">
        <v>3124</v>
      </c>
      <c r="C843" t="str">
        <f t="shared" si="79"/>
        <v>VC36ETR</v>
      </c>
      <c r="E843" t="s">
        <v>3125</v>
      </c>
      <c r="F843" t="s">
        <v>3121</v>
      </c>
      <c r="G843" s="411" t="s">
        <v>3122</v>
      </c>
      <c r="H843">
        <v>2016</v>
      </c>
      <c r="I843">
        <v>4.5</v>
      </c>
      <c r="K843" t="s">
        <v>3123</v>
      </c>
      <c r="L843" t="s">
        <v>3126</v>
      </c>
      <c r="O843" s="412">
        <f t="shared" si="80"/>
        <v>4.4999999999999998E-2</v>
      </c>
      <c r="Q843" s="422">
        <f>(I843/I844)^(1/(H843-H844))</f>
        <v>0.93791647568279557</v>
      </c>
      <c r="T843">
        <v>0.5</v>
      </c>
      <c r="U843" t="s">
        <v>2866</v>
      </c>
      <c r="V843" t="s">
        <v>84</v>
      </c>
    </row>
    <row r="844" spans="1:22" x14ac:dyDescent="0.35">
      <c r="A844" t="s">
        <v>2850</v>
      </c>
      <c r="B844" t="s">
        <v>3124</v>
      </c>
      <c r="E844" t="s">
        <v>3125</v>
      </c>
      <c r="F844" t="s">
        <v>3121</v>
      </c>
      <c r="G844" s="411" t="s">
        <v>3122</v>
      </c>
      <c r="H844">
        <v>2011</v>
      </c>
      <c r="I844">
        <v>6.2</v>
      </c>
      <c r="K844" t="s">
        <v>3123</v>
      </c>
      <c r="L844" t="s">
        <v>3126</v>
      </c>
      <c r="O844" s="412">
        <f t="shared" si="80"/>
        <v>6.2E-2</v>
      </c>
      <c r="T844">
        <v>0.5</v>
      </c>
      <c r="U844" t="s">
        <v>2866</v>
      </c>
      <c r="V844" t="s">
        <v>84</v>
      </c>
    </row>
    <row r="845" spans="1:22" x14ac:dyDescent="0.35">
      <c r="A845" t="s">
        <v>2850</v>
      </c>
      <c r="B845" t="s">
        <v>3124</v>
      </c>
      <c r="C845" t="str">
        <f t="shared" si="79"/>
        <v>VC36ETU</v>
      </c>
      <c r="E845" t="s">
        <v>3125</v>
      </c>
      <c r="F845" t="s">
        <v>3121</v>
      </c>
      <c r="G845" s="411" t="s">
        <v>3122</v>
      </c>
      <c r="H845">
        <v>2016</v>
      </c>
      <c r="I845">
        <v>4.5</v>
      </c>
      <c r="K845" t="s">
        <v>3123</v>
      </c>
      <c r="L845" t="s">
        <v>3126</v>
      </c>
      <c r="O845" s="412">
        <f t="shared" si="80"/>
        <v>4.4999999999999998E-2</v>
      </c>
      <c r="Q845" s="422">
        <f>(I845/I846)^(1/(H845-H846))</f>
        <v>0.88264617913314714</v>
      </c>
      <c r="T845">
        <v>0.5</v>
      </c>
      <c r="U845" t="s">
        <v>2867</v>
      </c>
      <c r="V845" t="s">
        <v>336</v>
      </c>
    </row>
    <row r="846" spans="1:22" x14ac:dyDescent="0.35">
      <c r="A846" t="s">
        <v>2850</v>
      </c>
      <c r="B846" t="s">
        <v>3124</v>
      </c>
      <c r="E846" t="s">
        <v>3125</v>
      </c>
      <c r="F846" t="s">
        <v>3121</v>
      </c>
      <c r="G846" s="411" t="s">
        <v>3122</v>
      </c>
      <c r="H846">
        <v>2011</v>
      </c>
      <c r="I846">
        <v>8.4</v>
      </c>
      <c r="K846" t="s">
        <v>3123</v>
      </c>
      <c r="L846" t="s">
        <v>3126</v>
      </c>
      <c r="O846" s="412">
        <f t="shared" si="80"/>
        <v>8.4000000000000005E-2</v>
      </c>
      <c r="T846">
        <v>0.5</v>
      </c>
      <c r="U846" t="s">
        <v>2867</v>
      </c>
      <c r="V846" t="s">
        <v>336</v>
      </c>
    </row>
    <row r="847" spans="1:22" x14ac:dyDescent="0.35">
      <c r="A847" t="s">
        <v>2850</v>
      </c>
      <c r="B847" t="s">
        <v>3124</v>
      </c>
      <c r="C847" t="str">
        <f t="shared" si="79"/>
        <v>VC36ET01</v>
      </c>
      <c r="E847" t="s">
        <v>3125</v>
      </c>
      <c r="F847" t="s">
        <v>3121</v>
      </c>
      <c r="G847" s="411" t="s">
        <v>3122</v>
      </c>
      <c r="H847">
        <v>2016</v>
      </c>
      <c r="I847">
        <v>1.2</v>
      </c>
      <c r="K847" t="s">
        <v>3123</v>
      </c>
      <c r="L847" t="s">
        <v>3126</v>
      </c>
      <c r="O847" s="412">
        <f t="shared" si="80"/>
        <v>1.2E-2</v>
      </c>
      <c r="Q847" s="422">
        <f>(I847/I848)^(1/(H847-H848))</f>
        <v>0.94408751129490198</v>
      </c>
      <c r="T847">
        <v>1</v>
      </c>
      <c r="U847" t="s">
        <v>2868</v>
      </c>
      <c r="V847" t="s">
        <v>806</v>
      </c>
    </row>
    <row r="848" spans="1:22" x14ac:dyDescent="0.35">
      <c r="A848" t="s">
        <v>2850</v>
      </c>
      <c r="B848" t="s">
        <v>3124</v>
      </c>
      <c r="E848" t="s">
        <v>3125</v>
      </c>
      <c r="F848" t="s">
        <v>3121</v>
      </c>
      <c r="G848" s="411" t="s">
        <v>3122</v>
      </c>
      <c r="H848">
        <v>2011</v>
      </c>
      <c r="I848">
        <v>1.6</v>
      </c>
      <c r="K848" t="s">
        <v>3123</v>
      </c>
      <c r="L848" t="s">
        <v>3126</v>
      </c>
      <c r="O848" s="412">
        <f t="shared" si="80"/>
        <v>1.6E-2</v>
      </c>
      <c r="T848">
        <v>1</v>
      </c>
      <c r="U848" t="s">
        <v>2868</v>
      </c>
      <c r="V848" t="s">
        <v>806</v>
      </c>
    </row>
    <row r="849" spans="1:22" x14ac:dyDescent="0.35">
      <c r="A849" t="s">
        <v>2850</v>
      </c>
      <c r="B849" t="s">
        <v>3124</v>
      </c>
      <c r="C849" t="str">
        <f t="shared" si="79"/>
        <v>VC36ET02</v>
      </c>
      <c r="E849" t="s">
        <v>3125</v>
      </c>
      <c r="F849" t="s">
        <v>3121</v>
      </c>
      <c r="G849" s="411" t="s">
        <v>3122</v>
      </c>
      <c r="H849">
        <v>2016</v>
      </c>
      <c r="I849">
        <v>10</v>
      </c>
      <c r="K849" t="s">
        <v>3123</v>
      </c>
      <c r="L849" t="s">
        <v>3126</v>
      </c>
      <c r="O849" s="412">
        <f t="shared" si="80"/>
        <v>0.1</v>
      </c>
      <c r="Q849" s="422">
        <f>(I849/I850)^(1/(H849-H850))</f>
        <v>0.85180272951111635</v>
      </c>
      <c r="T849">
        <v>1</v>
      </c>
      <c r="U849" t="s">
        <v>2869</v>
      </c>
      <c r="V849" t="s">
        <v>2946</v>
      </c>
    </row>
    <row r="850" spans="1:22" x14ac:dyDescent="0.35">
      <c r="A850" t="s">
        <v>2850</v>
      </c>
      <c r="B850" t="s">
        <v>3124</v>
      </c>
      <c r="E850" t="s">
        <v>3125</v>
      </c>
      <c r="F850" t="s">
        <v>3121</v>
      </c>
      <c r="G850" s="411" t="s">
        <v>3122</v>
      </c>
      <c r="H850">
        <v>2011</v>
      </c>
      <c r="I850">
        <v>22.3</v>
      </c>
      <c r="K850" t="s">
        <v>3123</v>
      </c>
      <c r="L850" t="s">
        <v>3126</v>
      </c>
      <c r="O850" s="412">
        <f t="shared" si="80"/>
        <v>0.223</v>
      </c>
      <c r="T850">
        <v>1</v>
      </c>
      <c r="U850" t="s">
        <v>2869</v>
      </c>
      <c r="V850" t="s">
        <v>2946</v>
      </c>
    </row>
    <row r="851" spans="1:22" x14ac:dyDescent="0.35">
      <c r="A851" t="s">
        <v>2850</v>
      </c>
      <c r="B851" t="s">
        <v>3124</v>
      </c>
      <c r="C851" t="str">
        <f t="shared" si="79"/>
        <v>VC36ET03</v>
      </c>
      <c r="E851" t="s">
        <v>3125</v>
      </c>
      <c r="F851" t="s">
        <v>3121</v>
      </c>
      <c r="G851" s="411" t="s">
        <v>3122</v>
      </c>
      <c r="H851">
        <v>2016</v>
      </c>
      <c r="I851">
        <v>0.7</v>
      </c>
      <c r="K851" t="s">
        <v>3123</v>
      </c>
      <c r="L851" t="s">
        <v>3126</v>
      </c>
      <c r="O851" s="412">
        <f t="shared" si="80"/>
        <v>6.9999999999999993E-3</v>
      </c>
      <c r="Q851" s="422">
        <f>(I851/I852)^(1/(H851-H852))</f>
        <v>0.78158705837046549</v>
      </c>
      <c r="T851">
        <v>1</v>
      </c>
      <c r="U851" t="s">
        <v>2871</v>
      </c>
      <c r="V851" t="s">
        <v>805</v>
      </c>
    </row>
    <row r="852" spans="1:22" x14ac:dyDescent="0.35">
      <c r="A852" t="s">
        <v>2850</v>
      </c>
      <c r="B852" t="s">
        <v>3124</v>
      </c>
      <c r="E852" t="s">
        <v>3125</v>
      </c>
      <c r="F852" t="s">
        <v>3121</v>
      </c>
      <c r="G852" s="411" t="s">
        <v>3122</v>
      </c>
      <c r="H852">
        <v>2011</v>
      </c>
      <c r="I852">
        <v>2.4</v>
      </c>
      <c r="K852" t="s">
        <v>3123</v>
      </c>
      <c r="L852" t="s">
        <v>3126</v>
      </c>
      <c r="O852" s="412">
        <f t="shared" si="80"/>
        <v>2.4E-2</v>
      </c>
      <c r="T852">
        <v>1</v>
      </c>
      <c r="U852" t="s">
        <v>2871</v>
      </c>
      <c r="V852" t="s">
        <v>805</v>
      </c>
    </row>
    <row r="853" spans="1:22" x14ac:dyDescent="0.35">
      <c r="A853" t="s">
        <v>2850</v>
      </c>
      <c r="B853" t="s">
        <v>3124</v>
      </c>
      <c r="C853" t="str">
        <f t="shared" si="79"/>
        <v>VC36ET04</v>
      </c>
      <c r="E853" t="s">
        <v>3125</v>
      </c>
      <c r="F853" t="s">
        <v>3121</v>
      </c>
      <c r="G853" s="411" t="s">
        <v>3122</v>
      </c>
      <c r="H853">
        <v>2016</v>
      </c>
      <c r="I853">
        <v>6.7</v>
      </c>
      <c r="K853" t="s">
        <v>3123</v>
      </c>
      <c r="L853" t="s">
        <v>3126</v>
      </c>
      <c r="O853" s="412">
        <f t="shared" si="80"/>
        <v>6.7000000000000004E-2</v>
      </c>
      <c r="Q853" s="422">
        <f>(I853/I854)^(1/(H853-H854))</f>
        <v>0.94268470047285413</v>
      </c>
      <c r="T853">
        <v>1</v>
      </c>
      <c r="U853" t="s">
        <v>2872</v>
      </c>
      <c r="V853" t="s">
        <v>809</v>
      </c>
    </row>
    <row r="854" spans="1:22" x14ac:dyDescent="0.35">
      <c r="A854" t="s">
        <v>2850</v>
      </c>
      <c r="B854" t="s">
        <v>3124</v>
      </c>
      <c r="E854" t="s">
        <v>3125</v>
      </c>
      <c r="F854" t="s">
        <v>3121</v>
      </c>
      <c r="G854" s="411" t="s">
        <v>3122</v>
      </c>
      <c r="H854">
        <v>2011</v>
      </c>
      <c r="I854">
        <v>9</v>
      </c>
      <c r="K854" t="s">
        <v>3123</v>
      </c>
      <c r="L854" t="s">
        <v>3126</v>
      </c>
      <c r="O854" s="412">
        <f t="shared" si="80"/>
        <v>0.09</v>
      </c>
      <c r="T854">
        <v>1</v>
      </c>
      <c r="U854" t="s">
        <v>2872</v>
      </c>
      <c r="V854" t="s">
        <v>809</v>
      </c>
    </row>
    <row r="855" spans="1:22" x14ac:dyDescent="0.35">
      <c r="A855" t="s">
        <v>2850</v>
      </c>
      <c r="B855" t="s">
        <v>3124</v>
      </c>
      <c r="C855" t="str">
        <f t="shared" si="79"/>
        <v>VC36ET05</v>
      </c>
      <c r="E855" t="s">
        <v>3125</v>
      </c>
      <c r="F855" t="s">
        <v>3121</v>
      </c>
      <c r="G855" s="411" t="s">
        <v>3122</v>
      </c>
      <c r="H855">
        <v>2016</v>
      </c>
      <c r="I855">
        <v>18.2</v>
      </c>
      <c r="K855" t="s">
        <v>3123</v>
      </c>
      <c r="L855" t="s">
        <v>3126</v>
      </c>
      <c r="O855" s="412">
        <f t="shared" si="80"/>
        <v>0.182</v>
      </c>
      <c r="Q855" s="422">
        <f>(I855/I856)^(1/(H855-H856))</f>
        <v>0.94538970591709703</v>
      </c>
      <c r="T855">
        <v>1</v>
      </c>
      <c r="U855" t="s">
        <v>2873</v>
      </c>
      <c r="V855" t="s">
        <v>2874</v>
      </c>
    </row>
    <row r="856" spans="1:22" x14ac:dyDescent="0.35">
      <c r="A856" t="s">
        <v>2850</v>
      </c>
      <c r="B856" t="s">
        <v>3124</v>
      </c>
      <c r="E856" t="s">
        <v>3125</v>
      </c>
      <c r="F856" t="s">
        <v>3121</v>
      </c>
      <c r="G856" s="411" t="s">
        <v>3122</v>
      </c>
      <c r="H856">
        <v>2011</v>
      </c>
      <c r="I856">
        <v>24.1</v>
      </c>
      <c r="K856" t="s">
        <v>3123</v>
      </c>
      <c r="L856" t="s">
        <v>3126</v>
      </c>
      <c r="O856" s="412">
        <f t="shared" si="80"/>
        <v>0.24100000000000002</v>
      </c>
      <c r="T856">
        <v>1</v>
      </c>
      <c r="U856" t="s">
        <v>2873</v>
      </c>
      <c r="V856" t="s">
        <v>2874</v>
      </c>
    </row>
    <row r="857" spans="1:22" x14ac:dyDescent="0.35">
      <c r="A857" t="s">
        <v>2850</v>
      </c>
      <c r="B857" t="s">
        <v>3124</v>
      </c>
      <c r="C857" t="str">
        <f t="shared" si="79"/>
        <v>VC36ET06</v>
      </c>
      <c r="E857" t="s">
        <v>3125</v>
      </c>
      <c r="F857" t="s">
        <v>3121</v>
      </c>
      <c r="G857" s="411" t="s">
        <v>3122</v>
      </c>
      <c r="H857">
        <v>2016</v>
      </c>
      <c r="I857">
        <v>12.8</v>
      </c>
      <c r="K857" t="s">
        <v>3123</v>
      </c>
      <c r="L857" t="s">
        <v>3126</v>
      </c>
      <c r="O857" s="412">
        <f t="shared" si="80"/>
        <v>0.128</v>
      </c>
      <c r="Q857" s="422">
        <f>(I857/I858)^(1/(H857-H858))</f>
        <v>1.046458378616733</v>
      </c>
      <c r="T857">
        <v>1</v>
      </c>
      <c r="U857" t="s">
        <v>2876</v>
      </c>
      <c r="V857" t="s">
        <v>2877</v>
      </c>
    </row>
    <row r="858" spans="1:22" x14ac:dyDescent="0.35">
      <c r="A858" t="s">
        <v>2850</v>
      </c>
      <c r="B858" t="s">
        <v>3124</v>
      </c>
      <c r="E858" t="s">
        <v>3125</v>
      </c>
      <c r="F858" t="s">
        <v>3121</v>
      </c>
      <c r="G858" s="411" t="s">
        <v>3122</v>
      </c>
      <c r="H858">
        <v>2011</v>
      </c>
      <c r="I858">
        <v>10.199999999999999</v>
      </c>
      <c r="K858" t="s">
        <v>3123</v>
      </c>
      <c r="L858" t="s">
        <v>3126</v>
      </c>
      <c r="O858" s="412">
        <f t="shared" si="80"/>
        <v>0.10199999999999999</v>
      </c>
      <c r="T858">
        <v>1</v>
      </c>
      <c r="U858" t="s">
        <v>2876</v>
      </c>
      <c r="V858" t="s">
        <v>2877</v>
      </c>
    </row>
    <row r="859" spans="1:22" x14ac:dyDescent="0.35">
      <c r="A859" t="s">
        <v>2850</v>
      </c>
      <c r="B859" t="s">
        <v>3124</v>
      </c>
      <c r="C859" t="str">
        <f t="shared" si="79"/>
        <v>VC36ET07</v>
      </c>
      <c r="E859" t="s">
        <v>3125</v>
      </c>
      <c r="F859" t="s">
        <v>3121</v>
      </c>
      <c r="G859" s="411" t="s">
        <v>3122</v>
      </c>
      <c r="H859">
        <v>2016</v>
      </c>
      <c r="I859">
        <v>2.7</v>
      </c>
      <c r="K859" t="s">
        <v>3123</v>
      </c>
      <c r="L859" t="s">
        <v>3126</v>
      </c>
      <c r="O859" s="412">
        <f t="shared" si="80"/>
        <v>2.7000000000000003E-2</v>
      </c>
      <c r="Q859" s="422">
        <f>(I859/I860)^(1/(H859-H860))</f>
        <v>0.86118762733689047</v>
      </c>
      <c r="T859">
        <v>1</v>
      </c>
      <c r="U859" t="s">
        <v>2878</v>
      </c>
      <c r="V859" t="s">
        <v>2879</v>
      </c>
    </row>
    <row r="860" spans="1:22" x14ac:dyDescent="0.35">
      <c r="A860" t="s">
        <v>2850</v>
      </c>
      <c r="B860" t="s">
        <v>3124</v>
      </c>
      <c r="E860" t="s">
        <v>3125</v>
      </c>
      <c r="F860" t="s">
        <v>3121</v>
      </c>
      <c r="G860" s="411" t="s">
        <v>3122</v>
      </c>
      <c r="H860">
        <v>2011</v>
      </c>
      <c r="I860">
        <v>5.7</v>
      </c>
      <c r="K860" t="s">
        <v>3123</v>
      </c>
      <c r="L860" t="s">
        <v>3126</v>
      </c>
      <c r="O860" s="412">
        <f t="shared" si="80"/>
        <v>5.7000000000000002E-2</v>
      </c>
      <c r="T860">
        <v>1</v>
      </c>
      <c r="U860" t="s">
        <v>2878</v>
      </c>
      <c r="V860" t="s">
        <v>2879</v>
      </c>
    </row>
    <row r="861" spans="1:22" x14ac:dyDescent="0.35">
      <c r="A861" t="s">
        <v>2850</v>
      </c>
      <c r="B861" t="s">
        <v>3124</v>
      </c>
      <c r="C861" t="str">
        <f t="shared" si="79"/>
        <v>VC36ET12</v>
      </c>
      <c r="E861" t="s">
        <v>3125</v>
      </c>
      <c r="F861" t="s">
        <v>3121</v>
      </c>
      <c r="G861" s="411" t="s">
        <v>3122</v>
      </c>
      <c r="H861">
        <v>2016</v>
      </c>
      <c r="I861">
        <v>10.8</v>
      </c>
      <c r="K861" t="s">
        <v>3123</v>
      </c>
      <c r="L861" t="s">
        <v>3126</v>
      </c>
      <c r="O861" s="412">
        <f t="shared" si="80"/>
        <v>0.10800000000000001</v>
      </c>
      <c r="Q861" s="422">
        <f>(I861/I862)^(1/(H861-H862))</f>
        <v>0.88405391544249468</v>
      </c>
      <c r="T861">
        <v>1</v>
      </c>
      <c r="U861" t="s">
        <v>2880</v>
      </c>
      <c r="V861" t="s">
        <v>2881</v>
      </c>
    </row>
    <row r="862" spans="1:22" x14ac:dyDescent="0.35">
      <c r="A862" t="s">
        <v>2850</v>
      </c>
      <c r="B862" t="s">
        <v>3124</v>
      </c>
      <c r="E862" t="s">
        <v>3125</v>
      </c>
      <c r="F862" t="s">
        <v>3121</v>
      </c>
      <c r="G862" s="411" t="s">
        <v>3122</v>
      </c>
      <c r="H862">
        <v>2011</v>
      </c>
      <c r="I862">
        <v>20</v>
      </c>
      <c r="K862" t="s">
        <v>3123</v>
      </c>
      <c r="L862" t="s">
        <v>3126</v>
      </c>
      <c r="O862" s="412">
        <f t="shared" si="80"/>
        <v>0.2</v>
      </c>
      <c r="T862">
        <v>1</v>
      </c>
      <c r="U862" t="s">
        <v>2880</v>
      </c>
      <c r="V862" t="s">
        <v>2881</v>
      </c>
    </row>
    <row r="863" spans="1:22" x14ac:dyDescent="0.35">
      <c r="A863" t="s">
        <v>2850</v>
      </c>
      <c r="B863" t="s">
        <v>3124</v>
      </c>
      <c r="C863" t="str">
        <f t="shared" si="79"/>
        <v>VC36ET13</v>
      </c>
      <c r="E863" t="s">
        <v>3125</v>
      </c>
      <c r="F863" t="s">
        <v>3121</v>
      </c>
      <c r="G863" s="411" t="s">
        <v>3122</v>
      </c>
      <c r="H863">
        <v>2016</v>
      </c>
      <c r="I863">
        <v>15.5</v>
      </c>
      <c r="K863" t="s">
        <v>3123</v>
      </c>
      <c r="L863" t="s">
        <v>3126</v>
      </c>
      <c r="O863" s="412">
        <f t="shared" si="80"/>
        <v>0.155</v>
      </c>
      <c r="Q863" s="422">
        <f>(I863/I864)^(1/(H863-H864))</f>
        <v>0.88531407257085371</v>
      </c>
      <c r="T863">
        <v>1</v>
      </c>
      <c r="U863" t="s">
        <v>2882</v>
      </c>
      <c r="V863" t="s">
        <v>2883</v>
      </c>
    </row>
    <row r="864" spans="1:22" x14ac:dyDescent="0.35">
      <c r="A864" t="s">
        <v>2850</v>
      </c>
      <c r="B864" t="s">
        <v>3124</v>
      </c>
      <c r="E864" t="s">
        <v>3125</v>
      </c>
      <c r="F864" t="s">
        <v>3121</v>
      </c>
      <c r="G864" s="411" t="s">
        <v>3122</v>
      </c>
      <c r="H864">
        <v>2011</v>
      </c>
      <c r="I864">
        <v>28.5</v>
      </c>
      <c r="K864" t="s">
        <v>3123</v>
      </c>
      <c r="L864" t="s">
        <v>3126</v>
      </c>
      <c r="O864" s="412">
        <f t="shared" si="80"/>
        <v>0.28499999999999998</v>
      </c>
      <c r="T864">
        <v>1</v>
      </c>
      <c r="U864" t="s">
        <v>2882</v>
      </c>
      <c r="V864" t="s">
        <v>2883</v>
      </c>
    </row>
    <row r="865" spans="1:22" x14ac:dyDescent="0.35">
      <c r="A865" t="s">
        <v>2850</v>
      </c>
      <c r="B865" t="s">
        <v>3124</v>
      </c>
      <c r="C865" t="str">
        <f t="shared" si="79"/>
        <v>VC36ET14</v>
      </c>
      <c r="E865" t="s">
        <v>3125</v>
      </c>
      <c r="F865" t="s">
        <v>3121</v>
      </c>
      <c r="G865" s="411" t="s">
        <v>3122</v>
      </c>
      <c r="H865">
        <v>2016</v>
      </c>
      <c r="I865">
        <v>6.3</v>
      </c>
      <c r="K865" t="s">
        <v>3123</v>
      </c>
      <c r="L865" t="s">
        <v>3126</v>
      </c>
      <c r="O865" s="412">
        <f t="shared" si="80"/>
        <v>6.3E-2</v>
      </c>
      <c r="Q865" s="422">
        <f>(I865/I866)^(1/(H865-H866))</f>
        <v>0.95097939279558963</v>
      </c>
      <c r="T865">
        <v>1</v>
      </c>
      <c r="U865" t="s">
        <v>2884</v>
      </c>
      <c r="V865" t="s">
        <v>814</v>
      </c>
    </row>
    <row r="866" spans="1:22" x14ac:dyDescent="0.35">
      <c r="A866" t="s">
        <v>2850</v>
      </c>
      <c r="B866" t="s">
        <v>3124</v>
      </c>
      <c r="E866" t="s">
        <v>3125</v>
      </c>
      <c r="F866" t="s">
        <v>3121</v>
      </c>
      <c r="G866" s="411" t="s">
        <v>3122</v>
      </c>
      <c r="H866">
        <v>2011</v>
      </c>
      <c r="I866">
        <v>8.1</v>
      </c>
      <c r="K866" t="s">
        <v>3123</v>
      </c>
      <c r="L866" t="s">
        <v>3126</v>
      </c>
      <c r="O866" s="412">
        <f t="shared" si="80"/>
        <v>8.1000000000000003E-2</v>
      </c>
      <c r="T866">
        <v>1</v>
      </c>
      <c r="U866" t="s">
        <v>2884</v>
      </c>
      <c r="V866" t="s">
        <v>814</v>
      </c>
    </row>
    <row r="867" spans="1:22" x14ac:dyDescent="0.35">
      <c r="A867" t="s">
        <v>2850</v>
      </c>
      <c r="B867" t="s">
        <v>3124</v>
      </c>
      <c r="C867" t="str">
        <f t="shared" si="79"/>
        <v>VC36ET15</v>
      </c>
      <c r="E867" t="s">
        <v>3125</v>
      </c>
      <c r="F867" t="s">
        <v>3121</v>
      </c>
      <c r="G867" s="411" t="s">
        <v>3122</v>
      </c>
      <c r="H867">
        <v>2016</v>
      </c>
      <c r="I867">
        <v>15.2</v>
      </c>
      <c r="K867" t="s">
        <v>3123</v>
      </c>
      <c r="L867" t="s">
        <v>3126</v>
      </c>
      <c r="O867" s="412">
        <f t="shared" si="80"/>
        <v>0.152</v>
      </c>
      <c r="Q867" s="422">
        <f>(I867/I868)^(1/(H867-H868))</f>
        <v>0.90169711782321127</v>
      </c>
      <c r="T867">
        <v>1</v>
      </c>
      <c r="U867" t="s">
        <v>2885</v>
      </c>
      <c r="V867" t="s">
        <v>2886</v>
      </c>
    </row>
    <row r="868" spans="1:22" x14ac:dyDescent="0.35">
      <c r="A868" t="s">
        <v>2850</v>
      </c>
      <c r="B868" t="s">
        <v>3124</v>
      </c>
      <c r="E868" t="s">
        <v>3125</v>
      </c>
      <c r="F868" t="s">
        <v>3121</v>
      </c>
      <c r="G868" s="411" t="s">
        <v>3122</v>
      </c>
      <c r="H868">
        <v>2011</v>
      </c>
      <c r="I868">
        <v>25.5</v>
      </c>
      <c r="K868" t="s">
        <v>3123</v>
      </c>
      <c r="L868" t="s">
        <v>3126</v>
      </c>
      <c r="O868" s="412">
        <f t="shared" si="80"/>
        <v>0.255</v>
      </c>
      <c r="T868">
        <v>1</v>
      </c>
      <c r="U868" t="s">
        <v>2885</v>
      </c>
      <c r="V868" t="s">
        <v>2886</v>
      </c>
    </row>
    <row r="869" spans="1:22" s="418" customFormat="1" x14ac:dyDescent="0.35">
      <c r="A869" s="418" t="s">
        <v>3127</v>
      </c>
      <c r="B869" s="418" t="s">
        <v>3128</v>
      </c>
      <c r="C869" s="418" t="str">
        <f t="shared" si="79"/>
        <v>VC37aET</v>
      </c>
      <c r="D869" s="418" t="s">
        <v>2716</v>
      </c>
      <c r="F869" s="418" t="s">
        <v>3121</v>
      </c>
      <c r="G869" s="419"/>
      <c r="H869" s="418" t="s">
        <v>3129</v>
      </c>
      <c r="I869" s="418">
        <v>8.6999999999999993</v>
      </c>
      <c r="K869" s="418" t="s">
        <v>475</v>
      </c>
      <c r="L869" s="418" t="s">
        <v>2909</v>
      </c>
      <c r="O869" s="418">
        <f>(I869/100)*(1-I881/100)</f>
        <v>8.2649999999999987E-2</v>
      </c>
      <c r="Q869" s="426"/>
      <c r="T869" s="418">
        <v>0</v>
      </c>
      <c r="U869" s="418" t="s">
        <v>2849</v>
      </c>
      <c r="V869" s="418" t="s">
        <v>594</v>
      </c>
    </row>
    <row r="870" spans="1:22" x14ac:dyDescent="0.35">
      <c r="A870" t="s">
        <v>3130</v>
      </c>
      <c r="F870" t="s">
        <v>3121</v>
      </c>
      <c r="H870">
        <v>2018</v>
      </c>
      <c r="I870">
        <v>4.9000000000000004</v>
      </c>
      <c r="L870" t="s">
        <v>1863</v>
      </c>
      <c r="Q870" s="425"/>
      <c r="T870">
        <v>3</v>
      </c>
      <c r="U870" t="s">
        <v>3131</v>
      </c>
      <c r="V870" t="s">
        <v>3132</v>
      </c>
    </row>
    <row r="871" spans="1:22" x14ac:dyDescent="0.35">
      <c r="A871" t="s">
        <v>3130</v>
      </c>
      <c r="F871" t="s">
        <v>3121</v>
      </c>
      <c r="H871">
        <v>2018</v>
      </c>
      <c r="I871">
        <v>3.51</v>
      </c>
      <c r="L871" t="s">
        <v>1863</v>
      </c>
      <c r="Q871" s="425"/>
      <c r="U871" t="s">
        <v>3133</v>
      </c>
      <c r="V871" t="s">
        <v>3134</v>
      </c>
    </row>
    <row r="872" spans="1:22" x14ac:dyDescent="0.35">
      <c r="A872" t="s">
        <v>3130</v>
      </c>
      <c r="F872" t="s">
        <v>3121</v>
      </c>
      <c r="H872">
        <v>2018</v>
      </c>
      <c r="I872">
        <v>6.24</v>
      </c>
      <c r="L872" t="s">
        <v>1863</v>
      </c>
      <c r="Q872" s="425"/>
      <c r="U872" t="s">
        <v>3135</v>
      </c>
      <c r="V872" t="s">
        <v>3136</v>
      </c>
    </row>
    <row r="873" spans="1:22" x14ac:dyDescent="0.35">
      <c r="A873" t="s">
        <v>3137</v>
      </c>
      <c r="F873" t="s">
        <v>3121</v>
      </c>
      <c r="G873" s="411" t="s">
        <v>3138</v>
      </c>
      <c r="H873">
        <v>2009</v>
      </c>
      <c r="I873">
        <v>1.5</v>
      </c>
      <c r="J873" t="s">
        <v>3139</v>
      </c>
      <c r="L873" t="s">
        <v>1863</v>
      </c>
      <c r="Q873" s="425"/>
      <c r="T873">
        <v>0</v>
      </c>
      <c r="U873" t="s">
        <v>2849</v>
      </c>
      <c r="V873" t="s">
        <v>594</v>
      </c>
    </row>
    <row r="874" spans="1:22" x14ac:dyDescent="0.35">
      <c r="A874" t="s">
        <v>3137</v>
      </c>
      <c r="F874" t="s">
        <v>3121</v>
      </c>
      <c r="G874" s="411" t="s">
        <v>3138</v>
      </c>
      <c r="H874">
        <v>2009</v>
      </c>
      <c r="I874">
        <v>3.2</v>
      </c>
      <c r="J874" t="s">
        <v>3140</v>
      </c>
      <c r="L874" t="s">
        <v>1863</v>
      </c>
      <c r="Q874" s="425"/>
      <c r="T874">
        <v>0.5</v>
      </c>
      <c r="U874" t="s">
        <v>2867</v>
      </c>
      <c r="V874" t="s">
        <v>336</v>
      </c>
    </row>
    <row r="875" spans="1:22" x14ac:dyDescent="0.35">
      <c r="A875" t="s">
        <v>3137</v>
      </c>
      <c r="F875" t="s">
        <v>3121</v>
      </c>
      <c r="G875" s="411" t="s">
        <v>3138</v>
      </c>
      <c r="H875">
        <v>2009</v>
      </c>
      <c r="I875">
        <v>0.9</v>
      </c>
      <c r="J875" t="s">
        <v>3141</v>
      </c>
      <c r="L875" t="s">
        <v>1863</v>
      </c>
      <c r="Q875" s="425"/>
      <c r="T875">
        <v>0.5</v>
      </c>
      <c r="U875" t="s">
        <v>2866</v>
      </c>
      <c r="V875" t="s">
        <v>84</v>
      </c>
    </row>
    <row r="876" spans="1:22" x14ac:dyDescent="0.35">
      <c r="A876" t="s">
        <v>3137</v>
      </c>
      <c r="F876" t="s">
        <v>3121</v>
      </c>
      <c r="G876" s="411" t="s">
        <v>3113</v>
      </c>
      <c r="H876">
        <v>2009</v>
      </c>
      <c r="I876">
        <v>0.7</v>
      </c>
      <c r="L876" t="s">
        <v>1863</v>
      </c>
      <c r="Q876" s="427">
        <v>1</v>
      </c>
      <c r="R876" t="s">
        <v>3114</v>
      </c>
    </row>
    <row r="877" spans="1:22" x14ac:dyDescent="0.35">
      <c r="A877" t="s">
        <v>3137</v>
      </c>
      <c r="F877" t="s">
        <v>3121</v>
      </c>
      <c r="G877" s="411" t="s">
        <v>3115</v>
      </c>
      <c r="H877">
        <v>2009</v>
      </c>
      <c r="I877">
        <v>0.3</v>
      </c>
      <c r="L877" t="s">
        <v>1863</v>
      </c>
      <c r="Q877" s="427">
        <v>1</v>
      </c>
      <c r="R877" t="s">
        <v>3114</v>
      </c>
    </row>
    <row r="878" spans="1:22" x14ac:dyDescent="0.35">
      <c r="A878" t="s">
        <v>3137</v>
      </c>
      <c r="F878" t="s">
        <v>3121</v>
      </c>
      <c r="G878" s="411" t="s">
        <v>3116</v>
      </c>
      <c r="H878">
        <v>2009</v>
      </c>
      <c r="I878">
        <v>1.9</v>
      </c>
      <c r="L878" t="s">
        <v>1863</v>
      </c>
      <c r="Q878" s="427">
        <v>1</v>
      </c>
      <c r="R878" t="s">
        <v>3114</v>
      </c>
    </row>
    <row r="879" spans="1:22" x14ac:dyDescent="0.35">
      <c r="A879" t="s">
        <v>3137</v>
      </c>
      <c r="F879" t="s">
        <v>3121</v>
      </c>
      <c r="G879" s="411" t="s">
        <v>3117</v>
      </c>
      <c r="H879">
        <v>2009</v>
      </c>
      <c r="I879">
        <v>1.6</v>
      </c>
      <c r="L879" t="s">
        <v>1863</v>
      </c>
      <c r="Q879" s="427">
        <v>1</v>
      </c>
      <c r="R879" t="s">
        <v>3114</v>
      </c>
    </row>
    <row r="880" spans="1:22" x14ac:dyDescent="0.35">
      <c r="A880" t="s">
        <v>3137</v>
      </c>
      <c r="F880" t="s">
        <v>3121</v>
      </c>
      <c r="G880" s="411" t="s">
        <v>3118</v>
      </c>
      <c r="H880">
        <v>2009</v>
      </c>
      <c r="I880">
        <v>2.6</v>
      </c>
      <c r="L880" t="s">
        <v>1863</v>
      </c>
      <c r="Q880" s="427">
        <v>1</v>
      </c>
      <c r="R880" t="s">
        <v>3114</v>
      </c>
    </row>
    <row r="881" spans="1:22" x14ac:dyDescent="0.35">
      <c r="A881" t="s">
        <v>3142</v>
      </c>
      <c r="B881" t="s">
        <v>3143</v>
      </c>
      <c r="C881" t="str">
        <f t="shared" ref="C881" si="81">_xlfn.CONCAT(B881,U881)</f>
        <v>VC37bET</v>
      </c>
      <c r="D881" t="s">
        <v>2717</v>
      </c>
      <c r="E881" t="s">
        <v>3144</v>
      </c>
      <c r="F881" t="s">
        <v>3121</v>
      </c>
      <c r="H881">
        <v>2015</v>
      </c>
      <c r="I881">
        <v>5</v>
      </c>
      <c r="K881" t="s">
        <v>3145</v>
      </c>
      <c r="L881" t="s">
        <v>1863</v>
      </c>
      <c r="O881">
        <f>(I869/100)*(I881/100)</f>
        <v>4.3499999999999997E-3</v>
      </c>
      <c r="Q881" s="422"/>
      <c r="T881">
        <v>0</v>
      </c>
      <c r="U881" t="s">
        <v>2849</v>
      </c>
      <c r="V881" t="s">
        <v>594</v>
      </c>
    </row>
    <row r="882" spans="1:22" s="257" customFormat="1" x14ac:dyDescent="0.35">
      <c r="A882" s="257" t="s">
        <v>3146</v>
      </c>
      <c r="D882" s="257" t="s">
        <v>2707</v>
      </c>
      <c r="E882" s="257" t="s">
        <v>3148</v>
      </c>
      <c r="F882" s="257" t="s">
        <v>2386</v>
      </c>
      <c r="G882" s="449" t="s">
        <v>212</v>
      </c>
      <c r="H882" s="257">
        <v>2020</v>
      </c>
      <c r="I882" s="450">
        <v>45.1</v>
      </c>
      <c r="J882" s="451" t="s">
        <v>3149</v>
      </c>
      <c r="K882" s="257" t="s">
        <v>3150</v>
      </c>
      <c r="L882" s="257" t="s">
        <v>2953</v>
      </c>
      <c r="O882" s="452">
        <f>I882/100000</f>
        <v>4.5100000000000001E-4</v>
      </c>
      <c r="Q882" s="453"/>
      <c r="T882" s="257">
        <v>0</v>
      </c>
      <c r="U882" s="257" t="s">
        <v>2849</v>
      </c>
      <c r="V882" s="257" t="s">
        <v>594</v>
      </c>
    </row>
    <row r="883" spans="1:22" s="58" customFormat="1" x14ac:dyDescent="0.35">
      <c r="A883" s="58" t="s">
        <v>3146</v>
      </c>
      <c r="E883" s="58" t="s">
        <v>3151</v>
      </c>
      <c r="F883" s="58" t="s">
        <v>2386</v>
      </c>
      <c r="G883" s="445" t="s">
        <v>3152</v>
      </c>
      <c r="H883" s="58">
        <v>2020</v>
      </c>
      <c r="I883" s="446">
        <v>32.9</v>
      </c>
      <c r="J883" s="135" t="s">
        <v>3153</v>
      </c>
      <c r="K883" s="58" t="s">
        <v>3150</v>
      </c>
      <c r="L883" s="58" t="s">
        <v>2953</v>
      </c>
      <c r="O883" s="447">
        <f>I883/100000</f>
        <v>3.2899999999999997E-4</v>
      </c>
      <c r="Q883" s="448"/>
      <c r="T883" s="58">
        <v>0</v>
      </c>
      <c r="U883" s="58" t="s">
        <v>2849</v>
      </c>
      <c r="V883" s="58" t="s">
        <v>594</v>
      </c>
    </row>
    <row r="884" spans="1:22" s="58" customFormat="1" x14ac:dyDescent="0.35">
      <c r="A884" s="58" t="s">
        <v>3146</v>
      </c>
      <c r="E884" s="58" t="s">
        <v>3155</v>
      </c>
      <c r="F884" s="58" t="s">
        <v>2386</v>
      </c>
      <c r="G884" s="445" t="s">
        <v>3156</v>
      </c>
      <c r="H884" s="58">
        <v>2020</v>
      </c>
      <c r="I884" s="446">
        <v>57.4</v>
      </c>
      <c r="J884" s="135" t="s">
        <v>3157</v>
      </c>
      <c r="K884" s="58" t="s">
        <v>3150</v>
      </c>
      <c r="L884" s="58" t="s">
        <v>2953</v>
      </c>
      <c r="O884" s="447">
        <f t="shared" ref="O884:O897" si="82">I884/100000</f>
        <v>5.7399999999999997E-4</v>
      </c>
      <c r="Q884" s="448"/>
      <c r="T884" s="58">
        <v>0</v>
      </c>
      <c r="U884" s="58" t="s">
        <v>2849</v>
      </c>
      <c r="V884" s="58" t="s">
        <v>594</v>
      </c>
    </row>
    <row r="885" spans="1:22" s="58" customFormat="1" x14ac:dyDescent="0.35">
      <c r="A885" s="58" t="s">
        <v>3146</v>
      </c>
      <c r="E885" s="58" t="s">
        <v>3151</v>
      </c>
      <c r="F885" s="58" t="s">
        <v>2386</v>
      </c>
      <c r="G885" s="445" t="s">
        <v>3154</v>
      </c>
      <c r="H885" s="58">
        <v>2020</v>
      </c>
      <c r="I885" s="446">
        <v>7.2</v>
      </c>
      <c r="J885" s="135"/>
      <c r="K885" s="58" t="s">
        <v>3150</v>
      </c>
      <c r="L885" s="58" t="s">
        <v>2953</v>
      </c>
      <c r="O885" s="447">
        <f t="shared" si="82"/>
        <v>7.2000000000000002E-5</v>
      </c>
      <c r="Q885" s="448">
        <v>1</v>
      </c>
      <c r="T885" s="58">
        <v>0</v>
      </c>
      <c r="U885" s="58" t="s">
        <v>2849</v>
      </c>
      <c r="V885" s="58" t="s">
        <v>594</v>
      </c>
    </row>
    <row r="886" spans="1:22" s="58" customFormat="1" x14ac:dyDescent="0.35">
      <c r="A886" s="58" t="s">
        <v>3146</v>
      </c>
      <c r="E886" s="58" t="s">
        <v>3155</v>
      </c>
      <c r="F886" s="58" t="s">
        <v>2386</v>
      </c>
      <c r="G886" s="445" t="s">
        <v>3158</v>
      </c>
      <c r="H886" s="58">
        <v>2020</v>
      </c>
      <c r="I886" s="446">
        <v>5.6</v>
      </c>
      <c r="J886" s="135"/>
      <c r="K886" s="58" t="s">
        <v>3150</v>
      </c>
      <c r="L886" s="58" t="s">
        <v>2953</v>
      </c>
      <c r="O886" s="447">
        <f>I886/100000</f>
        <v>5.5999999999999999E-5</v>
      </c>
      <c r="Q886" s="448">
        <v>1</v>
      </c>
      <c r="T886" s="58">
        <v>0</v>
      </c>
      <c r="U886" s="58" t="s">
        <v>2849</v>
      </c>
      <c r="V886" s="58" t="s">
        <v>594</v>
      </c>
    </row>
    <row r="887" spans="1:22" s="58" customFormat="1" x14ac:dyDescent="0.35">
      <c r="A887" s="58" t="s">
        <v>3146</v>
      </c>
      <c r="B887" s="58" t="s">
        <v>3422</v>
      </c>
      <c r="C887" s="58" t="str">
        <f t="shared" ref="C887:C897" si="83">_xlfn.CONCAT(B887,U887)</f>
        <v>VC33aET</v>
      </c>
      <c r="E887" s="58" t="s">
        <v>3151</v>
      </c>
      <c r="F887" s="58" t="s">
        <v>2386</v>
      </c>
      <c r="G887" s="445" t="s">
        <v>3434</v>
      </c>
      <c r="H887" s="58">
        <v>2020</v>
      </c>
      <c r="I887" s="446">
        <v>10.9</v>
      </c>
      <c r="J887" s="135"/>
      <c r="K887" s="58" t="s">
        <v>3150</v>
      </c>
      <c r="L887" s="58" t="s">
        <v>2953</v>
      </c>
      <c r="O887" s="447">
        <f t="shared" si="82"/>
        <v>1.0900000000000001E-4</v>
      </c>
      <c r="Q887" s="448">
        <v>1</v>
      </c>
      <c r="T887" s="58">
        <v>0</v>
      </c>
      <c r="U887" s="58" t="s">
        <v>2849</v>
      </c>
      <c r="V887" s="58" t="s">
        <v>594</v>
      </c>
    </row>
    <row r="888" spans="1:22" s="58" customFormat="1" x14ac:dyDescent="0.35">
      <c r="A888" s="58" t="s">
        <v>3146</v>
      </c>
      <c r="B888" s="58" t="s">
        <v>3423</v>
      </c>
      <c r="C888" s="58" t="str">
        <f t="shared" si="83"/>
        <v>VC33bET</v>
      </c>
      <c r="E888" s="58" t="s">
        <v>3151</v>
      </c>
      <c r="F888" s="58" t="s">
        <v>2386</v>
      </c>
      <c r="G888" s="445" t="s">
        <v>3435</v>
      </c>
      <c r="H888" s="58">
        <v>2020</v>
      </c>
      <c r="I888" s="446">
        <v>18.100000000000001</v>
      </c>
      <c r="J888" s="135"/>
      <c r="K888" s="58" t="s">
        <v>3150</v>
      </c>
      <c r="L888" s="58" t="s">
        <v>2953</v>
      </c>
      <c r="O888" s="447">
        <f t="shared" si="82"/>
        <v>1.8100000000000001E-4</v>
      </c>
      <c r="Q888" s="448">
        <v>1</v>
      </c>
      <c r="T888" s="58">
        <v>0</v>
      </c>
      <c r="U888" s="58" t="s">
        <v>2849</v>
      </c>
      <c r="V888" s="58" t="s">
        <v>594</v>
      </c>
    </row>
    <row r="889" spans="1:22" s="58" customFormat="1" x14ac:dyDescent="0.35">
      <c r="A889" s="58" t="s">
        <v>3146</v>
      </c>
      <c r="B889" s="58" t="s">
        <v>3424</v>
      </c>
      <c r="C889" s="58" t="str">
        <f t="shared" si="83"/>
        <v>VC33cET</v>
      </c>
      <c r="E889" s="58" t="s">
        <v>3151</v>
      </c>
      <c r="F889" s="58" t="s">
        <v>2386</v>
      </c>
      <c r="G889" s="445" t="s">
        <v>3436</v>
      </c>
      <c r="H889" s="58">
        <v>2020</v>
      </c>
      <c r="I889" s="446">
        <v>42.7</v>
      </c>
      <c r="J889" s="135"/>
      <c r="K889" s="58" t="s">
        <v>3150</v>
      </c>
      <c r="L889" s="58" t="s">
        <v>2953</v>
      </c>
      <c r="O889" s="447">
        <f t="shared" si="82"/>
        <v>4.2700000000000002E-4</v>
      </c>
      <c r="Q889" s="448">
        <v>1</v>
      </c>
      <c r="T889" s="58">
        <v>0</v>
      </c>
      <c r="U889" s="58" t="s">
        <v>2849</v>
      </c>
      <c r="V889" s="58" t="s">
        <v>594</v>
      </c>
    </row>
    <row r="890" spans="1:22" s="58" customFormat="1" x14ac:dyDescent="0.35">
      <c r="A890" s="58" t="s">
        <v>3146</v>
      </c>
      <c r="B890" s="58" t="s">
        <v>3425</v>
      </c>
      <c r="C890" s="58" t="str">
        <f t="shared" si="83"/>
        <v>VC33dET</v>
      </c>
      <c r="E890" s="58" t="s">
        <v>3151</v>
      </c>
      <c r="F890" s="58" t="s">
        <v>2386</v>
      </c>
      <c r="G890" s="445" t="s">
        <v>3437</v>
      </c>
      <c r="H890" s="58">
        <v>2020</v>
      </c>
      <c r="I890" s="446">
        <v>112</v>
      </c>
      <c r="J890" s="135"/>
      <c r="K890" s="58" t="s">
        <v>3150</v>
      </c>
      <c r="L890" s="58" t="s">
        <v>2953</v>
      </c>
      <c r="O890" s="447">
        <f t="shared" si="82"/>
        <v>1.1199999999999999E-3</v>
      </c>
      <c r="Q890" s="448">
        <v>1</v>
      </c>
      <c r="T890" s="58">
        <v>0</v>
      </c>
      <c r="U890" s="58" t="s">
        <v>2849</v>
      </c>
      <c r="V890" s="58" t="s">
        <v>594</v>
      </c>
    </row>
    <row r="891" spans="1:22" s="58" customFormat="1" x14ac:dyDescent="0.35">
      <c r="A891" s="58" t="s">
        <v>3146</v>
      </c>
      <c r="B891" s="58" t="s">
        <v>3426</v>
      </c>
      <c r="C891" s="58" t="str">
        <f t="shared" si="83"/>
        <v>VC33eET</v>
      </c>
      <c r="E891" s="58" t="s">
        <v>3151</v>
      </c>
      <c r="F891" s="58" t="s">
        <v>2386</v>
      </c>
      <c r="G891" s="445" t="s">
        <v>3438</v>
      </c>
      <c r="H891" s="58">
        <v>2020</v>
      </c>
      <c r="I891" s="446">
        <v>247</v>
      </c>
      <c r="J891" s="135"/>
      <c r="K891" s="58" t="s">
        <v>3150</v>
      </c>
      <c r="L891" s="58" t="s">
        <v>2953</v>
      </c>
      <c r="O891" s="447">
        <f t="shared" si="82"/>
        <v>2.47E-3</v>
      </c>
      <c r="Q891" s="448">
        <v>1</v>
      </c>
      <c r="T891" s="58">
        <v>0</v>
      </c>
      <c r="U891" s="58" t="s">
        <v>2849</v>
      </c>
      <c r="V891" s="58" t="s">
        <v>594</v>
      </c>
    </row>
    <row r="892" spans="1:22" s="58" customFormat="1" x14ac:dyDescent="0.35">
      <c r="A892" s="58" t="s">
        <v>3146</v>
      </c>
      <c r="B892" s="58" t="s">
        <v>3427</v>
      </c>
      <c r="C892" s="58" t="str">
        <f t="shared" si="83"/>
        <v>VC33fET</v>
      </c>
      <c r="E892" s="58" t="s">
        <v>3155</v>
      </c>
      <c r="F892" s="58" t="s">
        <v>2386</v>
      </c>
      <c r="G892" s="445" t="s">
        <v>3439</v>
      </c>
      <c r="H892" s="58">
        <v>2020</v>
      </c>
      <c r="I892" s="446">
        <v>17</v>
      </c>
      <c r="J892" s="135"/>
      <c r="K892" s="58" t="s">
        <v>3150</v>
      </c>
      <c r="L892" s="58" t="s">
        <v>2953</v>
      </c>
      <c r="O892" s="447">
        <f t="shared" si="82"/>
        <v>1.7000000000000001E-4</v>
      </c>
      <c r="Q892" s="448">
        <v>1</v>
      </c>
      <c r="T892" s="58">
        <v>0</v>
      </c>
      <c r="U892" s="58" t="s">
        <v>2849</v>
      </c>
      <c r="V892" s="58" t="s">
        <v>594</v>
      </c>
    </row>
    <row r="893" spans="1:22" s="58" customFormat="1" x14ac:dyDescent="0.35">
      <c r="A893" s="58" t="s">
        <v>3146</v>
      </c>
      <c r="B893" s="58" t="s">
        <v>3428</v>
      </c>
      <c r="C893" s="58" t="str">
        <f t="shared" si="83"/>
        <v>VC33gET</v>
      </c>
      <c r="E893" s="58" t="s">
        <v>3155</v>
      </c>
      <c r="F893" s="58" t="s">
        <v>2386</v>
      </c>
      <c r="G893" s="445" t="s">
        <v>3440</v>
      </c>
      <c r="H893" s="58">
        <v>2020</v>
      </c>
      <c r="I893" s="446">
        <v>50.6</v>
      </c>
      <c r="J893" s="135"/>
      <c r="K893" s="58" t="s">
        <v>3150</v>
      </c>
      <c r="L893" s="58" t="s">
        <v>2953</v>
      </c>
      <c r="O893" s="447">
        <f t="shared" si="82"/>
        <v>5.0600000000000005E-4</v>
      </c>
      <c r="Q893" s="448">
        <v>1</v>
      </c>
      <c r="T893" s="58">
        <v>0</v>
      </c>
      <c r="U893" s="58" t="s">
        <v>2849</v>
      </c>
      <c r="V893" s="58" t="s">
        <v>594</v>
      </c>
    </row>
    <row r="894" spans="1:22" s="58" customFormat="1" x14ac:dyDescent="0.35">
      <c r="A894" s="58" t="s">
        <v>3146</v>
      </c>
      <c r="B894" s="58" t="s">
        <v>3429</v>
      </c>
      <c r="C894" s="58" t="str">
        <f t="shared" si="83"/>
        <v>VC33hET</v>
      </c>
      <c r="E894" s="58" t="s">
        <v>3155</v>
      </c>
      <c r="F894" s="58" t="s">
        <v>2386</v>
      </c>
      <c r="G894" s="445" t="s">
        <v>3441</v>
      </c>
      <c r="H894" s="58">
        <v>2020</v>
      </c>
      <c r="I894" s="446">
        <v>128.6</v>
      </c>
      <c r="J894" s="135"/>
      <c r="K894" s="58" t="s">
        <v>3150</v>
      </c>
      <c r="L894" s="58" t="s">
        <v>2953</v>
      </c>
      <c r="O894" s="447">
        <f t="shared" si="82"/>
        <v>1.286E-3</v>
      </c>
      <c r="Q894" s="448">
        <v>1</v>
      </c>
      <c r="T894" s="58">
        <v>0</v>
      </c>
      <c r="U894" s="58" t="s">
        <v>2849</v>
      </c>
      <c r="V894" s="58" t="s">
        <v>594</v>
      </c>
    </row>
    <row r="895" spans="1:22" s="58" customFormat="1" x14ac:dyDescent="0.35">
      <c r="A895" s="58" t="s">
        <v>3146</v>
      </c>
      <c r="B895" s="58" t="s">
        <v>3430</v>
      </c>
      <c r="C895" s="58" t="str">
        <f t="shared" si="83"/>
        <v>VC33iET</v>
      </c>
      <c r="E895" s="58" t="s">
        <v>3155</v>
      </c>
      <c r="F895" s="58" t="s">
        <v>2386</v>
      </c>
      <c r="G895" s="445" t="s">
        <v>3442</v>
      </c>
      <c r="H895" s="58">
        <v>2020</v>
      </c>
      <c r="I895" s="446">
        <v>255</v>
      </c>
      <c r="J895" s="135"/>
      <c r="K895" s="58" t="s">
        <v>3150</v>
      </c>
      <c r="L895" s="58" t="s">
        <v>2953</v>
      </c>
      <c r="O895" s="447">
        <f t="shared" si="82"/>
        <v>2.5500000000000002E-3</v>
      </c>
      <c r="Q895" s="448">
        <v>1</v>
      </c>
      <c r="T895" s="58">
        <v>0</v>
      </c>
      <c r="U895" s="58" t="s">
        <v>2849</v>
      </c>
      <c r="V895" s="58" t="s">
        <v>594</v>
      </c>
    </row>
    <row r="896" spans="1:22" s="58" customFormat="1" x14ac:dyDescent="0.35">
      <c r="A896" s="58" t="s">
        <v>3146</v>
      </c>
      <c r="B896" s="58" t="s">
        <v>3431</v>
      </c>
      <c r="C896" s="58" t="str">
        <f t="shared" si="83"/>
        <v>VC33jET</v>
      </c>
      <c r="E896" s="58" t="s">
        <v>3155</v>
      </c>
      <c r="F896" s="58" t="s">
        <v>2386</v>
      </c>
      <c r="G896" s="445" t="s">
        <v>3443</v>
      </c>
      <c r="H896" s="58">
        <v>2020</v>
      </c>
      <c r="I896" s="446">
        <v>358.1</v>
      </c>
      <c r="J896" s="135"/>
      <c r="K896" s="58" t="s">
        <v>3150</v>
      </c>
      <c r="L896" s="58" t="s">
        <v>2953</v>
      </c>
      <c r="O896" s="447">
        <f t="shared" si="82"/>
        <v>3.5810000000000004E-3</v>
      </c>
      <c r="Q896" s="448">
        <v>1</v>
      </c>
      <c r="T896" s="58">
        <v>0</v>
      </c>
      <c r="U896" s="58" t="s">
        <v>2849</v>
      </c>
      <c r="V896" s="58" t="s">
        <v>594</v>
      </c>
    </row>
    <row r="897" spans="1:22" s="58" customFormat="1" x14ac:dyDescent="0.35">
      <c r="A897" s="58" t="s">
        <v>3146</v>
      </c>
      <c r="B897" s="58" t="s">
        <v>3432</v>
      </c>
      <c r="C897" s="58" t="str">
        <f t="shared" si="83"/>
        <v>VC33kET</v>
      </c>
      <c r="E897" s="58" t="s">
        <v>3148</v>
      </c>
      <c r="F897" s="58" t="s">
        <v>2386</v>
      </c>
      <c r="G897" s="445" t="s">
        <v>3444</v>
      </c>
      <c r="H897" s="58">
        <v>2020</v>
      </c>
      <c r="I897" s="446">
        <v>435.5</v>
      </c>
      <c r="J897" s="135"/>
      <c r="K897" s="58" t="s">
        <v>3150</v>
      </c>
      <c r="L897" s="58" t="s">
        <v>2953</v>
      </c>
      <c r="O897" s="447">
        <f t="shared" si="82"/>
        <v>4.3550000000000004E-3</v>
      </c>
      <c r="Q897" s="448">
        <v>1</v>
      </c>
      <c r="T897" s="58">
        <v>0</v>
      </c>
      <c r="U897" s="58" t="s">
        <v>2849</v>
      </c>
      <c r="V897" s="58" t="s">
        <v>594</v>
      </c>
    </row>
    <row r="898" spans="1:22" x14ac:dyDescent="0.35">
      <c r="A898" t="s">
        <v>3159</v>
      </c>
      <c r="B898" t="s">
        <v>3160</v>
      </c>
      <c r="C898" t="str">
        <f t="shared" ref="C898" si="84">_xlfn.CONCAT(B898,U898)</f>
        <v>VC38ET</v>
      </c>
      <c r="D898" t="s">
        <v>2443</v>
      </c>
      <c r="F898" t="s">
        <v>232</v>
      </c>
      <c r="G898" s="411" t="s">
        <v>212</v>
      </c>
      <c r="H898" t="s">
        <v>2902</v>
      </c>
      <c r="I898">
        <v>21.58</v>
      </c>
      <c r="K898" t="s">
        <v>2847</v>
      </c>
      <c r="O898">
        <f>I898/100</f>
        <v>0.21579999999999999</v>
      </c>
      <c r="P898" t="s">
        <v>2909</v>
      </c>
      <c r="S898">
        <v>0.38</v>
      </c>
      <c r="T898">
        <v>0</v>
      </c>
      <c r="U898" t="s">
        <v>2849</v>
      </c>
      <c r="V898" t="s">
        <v>594</v>
      </c>
    </row>
    <row r="899" spans="1:22" x14ac:dyDescent="0.35">
      <c r="A899" t="s">
        <v>3161</v>
      </c>
      <c r="K899" t="s">
        <v>3162</v>
      </c>
    </row>
    <row r="900" spans="1:22" x14ac:dyDescent="0.35">
      <c r="A900" t="s">
        <v>3161</v>
      </c>
    </row>
    <row r="901" spans="1:22" x14ac:dyDescent="0.35">
      <c r="A901" t="s">
        <v>3161</v>
      </c>
    </row>
    <row r="902" spans="1:22" x14ac:dyDescent="0.35">
      <c r="A902" t="s">
        <v>3161</v>
      </c>
    </row>
    <row r="903" spans="1:22" x14ac:dyDescent="0.35">
      <c r="A903" t="s">
        <v>3161</v>
      </c>
    </row>
    <row r="904" spans="1:22" x14ac:dyDescent="0.35">
      <c r="A904" t="s">
        <v>3161</v>
      </c>
    </row>
    <row r="905" spans="1:22" x14ac:dyDescent="0.35">
      <c r="A905" t="s">
        <v>3161</v>
      </c>
    </row>
    <row r="906" spans="1:22" x14ac:dyDescent="0.35">
      <c r="A906" t="s">
        <v>3161</v>
      </c>
    </row>
    <row r="907" spans="1:22" x14ac:dyDescent="0.35">
      <c r="A907" t="s">
        <v>3163</v>
      </c>
      <c r="D907" t="s">
        <v>2723</v>
      </c>
      <c r="F907" t="s">
        <v>2395</v>
      </c>
      <c r="G907" s="411" t="s">
        <v>212</v>
      </c>
      <c r="H907">
        <v>2006</v>
      </c>
      <c r="I907">
        <v>360</v>
      </c>
      <c r="K907" t="s">
        <v>3164</v>
      </c>
      <c r="P907" t="s">
        <v>3165</v>
      </c>
      <c r="T907">
        <v>0</v>
      </c>
      <c r="U907" t="s">
        <v>2849</v>
      </c>
      <c r="V907" t="s">
        <v>594</v>
      </c>
    </row>
    <row r="908" spans="1:22" x14ac:dyDescent="0.35">
      <c r="A908" t="s">
        <v>3166</v>
      </c>
      <c r="B908" t="s">
        <v>3167</v>
      </c>
      <c r="C908" t="str">
        <f t="shared" ref="C908:C962" si="85">_xlfn.CONCAT(B908,U908)</f>
        <v>VC39ET</v>
      </c>
      <c r="D908" t="s">
        <v>2723</v>
      </c>
      <c r="F908" t="s">
        <v>2395</v>
      </c>
      <c r="G908" s="411" t="s">
        <v>212</v>
      </c>
      <c r="H908">
        <v>2020</v>
      </c>
      <c r="I908">
        <f>0.172*(890-180)+I907</f>
        <v>482.12</v>
      </c>
      <c r="K908" t="s">
        <v>3168</v>
      </c>
      <c r="O908" s="430">
        <f>I908/1000000</f>
        <v>4.8212E-4</v>
      </c>
      <c r="P908" t="s">
        <v>2579</v>
      </c>
      <c r="Q908" s="417">
        <f>(I908/314)^(1/14)-1</f>
        <v>3.110245624716157E-2</v>
      </c>
      <c r="R908" t="s">
        <v>3169</v>
      </c>
      <c r="T908">
        <v>0</v>
      </c>
      <c r="U908" t="s">
        <v>2849</v>
      </c>
      <c r="V908" t="s">
        <v>594</v>
      </c>
    </row>
    <row r="909" spans="1:22" x14ac:dyDescent="0.35">
      <c r="A909" t="s">
        <v>3170</v>
      </c>
      <c r="B909" t="s">
        <v>3171</v>
      </c>
      <c r="C909" t="str">
        <f t="shared" si="85"/>
        <v>VC40ET</v>
      </c>
      <c r="D909" t="s">
        <v>2728</v>
      </c>
      <c r="F909" t="s">
        <v>2395</v>
      </c>
      <c r="G909" s="411" t="s">
        <v>3172</v>
      </c>
      <c r="H909" t="s">
        <v>3173</v>
      </c>
      <c r="I909">
        <v>15.5</v>
      </c>
      <c r="K909" t="s">
        <v>3174</v>
      </c>
      <c r="O909" s="412">
        <f>I909/100</f>
        <v>0.155</v>
      </c>
      <c r="P909" t="s">
        <v>2195</v>
      </c>
      <c r="T909">
        <v>0</v>
      </c>
      <c r="U909" t="s">
        <v>2849</v>
      </c>
      <c r="V909" t="s">
        <v>594</v>
      </c>
    </row>
    <row r="910" spans="1:22" x14ac:dyDescent="0.35">
      <c r="A910" t="s">
        <v>3175</v>
      </c>
      <c r="B910" t="s">
        <v>3176</v>
      </c>
      <c r="C910" t="str">
        <f t="shared" si="85"/>
        <v>VC41ET</v>
      </c>
      <c r="D910" t="s">
        <v>2592</v>
      </c>
      <c r="E910" t="s">
        <v>2593</v>
      </c>
      <c r="F910" t="s">
        <v>214</v>
      </c>
      <c r="G910" s="411" t="s">
        <v>212</v>
      </c>
      <c r="H910">
        <v>2016</v>
      </c>
      <c r="I910" s="412">
        <v>0.18504347826086959</v>
      </c>
      <c r="J910" s="68"/>
      <c r="K910" t="s">
        <v>3177</v>
      </c>
      <c r="L910" t="s">
        <v>1943</v>
      </c>
      <c r="O910" s="68">
        <f>I910/100</f>
        <v>1.8504347826086959E-3</v>
      </c>
      <c r="P910" t="s">
        <v>2195</v>
      </c>
      <c r="T910">
        <v>0</v>
      </c>
      <c r="U910" t="s">
        <v>2849</v>
      </c>
      <c r="V910" t="s">
        <v>594</v>
      </c>
    </row>
    <row r="911" spans="1:22" x14ac:dyDescent="0.35">
      <c r="A911" t="s">
        <v>3175</v>
      </c>
      <c r="B911" t="s">
        <v>3176</v>
      </c>
      <c r="C911" t="str">
        <f t="shared" si="85"/>
        <v>VC41ETU</v>
      </c>
      <c r="E911" t="s">
        <v>2593</v>
      </c>
      <c r="F911" t="s">
        <v>214</v>
      </c>
      <c r="G911" s="411" t="s">
        <v>212</v>
      </c>
      <c r="H911">
        <v>2016</v>
      </c>
      <c r="I911" s="412">
        <v>0.27360000000000007</v>
      </c>
      <c r="K911" t="s">
        <v>3177</v>
      </c>
      <c r="L911" t="s">
        <v>1943</v>
      </c>
      <c r="O911" s="68">
        <f t="shared" ref="O911:O923" si="86">I911/100</f>
        <v>2.7360000000000006E-3</v>
      </c>
      <c r="T911">
        <v>0.5</v>
      </c>
      <c r="U911" t="s">
        <v>2867</v>
      </c>
      <c r="V911" t="s">
        <v>336</v>
      </c>
    </row>
    <row r="912" spans="1:22" x14ac:dyDescent="0.35">
      <c r="A912" t="s">
        <v>3175</v>
      </c>
      <c r="B912" t="s">
        <v>3176</v>
      </c>
      <c r="C912" t="str">
        <f t="shared" si="85"/>
        <v>VC41ETR</v>
      </c>
      <c r="E912" t="s">
        <v>2593</v>
      </c>
      <c r="F912" t="s">
        <v>214</v>
      </c>
      <c r="G912" s="411" t="s">
        <v>212</v>
      </c>
      <c r="H912">
        <v>2016</v>
      </c>
      <c r="I912" s="412">
        <v>0.16828571428571429</v>
      </c>
      <c r="J912" s="68"/>
      <c r="K912" t="s">
        <v>3177</v>
      </c>
      <c r="L912" t="s">
        <v>1943</v>
      </c>
      <c r="O912" s="68">
        <f t="shared" si="86"/>
        <v>1.6828571428571428E-3</v>
      </c>
      <c r="T912">
        <v>0.5</v>
      </c>
      <c r="U912" t="s">
        <v>2866</v>
      </c>
      <c r="V912" t="s">
        <v>84</v>
      </c>
    </row>
    <row r="913" spans="1:22" x14ac:dyDescent="0.35">
      <c r="A913" t="s">
        <v>3175</v>
      </c>
      <c r="B913" t="s">
        <v>3176</v>
      </c>
      <c r="C913" t="str">
        <f t="shared" si="85"/>
        <v>VC41ET01</v>
      </c>
      <c r="E913" t="s">
        <v>2593</v>
      </c>
      <c r="F913" t="s">
        <v>214</v>
      </c>
      <c r="G913" s="411" t="s">
        <v>212</v>
      </c>
      <c r="H913">
        <v>2016</v>
      </c>
      <c r="I913" s="412">
        <v>0.18558139534883722</v>
      </c>
      <c r="J913" s="68"/>
      <c r="K913" t="s">
        <v>3177</v>
      </c>
      <c r="L913" t="s">
        <v>1943</v>
      </c>
      <c r="O913" s="68">
        <f t="shared" si="86"/>
        <v>1.8558139534883722E-3</v>
      </c>
      <c r="T913">
        <v>1</v>
      </c>
      <c r="U913" t="s">
        <v>2868</v>
      </c>
      <c r="V913" t="s">
        <v>806</v>
      </c>
    </row>
    <row r="914" spans="1:22" x14ac:dyDescent="0.35">
      <c r="A914" t="s">
        <v>3175</v>
      </c>
      <c r="B914" t="s">
        <v>3176</v>
      </c>
      <c r="C914" t="str">
        <f t="shared" si="85"/>
        <v>VC41ET02</v>
      </c>
      <c r="E914" t="s">
        <v>2593</v>
      </c>
      <c r="F914" t="s">
        <v>214</v>
      </c>
      <c r="G914" s="411" t="s">
        <v>212</v>
      </c>
      <c r="H914">
        <v>2016</v>
      </c>
      <c r="I914" s="412">
        <v>0.18740909090909091</v>
      </c>
      <c r="J914" s="68"/>
      <c r="K914" t="s">
        <v>3177</v>
      </c>
      <c r="L914" t="s">
        <v>1943</v>
      </c>
      <c r="O914" s="68">
        <f t="shared" si="86"/>
        <v>1.8740909090909092E-3</v>
      </c>
      <c r="T914">
        <v>1</v>
      </c>
      <c r="U914" t="s">
        <v>2869</v>
      </c>
      <c r="V914" t="s">
        <v>2946</v>
      </c>
    </row>
    <row r="915" spans="1:22" x14ac:dyDescent="0.35">
      <c r="A915" t="s">
        <v>3175</v>
      </c>
      <c r="B915" t="s">
        <v>3176</v>
      </c>
      <c r="C915" t="str">
        <f t="shared" si="85"/>
        <v>VC41ET03</v>
      </c>
      <c r="E915" t="s">
        <v>2593</v>
      </c>
      <c r="F915" t="s">
        <v>214</v>
      </c>
      <c r="G915" s="411" t="s">
        <v>212</v>
      </c>
      <c r="H915">
        <v>2016</v>
      </c>
      <c r="I915" s="412">
        <v>0.25951219512195128</v>
      </c>
      <c r="J915" s="68"/>
      <c r="K915" t="s">
        <v>3177</v>
      </c>
      <c r="L915" t="s">
        <v>1943</v>
      </c>
      <c r="O915" s="68">
        <f t="shared" si="86"/>
        <v>2.595121951219513E-3</v>
      </c>
      <c r="T915">
        <v>1</v>
      </c>
      <c r="U915" t="s">
        <v>2871</v>
      </c>
      <c r="V915" t="s">
        <v>805</v>
      </c>
    </row>
    <row r="916" spans="1:22" x14ac:dyDescent="0.35">
      <c r="A916" t="s">
        <v>3175</v>
      </c>
      <c r="B916" t="s">
        <v>3176</v>
      </c>
      <c r="C916" t="str">
        <f t="shared" si="85"/>
        <v>VC41ET04</v>
      </c>
      <c r="E916" t="s">
        <v>2593</v>
      </c>
      <c r="F916" t="s">
        <v>214</v>
      </c>
      <c r="G916" s="411" t="s">
        <v>212</v>
      </c>
      <c r="H916">
        <v>2016</v>
      </c>
      <c r="I916" s="412">
        <v>0.17555999999999999</v>
      </c>
      <c r="J916" s="68"/>
      <c r="K916" t="s">
        <v>3177</v>
      </c>
      <c r="L916" t="s">
        <v>1943</v>
      </c>
      <c r="O916" s="68">
        <f t="shared" si="86"/>
        <v>1.7556E-3</v>
      </c>
      <c r="T916">
        <v>1</v>
      </c>
      <c r="U916" t="s">
        <v>2872</v>
      </c>
      <c r="V916" t="s">
        <v>809</v>
      </c>
    </row>
    <row r="917" spans="1:22" x14ac:dyDescent="0.35">
      <c r="A917" t="s">
        <v>3175</v>
      </c>
      <c r="B917" t="s">
        <v>3176</v>
      </c>
      <c r="C917" t="str">
        <f t="shared" si="85"/>
        <v>VC41ET05</v>
      </c>
      <c r="E917" t="s">
        <v>2593</v>
      </c>
      <c r="F917" t="s">
        <v>214</v>
      </c>
      <c r="G917" s="411" t="s">
        <v>212</v>
      </c>
      <c r="H917">
        <v>2016</v>
      </c>
      <c r="I917" s="412">
        <v>6.1384615384615385E-2</v>
      </c>
      <c r="J917" s="68"/>
      <c r="K917" t="s">
        <v>3177</v>
      </c>
      <c r="L917" t="s">
        <v>1943</v>
      </c>
      <c r="O917" s="68">
        <f t="shared" si="86"/>
        <v>6.1384615384615384E-4</v>
      </c>
      <c r="T917">
        <v>1</v>
      </c>
      <c r="U917" t="s">
        <v>2873</v>
      </c>
      <c r="V917" t="s">
        <v>2874</v>
      </c>
    </row>
    <row r="918" spans="1:22" x14ac:dyDescent="0.35">
      <c r="A918" t="s">
        <v>3175</v>
      </c>
      <c r="B918" t="s">
        <v>3176</v>
      </c>
      <c r="C918" t="str">
        <f t="shared" si="85"/>
        <v>VC41ET06</v>
      </c>
      <c r="E918" t="s">
        <v>2593</v>
      </c>
      <c r="F918" t="s">
        <v>214</v>
      </c>
      <c r="G918" s="411" t="s">
        <v>212</v>
      </c>
      <c r="H918">
        <v>2016</v>
      </c>
      <c r="I918" s="412">
        <v>0.17939534883720931</v>
      </c>
      <c r="J918" s="68"/>
      <c r="K918" t="s">
        <v>3177</v>
      </c>
      <c r="L918" t="s">
        <v>1943</v>
      </c>
      <c r="O918" s="68">
        <f t="shared" si="86"/>
        <v>1.793953488372093E-3</v>
      </c>
      <c r="T918">
        <v>1</v>
      </c>
      <c r="U918" t="s">
        <v>2876</v>
      </c>
      <c r="V918" t="s">
        <v>2877</v>
      </c>
    </row>
    <row r="919" spans="1:22" x14ac:dyDescent="0.35">
      <c r="A919" t="s">
        <v>3175</v>
      </c>
      <c r="B919" t="s">
        <v>3176</v>
      </c>
      <c r="C919" t="str">
        <f t="shared" si="85"/>
        <v>VC41ET07</v>
      </c>
      <c r="E919" t="s">
        <v>2593</v>
      </c>
      <c r="F919" t="s">
        <v>214</v>
      </c>
      <c r="G919" s="411" t="s">
        <v>212</v>
      </c>
      <c r="H919">
        <v>2016</v>
      </c>
      <c r="I919" s="412">
        <v>0.14657142857142857</v>
      </c>
      <c r="J919" s="68"/>
      <c r="K919" t="s">
        <v>3177</v>
      </c>
      <c r="L919" t="s">
        <v>1943</v>
      </c>
      <c r="O919" s="68">
        <f t="shared" si="86"/>
        <v>1.4657142857142857E-3</v>
      </c>
      <c r="T919">
        <v>1</v>
      </c>
      <c r="U919" t="s">
        <v>2878</v>
      </c>
      <c r="V919" t="s">
        <v>2879</v>
      </c>
    </row>
    <row r="920" spans="1:22" x14ac:dyDescent="0.35">
      <c r="A920" t="s">
        <v>3175</v>
      </c>
      <c r="B920" t="s">
        <v>3176</v>
      </c>
      <c r="C920" t="str">
        <f t="shared" si="85"/>
        <v>VC41ET12</v>
      </c>
      <c r="E920" t="s">
        <v>2593</v>
      </c>
      <c r="F920" t="s">
        <v>214</v>
      </c>
      <c r="G920" s="411" t="s">
        <v>212</v>
      </c>
      <c r="H920">
        <v>2016</v>
      </c>
      <c r="I920" s="412">
        <v>0.1862</v>
      </c>
      <c r="J920" s="68"/>
      <c r="K920" t="s">
        <v>3177</v>
      </c>
      <c r="L920" t="s">
        <v>1943</v>
      </c>
      <c r="O920" s="68">
        <f t="shared" si="86"/>
        <v>1.8619999999999999E-3</v>
      </c>
      <c r="T920">
        <v>1</v>
      </c>
      <c r="U920" t="s">
        <v>2880</v>
      </c>
      <c r="V920" t="s">
        <v>2881</v>
      </c>
    </row>
    <row r="921" spans="1:22" x14ac:dyDescent="0.35">
      <c r="A921" t="s">
        <v>3175</v>
      </c>
      <c r="B921" t="s">
        <v>3176</v>
      </c>
      <c r="C921" t="str">
        <f t="shared" si="85"/>
        <v>VC41ET13</v>
      </c>
      <c r="E921" t="s">
        <v>2593</v>
      </c>
      <c r="F921" t="s">
        <v>214</v>
      </c>
      <c r="G921" s="411" t="s">
        <v>212</v>
      </c>
      <c r="H921">
        <v>2016</v>
      </c>
      <c r="I921" s="412">
        <v>0.11594871794871796</v>
      </c>
      <c r="J921" s="68"/>
      <c r="K921" t="s">
        <v>3177</v>
      </c>
      <c r="L921" t="s">
        <v>1943</v>
      </c>
      <c r="O921" s="68">
        <f t="shared" si="86"/>
        <v>1.1594871794871795E-3</v>
      </c>
      <c r="T921">
        <v>1</v>
      </c>
      <c r="U921" t="s">
        <v>2882</v>
      </c>
      <c r="V921" t="s">
        <v>2883</v>
      </c>
    </row>
    <row r="922" spans="1:22" x14ac:dyDescent="0.35">
      <c r="A922" t="s">
        <v>3175</v>
      </c>
      <c r="B922" t="s">
        <v>3176</v>
      </c>
      <c r="C922" t="str">
        <f t="shared" si="85"/>
        <v>VC41ET14</v>
      </c>
      <c r="E922" t="s">
        <v>2593</v>
      </c>
      <c r="F922" t="s">
        <v>214</v>
      </c>
      <c r="G922" s="411" t="s">
        <v>212</v>
      </c>
      <c r="H922">
        <v>2016</v>
      </c>
      <c r="I922" s="412">
        <v>0.18472222222222223</v>
      </c>
      <c r="J922" s="68"/>
      <c r="K922" t="s">
        <v>3177</v>
      </c>
      <c r="L922" t="s">
        <v>1943</v>
      </c>
      <c r="O922" s="68">
        <f t="shared" si="86"/>
        <v>1.8472222222222223E-3</v>
      </c>
      <c r="T922">
        <v>1</v>
      </c>
      <c r="U922" t="s">
        <v>2884</v>
      </c>
      <c r="V922" t="s">
        <v>814</v>
      </c>
    </row>
    <row r="923" spans="1:22" x14ac:dyDescent="0.35">
      <c r="A923" t="s">
        <v>3175</v>
      </c>
      <c r="B923" t="s">
        <v>3176</v>
      </c>
      <c r="C923" t="str">
        <f t="shared" si="85"/>
        <v>VC41ET15</v>
      </c>
      <c r="E923" t="s">
        <v>2593</v>
      </c>
      <c r="F923" t="s">
        <v>214</v>
      </c>
      <c r="G923" s="411" t="s">
        <v>212</v>
      </c>
      <c r="H923">
        <v>2016</v>
      </c>
      <c r="I923" s="412">
        <v>0.20112195121951223</v>
      </c>
      <c r="J923" s="68"/>
      <c r="K923" t="s">
        <v>3177</v>
      </c>
      <c r="L923" t="s">
        <v>1943</v>
      </c>
      <c r="O923" s="68">
        <f t="shared" si="86"/>
        <v>2.0112195121951225E-3</v>
      </c>
      <c r="T923">
        <v>1</v>
      </c>
      <c r="U923" t="s">
        <v>2885</v>
      </c>
      <c r="V923" t="s">
        <v>2886</v>
      </c>
    </row>
    <row r="924" spans="1:22" x14ac:dyDescent="0.35">
      <c r="A924" t="s">
        <v>3175</v>
      </c>
      <c r="B924" t="s">
        <v>3178</v>
      </c>
      <c r="C924" t="str">
        <f t="shared" si="85"/>
        <v>VC42ET</v>
      </c>
      <c r="D924" t="s">
        <v>2594</v>
      </c>
      <c r="E924" t="s">
        <v>2595</v>
      </c>
      <c r="F924" t="s">
        <v>214</v>
      </c>
      <c r="G924" s="411" t="s">
        <v>212</v>
      </c>
      <c r="H924">
        <v>2016</v>
      </c>
      <c r="I924" s="412">
        <v>0.2121739130434783</v>
      </c>
      <c r="J924" s="68"/>
      <c r="K924" t="s">
        <v>3177</v>
      </c>
      <c r="L924" t="s">
        <v>1943</v>
      </c>
      <c r="O924" s="68">
        <f>I924/100</f>
        <v>2.1217391304347829E-3</v>
      </c>
      <c r="P924" t="s">
        <v>2195</v>
      </c>
      <c r="T924">
        <v>0</v>
      </c>
      <c r="U924" t="s">
        <v>2849</v>
      </c>
      <c r="V924" t="s">
        <v>594</v>
      </c>
    </row>
    <row r="925" spans="1:22" x14ac:dyDescent="0.35">
      <c r="A925" t="s">
        <v>3175</v>
      </c>
      <c r="B925" t="s">
        <v>3178</v>
      </c>
      <c r="C925" t="str">
        <f t="shared" si="85"/>
        <v>VC42ETU</v>
      </c>
      <c r="E925" t="s">
        <v>2595</v>
      </c>
      <c r="F925" t="s">
        <v>214</v>
      </c>
      <c r="G925" s="411" t="s">
        <v>212</v>
      </c>
      <c r="H925">
        <v>2016</v>
      </c>
      <c r="I925" s="412">
        <v>0.31371428571428572</v>
      </c>
      <c r="J925" s="68"/>
      <c r="K925" t="s">
        <v>3179</v>
      </c>
      <c r="L925" t="s">
        <v>1943</v>
      </c>
      <c r="O925" s="68">
        <f t="shared" ref="O925:O937" si="87">I925/100</f>
        <v>3.1371428571428574E-3</v>
      </c>
      <c r="T925">
        <v>0.5</v>
      </c>
      <c r="U925" t="s">
        <v>2867</v>
      </c>
      <c r="V925" t="s">
        <v>336</v>
      </c>
    </row>
    <row r="926" spans="1:22" x14ac:dyDescent="0.35">
      <c r="A926" t="s">
        <v>3175</v>
      </c>
      <c r="B926" t="s">
        <v>3178</v>
      </c>
      <c r="C926" t="str">
        <f t="shared" si="85"/>
        <v>VC42ETR</v>
      </c>
      <c r="E926" t="s">
        <v>2595</v>
      </c>
      <c r="F926" t="s">
        <v>214</v>
      </c>
      <c r="G926" s="411" t="s">
        <v>212</v>
      </c>
      <c r="H926">
        <v>2016</v>
      </c>
      <c r="I926" s="412">
        <v>0.19295918367346937</v>
      </c>
      <c r="J926" s="68"/>
      <c r="K926" t="s">
        <v>3179</v>
      </c>
      <c r="L926" t="s">
        <v>1943</v>
      </c>
      <c r="O926" s="68">
        <f t="shared" si="87"/>
        <v>1.9295918367346937E-3</v>
      </c>
      <c r="T926">
        <v>0.5</v>
      </c>
      <c r="U926" t="s">
        <v>2866</v>
      </c>
      <c r="V926" t="s">
        <v>84</v>
      </c>
    </row>
    <row r="927" spans="1:22" x14ac:dyDescent="0.35">
      <c r="A927" t="s">
        <v>3175</v>
      </c>
      <c r="B927" t="s">
        <v>3178</v>
      </c>
      <c r="C927" t="str">
        <f t="shared" si="85"/>
        <v>VC42ET01</v>
      </c>
      <c r="E927" t="s">
        <v>2595</v>
      </c>
      <c r="F927" t="s">
        <v>214</v>
      </c>
      <c r="G927" s="411" t="s">
        <v>212</v>
      </c>
      <c r="H927">
        <v>2016</v>
      </c>
      <c r="I927" s="412">
        <v>0.21279069767441861</v>
      </c>
      <c r="J927" s="68"/>
      <c r="K927" t="s">
        <v>3179</v>
      </c>
      <c r="L927" t="s">
        <v>1943</v>
      </c>
      <c r="O927" s="68">
        <f t="shared" si="87"/>
        <v>2.1279069767441861E-3</v>
      </c>
      <c r="T927">
        <v>1</v>
      </c>
      <c r="U927" t="s">
        <v>2868</v>
      </c>
      <c r="V927" t="s">
        <v>806</v>
      </c>
    </row>
    <row r="928" spans="1:22" x14ac:dyDescent="0.35">
      <c r="A928" t="s">
        <v>3175</v>
      </c>
      <c r="B928" t="s">
        <v>3178</v>
      </c>
      <c r="C928" t="str">
        <f t="shared" si="85"/>
        <v>VC42ET02</v>
      </c>
      <c r="E928" t="s">
        <v>2595</v>
      </c>
      <c r="F928" t="s">
        <v>214</v>
      </c>
      <c r="G928" s="411" t="s">
        <v>212</v>
      </c>
      <c r="H928">
        <v>2016</v>
      </c>
      <c r="I928" s="412">
        <v>0.2148863636363636</v>
      </c>
      <c r="J928" s="68"/>
      <c r="K928" t="s">
        <v>3179</v>
      </c>
      <c r="L928" t="s">
        <v>1943</v>
      </c>
      <c r="O928" s="68">
        <f t="shared" si="87"/>
        <v>2.1488636363636358E-3</v>
      </c>
      <c r="T928">
        <v>1</v>
      </c>
      <c r="U928" t="s">
        <v>2869</v>
      </c>
      <c r="V928" t="s">
        <v>2946</v>
      </c>
    </row>
    <row r="929" spans="1:22" x14ac:dyDescent="0.35">
      <c r="A929" t="s">
        <v>3175</v>
      </c>
      <c r="B929" t="s">
        <v>3178</v>
      </c>
      <c r="C929" t="str">
        <f t="shared" si="85"/>
        <v>VC42ET03</v>
      </c>
      <c r="E929" t="s">
        <v>2595</v>
      </c>
      <c r="F929" t="s">
        <v>214</v>
      </c>
      <c r="G929" s="411" t="s">
        <v>212</v>
      </c>
      <c r="H929">
        <v>2016</v>
      </c>
      <c r="I929" s="412">
        <v>0.29756097560975614</v>
      </c>
      <c r="J929" s="68"/>
      <c r="K929" t="s">
        <v>3179</v>
      </c>
      <c r="L929" t="s">
        <v>1943</v>
      </c>
      <c r="O929" s="68">
        <f t="shared" si="87"/>
        <v>2.9756097560975615E-3</v>
      </c>
      <c r="T929">
        <v>1</v>
      </c>
      <c r="U929" t="s">
        <v>2871</v>
      </c>
      <c r="V929" t="s">
        <v>805</v>
      </c>
    </row>
    <row r="930" spans="1:22" x14ac:dyDescent="0.35">
      <c r="A930" t="s">
        <v>3175</v>
      </c>
      <c r="B930" t="s">
        <v>3178</v>
      </c>
      <c r="C930" t="str">
        <f t="shared" si="85"/>
        <v>VC42ET04</v>
      </c>
      <c r="E930" t="s">
        <v>2595</v>
      </c>
      <c r="F930" t="s">
        <v>214</v>
      </c>
      <c r="G930" s="411" t="s">
        <v>212</v>
      </c>
      <c r="H930">
        <v>2016</v>
      </c>
      <c r="I930" s="412">
        <v>0.20129999999999998</v>
      </c>
      <c r="J930" s="68"/>
      <c r="K930" t="s">
        <v>3179</v>
      </c>
      <c r="L930" t="s">
        <v>1943</v>
      </c>
      <c r="O930" s="68">
        <f t="shared" si="87"/>
        <v>2.0129999999999996E-3</v>
      </c>
      <c r="T930">
        <v>1</v>
      </c>
      <c r="U930" t="s">
        <v>2872</v>
      </c>
      <c r="V930" t="s">
        <v>809</v>
      </c>
    </row>
    <row r="931" spans="1:22" x14ac:dyDescent="0.35">
      <c r="A931" t="s">
        <v>3175</v>
      </c>
      <c r="B931" t="s">
        <v>3178</v>
      </c>
      <c r="C931" t="str">
        <f t="shared" si="85"/>
        <v>VC42ET05</v>
      </c>
      <c r="E931" t="s">
        <v>2595</v>
      </c>
      <c r="F931" t="s">
        <v>214</v>
      </c>
      <c r="G931" s="411" t="s">
        <v>212</v>
      </c>
      <c r="H931">
        <v>2016</v>
      </c>
      <c r="I931" s="412">
        <v>7.0384615384615379E-2</v>
      </c>
      <c r="J931" s="68"/>
      <c r="K931" t="s">
        <v>3179</v>
      </c>
      <c r="L931" t="s">
        <v>1943</v>
      </c>
      <c r="O931" s="68">
        <f t="shared" si="87"/>
        <v>7.0384615384615375E-4</v>
      </c>
      <c r="T931">
        <v>1</v>
      </c>
      <c r="U931" t="s">
        <v>2873</v>
      </c>
      <c r="V931" t="s">
        <v>2874</v>
      </c>
    </row>
    <row r="932" spans="1:22" x14ac:dyDescent="0.35">
      <c r="A932" t="s">
        <v>3175</v>
      </c>
      <c r="B932" t="s">
        <v>3178</v>
      </c>
      <c r="C932" t="str">
        <f t="shared" si="85"/>
        <v>VC42ET06</v>
      </c>
      <c r="E932" t="s">
        <v>2595</v>
      </c>
      <c r="F932" t="s">
        <v>214</v>
      </c>
      <c r="G932" s="411" t="s">
        <v>212</v>
      </c>
      <c r="H932">
        <v>2016</v>
      </c>
      <c r="I932" s="412">
        <v>0.20569767441860465</v>
      </c>
      <c r="J932" s="68"/>
      <c r="K932" t="s">
        <v>3179</v>
      </c>
      <c r="L932" t="s">
        <v>1943</v>
      </c>
      <c r="O932" s="68">
        <f t="shared" si="87"/>
        <v>2.0569767441860464E-3</v>
      </c>
      <c r="T932">
        <v>1</v>
      </c>
      <c r="U932" t="s">
        <v>2876</v>
      </c>
      <c r="V932" t="s">
        <v>2877</v>
      </c>
    </row>
    <row r="933" spans="1:22" x14ac:dyDescent="0.35">
      <c r="A933" t="s">
        <v>3175</v>
      </c>
      <c r="B933" t="s">
        <v>3178</v>
      </c>
      <c r="C933" t="str">
        <f t="shared" si="85"/>
        <v>VC42ET07</v>
      </c>
      <c r="E933" t="s">
        <v>2595</v>
      </c>
      <c r="F933" t="s">
        <v>214</v>
      </c>
      <c r="G933" s="411" t="s">
        <v>212</v>
      </c>
      <c r="H933">
        <v>2016</v>
      </c>
      <c r="I933" s="412">
        <v>0.16806122448979591</v>
      </c>
      <c r="J933" s="68"/>
      <c r="K933" t="s">
        <v>3179</v>
      </c>
      <c r="L933" t="s">
        <v>1943</v>
      </c>
      <c r="O933" s="68">
        <f t="shared" si="87"/>
        <v>1.6806122448979591E-3</v>
      </c>
      <c r="T933">
        <v>1</v>
      </c>
      <c r="U933" t="s">
        <v>2878</v>
      </c>
      <c r="V933" t="s">
        <v>2879</v>
      </c>
    </row>
    <row r="934" spans="1:22" x14ac:dyDescent="0.35">
      <c r="A934" t="s">
        <v>3175</v>
      </c>
      <c r="B934" t="s">
        <v>3178</v>
      </c>
      <c r="C934" t="str">
        <f t="shared" si="85"/>
        <v>VC42ET12</v>
      </c>
      <c r="E934" t="s">
        <v>2595</v>
      </c>
      <c r="F934" t="s">
        <v>214</v>
      </c>
      <c r="G934" s="411" t="s">
        <v>212</v>
      </c>
      <c r="H934">
        <v>2016</v>
      </c>
      <c r="I934" s="412">
        <v>0.2135</v>
      </c>
      <c r="J934" s="68"/>
      <c r="K934" t="s">
        <v>3179</v>
      </c>
      <c r="L934" t="s">
        <v>1943</v>
      </c>
      <c r="O934" s="68">
        <f t="shared" si="87"/>
        <v>2.1349999999999997E-3</v>
      </c>
      <c r="T934">
        <v>1</v>
      </c>
      <c r="U934" t="s">
        <v>2880</v>
      </c>
      <c r="V934" t="s">
        <v>2881</v>
      </c>
    </row>
    <row r="935" spans="1:22" x14ac:dyDescent="0.35">
      <c r="A935" t="s">
        <v>3175</v>
      </c>
      <c r="B935" t="s">
        <v>3178</v>
      </c>
      <c r="C935" t="str">
        <f t="shared" si="85"/>
        <v>VC42ET13</v>
      </c>
      <c r="E935" t="s">
        <v>2595</v>
      </c>
      <c r="F935" t="s">
        <v>214</v>
      </c>
      <c r="G935" s="411" t="s">
        <v>212</v>
      </c>
      <c r="H935">
        <v>2016</v>
      </c>
      <c r="I935" s="412">
        <v>0.13294871794871796</v>
      </c>
      <c r="J935" s="68"/>
      <c r="K935" t="s">
        <v>3179</v>
      </c>
      <c r="L935" t="s">
        <v>1943</v>
      </c>
      <c r="O935" s="68">
        <f t="shared" si="87"/>
        <v>1.3294871794871795E-3</v>
      </c>
      <c r="T935">
        <v>1</v>
      </c>
      <c r="U935" t="s">
        <v>2882</v>
      </c>
      <c r="V935" t="s">
        <v>2883</v>
      </c>
    </row>
    <row r="936" spans="1:22" x14ac:dyDescent="0.35">
      <c r="A936" t="s">
        <v>3175</v>
      </c>
      <c r="B936" t="s">
        <v>3178</v>
      </c>
      <c r="C936" t="str">
        <f t="shared" si="85"/>
        <v>VC42ET14</v>
      </c>
      <c r="E936" t="s">
        <v>2595</v>
      </c>
      <c r="F936" t="s">
        <v>214</v>
      </c>
      <c r="G936" s="411" t="s">
        <v>212</v>
      </c>
      <c r="H936">
        <v>2016</v>
      </c>
      <c r="I936" s="412">
        <v>0.21180555555555555</v>
      </c>
      <c r="J936" s="68"/>
      <c r="K936" t="s">
        <v>3179</v>
      </c>
      <c r="L936" t="s">
        <v>1943</v>
      </c>
      <c r="O936" s="68">
        <f t="shared" si="87"/>
        <v>2.1180555555555553E-3</v>
      </c>
      <c r="T936">
        <v>1</v>
      </c>
      <c r="U936" t="s">
        <v>2884</v>
      </c>
      <c r="V936" t="s">
        <v>814</v>
      </c>
    </row>
    <row r="937" spans="1:22" x14ac:dyDescent="0.35">
      <c r="A937" t="s">
        <v>3175</v>
      </c>
      <c r="B937" t="s">
        <v>3178</v>
      </c>
      <c r="C937" t="str">
        <f t="shared" si="85"/>
        <v>VC42ET15</v>
      </c>
      <c r="E937" t="s">
        <v>2595</v>
      </c>
      <c r="F937" t="s">
        <v>214</v>
      </c>
      <c r="G937" s="411" t="s">
        <v>212</v>
      </c>
      <c r="H937">
        <v>2016</v>
      </c>
      <c r="I937" s="412">
        <v>0.23060975609756101</v>
      </c>
      <c r="J937" s="68"/>
      <c r="K937" t="s">
        <v>3179</v>
      </c>
      <c r="L937" t="s">
        <v>1943</v>
      </c>
      <c r="O937" s="68">
        <f t="shared" si="87"/>
        <v>2.3060975609756102E-3</v>
      </c>
      <c r="T937">
        <v>1</v>
      </c>
      <c r="U937" t="s">
        <v>2885</v>
      </c>
      <c r="V937" t="s">
        <v>2886</v>
      </c>
    </row>
    <row r="938" spans="1:22" x14ac:dyDescent="0.35">
      <c r="A938" t="s">
        <v>3180</v>
      </c>
      <c r="B938" t="s">
        <v>3181</v>
      </c>
      <c r="C938" t="str">
        <f t="shared" si="85"/>
        <v>VC43ET</v>
      </c>
      <c r="D938" t="s">
        <v>2730</v>
      </c>
      <c r="E938" t="s">
        <v>2458</v>
      </c>
      <c r="F938" t="s">
        <v>528</v>
      </c>
      <c r="G938" s="411" t="s">
        <v>3182</v>
      </c>
      <c r="H938">
        <v>2015</v>
      </c>
      <c r="I938" s="68">
        <v>4.6529294056327089E-3</v>
      </c>
      <c r="J938" s="68"/>
      <c r="K938" t="s">
        <v>3183</v>
      </c>
      <c r="L938" t="s">
        <v>1943</v>
      </c>
      <c r="O938" s="68">
        <f>I938</f>
        <v>4.6529294056327089E-3</v>
      </c>
      <c r="T938">
        <v>0</v>
      </c>
      <c r="U938" t="s">
        <v>2849</v>
      </c>
      <c r="V938" t="s">
        <v>594</v>
      </c>
    </row>
    <row r="939" spans="1:22" x14ac:dyDescent="0.35">
      <c r="A939" t="s">
        <v>3180</v>
      </c>
      <c r="B939" t="s">
        <v>3181</v>
      </c>
      <c r="C939" t="str">
        <f t="shared" si="85"/>
        <v>VC43ET01</v>
      </c>
      <c r="E939" t="s">
        <v>2458</v>
      </c>
      <c r="F939" t="s">
        <v>528</v>
      </c>
      <c r="G939" s="411" t="s">
        <v>3182</v>
      </c>
      <c r="H939">
        <v>2015</v>
      </c>
      <c r="I939" s="68">
        <v>4.1761180807911805E-3</v>
      </c>
      <c r="K939" t="s">
        <v>3183</v>
      </c>
      <c r="L939" t="s">
        <v>1943</v>
      </c>
      <c r="O939" s="68">
        <f t="shared" ref="O939:O961" si="88">I939</f>
        <v>4.1761180807911805E-3</v>
      </c>
      <c r="T939">
        <v>1</v>
      </c>
      <c r="U939" t="s">
        <v>2868</v>
      </c>
      <c r="V939" t="s">
        <v>806</v>
      </c>
    </row>
    <row r="940" spans="1:22" x14ac:dyDescent="0.35">
      <c r="A940" t="s">
        <v>3180</v>
      </c>
      <c r="B940" t="s">
        <v>3181</v>
      </c>
      <c r="C940" t="str">
        <f t="shared" si="85"/>
        <v>VC43ET02</v>
      </c>
      <c r="E940" t="s">
        <v>2458</v>
      </c>
      <c r="F940" t="s">
        <v>528</v>
      </c>
      <c r="G940" s="411" t="s">
        <v>3182</v>
      </c>
      <c r="H940">
        <v>2015</v>
      </c>
      <c r="I940" s="68">
        <v>8.6507533626304538E-4</v>
      </c>
      <c r="K940" t="s">
        <v>3183</v>
      </c>
      <c r="L940" t="s">
        <v>1943</v>
      </c>
      <c r="O940" s="68">
        <f t="shared" si="88"/>
        <v>8.6507533626304538E-4</v>
      </c>
      <c r="T940">
        <v>1</v>
      </c>
      <c r="U940" t="s">
        <v>2869</v>
      </c>
      <c r="V940" t="s">
        <v>2946</v>
      </c>
    </row>
    <row r="941" spans="1:22" x14ac:dyDescent="0.35">
      <c r="A941" t="s">
        <v>3180</v>
      </c>
      <c r="B941" t="s">
        <v>3181</v>
      </c>
      <c r="C941" t="str">
        <f t="shared" si="85"/>
        <v>VC43ET03</v>
      </c>
      <c r="E941" t="s">
        <v>2458</v>
      </c>
      <c r="F941" t="s">
        <v>528</v>
      </c>
      <c r="G941" s="411" t="s">
        <v>3182</v>
      </c>
      <c r="H941">
        <v>2015</v>
      </c>
      <c r="I941" s="68">
        <v>5.2961877439969256E-3</v>
      </c>
      <c r="K941" t="s">
        <v>3183</v>
      </c>
      <c r="L941" t="s">
        <v>1943</v>
      </c>
      <c r="O941" s="68">
        <f t="shared" si="88"/>
        <v>5.2961877439969256E-3</v>
      </c>
      <c r="T941">
        <v>1</v>
      </c>
      <c r="U941" t="s">
        <v>2871</v>
      </c>
      <c r="V941" t="s">
        <v>805</v>
      </c>
    </row>
    <row r="942" spans="1:22" x14ac:dyDescent="0.35">
      <c r="A942" t="s">
        <v>3180</v>
      </c>
      <c r="B942" t="s">
        <v>3181</v>
      </c>
      <c r="C942" t="str">
        <f t="shared" si="85"/>
        <v>VC43ET04</v>
      </c>
      <c r="E942" t="s">
        <v>2458</v>
      </c>
      <c r="F942" t="s">
        <v>528</v>
      </c>
      <c r="G942" s="411" t="s">
        <v>3182</v>
      </c>
      <c r="H942">
        <v>2015</v>
      </c>
      <c r="I942" s="68">
        <v>4.2704089902162855E-3</v>
      </c>
      <c r="K942" t="s">
        <v>3183</v>
      </c>
      <c r="L942" t="s">
        <v>1943</v>
      </c>
      <c r="O942" s="68">
        <f t="shared" si="88"/>
        <v>4.2704089902162855E-3</v>
      </c>
      <c r="T942">
        <v>1</v>
      </c>
      <c r="U942" t="s">
        <v>2872</v>
      </c>
      <c r="V942" t="s">
        <v>809</v>
      </c>
    </row>
    <row r="943" spans="1:22" x14ac:dyDescent="0.35">
      <c r="A943" t="s">
        <v>3180</v>
      </c>
      <c r="B943" t="s">
        <v>3181</v>
      </c>
      <c r="C943" t="str">
        <f t="shared" si="85"/>
        <v>VC43ET05</v>
      </c>
      <c r="E943" t="s">
        <v>2458</v>
      </c>
      <c r="F943" t="s">
        <v>528</v>
      </c>
      <c r="G943" s="411" t="s">
        <v>3182</v>
      </c>
      <c r="H943">
        <v>2015</v>
      </c>
      <c r="I943" s="68">
        <v>0</v>
      </c>
      <c r="K943" t="s">
        <v>3183</v>
      </c>
      <c r="L943" t="s">
        <v>1943</v>
      </c>
      <c r="O943" s="68">
        <f t="shared" si="88"/>
        <v>0</v>
      </c>
      <c r="T943">
        <v>1</v>
      </c>
      <c r="U943" t="s">
        <v>2873</v>
      </c>
      <c r="V943" t="s">
        <v>2874</v>
      </c>
    </row>
    <row r="944" spans="1:22" x14ac:dyDescent="0.35">
      <c r="A944" t="s">
        <v>3180</v>
      </c>
      <c r="B944" t="s">
        <v>3181</v>
      </c>
      <c r="C944" t="str">
        <f t="shared" si="85"/>
        <v>VC43ET06</v>
      </c>
      <c r="E944" t="s">
        <v>2458</v>
      </c>
      <c r="F944" t="s">
        <v>528</v>
      </c>
      <c r="G944" s="411" t="s">
        <v>3182</v>
      </c>
      <c r="H944">
        <v>2015</v>
      </c>
      <c r="I944" s="68">
        <v>2.1634357480036243E-2</v>
      </c>
      <c r="K944" t="s">
        <v>3183</v>
      </c>
      <c r="L944" t="s">
        <v>1943</v>
      </c>
      <c r="O944" s="68">
        <f t="shared" si="88"/>
        <v>2.1634357480036243E-2</v>
      </c>
      <c r="T944">
        <v>1</v>
      </c>
      <c r="U944" t="s">
        <v>2876</v>
      </c>
      <c r="V944" t="s">
        <v>2877</v>
      </c>
    </row>
    <row r="945" spans="1:22" x14ac:dyDescent="0.35">
      <c r="A945" t="s">
        <v>3180</v>
      </c>
      <c r="B945" t="s">
        <v>3181</v>
      </c>
      <c r="C945" t="str">
        <f t="shared" si="85"/>
        <v>VC43ET07</v>
      </c>
      <c r="E945" t="s">
        <v>2458</v>
      </c>
      <c r="F945" t="s">
        <v>528</v>
      </c>
      <c r="G945" s="411" t="s">
        <v>3182</v>
      </c>
      <c r="H945">
        <v>2015</v>
      </c>
      <c r="I945" s="68">
        <v>6.2780507385861465E-3</v>
      </c>
      <c r="K945" t="s">
        <v>3183</v>
      </c>
      <c r="L945" t="s">
        <v>1943</v>
      </c>
      <c r="O945" s="68">
        <f t="shared" si="88"/>
        <v>6.2780507385861465E-3</v>
      </c>
      <c r="T945">
        <v>1</v>
      </c>
      <c r="U945" t="s">
        <v>2878</v>
      </c>
      <c r="V945" t="s">
        <v>2879</v>
      </c>
    </row>
    <row r="946" spans="1:22" x14ac:dyDescent="0.35">
      <c r="A946" t="s">
        <v>3180</v>
      </c>
      <c r="B946" t="s">
        <v>3181</v>
      </c>
      <c r="C946" t="str">
        <f t="shared" si="85"/>
        <v>VC43ET12</v>
      </c>
      <c r="E946" t="s">
        <v>2458</v>
      </c>
      <c r="F946" t="s">
        <v>528</v>
      </c>
      <c r="G946" s="411" t="s">
        <v>3182</v>
      </c>
      <c r="H946">
        <v>2015</v>
      </c>
      <c r="I946" s="68">
        <v>1.7053149037208355E-2</v>
      </c>
      <c r="K946" t="s">
        <v>3183</v>
      </c>
      <c r="L946" t="s">
        <v>1943</v>
      </c>
      <c r="O946" s="68">
        <f t="shared" si="88"/>
        <v>1.7053149037208355E-2</v>
      </c>
      <c r="T946">
        <v>1</v>
      </c>
      <c r="U946" t="s">
        <v>2880</v>
      </c>
      <c r="V946" t="s">
        <v>2881</v>
      </c>
    </row>
    <row r="947" spans="1:22" x14ac:dyDescent="0.35">
      <c r="A947" t="s">
        <v>3180</v>
      </c>
      <c r="B947" t="s">
        <v>3181</v>
      </c>
      <c r="C947" t="str">
        <f t="shared" si="85"/>
        <v>VC43ET13</v>
      </c>
      <c r="E947" t="s">
        <v>2458</v>
      </c>
      <c r="F947" t="s">
        <v>528</v>
      </c>
      <c r="G947" s="411" t="s">
        <v>3182</v>
      </c>
      <c r="H947">
        <v>2015</v>
      </c>
      <c r="I947" s="68">
        <v>2.8261833333333331E-3</v>
      </c>
      <c r="K947" t="s">
        <v>3183</v>
      </c>
      <c r="L947" t="s">
        <v>1943</v>
      </c>
      <c r="O947" s="68">
        <f t="shared" si="88"/>
        <v>2.8261833333333331E-3</v>
      </c>
      <c r="T947">
        <v>1</v>
      </c>
      <c r="U947" t="s">
        <v>2882</v>
      </c>
      <c r="V947" t="s">
        <v>2883</v>
      </c>
    </row>
    <row r="948" spans="1:22" x14ac:dyDescent="0.35">
      <c r="A948" t="s">
        <v>3180</v>
      </c>
      <c r="B948" t="s">
        <v>3181</v>
      </c>
      <c r="C948" t="str">
        <f t="shared" si="85"/>
        <v>VC43ET14</v>
      </c>
      <c r="E948" t="s">
        <v>2458</v>
      </c>
      <c r="F948" t="s">
        <v>528</v>
      </c>
      <c r="G948" s="411" t="s">
        <v>3182</v>
      </c>
      <c r="H948">
        <v>2015</v>
      </c>
      <c r="I948" s="68">
        <v>0</v>
      </c>
      <c r="K948" t="s">
        <v>3183</v>
      </c>
      <c r="L948" t="s">
        <v>1943</v>
      </c>
      <c r="O948" s="68">
        <f t="shared" si="88"/>
        <v>0</v>
      </c>
      <c r="T948">
        <v>1</v>
      </c>
      <c r="U948" t="s">
        <v>2884</v>
      </c>
      <c r="V948" t="s">
        <v>814</v>
      </c>
    </row>
    <row r="949" spans="1:22" x14ac:dyDescent="0.35">
      <c r="A949" t="s">
        <v>3180</v>
      </c>
      <c r="B949" t="s">
        <v>3181</v>
      </c>
      <c r="C949" t="str">
        <f t="shared" si="85"/>
        <v>VC43ET15</v>
      </c>
      <c r="E949" t="s">
        <v>2458</v>
      </c>
      <c r="F949" t="s">
        <v>528</v>
      </c>
      <c r="G949" s="411" t="s">
        <v>3182</v>
      </c>
      <c r="H949">
        <v>2015</v>
      </c>
      <c r="I949" s="68">
        <v>0</v>
      </c>
      <c r="K949" t="s">
        <v>3183</v>
      </c>
      <c r="L949" t="s">
        <v>1943</v>
      </c>
      <c r="O949" s="68">
        <f t="shared" si="88"/>
        <v>0</v>
      </c>
      <c r="T949">
        <v>1</v>
      </c>
      <c r="U949" t="s">
        <v>2885</v>
      </c>
      <c r="V949" t="s">
        <v>2886</v>
      </c>
    </row>
    <row r="950" spans="1:22" x14ac:dyDescent="0.35">
      <c r="A950" t="s">
        <v>3184</v>
      </c>
      <c r="B950" t="s">
        <v>3185</v>
      </c>
      <c r="C950" t="str">
        <f t="shared" si="85"/>
        <v>VC44ET</v>
      </c>
      <c r="D950" t="s">
        <v>2738</v>
      </c>
      <c r="E950" t="s">
        <v>2462</v>
      </c>
      <c r="F950" t="s">
        <v>528</v>
      </c>
      <c r="G950" s="411" t="s">
        <v>3186</v>
      </c>
      <c r="H950">
        <v>2019</v>
      </c>
      <c r="I950" s="68">
        <f>8.3%/8</f>
        <v>1.0375000000000001E-2</v>
      </c>
      <c r="J950" s="68"/>
      <c r="K950" t="s">
        <v>3187</v>
      </c>
      <c r="L950" t="s">
        <v>2972</v>
      </c>
      <c r="O950" s="68">
        <f t="shared" si="88"/>
        <v>1.0375000000000001E-2</v>
      </c>
      <c r="P950" t="s">
        <v>2195</v>
      </c>
      <c r="Q950" s="422">
        <v>1</v>
      </c>
      <c r="R950" t="s">
        <v>2973</v>
      </c>
      <c r="S950" s="54">
        <v>0.77</v>
      </c>
      <c r="T950">
        <v>0</v>
      </c>
      <c r="U950" t="s">
        <v>2849</v>
      </c>
      <c r="V950" t="s">
        <v>594</v>
      </c>
    </row>
    <row r="951" spans="1:22" x14ac:dyDescent="0.35">
      <c r="A951" t="s">
        <v>3184</v>
      </c>
      <c r="B951" t="s">
        <v>3185</v>
      </c>
      <c r="C951" t="str">
        <f t="shared" si="85"/>
        <v>VC44ET01</v>
      </c>
      <c r="E951" t="s">
        <v>2462</v>
      </c>
      <c r="F951" t="s">
        <v>528</v>
      </c>
      <c r="G951" s="411" t="s">
        <v>3186</v>
      </c>
      <c r="H951">
        <v>2019</v>
      </c>
      <c r="I951" s="68">
        <f>8.3%/8</f>
        <v>1.0375000000000001E-2</v>
      </c>
      <c r="J951" s="68"/>
      <c r="K951" t="s">
        <v>3187</v>
      </c>
      <c r="L951" t="s">
        <v>2972</v>
      </c>
      <c r="O951" s="68">
        <f t="shared" si="88"/>
        <v>1.0375000000000001E-2</v>
      </c>
      <c r="P951" t="s">
        <v>2195</v>
      </c>
      <c r="Q951" s="422">
        <v>1</v>
      </c>
      <c r="R951" t="s">
        <v>2973</v>
      </c>
      <c r="S951" s="54"/>
      <c r="T951">
        <v>1</v>
      </c>
      <c r="U951" t="s">
        <v>2868</v>
      </c>
      <c r="V951" t="s">
        <v>806</v>
      </c>
    </row>
    <row r="952" spans="1:22" x14ac:dyDescent="0.35">
      <c r="A952" t="s">
        <v>3184</v>
      </c>
      <c r="B952" t="s">
        <v>3185</v>
      </c>
      <c r="C952" t="str">
        <f t="shared" si="85"/>
        <v>VC44ET02</v>
      </c>
      <c r="E952" t="s">
        <v>2462</v>
      </c>
      <c r="F952" t="s">
        <v>528</v>
      </c>
      <c r="G952" s="411" t="s">
        <v>3186</v>
      </c>
      <c r="H952">
        <v>2019</v>
      </c>
      <c r="I952" s="68">
        <f>3.5%/8</f>
        <v>4.3750000000000004E-3</v>
      </c>
      <c r="J952" s="68"/>
      <c r="K952" t="s">
        <v>3187</v>
      </c>
      <c r="L952" t="s">
        <v>2972</v>
      </c>
      <c r="O952" s="68">
        <f t="shared" si="88"/>
        <v>4.3750000000000004E-3</v>
      </c>
      <c r="P952" t="s">
        <v>2195</v>
      </c>
      <c r="Q952" s="422">
        <v>1</v>
      </c>
      <c r="R952" t="s">
        <v>2973</v>
      </c>
      <c r="S952" s="54"/>
      <c r="T952">
        <v>1</v>
      </c>
      <c r="U952" t="s">
        <v>2869</v>
      </c>
      <c r="V952" t="s">
        <v>2946</v>
      </c>
    </row>
    <row r="953" spans="1:22" x14ac:dyDescent="0.35">
      <c r="A953" t="s">
        <v>3184</v>
      </c>
      <c r="B953" t="s">
        <v>3185</v>
      </c>
      <c r="C953" t="str">
        <f t="shared" si="85"/>
        <v>VC44ET03</v>
      </c>
      <c r="E953" t="s">
        <v>2462</v>
      </c>
      <c r="F953" t="s">
        <v>528</v>
      </c>
      <c r="G953" s="411" t="s">
        <v>3186</v>
      </c>
      <c r="H953">
        <v>2019</v>
      </c>
      <c r="I953" s="68">
        <f>8.3%/8</f>
        <v>1.0375000000000001E-2</v>
      </c>
      <c r="J953" s="68" t="s">
        <v>3188</v>
      </c>
      <c r="K953" t="s">
        <v>3187</v>
      </c>
      <c r="L953" t="s">
        <v>2195</v>
      </c>
      <c r="O953" s="68">
        <f t="shared" si="88"/>
        <v>1.0375000000000001E-2</v>
      </c>
      <c r="P953" t="s">
        <v>2195</v>
      </c>
      <c r="Q953" s="422">
        <v>1</v>
      </c>
      <c r="R953" t="s">
        <v>2973</v>
      </c>
      <c r="S953" s="54"/>
      <c r="T953">
        <v>1</v>
      </c>
      <c r="U953" t="s">
        <v>2871</v>
      </c>
      <c r="V953" t="s">
        <v>805</v>
      </c>
    </row>
    <row r="954" spans="1:22" x14ac:dyDescent="0.35">
      <c r="A954" t="s">
        <v>3184</v>
      </c>
      <c r="B954" t="s">
        <v>3185</v>
      </c>
      <c r="C954" t="str">
        <f t="shared" si="85"/>
        <v>VC44ET04</v>
      </c>
      <c r="E954" t="s">
        <v>2462</v>
      </c>
      <c r="F954" t="s">
        <v>528</v>
      </c>
      <c r="G954" s="411" t="s">
        <v>3186</v>
      </c>
      <c r="H954">
        <v>2019</v>
      </c>
      <c r="I954" s="68">
        <f>8.3%/8</f>
        <v>1.0375000000000001E-2</v>
      </c>
      <c r="J954" s="68"/>
      <c r="K954" t="s">
        <v>3187</v>
      </c>
      <c r="L954" t="s">
        <v>2972</v>
      </c>
      <c r="O954" s="68">
        <f t="shared" si="88"/>
        <v>1.0375000000000001E-2</v>
      </c>
      <c r="P954" t="s">
        <v>2195</v>
      </c>
      <c r="Q954" s="422">
        <v>1</v>
      </c>
      <c r="R954" t="s">
        <v>2973</v>
      </c>
      <c r="S954" s="54"/>
      <c r="T954">
        <v>1</v>
      </c>
      <c r="U954" t="s">
        <v>2872</v>
      </c>
      <c r="V954" t="s">
        <v>809</v>
      </c>
    </row>
    <row r="955" spans="1:22" x14ac:dyDescent="0.35">
      <c r="A955" t="s">
        <v>3184</v>
      </c>
      <c r="B955" t="s">
        <v>3185</v>
      </c>
      <c r="C955" t="str">
        <f t="shared" si="85"/>
        <v>VC44ET05</v>
      </c>
      <c r="E955" t="s">
        <v>2462</v>
      </c>
      <c r="F955" t="s">
        <v>528</v>
      </c>
      <c r="G955" s="411" t="s">
        <v>3186</v>
      </c>
      <c r="H955">
        <v>2019</v>
      </c>
      <c r="I955" s="68">
        <f>8.3%/8</f>
        <v>1.0375000000000001E-2</v>
      </c>
      <c r="J955" s="68"/>
      <c r="K955" t="s">
        <v>3187</v>
      </c>
      <c r="L955" t="s">
        <v>2972</v>
      </c>
      <c r="O955" s="68">
        <f t="shared" si="88"/>
        <v>1.0375000000000001E-2</v>
      </c>
      <c r="P955" t="s">
        <v>2195</v>
      </c>
      <c r="Q955" s="422">
        <v>1</v>
      </c>
      <c r="R955" t="s">
        <v>2973</v>
      </c>
      <c r="S955" s="54"/>
      <c r="T955">
        <v>1</v>
      </c>
      <c r="U955" t="s">
        <v>2873</v>
      </c>
      <c r="V955" t="s">
        <v>2874</v>
      </c>
    </row>
    <row r="956" spans="1:22" x14ac:dyDescent="0.35">
      <c r="A956" t="s">
        <v>3184</v>
      </c>
      <c r="B956" t="s">
        <v>3185</v>
      </c>
      <c r="C956" t="str">
        <f t="shared" si="85"/>
        <v>VC44ET06</v>
      </c>
      <c r="E956" t="s">
        <v>2462</v>
      </c>
      <c r="F956" t="s">
        <v>528</v>
      </c>
      <c r="G956" s="411" t="s">
        <v>3186</v>
      </c>
      <c r="H956">
        <v>2019</v>
      </c>
      <c r="I956" s="68">
        <f>3.5%/8</f>
        <v>4.3750000000000004E-3</v>
      </c>
      <c r="J956" s="68"/>
      <c r="K956" t="s">
        <v>3187</v>
      </c>
      <c r="L956" t="s">
        <v>2972</v>
      </c>
      <c r="O956" s="68">
        <f t="shared" si="88"/>
        <v>4.3750000000000004E-3</v>
      </c>
      <c r="P956" t="s">
        <v>2195</v>
      </c>
      <c r="Q956" s="422">
        <v>1</v>
      </c>
      <c r="R956" t="s">
        <v>2973</v>
      </c>
      <c r="S956" s="54"/>
      <c r="T956">
        <v>1</v>
      </c>
      <c r="U956" t="s">
        <v>2876</v>
      </c>
      <c r="V956" t="s">
        <v>2877</v>
      </c>
    </row>
    <row r="957" spans="1:22" x14ac:dyDescent="0.35">
      <c r="A957" t="s">
        <v>3189</v>
      </c>
      <c r="B957" t="s">
        <v>3185</v>
      </c>
      <c r="C957" t="str">
        <f t="shared" si="85"/>
        <v>VC44ET07</v>
      </c>
      <c r="E957" t="s">
        <v>2462</v>
      </c>
      <c r="F957" t="s">
        <v>528</v>
      </c>
      <c r="G957" s="411" t="s">
        <v>3186</v>
      </c>
      <c r="H957">
        <v>2019</v>
      </c>
      <c r="I957" s="68">
        <f>8.93%/8</f>
        <v>1.1162499999999999E-2</v>
      </c>
      <c r="J957" s="68"/>
      <c r="K957" t="s">
        <v>3187</v>
      </c>
      <c r="L957" t="s">
        <v>2195</v>
      </c>
      <c r="O957" s="68">
        <f t="shared" si="88"/>
        <v>1.1162499999999999E-2</v>
      </c>
      <c r="P957" t="s">
        <v>2195</v>
      </c>
      <c r="Q957" s="422">
        <v>1</v>
      </c>
      <c r="R957" t="s">
        <v>2973</v>
      </c>
      <c r="T957">
        <v>1</v>
      </c>
      <c r="U957" t="s">
        <v>2878</v>
      </c>
      <c r="V957" t="s">
        <v>2879</v>
      </c>
    </row>
    <row r="958" spans="1:22" x14ac:dyDescent="0.35">
      <c r="A958" t="s">
        <v>3184</v>
      </c>
      <c r="B958" t="s">
        <v>3185</v>
      </c>
      <c r="C958" t="str">
        <f t="shared" si="85"/>
        <v>VC44ET12</v>
      </c>
      <c r="E958" t="s">
        <v>2462</v>
      </c>
      <c r="F958" t="s">
        <v>528</v>
      </c>
      <c r="G958" s="411" t="s">
        <v>3186</v>
      </c>
      <c r="H958">
        <v>2019</v>
      </c>
      <c r="I958" s="68">
        <f>8.3%/8</f>
        <v>1.0375000000000001E-2</v>
      </c>
      <c r="J958" s="68"/>
      <c r="K958" t="s">
        <v>3187</v>
      </c>
      <c r="L958" t="s">
        <v>2972</v>
      </c>
      <c r="O958" s="68">
        <f t="shared" si="88"/>
        <v>1.0375000000000001E-2</v>
      </c>
      <c r="P958" t="s">
        <v>2195</v>
      </c>
      <c r="Q958" s="422">
        <v>1</v>
      </c>
      <c r="R958" t="s">
        <v>2973</v>
      </c>
      <c r="T958">
        <v>1</v>
      </c>
      <c r="U958" t="s">
        <v>2880</v>
      </c>
      <c r="V958" t="s">
        <v>2881</v>
      </c>
    </row>
    <row r="959" spans="1:22" x14ac:dyDescent="0.35">
      <c r="A959" t="s">
        <v>3184</v>
      </c>
      <c r="B959" t="s">
        <v>3185</v>
      </c>
      <c r="C959" t="str">
        <f t="shared" si="85"/>
        <v>VC44ET13</v>
      </c>
      <c r="E959" t="s">
        <v>2462</v>
      </c>
      <c r="F959" t="s">
        <v>528</v>
      </c>
      <c r="G959" s="411" t="s">
        <v>3186</v>
      </c>
      <c r="H959">
        <v>2019</v>
      </c>
      <c r="I959" s="68">
        <f>3.5%/8</f>
        <v>4.3750000000000004E-3</v>
      </c>
      <c r="J959" s="68"/>
      <c r="K959" t="s">
        <v>3187</v>
      </c>
      <c r="L959" t="s">
        <v>2972</v>
      </c>
      <c r="O959" s="68">
        <f t="shared" si="88"/>
        <v>4.3750000000000004E-3</v>
      </c>
      <c r="P959" t="s">
        <v>2195</v>
      </c>
      <c r="Q959" s="422">
        <v>1</v>
      </c>
      <c r="R959" t="s">
        <v>2973</v>
      </c>
      <c r="T959">
        <v>1</v>
      </c>
      <c r="U959" t="s">
        <v>2882</v>
      </c>
      <c r="V959" t="s">
        <v>2883</v>
      </c>
    </row>
    <row r="960" spans="1:22" x14ac:dyDescent="0.35">
      <c r="A960" t="s">
        <v>3190</v>
      </c>
      <c r="B960" t="s">
        <v>3185</v>
      </c>
      <c r="C960" t="str">
        <f t="shared" si="85"/>
        <v>VC44ET14</v>
      </c>
      <c r="E960" t="s">
        <v>2462</v>
      </c>
      <c r="F960" t="s">
        <v>528</v>
      </c>
      <c r="G960" s="411" t="s">
        <v>3186</v>
      </c>
      <c r="H960">
        <v>2019</v>
      </c>
      <c r="I960" s="68">
        <f>0.5%/8</f>
        <v>6.2500000000000001E-4</v>
      </c>
      <c r="J960" s="68"/>
      <c r="K960" t="s">
        <v>3187</v>
      </c>
      <c r="L960" t="s">
        <v>2195</v>
      </c>
      <c r="O960" s="68">
        <f t="shared" si="88"/>
        <v>6.2500000000000001E-4</v>
      </c>
      <c r="P960" t="s">
        <v>2195</v>
      </c>
      <c r="Q960" s="422">
        <v>1</v>
      </c>
      <c r="R960" t="s">
        <v>2973</v>
      </c>
      <c r="T960">
        <v>1</v>
      </c>
      <c r="U960" t="s">
        <v>2884</v>
      </c>
      <c r="V960" t="s">
        <v>814</v>
      </c>
    </row>
    <row r="961" spans="1:22" x14ac:dyDescent="0.35">
      <c r="A961" t="s">
        <v>3190</v>
      </c>
      <c r="B961" t="s">
        <v>3185</v>
      </c>
      <c r="C961" t="str">
        <f t="shared" si="85"/>
        <v>VC44ET15</v>
      </c>
      <c r="E961" t="s">
        <v>2462</v>
      </c>
      <c r="F961" t="s">
        <v>528</v>
      </c>
      <c r="G961" s="411" t="s">
        <v>3186</v>
      </c>
      <c r="H961">
        <v>2019</v>
      </c>
      <c r="I961" s="68">
        <f>0.5%/8</f>
        <v>6.2500000000000001E-4</v>
      </c>
      <c r="J961" s="68"/>
      <c r="K961" t="s">
        <v>3187</v>
      </c>
      <c r="L961" t="s">
        <v>2195</v>
      </c>
      <c r="O961" s="68">
        <f t="shared" si="88"/>
        <v>6.2500000000000001E-4</v>
      </c>
      <c r="P961" t="s">
        <v>2195</v>
      </c>
      <c r="Q961" s="422">
        <v>1</v>
      </c>
      <c r="R961" t="s">
        <v>2973</v>
      </c>
      <c r="T961">
        <v>1</v>
      </c>
      <c r="U961" t="s">
        <v>2885</v>
      </c>
      <c r="V961" t="s">
        <v>2886</v>
      </c>
    </row>
    <row r="962" spans="1:22" x14ac:dyDescent="0.35">
      <c r="A962" t="s">
        <v>3191</v>
      </c>
      <c r="B962" t="s">
        <v>3192</v>
      </c>
      <c r="C962" t="str">
        <f t="shared" si="85"/>
        <v>VC45ET</v>
      </c>
      <c r="D962" t="s">
        <v>2747</v>
      </c>
      <c r="E962" t="s">
        <v>2475</v>
      </c>
      <c r="F962" t="s">
        <v>528</v>
      </c>
      <c r="G962" s="411" t="s">
        <v>3186</v>
      </c>
      <c r="H962" t="s">
        <v>3193</v>
      </c>
      <c r="I962" s="413">
        <v>33.4</v>
      </c>
      <c r="J962" s="413"/>
      <c r="K962" t="s">
        <v>3194</v>
      </c>
      <c r="O962" s="68">
        <f>I962/100</f>
        <v>0.33399999999999996</v>
      </c>
      <c r="P962" t="s">
        <v>2909</v>
      </c>
      <c r="T962">
        <v>0</v>
      </c>
      <c r="U962" t="s">
        <v>2849</v>
      </c>
      <c r="V962" t="s">
        <v>594</v>
      </c>
    </row>
    <row r="963" spans="1:22" x14ac:dyDescent="0.35">
      <c r="E963" t="s">
        <v>2490</v>
      </c>
      <c r="G963"/>
      <c r="Q963"/>
    </row>
  </sheetData>
  <phoneticPr fontId="37" type="noConversion"/>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72"/>
  <sheetViews>
    <sheetView topLeftCell="P45" zoomScale="80" zoomScaleNormal="80" workbookViewId="0">
      <selection activeCell="AD58" sqref="AD58"/>
    </sheetView>
  </sheetViews>
  <sheetFormatPr defaultRowHeight="14.5" x14ac:dyDescent="0.35"/>
  <cols>
    <col min="12" max="20" width="12.453125" customWidth="1"/>
    <col min="21" max="21" width="11.54296875" customWidth="1"/>
    <col min="29" max="29" width="12" bestFit="1" customWidth="1"/>
    <col min="30" max="30" width="10.1796875" bestFit="1" customWidth="1"/>
    <col min="31" max="31" width="9.1796875" bestFit="1" customWidth="1"/>
  </cols>
  <sheetData>
    <row r="2" spans="2:17" x14ac:dyDescent="0.35">
      <c r="Q2" t="s">
        <v>799</v>
      </c>
    </row>
    <row r="4" spans="2:17" x14ac:dyDescent="0.35">
      <c r="B4" t="s">
        <v>800</v>
      </c>
    </row>
    <row r="21" spans="12:20" x14ac:dyDescent="0.35">
      <c r="M21" t="s">
        <v>801</v>
      </c>
    </row>
    <row r="22" spans="12:20" x14ac:dyDescent="0.35">
      <c r="M22" t="s">
        <v>802</v>
      </c>
      <c r="N22" t="s">
        <v>803</v>
      </c>
      <c r="O22" t="s">
        <v>804</v>
      </c>
    </row>
    <row r="23" spans="12:20" x14ac:dyDescent="0.35">
      <c r="L23" t="s">
        <v>805</v>
      </c>
      <c r="M23">
        <v>34.5</v>
      </c>
      <c r="N23">
        <v>10</v>
      </c>
      <c r="O23" s="54">
        <f>T27</f>
        <v>9.1462182718789392E-2</v>
      </c>
    </row>
    <row r="24" spans="12:20" x14ac:dyDescent="0.35">
      <c r="L24" t="s">
        <v>806</v>
      </c>
      <c r="M24">
        <v>40.5</v>
      </c>
      <c r="N24">
        <v>10</v>
      </c>
      <c r="O24" s="54">
        <f>T28</f>
        <v>0.19550000000000001</v>
      </c>
    </row>
    <row r="25" spans="12:20" x14ac:dyDescent="0.35">
      <c r="L25" t="s">
        <v>807</v>
      </c>
      <c r="M25">
        <v>25.25</v>
      </c>
      <c r="N25">
        <v>10</v>
      </c>
      <c r="O25" s="54">
        <f>T29</f>
        <v>8.569319554422225E-2</v>
      </c>
      <c r="Q25" t="s">
        <v>808</v>
      </c>
    </row>
    <row r="26" spans="12:20" x14ac:dyDescent="0.35">
      <c r="L26" t="s">
        <v>809</v>
      </c>
      <c r="M26">
        <v>38.5</v>
      </c>
      <c r="N26">
        <v>10</v>
      </c>
      <c r="O26" s="54">
        <f>T30</f>
        <v>9.1462182718789392E-2</v>
      </c>
      <c r="R26" t="s">
        <v>810</v>
      </c>
      <c r="S26" t="s">
        <v>811</v>
      </c>
      <c r="T26" t="s">
        <v>804</v>
      </c>
    </row>
    <row r="27" spans="12:20" x14ac:dyDescent="0.35">
      <c r="L27" t="s">
        <v>812</v>
      </c>
      <c r="M27">
        <v>29.75</v>
      </c>
      <c r="N27">
        <v>4</v>
      </c>
      <c r="O27" s="54">
        <f>T31</f>
        <v>1</v>
      </c>
      <c r="Q27" t="s">
        <v>805</v>
      </c>
      <c r="R27" s="110">
        <v>12568982</v>
      </c>
      <c r="S27" s="110">
        <v>1265315</v>
      </c>
      <c r="T27" s="61">
        <f>S27/SUM(R27:S27)</f>
        <v>9.1462182718789392E-2</v>
      </c>
    </row>
    <row r="28" spans="12:20" x14ac:dyDescent="0.35">
      <c r="M28" t="s">
        <v>813</v>
      </c>
      <c r="N28" s="60">
        <f>SUMPRODUCT(M23:M27,N23:N27)/SUM(N23:N27)</f>
        <v>34.238636363636367</v>
      </c>
      <c r="O28" s="90">
        <f>SUMPRODUCT(O23:O27,M23:M27)/SUM(O23:O27)</f>
        <v>31.765374424425296</v>
      </c>
      <c r="Q28" t="s">
        <v>806</v>
      </c>
      <c r="R28" s="6">
        <f>S28/T28-S28</f>
        <v>3473300.1534526851</v>
      </c>
      <c r="S28" s="110">
        <v>844040</v>
      </c>
      <c r="T28" s="54">
        <v>0.19550000000000001</v>
      </c>
    </row>
    <row r="29" spans="12:20" x14ac:dyDescent="0.35">
      <c r="Q29" t="s">
        <v>807</v>
      </c>
      <c r="R29" s="110">
        <v>13625000</v>
      </c>
      <c r="S29" s="110">
        <v>1277000</v>
      </c>
      <c r="T29" s="61">
        <f>S29/SUM(R29:S29)</f>
        <v>8.569319554422225E-2</v>
      </c>
    </row>
    <row r="30" spans="12:20" x14ac:dyDescent="0.35">
      <c r="Q30" t="s">
        <v>809</v>
      </c>
      <c r="R30" s="110">
        <v>12568982</v>
      </c>
      <c r="S30" s="110">
        <v>1265315</v>
      </c>
      <c r="T30" s="61">
        <f>S30/SUM(R30:S30)</f>
        <v>9.1462182718789392E-2</v>
      </c>
    </row>
    <row r="31" spans="12:20" x14ac:dyDescent="0.35">
      <c r="Q31" t="s">
        <v>814</v>
      </c>
      <c r="T31" s="54">
        <v>1</v>
      </c>
    </row>
    <row r="37" spans="20:33" x14ac:dyDescent="0.35">
      <c r="Z37" t="s">
        <v>815</v>
      </c>
    </row>
    <row r="38" spans="20:33" x14ac:dyDescent="0.35">
      <c r="Y38">
        <v>32</v>
      </c>
      <c r="Z38" t="s">
        <v>816</v>
      </c>
    </row>
    <row r="40" spans="20:33" ht="15" thickBot="1" x14ac:dyDescent="0.4"/>
    <row r="41" spans="20:33" x14ac:dyDescent="0.35">
      <c r="T41" s="92"/>
      <c r="U41" s="457" t="s">
        <v>817</v>
      </c>
      <c r="V41" s="458"/>
      <c r="W41" s="459"/>
      <c r="X41" s="97"/>
      <c r="Y41" s="457" t="s">
        <v>815</v>
      </c>
      <c r="Z41" s="458"/>
      <c r="AA41" s="459"/>
      <c r="AC41" s="92"/>
      <c r="AD41" s="458" t="s">
        <v>815</v>
      </c>
      <c r="AE41" s="458"/>
      <c r="AF41" s="459"/>
    </row>
    <row r="42" spans="20:33" ht="15" thickBot="1" x14ac:dyDescent="0.4">
      <c r="T42" s="93"/>
      <c r="U42" s="93" t="s">
        <v>212</v>
      </c>
      <c r="V42" s="95" t="s">
        <v>338</v>
      </c>
      <c r="W42" s="96" t="s">
        <v>339</v>
      </c>
      <c r="X42" s="95" t="s">
        <v>818</v>
      </c>
      <c r="Y42" s="93" t="s">
        <v>212</v>
      </c>
      <c r="Z42" s="95" t="s">
        <v>338</v>
      </c>
      <c r="AA42" s="96" t="s">
        <v>339</v>
      </c>
      <c r="AC42" s="93"/>
      <c r="AD42" s="95" t="s">
        <v>212</v>
      </c>
      <c r="AE42" s="95" t="s">
        <v>338</v>
      </c>
      <c r="AF42" s="96" t="s">
        <v>339</v>
      </c>
    </row>
    <row r="43" spans="20:33" x14ac:dyDescent="0.35">
      <c r="T43" s="64" t="s">
        <v>819</v>
      </c>
      <c r="U43" s="98">
        <v>0.128</v>
      </c>
      <c r="V43" s="68">
        <v>8.5999999999999993E-2</v>
      </c>
      <c r="W43" s="103">
        <v>0.14399999999999999</v>
      </c>
      <c r="X43" t="s">
        <v>820</v>
      </c>
      <c r="Y43" s="100">
        <f>$Y$38*U43</f>
        <v>4.0960000000000001</v>
      </c>
      <c r="Z43" s="65">
        <f t="shared" ref="Z43:Z53" si="0">$Y$38*V43</f>
        <v>2.7519999999999998</v>
      </c>
      <c r="AA43" s="70">
        <f t="shared" ref="AA43:AA53" si="1">$Y$38*W43</f>
        <v>4.6079999999999997</v>
      </c>
      <c r="AC43" s="64" t="s">
        <v>820</v>
      </c>
      <c r="AD43" s="65">
        <f t="shared" ref="AD43:AF46" si="2">SUMIFS(Y$43:Y$53,$X$43:$X$53,$AC43)</f>
        <v>12.064</v>
      </c>
      <c r="AE43" s="65">
        <f t="shared" si="2"/>
        <v>6.976</v>
      </c>
      <c r="AF43" s="70">
        <f t="shared" si="2"/>
        <v>13.983999999999998</v>
      </c>
      <c r="AG43" t="s">
        <v>821</v>
      </c>
    </row>
    <row r="44" spans="20:33" x14ac:dyDescent="0.35">
      <c r="T44" s="64" t="s">
        <v>822</v>
      </c>
      <c r="U44" s="98">
        <v>9.2999999999999999E-2</v>
      </c>
      <c r="V44" s="68">
        <v>0.10100000000000001</v>
      </c>
      <c r="W44" s="69">
        <v>0.09</v>
      </c>
      <c r="X44" t="s">
        <v>823</v>
      </c>
      <c r="Y44" s="100">
        <f t="shared" ref="Y44:Y53" si="3">$Y$38*U44</f>
        <v>2.976</v>
      </c>
      <c r="Z44" s="65">
        <f t="shared" si="0"/>
        <v>3.2320000000000002</v>
      </c>
      <c r="AA44" s="70">
        <f t="shared" si="1"/>
        <v>2.88</v>
      </c>
      <c r="AC44" s="64" t="s">
        <v>823</v>
      </c>
      <c r="AD44" s="65">
        <f t="shared" si="2"/>
        <v>8.7680000000000007</v>
      </c>
      <c r="AE44" s="65">
        <f t="shared" si="2"/>
        <v>13.952</v>
      </c>
      <c r="AF44" s="70">
        <f t="shared" si="2"/>
        <v>6.88</v>
      </c>
      <c r="AG44" t="s">
        <v>824</v>
      </c>
    </row>
    <row r="45" spans="20:33" x14ac:dyDescent="0.35">
      <c r="T45" s="64" t="s">
        <v>825</v>
      </c>
      <c r="U45" s="98">
        <v>8.0000000000000002E-3</v>
      </c>
      <c r="V45" s="68">
        <v>1.0999999999999999E-2</v>
      </c>
      <c r="W45" s="103">
        <v>7.0000000000000001E-3</v>
      </c>
      <c r="X45" t="s">
        <v>823</v>
      </c>
      <c r="Y45" s="100">
        <f t="shared" si="3"/>
        <v>0.25600000000000001</v>
      </c>
      <c r="Z45" s="65">
        <f t="shared" si="0"/>
        <v>0.35199999999999998</v>
      </c>
      <c r="AA45" s="70">
        <f t="shared" si="1"/>
        <v>0.224</v>
      </c>
      <c r="AC45" s="64" t="s">
        <v>826</v>
      </c>
      <c r="AD45" s="65">
        <f t="shared" si="2"/>
        <v>6.1760000000000002</v>
      </c>
      <c r="AE45" s="65">
        <f t="shared" si="2"/>
        <v>6.4960000000000004</v>
      </c>
      <c r="AF45" s="70">
        <f t="shared" si="2"/>
        <v>6.0160000000000009</v>
      </c>
      <c r="AG45" t="s">
        <v>827</v>
      </c>
    </row>
    <row r="46" spans="20:33" ht="15" thickBot="1" x14ac:dyDescent="0.4">
      <c r="T46" s="64" t="s">
        <v>828</v>
      </c>
      <c r="U46" s="98">
        <v>0.13200000000000001</v>
      </c>
      <c r="V46" s="68">
        <v>0.13600000000000001</v>
      </c>
      <c r="W46" s="69">
        <v>0.13</v>
      </c>
      <c r="X46" t="s">
        <v>826</v>
      </c>
      <c r="Y46" s="100">
        <f t="shared" si="3"/>
        <v>4.2240000000000002</v>
      </c>
      <c r="Z46" s="65">
        <f t="shared" si="0"/>
        <v>4.3520000000000003</v>
      </c>
      <c r="AA46" s="70">
        <f t="shared" si="1"/>
        <v>4.16</v>
      </c>
      <c r="AC46" s="93" t="s">
        <v>829</v>
      </c>
      <c r="AD46" s="94">
        <f t="shared" si="2"/>
        <v>4.96</v>
      </c>
      <c r="AE46" s="94">
        <f t="shared" si="2"/>
        <v>4.6079999999999997</v>
      </c>
      <c r="AF46" s="109">
        <f t="shared" si="2"/>
        <v>5.12</v>
      </c>
    </row>
    <row r="47" spans="20:33" ht="15" thickBot="1" x14ac:dyDescent="0.4">
      <c r="T47" s="64" t="s">
        <v>830</v>
      </c>
      <c r="U47" s="98">
        <v>1.2999999999999999E-2</v>
      </c>
      <c r="V47" s="68">
        <v>4.0000000000000001E-3</v>
      </c>
      <c r="W47" s="103">
        <v>1.6E-2</v>
      </c>
      <c r="X47" t="s">
        <v>826</v>
      </c>
      <c r="Y47" s="100">
        <f t="shared" si="3"/>
        <v>0.41599999999999998</v>
      </c>
      <c r="Z47" s="65">
        <f t="shared" si="0"/>
        <v>0.128</v>
      </c>
      <c r="AA47" s="70">
        <f t="shared" si="1"/>
        <v>0.51200000000000001</v>
      </c>
    </row>
    <row r="48" spans="20:33" ht="15" thickBot="1" x14ac:dyDescent="0.4">
      <c r="T48" s="64" t="s">
        <v>831</v>
      </c>
      <c r="U48" s="98">
        <v>3.2000000000000001E-2</v>
      </c>
      <c r="V48" s="68">
        <v>3.6999999999999998E-2</v>
      </c>
      <c r="W48" s="69">
        <v>0.03</v>
      </c>
      <c r="X48" t="s">
        <v>826</v>
      </c>
      <c r="Y48" s="100">
        <f t="shared" si="3"/>
        <v>1.024</v>
      </c>
      <c r="Z48" s="65">
        <f t="shared" si="0"/>
        <v>1.1839999999999999</v>
      </c>
      <c r="AA48" s="70">
        <f t="shared" si="1"/>
        <v>0.96</v>
      </c>
      <c r="AC48" s="111"/>
      <c r="AD48" s="112"/>
      <c r="AE48" s="112" t="s">
        <v>338</v>
      </c>
      <c r="AF48" s="113" t="s">
        <v>339</v>
      </c>
    </row>
    <row r="49" spans="20:33" x14ac:dyDescent="0.35">
      <c r="T49" s="64" t="s">
        <v>832</v>
      </c>
      <c r="U49" s="98">
        <v>1.6E-2</v>
      </c>
      <c r="V49" s="68">
        <v>2.5999999999999999E-2</v>
      </c>
      <c r="W49" s="103">
        <v>1.2E-2</v>
      </c>
      <c r="X49" t="s">
        <v>826</v>
      </c>
      <c r="Y49" s="100">
        <f t="shared" si="3"/>
        <v>0.51200000000000001</v>
      </c>
      <c r="Z49" s="65">
        <f t="shared" si="0"/>
        <v>0.83199999999999996</v>
      </c>
      <c r="AA49" s="70">
        <f t="shared" si="1"/>
        <v>0.38400000000000001</v>
      </c>
      <c r="AC49" s="64" t="s">
        <v>833</v>
      </c>
      <c r="AE49" s="105">
        <v>47.5</v>
      </c>
      <c r="AF49" s="106">
        <v>74.8</v>
      </c>
    </row>
    <row r="50" spans="20:33" ht="15" thickBot="1" x14ac:dyDescent="0.4">
      <c r="T50" s="64" t="s">
        <v>829</v>
      </c>
      <c r="U50" s="98">
        <v>0.155</v>
      </c>
      <c r="V50" s="68">
        <v>0.14399999999999999</v>
      </c>
      <c r="W50" s="69">
        <v>0.16</v>
      </c>
      <c r="X50" t="s">
        <v>829</v>
      </c>
      <c r="Y50" s="100">
        <f t="shared" si="3"/>
        <v>4.96</v>
      </c>
      <c r="Z50" s="65">
        <f t="shared" si="0"/>
        <v>4.6079999999999997</v>
      </c>
      <c r="AA50" s="70">
        <f t="shared" si="1"/>
        <v>5.12</v>
      </c>
      <c r="AC50" s="93" t="s">
        <v>834</v>
      </c>
      <c r="AD50" s="95"/>
      <c r="AE50" s="107">
        <f>AE49*5/60</f>
        <v>3.9583333333333335</v>
      </c>
      <c r="AF50" s="108">
        <f>AF49*5/60</f>
        <v>6.2333333333333334</v>
      </c>
    </row>
    <row r="51" spans="20:33" x14ac:dyDescent="0.35">
      <c r="T51" s="64" t="s">
        <v>835</v>
      </c>
      <c r="U51" s="98">
        <v>0.249</v>
      </c>
      <c r="V51" s="68">
        <v>0.13200000000000001</v>
      </c>
      <c r="W51" s="103">
        <v>0.29299999999999998</v>
      </c>
      <c r="X51" t="s">
        <v>820</v>
      </c>
      <c r="Y51" s="100">
        <f t="shared" si="3"/>
        <v>7.968</v>
      </c>
      <c r="Z51" s="65">
        <f t="shared" si="0"/>
        <v>4.2240000000000002</v>
      </c>
      <c r="AA51" s="70">
        <f t="shared" si="1"/>
        <v>9.3759999999999994</v>
      </c>
    </row>
    <row r="52" spans="20:33" x14ac:dyDescent="0.35">
      <c r="T52" s="64" t="s">
        <v>836</v>
      </c>
      <c r="U52" s="98">
        <v>0.13300000000000001</v>
      </c>
      <c r="V52" s="68">
        <v>0.27200000000000002</v>
      </c>
      <c r="W52" s="103">
        <v>8.2000000000000003E-2</v>
      </c>
      <c r="X52" t="s">
        <v>823</v>
      </c>
      <c r="Y52" s="100">
        <f t="shared" si="3"/>
        <v>4.2560000000000002</v>
      </c>
      <c r="Z52" s="65">
        <f t="shared" si="0"/>
        <v>8.7040000000000006</v>
      </c>
      <c r="AA52" s="70">
        <f t="shared" si="1"/>
        <v>2.6240000000000001</v>
      </c>
      <c r="AD52" t="s">
        <v>212</v>
      </c>
      <c r="AE52" t="s">
        <v>339</v>
      </c>
      <c r="AF52" t="s">
        <v>1943</v>
      </c>
    </row>
    <row r="53" spans="20:33" ht="15" thickBot="1" x14ac:dyDescent="0.4">
      <c r="T53" s="93" t="s">
        <v>837</v>
      </c>
      <c r="U53" s="99">
        <v>0.04</v>
      </c>
      <c r="V53" s="102">
        <v>5.1999999999999998E-2</v>
      </c>
      <c r="W53" s="104">
        <v>3.5999999999999997E-2</v>
      </c>
      <c r="X53" s="95" t="s">
        <v>823</v>
      </c>
      <c r="Y53" s="101">
        <f t="shared" si="3"/>
        <v>1.28</v>
      </c>
      <c r="Z53" s="94">
        <f t="shared" si="0"/>
        <v>1.6639999999999999</v>
      </c>
      <c r="AA53" s="109">
        <f t="shared" si="1"/>
        <v>1.1519999999999999</v>
      </c>
      <c r="AC53" t="s">
        <v>829</v>
      </c>
      <c r="AD53" s="3">
        <f>(AD46*48*AD58)/AC58</f>
        <v>8.9720824678597919E-2</v>
      </c>
      <c r="AE53" s="3">
        <f>(AF46*48*AD58)/AC58</f>
        <v>9.2615044829520432E-2</v>
      </c>
      <c r="AF53" t="s">
        <v>3487</v>
      </c>
    </row>
    <row r="54" spans="20:33" x14ac:dyDescent="0.35">
      <c r="T54" t="s">
        <v>1950</v>
      </c>
      <c r="AC54" t="s">
        <v>1941</v>
      </c>
      <c r="AD54" s="3">
        <f>Y47+Y48+Y49</f>
        <v>1.952</v>
      </c>
      <c r="AE54" s="3">
        <f>AA47+AA48+AA49</f>
        <v>1.8559999999999999</v>
      </c>
      <c r="AF54" t="s">
        <v>1947</v>
      </c>
    </row>
    <row r="55" spans="20:33" ht="15" thickBot="1" x14ac:dyDescent="0.4">
      <c r="T55" t="s">
        <v>1951</v>
      </c>
      <c r="AC55" t="s">
        <v>1942</v>
      </c>
      <c r="AD55" s="3">
        <f>(Y46*48*AD58)/AC58</f>
        <v>7.6407411984354356E-2</v>
      </c>
      <c r="AE55" s="3">
        <f>(AA46*48*AD58)/AC58</f>
        <v>7.5249723923985351E-2</v>
      </c>
      <c r="AF55" t="s">
        <v>1949</v>
      </c>
    </row>
    <row r="56" spans="20:33" x14ac:dyDescent="0.35">
      <c r="Y56" s="457" t="s">
        <v>815</v>
      </c>
      <c r="Z56" s="458"/>
      <c r="AA56" s="459"/>
    </row>
    <row r="57" spans="20:33" ht="15" thickBot="1" x14ac:dyDescent="0.4">
      <c r="X57" t="s">
        <v>2797</v>
      </c>
      <c r="Y57" s="93" t="s">
        <v>212</v>
      </c>
      <c r="Z57" s="95" t="s">
        <v>338</v>
      </c>
      <c r="AA57" s="96" t="s">
        <v>339</v>
      </c>
      <c r="AC57" t="s">
        <v>1944</v>
      </c>
      <c r="AD57" t="s">
        <v>1945</v>
      </c>
    </row>
    <row r="58" spans="20:33" x14ac:dyDescent="0.35">
      <c r="X58" s="92" t="s">
        <v>822</v>
      </c>
      <c r="Y58" s="394">
        <f>Y44</f>
        <v>2.976</v>
      </c>
      <c r="Z58" s="394">
        <f t="shared" ref="Z58:AA58" si="4">Z44</f>
        <v>3.2320000000000002</v>
      </c>
      <c r="AA58" s="395">
        <f t="shared" si="4"/>
        <v>2.88</v>
      </c>
      <c r="AC58" s="6">
        <f>SUM('Pop M'!I481:AC481)*1000+SUM('Pop F'!I481:AC481)*1000</f>
        <v>100835453</v>
      </c>
      <c r="AD58" s="6">
        <v>38000</v>
      </c>
      <c r="AE58" t="s">
        <v>1946</v>
      </c>
    </row>
    <row r="59" spans="20:33" x14ac:dyDescent="0.35">
      <c r="X59" s="64" t="s">
        <v>831</v>
      </c>
      <c r="Y59" s="396">
        <f>Y48</f>
        <v>1.024</v>
      </c>
      <c r="Z59" s="396">
        <f t="shared" ref="Z59:AA59" si="5">Z48</f>
        <v>1.1839999999999999</v>
      </c>
      <c r="AA59" s="397">
        <f t="shared" si="5"/>
        <v>0.96</v>
      </c>
    </row>
    <row r="60" spans="20:33" ht="15" thickBot="1" x14ac:dyDescent="0.4">
      <c r="X60" s="93" t="s">
        <v>832</v>
      </c>
      <c r="Y60" s="398">
        <f>Y49</f>
        <v>0.51200000000000001</v>
      </c>
      <c r="Z60" s="398">
        <f t="shared" ref="Z60:AA60" si="6">Z49</f>
        <v>0.83199999999999996</v>
      </c>
      <c r="AA60" s="399">
        <f t="shared" si="6"/>
        <v>0.38400000000000001</v>
      </c>
      <c r="AE60" t="s">
        <v>2805</v>
      </c>
      <c r="AF60" t="s">
        <v>2806</v>
      </c>
    </row>
    <row r="61" spans="20:33" ht="15" thickBot="1" x14ac:dyDescent="0.4">
      <c r="X61" s="321" t="s">
        <v>2798</v>
      </c>
      <c r="Y61" s="393">
        <f>SUM(Y58:Y60)</f>
        <v>4.5120000000000005</v>
      </c>
      <c r="Z61" s="393">
        <f>SUM(Z58:Z60)</f>
        <v>5.2480000000000002</v>
      </c>
      <c r="AA61" s="393">
        <f>SUM(AA58:AA60)</f>
        <v>4.2240000000000002</v>
      </c>
      <c r="AD61" t="s">
        <v>2807</v>
      </c>
      <c r="AE61" s="3">
        <f>Y61</f>
        <v>4.5120000000000005</v>
      </c>
      <c r="AF61" s="3">
        <f>AA61</f>
        <v>4.2240000000000002</v>
      </c>
      <c r="AG61" t="s">
        <v>1947</v>
      </c>
    </row>
    <row r="62" spans="20:33" x14ac:dyDescent="0.35">
      <c r="Y62" s="457" t="s">
        <v>815</v>
      </c>
      <c r="Z62" s="458"/>
      <c r="AA62" s="459"/>
    </row>
    <row r="63" spans="20:33" ht="15" thickBot="1" x14ac:dyDescent="0.4">
      <c r="X63" t="s">
        <v>2799</v>
      </c>
      <c r="Y63" s="93" t="s">
        <v>212</v>
      </c>
      <c r="Z63" s="95" t="s">
        <v>338</v>
      </c>
      <c r="AA63" s="96" t="s">
        <v>339</v>
      </c>
      <c r="AD63" t="s">
        <v>2802</v>
      </c>
      <c r="AE63" s="195">
        <f>(Y66*48*AD58)/AC58</f>
        <v>7.6986256014538859E-2</v>
      </c>
      <c r="AF63" s="195">
        <f>(AA66*48*AD58)/AC58</f>
        <v>4.7465210475129221E-2</v>
      </c>
      <c r="AG63" t="s">
        <v>2804</v>
      </c>
    </row>
    <row r="64" spans="20:33" x14ac:dyDescent="0.35">
      <c r="X64" s="92" t="s">
        <v>829</v>
      </c>
      <c r="Y64" s="394">
        <f>Y50</f>
        <v>4.96</v>
      </c>
      <c r="Z64" s="97">
        <f t="shared" ref="Z64:AA64" si="7">Z50</f>
        <v>4.6079999999999997</v>
      </c>
      <c r="AA64" s="318">
        <f t="shared" si="7"/>
        <v>5.12</v>
      </c>
      <c r="AB64" t="s">
        <v>2809</v>
      </c>
      <c r="AE64" s="195"/>
      <c r="AF64" s="195"/>
    </row>
    <row r="65" spans="24:33" x14ac:dyDescent="0.35">
      <c r="X65" s="64" t="str">
        <f>T45</f>
        <v>mapping &amp; mobilization</v>
      </c>
      <c r="Y65" s="396">
        <f>Y45</f>
        <v>0.25600000000000001</v>
      </c>
      <c r="Z65" s="319">
        <f t="shared" ref="Z65:AA65" si="8">Z45</f>
        <v>0.35199999999999998</v>
      </c>
      <c r="AA65" s="320">
        <f t="shared" si="8"/>
        <v>0.224</v>
      </c>
      <c r="AB65" t="s">
        <v>2808</v>
      </c>
      <c r="AD65" t="s">
        <v>2803</v>
      </c>
      <c r="AE65" s="195">
        <f>(Y72*48*AD58)/AC58</f>
        <v>8.3932384376752905E-2</v>
      </c>
      <c r="AF65" s="195">
        <f>(AA72*48*AD58)/AC58</f>
        <v>8.4511228406937408E-2</v>
      </c>
      <c r="AG65" t="s">
        <v>2804</v>
      </c>
    </row>
    <row r="66" spans="24:33" ht="15" thickBot="1" x14ac:dyDescent="0.4">
      <c r="X66" s="93" t="s">
        <v>836</v>
      </c>
      <c r="Y66" s="398">
        <f>Y52</f>
        <v>4.2560000000000002</v>
      </c>
      <c r="Z66" s="95">
        <f t="shared" ref="Z66:AA66" si="9">Z52</f>
        <v>8.7040000000000006</v>
      </c>
      <c r="AA66" s="96">
        <f t="shared" si="9"/>
        <v>2.6240000000000001</v>
      </c>
      <c r="AB66" t="s">
        <v>2808</v>
      </c>
    </row>
    <row r="67" spans="24:33" ht="15" thickBot="1" x14ac:dyDescent="0.4">
      <c r="X67" s="321" t="s">
        <v>2801</v>
      </c>
      <c r="Y67" s="393">
        <f>SUM(Y64:Y66)</f>
        <v>9.4720000000000013</v>
      </c>
      <c r="Z67" s="393">
        <f>SUM(Z64:Z66)</f>
        <v>13.664000000000001</v>
      </c>
      <c r="AA67" s="393">
        <f>SUM(AA64:AA66)</f>
        <v>7.968</v>
      </c>
    </row>
    <row r="68" spans="24:33" x14ac:dyDescent="0.35">
      <c r="Y68" s="457" t="s">
        <v>815</v>
      </c>
      <c r="Z68" s="458"/>
      <c r="AA68" s="459"/>
    </row>
    <row r="69" spans="24:33" ht="15" thickBot="1" x14ac:dyDescent="0.4">
      <c r="X69" t="s">
        <v>2800</v>
      </c>
      <c r="Y69" s="64" t="s">
        <v>212</v>
      </c>
      <c r="Z69" s="319" t="s">
        <v>338</v>
      </c>
      <c r="AA69" s="320" t="s">
        <v>339</v>
      </c>
    </row>
    <row r="70" spans="24:33" x14ac:dyDescent="0.35">
      <c r="X70" s="92" t="s">
        <v>828</v>
      </c>
      <c r="Y70" s="394">
        <f>Y46</f>
        <v>4.2240000000000002</v>
      </c>
      <c r="Z70" s="394">
        <f>Z46</f>
        <v>4.3520000000000003</v>
      </c>
      <c r="AA70" s="395">
        <f>AA46</f>
        <v>4.16</v>
      </c>
    </row>
    <row r="71" spans="24:33" ht="15" thickBot="1" x14ac:dyDescent="0.4">
      <c r="X71" s="400" t="str">
        <f>T47</f>
        <v>commodities + supplies</v>
      </c>
      <c r="Y71" s="398">
        <f>Y47</f>
        <v>0.41599999999999998</v>
      </c>
      <c r="Z71" s="398">
        <f t="shared" ref="Z71:AA71" si="10">Z47</f>
        <v>0.128</v>
      </c>
      <c r="AA71" s="399">
        <f t="shared" si="10"/>
        <v>0.51200000000000001</v>
      </c>
    </row>
    <row r="72" spans="24:33" x14ac:dyDescent="0.35">
      <c r="Y72" s="3">
        <f>Y71+Y70</f>
        <v>4.6400000000000006</v>
      </c>
      <c r="Z72" s="3">
        <f t="shared" ref="Z72:AA72" si="11">Z71+Z70</f>
        <v>4.4800000000000004</v>
      </c>
      <c r="AA72" s="3">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topLeftCell="A28" zoomScale="70" zoomScaleNormal="70" zoomScaleSheetLayoutView="100" workbookViewId="0">
      <selection activeCell="I52" sqref="I52"/>
    </sheetView>
  </sheetViews>
  <sheetFormatPr defaultColWidth="8.7265625" defaultRowHeight="15.5" x14ac:dyDescent="0.35"/>
  <cols>
    <col min="1" max="1" width="11.54296875" style="202" customWidth="1"/>
    <col min="2" max="2" width="12.54296875" style="202" customWidth="1"/>
    <col min="3" max="108" width="17.1796875" style="202" customWidth="1"/>
    <col min="109" max="16384" width="8.7265625" style="202"/>
  </cols>
  <sheetData>
    <row r="1" spans="1:14" s="280" customFormat="1" ht="46.5" x14ac:dyDescent="0.35">
      <c r="B1" s="280" t="s">
        <v>928</v>
      </c>
      <c r="C1" s="280" t="s">
        <v>928</v>
      </c>
      <c r="D1" s="280" t="s">
        <v>1779</v>
      </c>
      <c r="E1" s="280" t="s">
        <v>1777</v>
      </c>
      <c r="F1" s="280" t="s">
        <v>1775</v>
      </c>
      <c r="G1" s="280" t="s">
        <v>1773</v>
      </c>
      <c r="H1" s="280" t="s">
        <v>1771</v>
      </c>
      <c r="I1" s="280" t="s">
        <v>1769</v>
      </c>
      <c r="J1" s="280" t="s">
        <v>1767</v>
      </c>
    </row>
    <row r="2" spans="1:14" x14ac:dyDescent="0.35">
      <c r="A2" s="460" t="s">
        <v>82</v>
      </c>
      <c r="B2" s="202" t="s">
        <v>923</v>
      </c>
      <c r="C2" s="202" t="s">
        <v>1787</v>
      </c>
      <c r="D2" s="202" t="s">
        <v>118</v>
      </c>
      <c r="E2" s="202" t="s">
        <v>118</v>
      </c>
      <c r="F2" s="202" t="s">
        <v>118</v>
      </c>
      <c r="G2" s="202" t="s">
        <v>118</v>
      </c>
      <c r="H2" s="202" t="s">
        <v>118</v>
      </c>
      <c r="I2" s="202" t="s">
        <v>118</v>
      </c>
      <c r="J2" s="202" t="s">
        <v>118</v>
      </c>
    </row>
    <row r="3" spans="1:14" x14ac:dyDescent="0.35">
      <c r="A3" s="460"/>
      <c r="B3" s="202" t="s">
        <v>594</v>
      </c>
      <c r="C3" s="202" t="s">
        <v>1786</v>
      </c>
      <c r="D3" s="203">
        <v>72</v>
      </c>
      <c r="E3" s="203">
        <v>195</v>
      </c>
      <c r="F3" s="203">
        <v>202</v>
      </c>
      <c r="G3" s="203">
        <v>162</v>
      </c>
      <c r="H3" s="203">
        <v>119</v>
      </c>
      <c r="I3" s="203">
        <v>49</v>
      </c>
      <c r="J3" s="203">
        <v>14</v>
      </c>
    </row>
    <row r="4" spans="1:14" x14ac:dyDescent="0.35">
      <c r="A4" s="460"/>
      <c r="B4" s="202" t="s">
        <v>594</v>
      </c>
      <c r="C4" s="202" t="s">
        <v>1785</v>
      </c>
      <c r="D4" s="202">
        <v>80</v>
      </c>
      <c r="E4" s="202">
        <v>200</v>
      </c>
      <c r="F4" s="202">
        <v>214</v>
      </c>
      <c r="G4" s="202">
        <v>190</v>
      </c>
      <c r="H4" s="202">
        <v>138</v>
      </c>
      <c r="I4" s="202">
        <v>69</v>
      </c>
      <c r="J4" s="202">
        <v>22</v>
      </c>
      <c r="M4" s="202" t="s">
        <v>1781</v>
      </c>
      <c r="N4" s="202" t="s">
        <v>1780</v>
      </c>
    </row>
    <row r="5" spans="1:14" x14ac:dyDescent="0.35">
      <c r="A5" s="460"/>
      <c r="B5" s="202" t="s">
        <v>594</v>
      </c>
      <c r="C5" s="202" t="s">
        <v>1784</v>
      </c>
      <c r="D5" s="202">
        <v>79</v>
      </c>
      <c r="E5" s="202">
        <v>206</v>
      </c>
      <c r="F5" s="202">
        <v>237</v>
      </c>
      <c r="G5" s="202">
        <v>194</v>
      </c>
      <c r="H5" s="202">
        <v>147</v>
      </c>
      <c r="I5" s="202">
        <v>69</v>
      </c>
      <c r="J5" s="202">
        <v>28</v>
      </c>
      <c r="M5" s="202" t="s">
        <v>1779</v>
      </c>
      <c r="N5" s="202" t="s">
        <v>1778</v>
      </c>
    </row>
    <row r="6" spans="1:14" x14ac:dyDescent="0.35">
      <c r="A6" s="460"/>
      <c r="B6" s="202" t="s">
        <v>594</v>
      </c>
      <c r="C6" s="202" t="s">
        <v>1783</v>
      </c>
      <c r="D6" s="202">
        <v>104</v>
      </c>
      <c r="E6" s="202">
        <v>228</v>
      </c>
      <c r="F6" s="202">
        <v>241</v>
      </c>
      <c r="G6" s="202">
        <v>231</v>
      </c>
      <c r="H6" s="202">
        <v>160</v>
      </c>
      <c r="I6" s="202">
        <v>84</v>
      </c>
      <c r="J6" s="202">
        <v>34</v>
      </c>
      <c r="M6" s="202" t="s">
        <v>1777</v>
      </c>
      <c r="N6" s="202" t="s">
        <v>1776</v>
      </c>
    </row>
    <row r="7" spans="1:14" x14ac:dyDescent="0.35">
      <c r="A7" s="460"/>
      <c r="B7" s="202" t="s">
        <v>594</v>
      </c>
      <c r="C7" s="202" t="s">
        <v>1782</v>
      </c>
      <c r="D7" s="202">
        <v>100</v>
      </c>
      <c r="E7" s="202">
        <v>235</v>
      </c>
      <c r="F7" s="202">
        <v>251</v>
      </c>
      <c r="G7" s="202">
        <v>243</v>
      </c>
      <c r="H7" s="202">
        <v>168</v>
      </c>
      <c r="I7" s="202">
        <v>89</v>
      </c>
      <c r="J7" s="202">
        <v>19</v>
      </c>
      <c r="M7" s="202" t="s">
        <v>1775</v>
      </c>
      <c r="N7" s="202" t="s">
        <v>1774</v>
      </c>
    </row>
    <row r="8" spans="1:14" x14ac:dyDescent="0.35">
      <c r="A8" s="460"/>
      <c r="M8" s="202" t="s">
        <v>1773</v>
      </c>
      <c r="N8" s="202" t="s">
        <v>1772</v>
      </c>
    </row>
    <row r="9" spans="1:14" x14ac:dyDescent="0.35">
      <c r="A9" s="460"/>
      <c r="B9" s="202" t="s">
        <v>594</v>
      </c>
      <c r="C9" s="202" t="s">
        <v>1788</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1771</v>
      </c>
      <c r="N9" s="202" t="s">
        <v>1770</v>
      </c>
    </row>
    <row r="10" spans="1:14" x14ac:dyDescent="0.35">
      <c r="A10" s="460"/>
      <c r="B10" s="202" t="s">
        <v>594</v>
      </c>
      <c r="C10" s="202" t="s">
        <v>1789</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2084</v>
      </c>
      <c r="M10" s="202" t="s">
        <v>1769</v>
      </c>
      <c r="N10" s="202" t="s">
        <v>1768</v>
      </c>
    </row>
    <row r="11" spans="1:14" x14ac:dyDescent="0.35">
      <c r="A11" s="460"/>
      <c r="B11" s="202" t="s">
        <v>594</v>
      </c>
      <c r="C11" s="202" t="s">
        <v>1790</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2085</v>
      </c>
      <c r="M11" s="202" t="s">
        <v>1767</v>
      </c>
      <c r="N11" s="202" t="s">
        <v>1766</v>
      </c>
    </row>
    <row r="12" spans="1:14" x14ac:dyDescent="0.35">
      <c r="A12" s="460"/>
      <c r="B12" s="202" t="s">
        <v>594</v>
      </c>
      <c r="C12" s="202" t="s">
        <v>1791</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1765</v>
      </c>
    </row>
    <row r="13" spans="1:14" x14ac:dyDescent="0.35">
      <c r="A13" s="460"/>
      <c r="C13" s="202" t="s">
        <v>2075</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x14ac:dyDescent="0.35">
      <c r="A14" s="460"/>
      <c r="C14" s="202" t="s">
        <v>2076</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x14ac:dyDescent="0.35">
      <c r="A15" s="460"/>
      <c r="C15" s="202" t="s">
        <v>1792</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4.5" x14ac:dyDescent="0.35">
      <c r="B16" t="s">
        <v>928</v>
      </c>
      <c r="C16" t="s">
        <v>928</v>
      </c>
    </row>
    <row r="17" spans="1:19" customFormat="1" x14ac:dyDescent="0.35">
      <c r="A17" s="461" t="s">
        <v>336</v>
      </c>
      <c r="B17" t="s">
        <v>923</v>
      </c>
      <c r="C17" t="s">
        <v>1787</v>
      </c>
      <c r="D17" s="202" t="s">
        <v>336</v>
      </c>
      <c r="E17" t="s">
        <v>336</v>
      </c>
      <c r="F17" t="s">
        <v>336</v>
      </c>
      <c r="G17" t="s">
        <v>336</v>
      </c>
      <c r="H17" t="s">
        <v>336</v>
      </c>
      <c r="I17" t="s">
        <v>336</v>
      </c>
      <c r="J17" t="s">
        <v>336</v>
      </c>
      <c r="K17" s="202"/>
      <c r="L17" s="202"/>
      <c r="M17" s="202"/>
      <c r="O17" s="202"/>
      <c r="P17" s="202"/>
      <c r="R17" s="202"/>
      <c r="S17" s="202"/>
    </row>
    <row r="18" spans="1:19" customFormat="1" x14ac:dyDescent="0.35">
      <c r="A18" s="461"/>
      <c r="B18" t="s">
        <v>594</v>
      </c>
      <c r="C18" t="s">
        <v>1786</v>
      </c>
      <c r="D18" s="59">
        <v>52</v>
      </c>
      <c r="E18" s="59">
        <v>147</v>
      </c>
      <c r="F18" s="59">
        <v>159</v>
      </c>
      <c r="G18" s="59">
        <v>128</v>
      </c>
      <c r="H18" s="59">
        <v>109</v>
      </c>
      <c r="I18" s="59">
        <v>37</v>
      </c>
      <c r="J18" s="59">
        <v>1</v>
      </c>
      <c r="K18" s="202"/>
      <c r="L18" s="202"/>
      <c r="M18" s="202"/>
      <c r="O18" s="202"/>
      <c r="P18" s="202"/>
      <c r="R18" s="202"/>
      <c r="S18" s="202"/>
    </row>
    <row r="19" spans="1:19" customFormat="1" x14ac:dyDescent="0.35">
      <c r="A19" s="461"/>
      <c r="B19" t="s">
        <v>594</v>
      </c>
      <c r="C19" t="s">
        <v>1785</v>
      </c>
      <c r="D19">
        <v>20</v>
      </c>
      <c r="E19">
        <v>113</v>
      </c>
      <c r="F19">
        <v>120</v>
      </c>
      <c r="G19">
        <v>112</v>
      </c>
      <c r="H19">
        <v>77</v>
      </c>
      <c r="I19">
        <v>14</v>
      </c>
      <c r="J19">
        <v>0</v>
      </c>
      <c r="K19" s="202"/>
      <c r="L19" s="202"/>
      <c r="M19" s="202"/>
      <c r="O19" s="202"/>
      <c r="P19" s="202"/>
      <c r="R19" s="202"/>
      <c r="S19" s="202"/>
    </row>
    <row r="20" spans="1:19" customFormat="1" x14ac:dyDescent="0.35">
      <c r="A20" s="461"/>
      <c r="B20" t="s">
        <v>594</v>
      </c>
      <c r="C20" t="s">
        <v>1784</v>
      </c>
      <c r="D20">
        <v>27</v>
      </c>
      <c r="E20">
        <v>124</v>
      </c>
      <c r="F20">
        <v>158</v>
      </c>
      <c r="G20">
        <v>100</v>
      </c>
      <c r="H20">
        <v>75</v>
      </c>
      <c r="I20">
        <v>21</v>
      </c>
      <c r="J20">
        <v>22</v>
      </c>
      <c r="K20" s="202"/>
      <c r="L20" s="202"/>
      <c r="M20" s="202"/>
      <c r="O20" s="202"/>
      <c r="P20" s="202"/>
      <c r="R20" s="202"/>
      <c r="S20" s="202"/>
    </row>
    <row r="21" spans="1:19" customFormat="1" x14ac:dyDescent="0.35">
      <c r="A21" s="461"/>
      <c r="B21" t="s">
        <v>594</v>
      </c>
      <c r="C21" t="s">
        <v>1783</v>
      </c>
      <c r="D21">
        <v>35</v>
      </c>
      <c r="E21">
        <v>105</v>
      </c>
      <c r="F21">
        <v>133</v>
      </c>
      <c r="G21">
        <v>101</v>
      </c>
      <c r="H21">
        <v>58</v>
      </c>
      <c r="I21">
        <v>28</v>
      </c>
      <c r="J21">
        <v>14</v>
      </c>
      <c r="K21" s="202"/>
      <c r="L21" s="202"/>
      <c r="M21" s="202"/>
      <c r="O21" s="202"/>
      <c r="P21" s="202"/>
      <c r="R21" s="202"/>
      <c r="S21" s="202"/>
    </row>
    <row r="22" spans="1:19" customFormat="1" x14ac:dyDescent="0.35">
      <c r="A22" s="461"/>
      <c r="B22" t="s">
        <v>594</v>
      </c>
      <c r="C22" t="s">
        <v>1782</v>
      </c>
      <c r="D22">
        <v>50</v>
      </c>
      <c r="E22">
        <v>139</v>
      </c>
      <c r="F22">
        <v>142</v>
      </c>
      <c r="G22">
        <v>155</v>
      </c>
      <c r="H22">
        <v>92</v>
      </c>
      <c r="I22">
        <v>17</v>
      </c>
      <c r="J22">
        <v>5</v>
      </c>
      <c r="K22" s="202"/>
      <c r="L22" s="202"/>
      <c r="M22" s="202"/>
      <c r="O22" s="202"/>
      <c r="P22" s="202"/>
      <c r="R22" s="202"/>
      <c r="S22" s="202"/>
    </row>
    <row r="23" spans="1:19" x14ac:dyDescent="0.35">
      <c r="A23" s="461"/>
      <c r="M23" s="202" t="s">
        <v>1773</v>
      </c>
      <c r="N23" s="202" t="s">
        <v>1772</v>
      </c>
    </row>
    <row r="24" spans="1:19" x14ac:dyDescent="0.35">
      <c r="A24" s="461"/>
      <c r="B24" s="202" t="s">
        <v>594</v>
      </c>
      <c r="C24" s="202" t="s">
        <v>1788</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1793</v>
      </c>
      <c r="M24" s="202" t="s">
        <v>1771</v>
      </c>
      <c r="N24" s="202" t="s">
        <v>1770</v>
      </c>
    </row>
    <row r="25" spans="1:19" x14ac:dyDescent="0.35">
      <c r="A25" s="461"/>
      <c r="B25" s="202" t="s">
        <v>594</v>
      </c>
      <c r="C25" s="202" t="s">
        <v>1789</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1769</v>
      </c>
      <c r="N25" s="202" t="s">
        <v>1768</v>
      </c>
    </row>
    <row r="26" spans="1:19" x14ac:dyDescent="0.35">
      <c r="A26" s="461"/>
      <c r="B26" s="202" t="s">
        <v>594</v>
      </c>
      <c r="C26" s="202" t="s">
        <v>1790</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1767</v>
      </c>
      <c r="N26" s="202" t="s">
        <v>1766</v>
      </c>
    </row>
    <row r="27" spans="1:19" x14ac:dyDescent="0.35">
      <c r="A27" s="461"/>
      <c r="B27" s="202" t="s">
        <v>594</v>
      </c>
      <c r="C27" s="202" t="s">
        <v>1791</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1765</v>
      </c>
    </row>
    <row r="28" spans="1:19" x14ac:dyDescent="0.35">
      <c r="A28" s="461"/>
      <c r="C28" s="202" t="s">
        <v>2075</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x14ac:dyDescent="0.35">
      <c r="A29" s="279"/>
      <c r="C29" s="202" t="s">
        <v>2076</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x14ac:dyDescent="0.35">
      <c r="A30" s="279"/>
      <c r="C30" s="202" t="s">
        <v>1792</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x14ac:dyDescent="0.35">
      <c r="A32" s="461" t="s">
        <v>84</v>
      </c>
      <c r="B32" t="s">
        <v>923</v>
      </c>
      <c r="C32" t="s">
        <v>1787</v>
      </c>
      <c r="D32" t="s">
        <v>84</v>
      </c>
      <c r="E32" t="s">
        <v>84</v>
      </c>
      <c r="F32" t="s">
        <v>84</v>
      </c>
      <c r="G32" t="s">
        <v>84</v>
      </c>
      <c r="H32" t="s">
        <v>84</v>
      </c>
      <c r="I32" t="s">
        <v>84</v>
      </c>
      <c r="J32" t="s">
        <v>84</v>
      </c>
    </row>
    <row r="33" spans="1:14" x14ac:dyDescent="0.35">
      <c r="A33" s="461"/>
      <c r="B33" t="s">
        <v>594</v>
      </c>
      <c r="C33" t="s">
        <v>1786</v>
      </c>
      <c r="D33" s="59">
        <v>83</v>
      </c>
      <c r="E33" s="59">
        <v>219</v>
      </c>
      <c r="F33" s="59">
        <v>225</v>
      </c>
      <c r="G33" s="59">
        <v>175</v>
      </c>
      <c r="H33" s="59">
        <v>123</v>
      </c>
      <c r="I33" s="59">
        <v>54</v>
      </c>
      <c r="J33" s="59">
        <v>19</v>
      </c>
    </row>
    <row r="34" spans="1:14" x14ac:dyDescent="0.35">
      <c r="A34" s="461"/>
      <c r="B34" t="s">
        <v>594</v>
      </c>
      <c r="C34" t="s">
        <v>1785</v>
      </c>
      <c r="D34">
        <v>98</v>
      </c>
      <c r="E34">
        <v>230</v>
      </c>
      <c r="F34">
        <v>243</v>
      </c>
      <c r="G34">
        <v>210</v>
      </c>
      <c r="H34">
        <v>153</v>
      </c>
      <c r="I34">
        <v>80</v>
      </c>
      <c r="J34">
        <v>27</v>
      </c>
    </row>
    <row r="35" spans="1:14" x14ac:dyDescent="0.35">
      <c r="A35" s="461"/>
      <c r="B35" t="s">
        <v>594</v>
      </c>
      <c r="C35" t="s">
        <v>1784</v>
      </c>
      <c r="D35">
        <v>100</v>
      </c>
      <c r="E35">
        <v>235</v>
      </c>
      <c r="F35">
        <v>263</v>
      </c>
      <c r="G35">
        <v>221</v>
      </c>
      <c r="H35">
        <v>167</v>
      </c>
      <c r="I35">
        <v>78</v>
      </c>
      <c r="J35">
        <v>29</v>
      </c>
    </row>
    <row r="36" spans="1:14" x14ac:dyDescent="0.35">
      <c r="A36" s="461"/>
      <c r="B36" t="s">
        <v>594</v>
      </c>
      <c r="C36" t="s">
        <v>1783</v>
      </c>
      <c r="D36">
        <v>122</v>
      </c>
      <c r="E36">
        <v>260</v>
      </c>
      <c r="F36">
        <v>261</v>
      </c>
      <c r="G36">
        <v>253</v>
      </c>
      <c r="H36">
        <v>178</v>
      </c>
      <c r="I36">
        <v>94</v>
      </c>
      <c r="J36">
        <v>38</v>
      </c>
    </row>
    <row r="37" spans="1:14" x14ac:dyDescent="0.35">
      <c r="A37" s="461"/>
      <c r="B37" t="s">
        <v>594</v>
      </c>
      <c r="C37" t="s">
        <v>1782</v>
      </c>
      <c r="D37">
        <v>114</v>
      </c>
      <c r="E37">
        <v>256</v>
      </c>
      <c r="F37">
        <v>278</v>
      </c>
      <c r="G37">
        <v>259</v>
      </c>
      <c r="H37">
        <v>183</v>
      </c>
      <c r="I37">
        <v>99</v>
      </c>
      <c r="J37">
        <v>21</v>
      </c>
    </row>
    <row r="38" spans="1:14" x14ac:dyDescent="0.35">
      <c r="A38" s="461"/>
      <c r="M38" s="202" t="s">
        <v>1773</v>
      </c>
      <c r="N38" s="202" t="s">
        <v>1772</v>
      </c>
    </row>
    <row r="39" spans="1:14" x14ac:dyDescent="0.35">
      <c r="A39" s="461"/>
      <c r="B39" s="202" t="s">
        <v>594</v>
      </c>
      <c r="C39" s="202" t="s">
        <v>1788</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1793</v>
      </c>
      <c r="M39" s="202" t="s">
        <v>1771</v>
      </c>
      <c r="N39" s="202" t="s">
        <v>1770</v>
      </c>
    </row>
    <row r="40" spans="1:14" x14ac:dyDescent="0.35">
      <c r="A40" s="461"/>
      <c r="B40" s="202" t="s">
        <v>594</v>
      </c>
      <c r="C40" s="202" t="s">
        <v>1789</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1769</v>
      </c>
      <c r="N40" s="202" t="s">
        <v>1768</v>
      </c>
    </row>
    <row r="41" spans="1:14" x14ac:dyDescent="0.35">
      <c r="A41" s="461"/>
      <c r="B41" s="202" t="s">
        <v>594</v>
      </c>
      <c r="C41" s="202" t="s">
        <v>1790</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1767</v>
      </c>
      <c r="N41" s="202" t="s">
        <v>1766</v>
      </c>
    </row>
    <row r="42" spans="1:14" x14ac:dyDescent="0.35">
      <c r="A42" s="461"/>
      <c r="B42" s="202" t="s">
        <v>594</v>
      </c>
      <c r="C42" s="202" t="s">
        <v>1791</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1765</v>
      </c>
    </row>
    <row r="43" spans="1:14" x14ac:dyDescent="0.35">
      <c r="A43" s="461"/>
      <c r="C43" s="202" t="s">
        <v>2075</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x14ac:dyDescent="0.35">
      <c r="A44" s="461"/>
      <c r="C44" s="202" t="s">
        <v>2076</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x14ac:dyDescent="0.35">
      <c r="A45" s="461"/>
      <c r="C45" s="202" t="s">
        <v>1792</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x14ac:dyDescent="0.35">
      <c r="C47" s="202" t="s">
        <v>1987</v>
      </c>
      <c r="D47" s="260">
        <f t="shared" ref="D47:I47" si="21">_xlfn.STDEV.P(D66:D76)</f>
        <v>46.197384634927531</v>
      </c>
      <c r="E47" s="260">
        <f t="shared" si="21"/>
        <v>57.482588093128669</v>
      </c>
      <c r="F47" s="260">
        <f t="shared" si="21"/>
        <v>42.183777383967943</v>
      </c>
      <c r="G47" s="260">
        <f t="shared" si="21"/>
        <v>31.393003379049684</v>
      </c>
      <c r="H47" s="260">
        <f t="shared" si="21"/>
        <v>36.884228079109036</v>
      </c>
      <c r="I47" s="260">
        <f t="shared" si="21"/>
        <v>16.121931232537456</v>
      </c>
      <c r="J47" s="260"/>
    </row>
    <row r="48" spans="1:14" x14ac:dyDescent="0.35">
      <c r="C48" s="202" t="s">
        <v>1989</v>
      </c>
      <c r="D48" s="260">
        <f t="shared" ref="D48:I48" si="22">MIN(MAX(D66:D76)-D65,D65-MIN(D66:D76))</f>
        <v>58</v>
      </c>
      <c r="E48" s="260">
        <f t="shared" si="22"/>
        <v>95</v>
      </c>
      <c r="F48" s="260">
        <f t="shared" si="22"/>
        <v>73</v>
      </c>
      <c r="G48" s="260">
        <f t="shared" si="22"/>
        <v>49</v>
      </c>
      <c r="H48" s="260">
        <f t="shared" si="22"/>
        <v>55</v>
      </c>
      <c r="I48" s="260">
        <f t="shared" si="22"/>
        <v>21</v>
      </c>
      <c r="J48" s="260"/>
    </row>
    <row r="49" spans="1:10" x14ac:dyDescent="0.35">
      <c r="C49" s="202" t="s">
        <v>1990</v>
      </c>
      <c r="D49" s="260">
        <f>D48/D65</f>
        <v>0.80555555555555558</v>
      </c>
      <c r="E49" s="260">
        <f>E48/E65</f>
        <v>0.48717948717948717</v>
      </c>
      <c r="F49" s="260">
        <f t="shared" ref="F49:I49" si="23">F48/F65</f>
        <v>0.36138613861386137</v>
      </c>
      <c r="G49" s="260">
        <f t="shared" si="23"/>
        <v>0.30246913580246915</v>
      </c>
      <c r="H49" s="260">
        <f t="shared" si="23"/>
        <v>0.46218487394957986</v>
      </c>
      <c r="I49" s="260">
        <f t="shared" si="23"/>
        <v>0.42857142857142855</v>
      </c>
      <c r="J49" s="260"/>
    </row>
    <row r="50" spans="1:10" x14ac:dyDescent="0.35">
      <c r="C50" s="202" t="s">
        <v>1988</v>
      </c>
      <c r="D50" s="260">
        <f t="shared" ref="D50:I50" si="24">_xlfn.STDEV.P(D52:D62)</f>
        <v>0.22290755814730442</v>
      </c>
      <c r="E50" s="260">
        <f t="shared" si="24"/>
        <v>0.20395145334737214</v>
      </c>
      <c r="F50" s="260">
        <f t="shared" si="24"/>
        <v>0.18117262301979284</v>
      </c>
      <c r="G50" s="260">
        <f t="shared" si="24"/>
        <v>0.18243058039511925</v>
      </c>
      <c r="H50" s="260">
        <f t="shared" si="24"/>
        <v>0.18926826252913995</v>
      </c>
      <c r="I50" s="260">
        <f t="shared" si="24"/>
        <v>0.68988631937629785</v>
      </c>
      <c r="J50" s="260"/>
    </row>
    <row r="51" spans="1:10" x14ac:dyDescent="0.35">
      <c r="D51" s="260"/>
      <c r="E51" s="260"/>
      <c r="F51" s="260"/>
      <c r="G51" s="260"/>
      <c r="H51" s="260"/>
      <c r="I51" s="260"/>
      <c r="J51" s="260"/>
    </row>
    <row r="52" spans="1:10" x14ac:dyDescent="0.35">
      <c r="B52" s="202" t="s">
        <v>1788</v>
      </c>
      <c r="C52" t="s">
        <v>1976</v>
      </c>
      <c r="D52" s="260">
        <f t="shared" ref="D52:J61" si="25">IFERROR(D66/D78,"")</f>
        <v>0.87654320987654322</v>
      </c>
      <c r="E52" s="260">
        <f t="shared" si="25"/>
        <v>0.91208791208791207</v>
      </c>
      <c r="F52" s="260">
        <f t="shared" si="25"/>
        <v>0.76712328767123283</v>
      </c>
      <c r="G52" s="260">
        <f t="shared" si="25"/>
        <v>0.88888888888888884</v>
      </c>
      <c r="H52" s="260">
        <f t="shared" si="25"/>
        <v>0.79012345679012341</v>
      </c>
      <c r="I52" s="260">
        <f t="shared" si="25"/>
        <v>0.85365853658536583</v>
      </c>
      <c r="J52" s="260" t="str">
        <f t="shared" si="25"/>
        <v/>
      </c>
    </row>
    <row r="53" spans="1:10" x14ac:dyDescent="0.35">
      <c r="C53" t="s">
        <v>1977</v>
      </c>
      <c r="D53" s="260">
        <f t="shared" si="25"/>
        <v>1.36</v>
      </c>
      <c r="E53" s="260">
        <f t="shared" si="25"/>
        <v>1.0755395683453237</v>
      </c>
      <c r="F53" s="260">
        <f t="shared" si="25"/>
        <v>1.1346938775510205</v>
      </c>
      <c r="G53" s="260">
        <f t="shared" si="25"/>
        <v>0.78835978835978837</v>
      </c>
      <c r="H53" s="260">
        <f t="shared" si="25"/>
        <v>0.82352941176470584</v>
      </c>
      <c r="I53" s="260" t="str">
        <f t="shared" si="25"/>
        <v/>
      </c>
      <c r="J53" s="260" t="str">
        <f t="shared" si="25"/>
        <v/>
      </c>
    </row>
    <row r="54" spans="1:10" x14ac:dyDescent="0.35">
      <c r="C54" t="s">
        <v>1978</v>
      </c>
      <c r="D54" s="260">
        <f t="shared" si="25"/>
        <v>0.82352941176470584</v>
      </c>
      <c r="E54" s="260">
        <f t="shared" si="25"/>
        <v>1.0129032258064516</v>
      </c>
      <c r="F54" s="260">
        <f t="shared" si="25"/>
        <v>1.3732394366197183</v>
      </c>
      <c r="G54" s="260">
        <f t="shared" si="25"/>
        <v>0.9</v>
      </c>
      <c r="H54" s="260">
        <f t="shared" si="25"/>
        <v>0.97520661157024791</v>
      </c>
      <c r="I54" s="260">
        <f t="shared" si="25"/>
        <v>0.5168539325842697</v>
      </c>
      <c r="J54" s="260" t="str">
        <f t="shared" si="25"/>
        <v/>
      </c>
    </row>
    <row r="55" spans="1:10" x14ac:dyDescent="0.35">
      <c r="C55" t="s">
        <v>1979</v>
      </c>
      <c r="D55" s="260">
        <f t="shared" si="25"/>
        <v>0.7946428571428571</v>
      </c>
      <c r="E55" s="260">
        <f t="shared" si="25"/>
        <v>0.92519685039370081</v>
      </c>
      <c r="F55" s="260">
        <f t="shared" si="25"/>
        <v>0.78846153846153844</v>
      </c>
      <c r="G55" s="260">
        <f t="shared" si="25"/>
        <v>0.76525821596244137</v>
      </c>
      <c r="H55" s="260">
        <f t="shared" si="25"/>
        <v>0.73376623376623373</v>
      </c>
      <c r="I55" s="260">
        <f t="shared" si="25"/>
        <v>0.94736842105263153</v>
      </c>
      <c r="J55" s="260" t="str">
        <f t="shared" si="25"/>
        <v/>
      </c>
    </row>
    <row r="56" spans="1:10" x14ac:dyDescent="0.35">
      <c r="C56" t="s">
        <v>1980</v>
      </c>
      <c r="D56" s="260">
        <f t="shared" si="25"/>
        <v>0.73076923076923073</v>
      </c>
      <c r="E56" s="260">
        <f t="shared" si="25"/>
        <v>0.82499999999999996</v>
      </c>
      <c r="F56" s="260">
        <f t="shared" si="25"/>
        <v>0.73458445040214482</v>
      </c>
      <c r="G56" s="260">
        <f t="shared" si="25"/>
        <v>0.75937500000000002</v>
      </c>
      <c r="H56" s="260">
        <f t="shared" si="25"/>
        <v>1.0264550264550265</v>
      </c>
      <c r="I56" s="260" t="str">
        <f t="shared" si="25"/>
        <v/>
      </c>
      <c r="J56" s="260" t="str">
        <f t="shared" si="25"/>
        <v/>
      </c>
    </row>
    <row r="57" spans="1:10" x14ac:dyDescent="0.35">
      <c r="C57" t="s">
        <v>1981</v>
      </c>
      <c r="D57" s="260">
        <f t="shared" si="25"/>
        <v>0.78494623655913975</v>
      </c>
      <c r="E57" s="260">
        <f t="shared" si="25"/>
        <v>1.1588785046728971</v>
      </c>
      <c r="F57" s="260">
        <f t="shared" si="25"/>
        <v>0.99534883720930234</v>
      </c>
      <c r="G57" s="260">
        <f t="shared" si="25"/>
        <v>0.9285714285714286</v>
      </c>
      <c r="H57" s="260">
        <f t="shared" si="25"/>
        <v>1.076271186440678</v>
      </c>
      <c r="I57" s="260">
        <f t="shared" si="25"/>
        <v>1.2452830188679245</v>
      </c>
      <c r="J57" s="260" t="str">
        <f t="shared" si="25"/>
        <v/>
      </c>
    </row>
    <row r="58" spans="1:10" x14ac:dyDescent="0.35">
      <c r="C58" t="s">
        <v>1982</v>
      </c>
      <c r="D58" s="260">
        <f t="shared" si="25"/>
        <v>1.2586206896551724</v>
      </c>
      <c r="E58" s="260">
        <f t="shared" si="25"/>
        <v>0.97837837837837838</v>
      </c>
      <c r="F58" s="260">
        <f t="shared" si="25"/>
        <v>0.97272727272727277</v>
      </c>
      <c r="G58" s="260">
        <f t="shared" si="25"/>
        <v>0.85185185185185186</v>
      </c>
      <c r="H58" s="260">
        <f t="shared" si="25"/>
        <v>0.94202898550724634</v>
      </c>
      <c r="I58" s="260">
        <f t="shared" si="25"/>
        <v>0.55882352941176472</v>
      </c>
      <c r="J58" s="260" t="str">
        <f t="shared" si="25"/>
        <v/>
      </c>
    </row>
    <row r="59" spans="1:10" x14ac:dyDescent="0.35">
      <c r="C59" t="s">
        <v>1983</v>
      </c>
      <c r="D59" s="260">
        <f t="shared" si="25"/>
        <v>1.2653061224489797</v>
      </c>
      <c r="E59" s="260">
        <f t="shared" si="25"/>
        <v>1.0125786163522013</v>
      </c>
      <c r="F59" s="260">
        <f t="shared" si="25"/>
        <v>0.8928571428571429</v>
      </c>
      <c r="G59" s="260">
        <f t="shared" si="25"/>
        <v>1.0384615384615385</v>
      </c>
      <c r="H59" s="260">
        <f t="shared" si="25"/>
        <v>0.66666666666666663</v>
      </c>
      <c r="I59" s="260" t="str">
        <f t="shared" si="25"/>
        <v/>
      </c>
      <c r="J59" s="260" t="str">
        <f t="shared" si="25"/>
        <v/>
      </c>
    </row>
    <row r="60" spans="1:10" x14ac:dyDescent="0.35">
      <c r="C60" t="s">
        <v>1984</v>
      </c>
      <c r="D60" s="260">
        <f t="shared" si="25"/>
        <v>0.76470588235294112</v>
      </c>
      <c r="E60" s="260">
        <f t="shared" si="25"/>
        <v>0.74545454545454548</v>
      </c>
      <c r="F60" s="260">
        <f t="shared" si="25"/>
        <v>1.0721649484536082</v>
      </c>
      <c r="G60" s="260">
        <f t="shared" si="25"/>
        <v>0.88648648648648654</v>
      </c>
      <c r="H60" s="260">
        <f t="shared" si="25"/>
        <v>1.0434782608695652</v>
      </c>
      <c r="I60" s="260" t="str">
        <f t="shared" si="25"/>
        <v/>
      </c>
      <c r="J60" s="260" t="str">
        <f t="shared" si="25"/>
        <v/>
      </c>
    </row>
    <row r="61" spans="1:10" x14ac:dyDescent="0.35">
      <c r="C61" t="s">
        <v>1985</v>
      </c>
      <c r="D61" s="260">
        <f t="shared" si="25"/>
        <v>0.875</v>
      </c>
      <c r="E61" s="260">
        <f t="shared" si="25"/>
        <v>1.5151515151515151</v>
      </c>
      <c r="F61" s="260">
        <f t="shared" si="25"/>
        <v>1.131578947368421</v>
      </c>
      <c r="G61" s="260">
        <f t="shared" si="25"/>
        <v>1.153061224489796</v>
      </c>
      <c r="H61" s="260">
        <f t="shared" si="25"/>
        <v>1.3333333333333333</v>
      </c>
      <c r="I61" s="260" t="str">
        <f t="shared" si="25"/>
        <v/>
      </c>
      <c r="J61" s="260" t="str">
        <f t="shared" si="25"/>
        <v/>
      </c>
    </row>
    <row r="62" spans="1:10" x14ac:dyDescent="0.35">
      <c r="C62" t="s">
        <v>1986</v>
      </c>
      <c r="D62" s="260">
        <f t="shared" ref="D62:J62" si="26">IFERROR(D76/D88,"")</f>
        <v>1.1129032258064515</v>
      </c>
      <c r="E62" s="260">
        <f t="shared" si="26"/>
        <v>0.77173913043478259</v>
      </c>
      <c r="F62" s="260">
        <f t="shared" si="26"/>
        <v>1.0240963855421688</v>
      </c>
      <c r="G62" s="260">
        <f t="shared" si="26"/>
        <v>1.3981481481481481</v>
      </c>
      <c r="H62" s="260">
        <f t="shared" si="26"/>
        <v>0.71111111111111114</v>
      </c>
      <c r="I62" s="260">
        <f t="shared" si="26"/>
        <v>2.5555555555555554</v>
      </c>
      <c r="J62" s="260" t="str">
        <f t="shared" si="26"/>
        <v/>
      </c>
    </row>
    <row r="63" spans="1:10" x14ac:dyDescent="0.35">
      <c r="C63"/>
    </row>
    <row r="64" spans="1:10" x14ac:dyDescent="0.35">
      <c r="A64" t="s">
        <v>923</v>
      </c>
      <c r="B64" t="s">
        <v>1787</v>
      </c>
      <c r="C64" t="s">
        <v>1975</v>
      </c>
      <c r="D64" t="s">
        <v>1779</v>
      </c>
      <c r="E64" t="s">
        <v>1777</v>
      </c>
      <c r="F64" t="s">
        <v>1775</v>
      </c>
      <c r="G64" t="s">
        <v>1773</v>
      </c>
      <c r="H64" t="s">
        <v>1771</v>
      </c>
      <c r="I64" t="s">
        <v>1769</v>
      </c>
      <c r="J64" t="s">
        <v>1767</v>
      </c>
    </row>
    <row r="65" spans="1:10" x14ac:dyDescent="0.35">
      <c r="A65" t="s">
        <v>594</v>
      </c>
      <c r="B65" t="s">
        <v>1786</v>
      </c>
      <c r="C65" t="s">
        <v>118</v>
      </c>
      <c r="D65">
        <v>72</v>
      </c>
      <c r="E65">
        <v>195</v>
      </c>
      <c r="F65">
        <v>202</v>
      </c>
      <c r="G65">
        <v>162</v>
      </c>
      <c r="H65">
        <v>119</v>
      </c>
      <c r="I65">
        <v>49</v>
      </c>
      <c r="J65">
        <v>14</v>
      </c>
    </row>
    <row r="66" spans="1:10" x14ac:dyDescent="0.35">
      <c r="A66" t="s">
        <v>594</v>
      </c>
      <c r="B66" t="s">
        <v>1786</v>
      </c>
      <c r="C66" t="s">
        <v>1976</v>
      </c>
      <c r="D66">
        <v>71</v>
      </c>
      <c r="E66">
        <v>166</v>
      </c>
      <c r="F66">
        <v>168</v>
      </c>
      <c r="G66">
        <v>184</v>
      </c>
      <c r="H66">
        <v>128</v>
      </c>
      <c r="I66">
        <v>70</v>
      </c>
      <c r="J66" t="s">
        <v>928</v>
      </c>
    </row>
    <row r="67" spans="1:10" x14ac:dyDescent="0.35">
      <c r="A67" t="s">
        <v>594</v>
      </c>
      <c r="B67" t="s">
        <v>1786</v>
      </c>
      <c r="C67" t="s">
        <v>1977</v>
      </c>
      <c r="D67">
        <v>204</v>
      </c>
      <c r="E67">
        <v>299</v>
      </c>
      <c r="F67">
        <v>278</v>
      </c>
      <c r="G67">
        <v>149</v>
      </c>
      <c r="H67">
        <v>112</v>
      </c>
      <c r="I67" t="s">
        <v>928</v>
      </c>
      <c r="J67" t="s">
        <v>928</v>
      </c>
    </row>
    <row r="68" spans="1:10" x14ac:dyDescent="0.35">
      <c r="A68" t="s">
        <v>594</v>
      </c>
      <c r="B68" t="s">
        <v>1786</v>
      </c>
      <c r="C68" t="s">
        <v>1978</v>
      </c>
      <c r="D68">
        <v>42</v>
      </c>
      <c r="E68">
        <v>157</v>
      </c>
      <c r="F68">
        <v>195</v>
      </c>
      <c r="G68">
        <v>144</v>
      </c>
      <c r="H68">
        <v>118</v>
      </c>
      <c r="I68">
        <v>46</v>
      </c>
      <c r="J68" t="s">
        <v>928</v>
      </c>
    </row>
    <row r="69" spans="1:10" x14ac:dyDescent="0.35">
      <c r="A69" t="s">
        <v>594</v>
      </c>
      <c r="B69" t="s">
        <v>1786</v>
      </c>
      <c r="C69" t="s">
        <v>1979</v>
      </c>
      <c r="D69">
        <v>89</v>
      </c>
      <c r="E69">
        <v>235</v>
      </c>
      <c r="F69">
        <v>205</v>
      </c>
      <c r="G69">
        <v>163</v>
      </c>
      <c r="H69">
        <v>113</v>
      </c>
      <c r="I69">
        <v>54</v>
      </c>
      <c r="J69" t="s">
        <v>928</v>
      </c>
    </row>
    <row r="70" spans="1:10" x14ac:dyDescent="0.35">
      <c r="A70" t="s">
        <v>594</v>
      </c>
      <c r="B70" t="s">
        <v>1786</v>
      </c>
      <c r="C70" t="s">
        <v>1980</v>
      </c>
      <c r="D70">
        <v>95</v>
      </c>
      <c r="E70">
        <v>264</v>
      </c>
      <c r="F70">
        <v>274</v>
      </c>
      <c r="G70">
        <v>243</v>
      </c>
      <c r="H70">
        <v>194</v>
      </c>
      <c r="I70" t="s">
        <v>928</v>
      </c>
      <c r="J70" t="s">
        <v>928</v>
      </c>
    </row>
    <row r="71" spans="1:10" x14ac:dyDescent="0.35">
      <c r="A71" t="s">
        <v>594</v>
      </c>
      <c r="B71" t="s">
        <v>1786</v>
      </c>
      <c r="C71" t="s">
        <v>1981</v>
      </c>
      <c r="D71">
        <v>73</v>
      </c>
      <c r="E71">
        <v>248</v>
      </c>
      <c r="F71">
        <v>214</v>
      </c>
      <c r="G71">
        <v>169</v>
      </c>
      <c r="H71">
        <v>127</v>
      </c>
      <c r="I71">
        <v>66</v>
      </c>
      <c r="J71" t="s">
        <v>928</v>
      </c>
    </row>
    <row r="72" spans="1:10" x14ac:dyDescent="0.35">
      <c r="A72" t="s">
        <v>594</v>
      </c>
      <c r="B72" t="s">
        <v>1786</v>
      </c>
      <c r="C72" t="s">
        <v>1982</v>
      </c>
      <c r="D72">
        <v>73</v>
      </c>
      <c r="E72">
        <v>181</v>
      </c>
      <c r="F72">
        <v>214</v>
      </c>
      <c r="G72">
        <v>161</v>
      </c>
      <c r="H72">
        <v>130</v>
      </c>
      <c r="I72">
        <v>38</v>
      </c>
      <c r="J72" t="s">
        <v>928</v>
      </c>
    </row>
    <row r="73" spans="1:10" x14ac:dyDescent="0.35">
      <c r="A73" t="s">
        <v>594</v>
      </c>
      <c r="B73" t="s">
        <v>1786</v>
      </c>
      <c r="C73" t="s">
        <v>1983</v>
      </c>
      <c r="D73">
        <v>124</v>
      </c>
      <c r="E73">
        <v>161</v>
      </c>
      <c r="F73">
        <v>175</v>
      </c>
      <c r="G73">
        <v>135</v>
      </c>
      <c r="H73">
        <v>64</v>
      </c>
      <c r="I73" t="s">
        <v>928</v>
      </c>
      <c r="J73" t="s">
        <v>928</v>
      </c>
    </row>
    <row r="74" spans="1:10" x14ac:dyDescent="0.35">
      <c r="A74" t="s">
        <v>594</v>
      </c>
      <c r="B74" t="s">
        <v>1786</v>
      </c>
      <c r="C74" t="s">
        <v>1984</v>
      </c>
      <c r="D74">
        <v>78</v>
      </c>
      <c r="E74">
        <v>164</v>
      </c>
      <c r="F74">
        <v>208</v>
      </c>
      <c r="G74">
        <v>164</v>
      </c>
      <c r="H74">
        <v>72</v>
      </c>
      <c r="I74" t="s">
        <v>928</v>
      </c>
      <c r="J74" t="s">
        <v>928</v>
      </c>
    </row>
    <row r="75" spans="1:10" x14ac:dyDescent="0.35">
      <c r="A75" t="s">
        <v>594</v>
      </c>
      <c r="B75" t="s">
        <v>1786</v>
      </c>
      <c r="C75" t="s">
        <v>1985</v>
      </c>
      <c r="D75">
        <v>14</v>
      </c>
      <c r="E75">
        <v>100</v>
      </c>
      <c r="F75">
        <v>129</v>
      </c>
      <c r="G75">
        <v>113</v>
      </c>
      <c r="H75">
        <v>76</v>
      </c>
      <c r="I75" t="s">
        <v>928</v>
      </c>
      <c r="J75" t="s">
        <v>928</v>
      </c>
    </row>
    <row r="76" spans="1:10" x14ac:dyDescent="0.35">
      <c r="A76" t="s">
        <v>594</v>
      </c>
      <c r="B76" t="s">
        <v>1786</v>
      </c>
      <c r="C76" t="s">
        <v>1986</v>
      </c>
      <c r="D76">
        <v>69</v>
      </c>
      <c r="E76">
        <v>142</v>
      </c>
      <c r="F76">
        <v>170</v>
      </c>
      <c r="G76">
        <v>151</v>
      </c>
      <c r="H76">
        <v>64</v>
      </c>
      <c r="I76">
        <v>23</v>
      </c>
      <c r="J76" t="s">
        <v>928</v>
      </c>
    </row>
    <row r="77" spans="1:10" x14ac:dyDescent="0.35">
      <c r="A77" t="s">
        <v>594</v>
      </c>
      <c r="B77" t="s">
        <v>1785</v>
      </c>
      <c r="C77" t="s">
        <v>118</v>
      </c>
      <c r="D77">
        <v>80</v>
      </c>
      <c r="E77">
        <v>200</v>
      </c>
      <c r="F77">
        <v>214</v>
      </c>
      <c r="G77">
        <v>190</v>
      </c>
      <c r="H77">
        <v>138</v>
      </c>
      <c r="I77">
        <v>69</v>
      </c>
      <c r="J77">
        <v>22</v>
      </c>
    </row>
    <row r="78" spans="1:10" x14ac:dyDescent="0.35">
      <c r="A78" t="s">
        <v>594</v>
      </c>
      <c r="B78" t="s">
        <v>1785</v>
      </c>
      <c r="C78" t="s">
        <v>1976</v>
      </c>
      <c r="D78">
        <v>81</v>
      </c>
      <c r="E78">
        <v>182</v>
      </c>
      <c r="F78">
        <v>219</v>
      </c>
      <c r="G78">
        <v>207</v>
      </c>
      <c r="H78">
        <v>162</v>
      </c>
      <c r="I78">
        <v>82</v>
      </c>
      <c r="J78">
        <v>4</v>
      </c>
    </row>
    <row r="79" spans="1:10" x14ac:dyDescent="0.35">
      <c r="A79" t="s">
        <v>594</v>
      </c>
      <c r="B79" t="s">
        <v>1785</v>
      </c>
      <c r="C79" t="s">
        <v>1977</v>
      </c>
      <c r="D79">
        <v>150</v>
      </c>
      <c r="E79">
        <v>278</v>
      </c>
      <c r="F79">
        <v>245</v>
      </c>
      <c r="G79">
        <v>189</v>
      </c>
      <c r="H79">
        <v>136</v>
      </c>
      <c r="I79">
        <v>82</v>
      </c>
      <c r="J79">
        <v>20</v>
      </c>
    </row>
    <row r="80" spans="1:10" x14ac:dyDescent="0.35">
      <c r="A80" t="s">
        <v>594</v>
      </c>
      <c r="B80" t="s">
        <v>1785</v>
      </c>
      <c r="C80" t="s">
        <v>1978</v>
      </c>
      <c r="D80">
        <v>51</v>
      </c>
      <c r="E80">
        <v>155</v>
      </c>
      <c r="F80">
        <v>142</v>
      </c>
      <c r="G80">
        <v>160</v>
      </c>
      <c r="H80">
        <v>121</v>
      </c>
      <c r="I80">
        <v>89</v>
      </c>
      <c r="J80">
        <v>27</v>
      </c>
    </row>
    <row r="81" spans="1:10" x14ac:dyDescent="0.35">
      <c r="A81" t="s">
        <v>594</v>
      </c>
      <c r="B81" t="s">
        <v>1785</v>
      </c>
      <c r="C81" t="s">
        <v>1979</v>
      </c>
      <c r="D81">
        <v>112</v>
      </c>
      <c r="E81">
        <v>254</v>
      </c>
      <c r="F81">
        <v>260</v>
      </c>
      <c r="G81">
        <v>213</v>
      </c>
      <c r="H81">
        <v>154</v>
      </c>
      <c r="I81">
        <v>57</v>
      </c>
      <c r="J81">
        <v>25</v>
      </c>
    </row>
    <row r="82" spans="1:10" x14ac:dyDescent="0.35">
      <c r="A82" t="s">
        <v>594</v>
      </c>
      <c r="B82" t="s">
        <v>1785</v>
      </c>
      <c r="C82" t="s">
        <v>1980</v>
      </c>
      <c r="D82">
        <v>130</v>
      </c>
      <c r="E82">
        <v>320</v>
      </c>
      <c r="F82">
        <v>373</v>
      </c>
      <c r="G82">
        <v>320</v>
      </c>
      <c r="H82">
        <v>189</v>
      </c>
      <c r="I82">
        <v>85</v>
      </c>
      <c r="J82" t="s">
        <v>928</v>
      </c>
    </row>
    <row r="83" spans="1:10" x14ac:dyDescent="0.35">
      <c r="A83" t="s">
        <v>594</v>
      </c>
      <c r="B83" t="s">
        <v>1785</v>
      </c>
      <c r="C83" t="s">
        <v>1981</v>
      </c>
      <c r="D83">
        <v>93</v>
      </c>
      <c r="E83">
        <v>214</v>
      </c>
      <c r="F83">
        <v>215</v>
      </c>
      <c r="G83">
        <v>182</v>
      </c>
      <c r="H83">
        <v>118</v>
      </c>
      <c r="I83">
        <v>53</v>
      </c>
      <c r="J83" t="s">
        <v>928</v>
      </c>
    </row>
    <row r="84" spans="1:10" x14ac:dyDescent="0.35">
      <c r="A84" t="s">
        <v>594</v>
      </c>
      <c r="B84" t="s">
        <v>1785</v>
      </c>
      <c r="C84" t="s">
        <v>1982</v>
      </c>
      <c r="D84">
        <v>58</v>
      </c>
      <c r="E84">
        <v>185</v>
      </c>
      <c r="F84">
        <v>220</v>
      </c>
      <c r="G84">
        <v>189</v>
      </c>
      <c r="H84">
        <v>138</v>
      </c>
      <c r="I84">
        <v>68</v>
      </c>
      <c r="J84">
        <v>27</v>
      </c>
    </row>
    <row r="85" spans="1:10" x14ac:dyDescent="0.35">
      <c r="A85" t="s">
        <v>594</v>
      </c>
      <c r="B85" t="s">
        <v>1785</v>
      </c>
      <c r="C85" t="s">
        <v>1983</v>
      </c>
      <c r="D85">
        <v>98</v>
      </c>
      <c r="E85">
        <v>159</v>
      </c>
      <c r="F85">
        <v>196</v>
      </c>
      <c r="G85">
        <v>130</v>
      </c>
      <c r="H85">
        <v>96</v>
      </c>
      <c r="I85">
        <v>13</v>
      </c>
      <c r="J85" t="s">
        <v>928</v>
      </c>
    </row>
    <row r="86" spans="1:10" x14ac:dyDescent="0.35">
      <c r="A86" t="s">
        <v>594</v>
      </c>
      <c r="B86" t="s">
        <v>1785</v>
      </c>
      <c r="C86" t="s">
        <v>1984</v>
      </c>
      <c r="D86">
        <v>102</v>
      </c>
      <c r="E86">
        <v>220</v>
      </c>
      <c r="F86">
        <v>194</v>
      </c>
      <c r="G86">
        <v>185</v>
      </c>
      <c r="H86">
        <v>69</v>
      </c>
      <c r="I86">
        <v>41</v>
      </c>
      <c r="J86" t="s">
        <v>928</v>
      </c>
    </row>
    <row r="87" spans="1:10" x14ac:dyDescent="0.35">
      <c r="A87" t="s">
        <v>594</v>
      </c>
      <c r="B87" t="s">
        <v>1785</v>
      </c>
      <c r="C87" t="s">
        <v>1985</v>
      </c>
      <c r="D87">
        <v>16</v>
      </c>
      <c r="E87">
        <v>66</v>
      </c>
      <c r="F87">
        <v>114</v>
      </c>
      <c r="G87">
        <v>98</v>
      </c>
      <c r="H87">
        <v>57</v>
      </c>
      <c r="I87">
        <v>13</v>
      </c>
      <c r="J87">
        <v>0</v>
      </c>
    </row>
    <row r="88" spans="1:10" x14ac:dyDescent="0.35">
      <c r="A88" t="s">
        <v>594</v>
      </c>
      <c r="B88" t="s">
        <v>1785</v>
      </c>
      <c r="C88" t="s">
        <v>1986</v>
      </c>
      <c r="D88">
        <v>62</v>
      </c>
      <c r="E88">
        <v>184</v>
      </c>
      <c r="F88">
        <v>166</v>
      </c>
      <c r="G88">
        <v>108</v>
      </c>
      <c r="H88">
        <v>90</v>
      </c>
      <c r="I88">
        <v>9</v>
      </c>
      <c r="J88" t="s">
        <v>928</v>
      </c>
    </row>
    <row r="89" spans="1:10" x14ac:dyDescent="0.35">
      <c r="A89" t="s">
        <v>594</v>
      </c>
      <c r="B89" t="s">
        <v>1784</v>
      </c>
      <c r="C89" t="s">
        <v>118</v>
      </c>
      <c r="D89">
        <v>79</v>
      </c>
      <c r="E89">
        <v>206</v>
      </c>
      <c r="F89">
        <v>237</v>
      </c>
      <c r="G89">
        <v>194</v>
      </c>
      <c r="H89">
        <v>147</v>
      </c>
      <c r="I89">
        <v>69</v>
      </c>
      <c r="J89">
        <v>28</v>
      </c>
    </row>
    <row r="90" spans="1:10" x14ac:dyDescent="0.35">
      <c r="A90" t="s">
        <v>594</v>
      </c>
      <c r="B90" t="s">
        <v>1784</v>
      </c>
      <c r="C90" t="s">
        <v>1976</v>
      </c>
      <c r="D90">
        <v>80</v>
      </c>
      <c r="E90">
        <v>172</v>
      </c>
      <c r="F90">
        <v>231</v>
      </c>
      <c r="G90">
        <v>226</v>
      </c>
      <c r="H90">
        <v>153</v>
      </c>
      <c r="I90">
        <v>43</v>
      </c>
      <c r="J90">
        <v>8</v>
      </c>
    </row>
    <row r="91" spans="1:10" x14ac:dyDescent="0.35">
      <c r="A91" t="s">
        <v>594</v>
      </c>
      <c r="B91" t="s">
        <v>1784</v>
      </c>
      <c r="C91" t="s">
        <v>1977</v>
      </c>
      <c r="D91">
        <v>107</v>
      </c>
      <c r="E91">
        <v>238</v>
      </c>
      <c r="F91">
        <v>241</v>
      </c>
      <c r="G91">
        <v>182</v>
      </c>
      <c r="H91">
        <v>144</v>
      </c>
      <c r="I91">
        <v>44</v>
      </c>
      <c r="J91" t="s">
        <v>928</v>
      </c>
    </row>
    <row r="92" spans="1:10" x14ac:dyDescent="0.35">
      <c r="A92" t="s">
        <v>594</v>
      </c>
      <c r="B92" t="s">
        <v>1784</v>
      </c>
      <c r="C92" t="s">
        <v>1978</v>
      </c>
      <c r="D92">
        <v>61</v>
      </c>
      <c r="E92">
        <v>204</v>
      </c>
      <c r="F92">
        <v>186</v>
      </c>
      <c r="G92">
        <v>154</v>
      </c>
      <c r="H92">
        <v>137</v>
      </c>
      <c r="I92">
        <v>68</v>
      </c>
      <c r="J92">
        <v>20</v>
      </c>
    </row>
    <row r="93" spans="1:10" x14ac:dyDescent="0.35">
      <c r="A93" t="s">
        <v>594</v>
      </c>
      <c r="B93" t="s">
        <v>1784</v>
      </c>
      <c r="C93" t="s">
        <v>1979</v>
      </c>
      <c r="D93">
        <v>107</v>
      </c>
      <c r="E93">
        <v>241</v>
      </c>
      <c r="F93">
        <v>286</v>
      </c>
      <c r="G93">
        <v>221</v>
      </c>
      <c r="H93">
        <v>160</v>
      </c>
      <c r="I93">
        <v>75</v>
      </c>
      <c r="J93">
        <v>37</v>
      </c>
    </row>
    <row r="94" spans="1:10" x14ac:dyDescent="0.35">
      <c r="A94" t="s">
        <v>594</v>
      </c>
      <c r="B94" t="s">
        <v>1784</v>
      </c>
      <c r="C94" t="s">
        <v>1980</v>
      </c>
      <c r="D94">
        <v>117</v>
      </c>
      <c r="E94">
        <v>301</v>
      </c>
      <c r="F94">
        <v>320</v>
      </c>
      <c r="G94">
        <v>302</v>
      </c>
      <c r="H94">
        <v>192</v>
      </c>
      <c r="I94">
        <v>146</v>
      </c>
      <c r="J94" t="s">
        <v>928</v>
      </c>
    </row>
    <row r="95" spans="1:10" x14ac:dyDescent="0.35">
      <c r="A95" t="s">
        <v>594</v>
      </c>
      <c r="B95" t="s">
        <v>1784</v>
      </c>
      <c r="C95" t="s">
        <v>1981</v>
      </c>
      <c r="D95">
        <v>141</v>
      </c>
      <c r="E95">
        <v>225</v>
      </c>
      <c r="F95">
        <v>230</v>
      </c>
      <c r="G95">
        <v>219</v>
      </c>
      <c r="H95">
        <v>128</v>
      </c>
      <c r="I95">
        <v>73</v>
      </c>
      <c r="J95">
        <v>22</v>
      </c>
    </row>
    <row r="96" spans="1:10" x14ac:dyDescent="0.35">
      <c r="A96" t="s">
        <v>594</v>
      </c>
      <c r="B96" t="s">
        <v>1784</v>
      </c>
      <c r="C96" t="s">
        <v>1982</v>
      </c>
      <c r="D96">
        <v>65</v>
      </c>
      <c r="E96">
        <v>178</v>
      </c>
      <c r="F96">
        <v>249</v>
      </c>
      <c r="G96">
        <v>210</v>
      </c>
      <c r="H96">
        <v>160</v>
      </c>
      <c r="I96">
        <v>75</v>
      </c>
      <c r="J96">
        <v>39</v>
      </c>
    </row>
    <row r="97" spans="1:10" x14ac:dyDescent="0.35">
      <c r="A97" t="s">
        <v>594</v>
      </c>
      <c r="B97" t="s">
        <v>1784</v>
      </c>
      <c r="C97" t="s">
        <v>1983</v>
      </c>
      <c r="D97">
        <v>77</v>
      </c>
      <c r="E97">
        <v>139</v>
      </c>
      <c r="F97">
        <v>177</v>
      </c>
      <c r="G97">
        <v>165</v>
      </c>
      <c r="H97">
        <v>144</v>
      </c>
      <c r="I97">
        <v>46</v>
      </c>
      <c r="J97">
        <v>42</v>
      </c>
    </row>
    <row r="98" spans="1:10" x14ac:dyDescent="0.35">
      <c r="A98" t="s">
        <v>594</v>
      </c>
      <c r="B98" t="s">
        <v>1784</v>
      </c>
      <c r="C98" t="s">
        <v>1984</v>
      </c>
      <c r="D98">
        <v>112</v>
      </c>
      <c r="E98">
        <v>172</v>
      </c>
      <c r="F98">
        <v>197</v>
      </c>
      <c r="G98">
        <v>154</v>
      </c>
      <c r="H98">
        <v>71</v>
      </c>
      <c r="I98">
        <v>57</v>
      </c>
      <c r="J98" t="s">
        <v>928</v>
      </c>
    </row>
    <row r="99" spans="1:10" x14ac:dyDescent="0.35">
      <c r="A99" t="s">
        <v>594</v>
      </c>
      <c r="B99" t="s">
        <v>1784</v>
      </c>
      <c r="C99" t="s">
        <v>1985</v>
      </c>
      <c r="D99">
        <v>15</v>
      </c>
      <c r="E99">
        <v>88</v>
      </c>
      <c r="F99">
        <v>92</v>
      </c>
      <c r="G99">
        <v>68</v>
      </c>
      <c r="H99">
        <v>34</v>
      </c>
      <c r="I99">
        <v>4</v>
      </c>
      <c r="J99">
        <v>0</v>
      </c>
    </row>
    <row r="100" spans="1:10" x14ac:dyDescent="0.35">
      <c r="A100" t="s">
        <v>594</v>
      </c>
      <c r="B100" t="s">
        <v>1784</v>
      </c>
      <c r="C100" t="s">
        <v>1986</v>
      </c>
      <c r="D100">
        <v>51</v>
      </c>
      <c r="E100">
        <v>165</v>
      </c>
      <c r="F100">
        <v>159</v>
      </c>
      <c r="G100">
        <v>183</v>
      </c>
      <c r="H100">
        <v>101</v>
      </c>
      <c r="I100">
        <v>12</v>
      </c>
      <c r="J100" t="s">
        <v>928</v>
      </c>
    </row>
    <row r="101" spans="1:10" x14ac:dyDescent="0.35">
      <c r="A101" t="s">
        <v>594</v>
      </c>
      <c r="B101" t="s">
        <v>1783</v>
      </c>
      <c r="C101" t="s">
        <v>118</v>
      </c>
      <c r="D101">
        <v>104</v>
      </c>
      <c r="E101">
        <v>228</v>
      </c>
      <c r="F101">
        <v>241</v>
      </c>
      <c r="G101">
        <v>231</v>
      </c>
      <c r="H101">
        <v>160</v>
      </c>
      <c r="I101">
        <v>84</v>
      </c>
      <c r="J101">
        <v>34</v>
      </c>
    </row>
    <row r="102" spans="1:10" x14ac:dyDescent="0.35">
      <c r="A102" t="s">
        <v>594</v>
      </c>
      <c r="B102" t="s">
        <v>1783</v>
      </c>
      <c r="C102" t="s">
        <v>1976</v>
      </c>
      <c r="D102">
        <v>104</v>
      </c>
      <c r="E102">
        <v>236</v>
      </c>
      <c r="F102">
        <v>219</v>
      </c>
      <c r="G102">
        <v>184</v>
      </c>
      <c r="H102">
        <v>150</v>
      </c>
      <c r="I102">
        <v>106</v>
      </c>
      <c r="J102">
        <v>26</v>
      </c>
    </row>
    <row r="103" spans="1:10" x14ac:dyDescent="0.35">
      <c r="A103" t="s">
        <v>594</v>
      </c>
      <c r="B103" t="s">
        <v>1783</v>
      </c>
      <c r="C103" t="s">
        <v>1977</v>
      </c>
      <c r="D103">
        <v>113</v>
      </c>
      <c r="E103">
        <v>238</v>
      </c>
      <c r="F103">
        <v>198</v>
      </c>
      <c r="G103">
        <v>194</v>
      </c>
      <c r="H103">
        <v>128</v>
      </c>
      <c r="I103">
        <v>67</v>
      </c>
      <c r="J103" t="s">
        <v>928</v>
      </c>
    </row>
    <row r="104" spans="1:10" x14ac:dyDescent="0.35">
      <c r="A104" t="s">
        <v>594</v>
      </c>
      <c r="B104" t="s">
        <v>1783</v>
      </c>
      <c r="C104" t="s">
        <v>1978</v>
      </c>
      <c r="D104">
        <v>102</v>
      </c>
      <c r="E104">
        <v>229</v>
      </c>
      <c r="F104">
        <v>229</v>
      </c>
      <c r="G104">
        <v>207</v>
      </c>
      <c r="H104">
        <v>142</v>
      </c>
      <c r="I104">
        <v>63</v>
      </c>
      <c r="J104">
        <v>45</v>
      </c>
    </row>
    <row r="105" spans="1:10" x14ac:dyDescent="0.35">
      <c r="A105" t="s">
        <v>594</v>
      </c>
      <c r="B105" t="s">
        <v>1783</v>
      </c>
      <c r="C105" t="s">
        <v>1979</v>
      </c>
      <c r="D105">
        <v>132</v>
      </c>
      <c r="E105">
        <v>251</v>
      </c>
      <c r="F105">
        <v>270</v>
      </c>
      <c r="G105">
        <v>260</v>
      </c>
      <c r="H105">
        <v>193</v>
      </c>
      <c r="I105">
        <v>108</v>
      </c>
      <c r="J105">
        <v>22</v>
      </c>
    </row>
    <row r="106" spans="1:10" x14ac:dyDescent="0.35">
      <c r="A106" t="s">
        <v>594</v>
      </c>
      <c r="B106" t="s">
        <v>1783</v>
      </c>
      <c r="C106" t="s">
        <v>1980</v>
      </c>
      <c r="D106">
        <v>135</v>
      </c>
      <c r="E106">
        <v>308</v>
      </c>
      <c r="F106">
        <v>247</v>
      </c>
      <c r="G106">
        <v>209</v>
      </c>
      <c r="H106">
        <v>177</v>
      </c>
      <c r="I106" t="s">
        <v>928</v>
      </c>
      <c r="J106" t="s">
        <v>928</v>
      </c>
    </row>
    <row r="107" spans="1:10" x14ac:dyDescent="0.35">
      <c r="A107" t="s">
        <v>594</v>
      </c>
      <c r="B107" t="s">
        <v>1783</v>
      </c>
      <c r="C107" t="s">
        <v>1981</v>
      </c>
      <c r="D107">
        <v>123</v>
      </c>
      <c r="E107">
        <v>271</v>
      </c>
      <c r="F107">
        <v>275</v>
      </c>
      <c r="G107">
        <v>178</v>
      </c>
      <c r="H107">
        <v>111</v>
      </c>
      <c r="I107">
        <v>44</v>
      </c>
      <c r="J107" t="s">
        <v>928</v>
      </c>
    </row>
    <row r="108" spans="1:10" x14ac:dyDescent="0.35">
      <c r="A108" t="s">
        <v>594</v>
      </c>
      <c r="B108" t="s">
        <v>1783</v>
      </c>
      <c r="C108" t="s">
        <v>1982</v>
      </c>
      <c r="D108">
        <v>78</v>
      </c>
      <c r="E108">
        <v>226</v>
      </c>
      <c r="F108">
        <v>253</v>
      </c>
      <c r="G108">
        <v>267</v>
      </c>
      <c r="H108">
        <v>163</v>
      </c>
      <c r="I108">
        <v>93</v>
      </c>
      <c r="J108">
        <v>48</v>
      </c>
    </row>
    <row r="109" spans="1:10" x14ac:dyDescent="0.35">
      <c r="A109" t="s">
        <v>594</v>
      </c>
      <c r="B109" t="s">
        <v>1783</v>
      </c>
      <c r="C109" t="s">
        <v>1983</v>
      </c>
      <c r="D109">
        <v>130</v>
      </c>
      <c r="E109">
        <v>203</v>
      </c>
      <c r="F109">
        <v>153</v>
      </c>
      <c r="G109">
        <v>135</v>
      </c>
      <c r="H109">
        <v>96</v>
      </c>
      <c r="I109">
        <v>19</v>
      </c>
      <c r="J109" t="s">
        <v>928</v>
      </c>
    </row>
    <row r="110" spans="1:10" x14ac:dyDescent="0.35">
      <c r="A110" t="s">
        <v>594</v>
      </c>
      <c r="B110" t="s">
        <v>1783</v>
      </c>
      <c r="C110" t="s">
        <v>1984</v>
      </c>
      <c r="D110">
        <v>89</v>
      </c>
      <c r="E110">
        <v>189</v>
      </c>
      <c r="F110">
        <v>190</v>
      </c>
      <c r="G110">
        <v>147</v>
      </c>
      <c r="H110">
        <v>110</v>
      </c>
      <c r="I110">
        <v>30</v>
      </c>
      <c r="J110" t="s">
        <v>928</v>
      </c>
    </row>
    <row r="111" spans="1:10" x14ac:dyDescent="0.35">
      <c r="A111" t="s">
        <v>594</v>
      </c>
      <c r="B111" t="s">
        <v>1783</v>
      </c>
      <c r="C111" t="s">
        <v>1985</v>
      </c>
      <c r="D111">
        <v>17</v>
      </c>
      <c r="E111">
        <v>59</v>
      </c>
      <c r="F111">
        <v>81</v>
      </c>
      <c r="G111">
        <v>75</v>
      </c>
      <c r="H111">
        <v>26</v>
      </c>
      <c r="I111">
        <v>17</v>
      </c>
      <c r="J111">
        <v>0</v>
      </c>
    </row>
    <row r="112" spans="1:10" x14ac:dyDescent="0.35">
      <c r="A112" t="s">
        <v>594</v>
      </c>
      <c r="B112" t="s">
        <v>1783</v>
      </c>
      <c r="C112" t="s">
        <v>1986</v>
      </c>
      <c r="D112">
        <v>57</v>
      </c>
      <c r="E112">
        <v>211</v>
      </c>
      <c r="F112">
        <v>150</v>
      </c>
      <c r="G112">
        <v>172</v>
      </c>
      <c r="H112">
        <v>104</v>
      </c>
      <c r="I112">
        <v>20</v>
      </c>
      <c r="J112" t="s">
        <v>928</v>
      </c>
    </row>
    <row r="113" spans="1:10" x14ac:dyDescent="0.35">
      <c r="A113" t="s">
        <v>594</v>
      </c>
      <c r="B113" t="s">
        <v>1782</v>
      </c>
      <c r="C113" t="s">
        <v>118</v>
      </c>
      <c r="D113">
        <v>100</v>
      </c>
      <c r="E113">
        <v>235</v>
      </c>
      <c r="F113">
        <v>251</v>
      </c>
      <c r="G113">
        <v>243</v>
      </c>
      <c r="H113">
        <v>168</v>
      </c>
      <c r="I113">
        <v>89</v>
      </c>
      <c r="J113">
        <v>19</v>
      </c>
    </row>
    <row r="114" spans="1:10" x14ac:dyDescent="0.35">
      <c r="A114" t="s">
        <v>594</v>
      </c>
      <c r="B114" t="s">
        <v>1782</v>
      </c>
      <c r="C114" t="s">
        <v>1976</v>
      </c>
      <c r="D114">
        <v>99</v>
      </c>
      <c r="E114">
        <v>213</v>
      </c>
      <c r="F114">
        <v>234</v>
      </c>
      <c r="G114">
        <v>238</v>
      </c>
      <c r="H114">
        <v>183</v>
      </c>
      <c r="I114">
        <v>84</v>
      </c>
      <c r="J114">
        <v>19</v>
      </c>
    </row>
    <row r="115" spans="1:10" x14ac:dyDescent="0.35">
      <c r="A115" t="s">
        <v>594</v>
      </c>
      <c r="B115" t="s">
        <v>1782</v>
      </c>
      <c r="C115" t="s">
        <v>1977</v>
      </c>
      <c r="D115">
        <v>133</v>
      </c>
      <c r="E115">
        <v>229</v>
      </c>
      <c r="F115">
        <v>198</v>
      </c>
      <c r="G115">
        <v>171</v>
      </c>
      <c r="H115">
        <v>96</v>
      </c>
      <c r="I115">
        <v>51</v>
      </c>
      <c r="J115">
        <v>5</v>
      </c>
    </row>
    <row r="116" spans="1:10" x14ac:dyDescent="0.35">
      <c r="A116" t="s">
        <v>594</v>
      </c>
      <c r="B116" t="s">
        <v>1782</v>
      </c>
      <c r="C116" t="s">
        <v>1978</v>
      </c>
      <c r="D116">
        <v>143</v>
      </c>
      <c r="E116">
        <v>235</v>
      </c>
      <c r="F116">
        <v>230</v>
      </c>
      <c r="G116">
        <v>226</v>
      </c>
      <c r="H116">
        <v>153</v>
      </c>
      <c r="I116">
        <v>105</v>
      </c>
      <c r="J116">
        <v>12</v>
      </c>
    </row>
    <row r="117" spans="1:10" x14ac:dyDescent="0.35">
      <c r="A117" t="s">
        <v>594</v>
      </c>
      <c r="B117" t="s">
        <v>1782</v>
      </c>
      <c r="C117" t="s">
        <v>1979</v>
      </c>
      <c r="D117">
        <v>104</v>
      </c>
      <c r="E117">
        <v>263</v>
      </c>
      <c r="F117">
        <v>280</v>
      </c>
      <c r="G117">
        <v>275</v>
      </c>
      <c r="H117">
        <v>191</v>
      </c>
      <c r="I117">
        <v>83</v>
      </c>
      <c r="J117">
        <v>16</v>
      </c>
    </row>
    <row r="118" spans="1:10" x14ac:dyDescent="0.35">
      <c r="A118" t="s">
        <v>594</v>
      </c>
      <c r="B118" t="s">
        <v>1782</v>
      </c>
      <c r="C118" t="s">
        <v>1980</v>
      </c>
      <c r="D118">
        <v>128</v>
      </c>
      <c r="E118">
        <v>242</v>
      </c>
      <c r="F118">
        <v>239</v>
      </c>
      <c r="G118">
        <v>184</v>
      </c>
      <c r="H118">
        <v>124</v>
      </c>
      <c r="I118">
        <v>97</v>
      </c>
      <c r="J118" t="s">
        <v>928</v>
      </c>
    </row>
    <row r="119" spans="1:10" x14ac:dyDescent="0.35">
      <c r="A119" t="s">
        <v>594</v>
      </c>
      <c r="B119" t="s">
        <v>1782</v>
      </c>
      <c r="C119" t="s">
        <v>1981</v>
      </c>
      <c r="D119">
        <v>110</v>
      </c>
      <c r="E119">
        <v>248</v>
      </c>
      <c r="F119">
        <v>222</v>
      </c>
      <c r="G119">
        <v>188</v>
      </c>
      <c r="H119">
        <v>163</v>
      </c>
      <c r="I119">
        <v>74</v>
      </c>
      <c r="J119" t="s">
        <v>928</v>
      </c>
    </row>
    <row r="120" spans="1:10" x14ac:dyDescent="0.35">
      <c r="A120" t="s">
        <v>594</v>
      </c>
      <c r="B120" t="s">
        <v>1782</v>
      </c>
      <c r="C120" t="s">
        <v>1982</v>
      </c>
      <c r="D120">
        <v>60</v>
      </c>
      <c r="E120">
        <v>226</v>
      </c>
      <c r="F120">
        <v>265</v>
      </c>
      <c r="G120">
        <v>250</v>
      </c>
      <c r="H120">
        <v>178</v>
      </c>
      <c r="I120">
        <v>95</v>
      </c>
      <c r="J120">
        <v>38</v>
      </c>
    </row>
    <row r="121" spans="1:10" x14ac:dyDescent="0.35">
      <c r="A121" t="s">
        <v>594</v>
      </c>
      <c r="B121" t="s">
        <v>1782</v>
      </c>
      <c r="C121" t="s">
        <v>1983</v>
      </c>
      <c r="D121">
        <v>96</v>
      </c>
      <c r="E121">
        <v>212</v>
      </c>
      <c r="F121">
        <v>213</v>
      </c>
      <c r="G121">
        <v>175</v>
      </c>
      <c r="H121">
        <v>130</v>
      </c>
      <c r="I121">
        <v>35</v>
      </c>
      <c r="J121" t="s">
        <v>928</v>
      </c>
    </row>
    <row r="122" spans="1:10" x14ac:dyDescent="0.35">
      <c r="A122" t="s">
        <v>594</v>
      </c>
      <c r="B122" t="s">
        <v>1782</v>
      </c>
      <c r="C122" t="s">
        <v>1984</v>
      </c>
      <c r="D122">
        <v>86</v>
      </c>
      <c r="E122">
        <v>178</v>
      </c>
      <c r="F122">
        <v>189</v>
      </c>
      <c r="G122">
        <v>185</v>
      </c>
      <c r="H122">
        <v>152</v>
      </c>
      <c r="I122">
        <v>37</v>
      </c>
      <c r="J122">
        <v>14</v>
      </c>
    </row>
    <row r="123" spans="1:10" x14ac:dyDescent="0.35">
      <c r="A123" t="s">
        <v>594</v>
      </c>
      <c r="B123" t="s">
        <v>1782</v>
      </c>
      <c r="C123" t="s">
        <v>1985</v>
      </c>
      <c r="D123">
        <v>22</v>
      </c>
      <c r="E123">
        <v>78</v>
      </c>
      <c r="F123">
        <v>124</v>
      </c>
      <c r="G123">
        <v>93</v>
      </c>
      <c r="H123">
        <v>45</v>
      </c>
      <c r="I123">
        <v>3</v>
      </c>
      <c r="J123">
        <v>4</v>
      </c>
    </row>
    <row r="124" spans="1:10" x14ac:dyDescent="0.35">
      <c r="A124" t="s">
        <v>594</v>
      </c>
      <c r="B124" t="s">
        <v>1782</v>
      </c>
      <c r="C124" t="s">
        <v>1986</v>
      </c>
      <c r="D124">
        <v>49</v>
      </c>
      <c r="E124">
        <v>113</v>
      </c>
      <c r="F124">
        <v>181</v>
      </c>
      <c r="G124">
        <v>195</v>
      </c>
      <c r="H124">
        <v>95</v>
      </c>
      <c r="I124">
        <v>59</v>
      </c>
      <c r="J124" t="s">
        <v>928</v>
      </c>
    </row>
  </sheetData>
  <mergeCells count="3">
    <mergeCell ref="A2:A15"/>
    <mergeCell ref="A17:A28"/>
    <mergeCell ref="A32:A45"/>
  </mergeCells>
  <pageMargins left="0" right="0" top="0" bottom="0" header="0" footer="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topLeftCell="A4" workbookViewId="0">
      <selection activeCell="C16" sqref="C16"/>
    </sheetView>
  </sheetViews>
  <sheetFormatPr defaultColWidth="8.7265625" defaultRowHeight="14.5" x14ac:dyDescent="0.35"/>
  <cols>
    <col min="1" max="1" width="13.54296875" style="265" customWidth="1"/>
    <col min="2" max="5" width="13.54296875" style="266" customWidth="1"/>
    <col min="6" max="9" width="8.7265625" style="266"/>
    <col min="10" max="10" width="8.7265625" style="267"/>
    <col min="11" max="11" width="8.7265625" style="265"/>
    <col min="12" max="15" width="11.453125" style="266" customWidth="1"/>
    <col min="16" max="16" width="11.453125" style="267" customWidth="1"/>
    <col min="17" max="17" width="11.453125" style="265" customWidth="1"/>
    <col min="18" max="19" width="11.453125" style="266" customWidth="1"/>
    <col min="20" max="25" width="8.7265625" style="266"/>
    <col min="26" max="26" width="8.7265625" style="267"/>
    <col min="27" max="27" width="11.453125" style="265" customWidth="1"/>
    <col min="28" max="28" width="11.453125" style="266" customWidth="1"/>
    <col min="29" max="35" width="10.7265625" style="105" customWidth="1"/>
    <col min="36" max="36" width="8.7265625" style="267"/>
    <col min="37" max="16384" width="8.7265625" style="261"/>
  </cols>
  <sheetData>
    <row r="1" spans="1:36" x14ac:dyDescent="0.35">
      <c r="A1" s="262"/>
      <c r="B1" s="263"/>
      <c r="C1" s="263"/>
      <c r="D1" s="263"/>
      <c r="E1" s="263"/>
      <c r="F1" s="263"/>
      <c r="G1" s="263"/>
      <c r="H1" s="263"/>
      <c r="I1" s="263"/>
      <c r="J1" s="264"/>
      <c r="K1" s="262"/>
      <c r="L1" s="263"/>
      <c r="M1" s="263"/>
      <c r="N1" s="263"/>
      <c r="O1" s="263"/>
      <c r="P1" s="264"/>
      <c r="Q1" s="262"/>
      <c r="R1" s="263"/>
      <c r="S1" s="263"/>
      <c r="T1" s="263"/>
      <c r="U1" s="263"/>
      <c r="V1" s="263"/>
      <c r="W1" s="263"/>
      <c r="X1" s="263"/>
      <c r="Y1" s="263"/>
      <c r="Z1" s="264"/>
      <c r="AA1" s="262"/>
      <c r="AB1" s="263"/>
      <c r="AC1" s="121"/>
      <c r="AD1" s="121"/>
      <c r="AE1" s="121"/>
      <c r="AF1" s="121"/>
      <c r="AG1" s="121"/>
      <c r="AH1" s="121"/>
      <c r="AI1" s="121"/>
      <c r="AJ1" s="264"/>
    </row>
    <row r="2" spans="1:36" x14ac:dyDescent="0.35">
      <c r="A2" s="462" t="s">
        <v>2053</v>
      </c>
      <c r="B2" s="463"/>
      <c r="C2" s="463"/>
      <c r="D2" s="463"/>
      <c r="E2" s="463"/>
      <c r="F2" s="463"/>
      <c r="G2" s="463"/>
      <c r="H2" s="463"/>
      <c r="I2" s="463"/>
      <c r="J2" s="464"/>
      <c r="K2" s="462" t="s">
        <v>2054</v>
      </c>
      <c r="L2" s="463"/>
      <c r="M2" s="463"/>
      <c r="N2" s="463"/>
      <c r="O2" s="463"/>
      <c r="P2" s="464"/>
      <c r="Q2" s="462" t="s">
        <v>2055</v>
      </c>
      <c r="R2" s="463"/>
      <c r="S2" s="463"/>
      <c r="T2" s="463"/>
      <c r="U2" s="463"/>
      <c r="V2" s="463"/>
      <c r="W2" s="463"/>
      <c r="X2" s="463"/>
      <c r="Y2" s="463"/>
      <c r="Z2" s="464"/>
      <c r="AA2" s="462" t="s">
        <v>2056</v>
      </c>
      <c r="AB2" s="463"/>
      <c r="AC2" s="463"/>
      <c r="AD2" s="463"/>
      <c r="AE2" s="463"/>
      <c r="AF2" s="463"/>
      <c r="AG2" s="463"/>
      <c r="AH2" s="463"/>
      <c r="AI2" s="463"/>
      <c r="AJ2" s="464"/>
    </row>
    <row r="4" spans="1:36" x14ac:dyDescent="0.35">
      <c r="A4" s="265" t="s">
        <v>928</v>
      </c>
      <c r="B4" s="266" t="s">
        <v>928</v>
      </c>
      <c r="C4" s="266" t="s">
        <v>2021</v>
      </c>
      <c r="D4" s="266" t="s">
        <v>928</v>
      </c>
      <c r="E4" s="266" t="s">
        <v>928</v>
      </c>
      <c r="F4" s="266" t="s">
        <v>928</v>
      </c>
      <c r="G4" s="266" t="s">
        <v>928</v>
      </c>
      <c r="H4" s="266" t="s">
        <v>928</v>
      </c>
      <c r="I4" s="266" t="s">
        <v>928</v>
      </c>
    </row>
    <row r="5" spans="1:36" x14ac:dyDescent="0.35">
      <c r="A5" s="265" t="s">
        <v>928</v>
      </c>
      <c r="B5" s="266" t="s">
        <v>928</v>
      </c>
      <c r="C5" s="266" t="s">
        <v>928</v>
      </c>
      <c r="D5" s="266" t="s">
        <v>928</v>
      </c>
      <c r="E5" s="266" t="s">
        <v>928</v>
      </c>
      <c r="F5" s="266" t="s">
        <v>928</v>
      </c>
      <c r="G5" s="266" t="s">
        <v>928</v>
      </c>
      <c r="H5" s="266" t="s">
        <v>928</v>
      </c>
      <c r="I5" s="266" t="s">
        <v>928</v>
      </c>
    </row>
    <row r="6" spans="1:36" x14ac:dyDescent="0.35">
      <c r="A6" s="265" t="s">
        <v>928</v>
      </c>
      <c r="B6" s="266" t="s">
        <v>928</v>
      </c>
      <c r="C6" s="266" t="s">
        <v>2022</v>
      </c>
      <c r="D6" s="266" t="s">
        <v>928</v>
      </c>
      <c r="E6" s="266" t="s">
        <v>928</v>
      </c>
      <c r="F6" s="266" t="s">
        <v>928</v>
      </c>
      <c r="G6" s="266" t="s">
        <v>928</v>
      </c>
      <c r="H6" s="266" t="s">
        <v>928</v>
      </c>
      <c r="I6" s="266" t="s">
        <v>928</v>
      </c>
    </row>
    <row r="7" spans="1:36" x14ac:dyDescent="0.35">
      <c r="A7" s="265" t="s">
        <v>923</v>
      </c>
      <c r="B7" s="266" t="s">
        <v>1787</v>
      </c>
      <c r="C7" s="266" t="s">
        <v>664</v>
      </c>
      <c r="D7" s="266" t="s">
        <v>665</v>
      </c>
      <c r="E7" s="266" t="s">
        <v>667</v>
      </c>
      <c r="F7" s="266" t="s">
        <v>670</v>
      </c>
      <c r="G7" s="266" t="s">
        <v>672</v>
      </c>
      <c r="H7" s="266" t="s">
        <v>674</v>
      </c>
      <c r="I7" s="266" t="s">
        <v>676</v>
      </c>
      <c r="R7" s="266" t="s">
        <v>1787</v>
      </c>
      <c r="S7" s="266" t="s">
        <v>664</v>
      </c>
      <c r="T7" s="266" t="s">
        <v>665</v>
      </c>
      <c r="U7" s="266" t="s">
        <v>667</v>
      </c>
      <c r="V7" s="266" t="s">
        <v>670</v>
      </c>
      <c r="W7" s="266" t="s">
        <v>672</v>
      </c>
      <c r="X7" s="266" t="s">
        <v>674</v>
      </c>
      <c r="Y7" s="266" t="s">
        <v>676</v>
      </c>
      <c r="AB7" s="266" t="s">
        <v>1787</v>
      </c>
      <c r="AC7" s="105" t="s">
        <v>664</v>
      </c>
      <c r="AD7" s="105" t="s">
        <v>665</v>
      </c>
      <c r="AE7" s="105" t="s">
        <v>667</v>
      </c>
      <c r="AF7" s="105" t="s">
        <v>670</v>
      </c>
      <c r="AG7" s="105" t="s">
        <v>672</v>
      </c>
      <c r="AH7" s="105" t="s">
        <v>674</v>
      </c>
      <c r="AI7" s="105" t="s">
        <v>676</v>
      </c>
    </row>
    <row r="8" spans="1:36" x14ac:dyDescent="0.35">
      <c r="A8" s="265" t="s">
        <v>594</v>
      </c>
      <c r="B8" s="266" t="s">
        <v>1785</v>
      </c>
      <c r="C8" s="266">
        <v>2.2200000000000002</v>
      </c>
      <c r="D8" s="266">
        <v>2.23</v>
      </c>
      <c r="E8" s="266">
        <v>2.3199999999999998</v>
      </c>
      <c r="F8" s="266">
        <v>3.68</v>
      </c>
      <c r="G8" s="266">
        <v>2.2000000000000002</v>
      </c>
      <c r="H8" s="266">
        <v>3.85</v>
      </c>
      <c r="I8" s="266">
        <v>4.57</v>
      </c>
      <c r="R8" s="266" t="s">
        <v>1785</v>
      </c>
      <c r="S8" s="272">
        <f>C8/5</f>
        <v>0.44400000000000006</v>
      </c>
      <c r="T8" s="272">
        <f t="shared" ref="T8:T11" si="0">D8/5</f>
        <v>0.44600000000000001</v>
      </c>
      <c r="U8" s="272">
        <f t="shared" ref="U8:U11" si="1">E8/5</f>
        <v>0.46399999999999997</v>
      </c>
      <c r="V8" s="272">
        <f t="shared" ref="V8:V11" si="2">F8/5</f>
        <v>0.73599999999999999</v>
      </c>
      <c r="W8" s="272">
        <f t="shared" ref="W8:W11" si="3">G8/5</f>
        <v>0.44000000000000006</v>
      </c>
      <c r="X8" s="272">
        <f t="shared" ref="X8:X11" si="4">H8/5</f>
        <v>0.77</v>
      </c>
      <c r="Y8" s="272">
        <f t="shared" ref="Y8:Y11" si="5">I8/5</f>
        <v>0.91400000000000003</v>
      </c>
      <c r="AB8" s="266" t="s">
        <v>2057</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x14ac:dyDescent="0.35">
      <c r="A9" s="265" t="s">
        <v>594</v>
      </c>
      <c r="B9" s="266" t="s">
        <v>1784</v>
      </c>
      <c r="C9" s="266">
        <v>2.35</v>
      </c>
      <c r="D9" s="266">
        <v>2.63</v>
      </c>
      <c r="E9" s="266">
        <v>3.53</v>
      </c>
      <c r="F9" s="266">
        <v>6.85</v>
      </c>
      <c r="G9" s="266">
        <v>4.1399999999999997</v>
      </c>
      <c r="H9" s="266">
        <v>7.37</v>
      </c>
      <c r="I9" s="266">
        <v>7.34</v>
      </c>
      <c r="R9" s="266" t="s">
        <v>1784</v>
      </c>
      <c r="S9" s="266">
        <f t="shared" ref="S9:S11" si="7">C9/5</f>
        <v>0.47000000000000003</v>
      </c>
      <c r="T9" s="266">
        <f t="shared" si="0"/>
        <v>0.52600000000000002</v>
      </c>
      <c r="U9" s="266">
        <f t="shared" si="1"/>
        <v>0.70599999999999996</v>
      </c>
      <c r="V9" s="266">
        <f t="shared" si="2"/>
        <v>1.3699999999999999</v>
      </c>
      <c r="W9" s="266">
        <f t="shared" si="3"/>
        <v>0.82799999999999996</v>
      </c>
      <c r="X9" s="266">
        <f t="shared" si="4"/>
        <v>1.474</v>
      </c>
      <c r="Y9" s="266">
        <f t="shared" si="5"/>
        <v>1.468</v>
      </c>
      <c r="AB9" s="269" t="s">
        <v>2058</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x14ac:dyDescent="0.35">
      <c r="A10" s="265" t="s">
        <v>594</v>
      </c>
      <c r="B10" s="266" t="s">
        <v>1783</v>
      </c>
      <c r="C10" s="266">
        <v>3.89</v>
      </c>
      <c r="D10" s="266">
        <v>5.33</v>
      </c>
      <c r="E10" s="266">
        <v>6.46</v>
      </c>
      <c r="F10" s="266">
        <v>8.0299999999999994</v>
      </c>
      <c r="G10" s="266">
        <v>8.15</v>
      </c>
      <c r="H10" s="266">
        <v>7.54</v>
      </c>
      <c r="I10" s="266">
        <v>9.52</v>
      </c>
      <c r="R10" s="266" t="s">
        <v>1783</v>
      </c>
      <c r="S10" s="266">
        <f t="shared" si="7"/>
        <v>0.77800000000000002</v>
      </c>
      <c r="T10" s="266">
        <f t="shared" si="0"/>
        <v>1.0660000000000001</v>
      </c>
      <c r="U10" s="266">
        <f t="shared" si="1"/>
        <v>1.292</v>
      </c>
      <c r="V10" s="266">
        <f t="shared" si="2"/>
        <v>1.6059999999999999</v>
      </c>
      <c r="W10" s="266">
        <f t="shared" si="3"/>
        <v>1.6300000000000001</v>
      </c>
      <c r="X10" s="266">
        <f t="shared" si="4"/>
        <v>1.508</v>
      </c>
      <c r="Y10" s="266">
        <f t="shared" si="5"/>
        <v>1.9039999999999999</v>
      </c>
      <c r="AB10" s="269" t="s">
        <v>2059</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x14ac:dyDescent="0.35">
      <c r="A11" s="265" t="s">
        <v>594</v>
      </c>
      <c r="B11" s="266" t="s">
        <v>1782</v>
      </c>
      <c r="C11" s="266">
        <v>4.8899999999999997</v>
      </c>
      <c r="D11" s="266">
        <v>6.03</v>
      </c>
      <c r="E11" s="266">
        <v>6.15</v>
      </c>
      <c r="F11" s="266">
        <v>8.18</v>
      </c>
      <c r="G11" s="266">
        <v>8.4600000000000009</v>
      </c>
      <c r="H11" s="266">
        <v>8.26</v>
      </c>
      <c r="I11" s="266">
        <v>8.0500000000000007</v>
      </c>
      <c r="R11" s="266" t="s">
        <v>1782</v>
      </c>
      <c r="S11" s="266">
        <f t="shared" si="7"/>
        <v>0.97799999999999998</v>
      </c>
      <c r="T11" s="266">
        <f t="shared" si="0"/>
        <v>1.206</v>
      </c>
      <c r="U11" s="266">
        <f t="shared" si="1"/>
        <v>1.23</v>
      </c>
      <c r="V11" s="266">
        <f t="shared" si="2"/>
        <v>1.6359999999999999</v>
      </c>
      <c r="W11" s="266">
        <f t="shared" si="3"/>
        <v>1.6920000000000002</v>
      </c>
      <c r="X11" s="266">
        <f t="shared" si="4"/>
        <v>1.6519999999999999</v>
      </c>
      <c r="Y11" s="266">
        <f t="shared" si="5"/>
        <v>1.61</v>
      </c>
    </row>
    <row r="12" spans="1:36" x14ac:dyDescent="0.35">
      <c r="AC12" s="271">
        <f>AVERAGE(AC8:AC10)</f>
        <v>0.96068507548946147</v>
      </c>
      <c r="AD12" s="271">
        <f t="shared" ref="AD12:AI12" si="10">AVERAGE(AD8:AD10)</f>
        <v>0.9539789115323295</v>
      </c>
      <c r="AE12" s="271">
        <f t="shared" si="10"/>
        <v>0.95531088825565613</v>
      </c>
      <c r="AF12" s="271">
        <f t="shared" si="10"/>
        <v>0.95976209452231531</v>
      </c>
      <c r="AG12" s="271">
        <f t="shared" si="10"/>
        <v>0.93898249935207312</v>
      </c>
      <c r="AH12" s="271">
        <f t="shared" si="10"/>
        <v>0.96109548712678594</v>
      </c>
      <c r="AI12" s="271">
        <f t="shared" si="10"/>
        <v>0.97429321126231161</v>
      </c>
    </row>
    <row r="13" spans="1:36" x14ac:dyDescent="0.35">
      <c r="A13" s="265" t="s">
        <v>2021</v>
      </c>
      <c r="B13" s="266" t="s">
        <v>2020</v>
      </c>
    </row>
    <row r="14" spans="1:36" x14ac:dyDescent="0.35">
      <c r="A14" s="265" t="s">
        <v>2019</v>
      </c>
    </row>
    <row r="16" spans="1:36" x14ac:dyDescent="0.35">
      <c r="A16" s="265" t="s">
        <v>928</v>
      </c>
      <c r="B16" s="266" t="s">
        <v>928</v>
      </c>
      <c r="C16" s="266" t="s">
        <v>2024</v>
      </c>
      <c r="D16" s="266" t="s">
        <v>928</v>
      </c>
      <c r="E16" s="266" t="s">
        <v>928</v>
      </c>
      <c r="F16" s="266" t="s">
        <v>928</v>
      </c>
      <c r="G16" s="266" t="s">
        <v>928</v>
      </c>
      <c r="H16" s="266" t="s">
        <v>928</v>
      </c>
      <c r="I16" s="266" t="s">
        <v>928</v>
      </c>
    </row>
    <row r="17" spans="1:35" x14ac:dyDescent="0.35">
      <c r="A17" s="265" t="s">
        <v>928</v>
      </c>
      <c r="B17" s="266" t="s">
        <v>928</v>
      </c>
      <c r="C17" s="266" t="s">
        <v>928</v>
      </c>
      <c r="D17" s="266" t="s">
        <v>928</v>
      </c>
      <c r="E17" s="266" t="s">
        <v>928</v>
      </c>
      <c r="F17" s="266" t="s">
        <v>928</v>
      </c>
      <c r="G17" s="266" t="s">
        <v>928</v>
      </c>
      <c r="H17" s="266" t="s">
        <v>928</v>
      </c>
      <c r="I17" s="266" t="s">
        <v>928</v>
      </c>
    </row>
    <row r="18" spans="1:35" x14ac:dyDescent="0.35">
      <c r="A18" s="265" t="s">
        <v>928</v>
      </c>
      <c r="B18" s="266" t="s">
        <v>928</v>
      </c>
      <c r="C18" s="266" t="s">
        <v>2022</v>
      </c>
      <c r="D18" s="266" t="s">
        <v>928</v>
      </c>
      <c r="E18" s="266" t="s">
        <v>928</v>
      </c>
      <c r="F18" s="266" t="s">
        <v>928</v>
      </c>
      <c r="G18" s="266" t="s">
        <v>928</v>
      </c>
      <c r="H18" s="266" t="s">
        <v>928</v>
      </c>
      <c r="I18" s="266" t="s">
        <v>928</v>
      </c>
    </row>
    <row r="19" spans="1:35" x14ac:dyDescent="0.35">
      <c r="A19" s="265" t="s">
        <v>923</v>
      </c>
      <c r="B19" s="266" t="s">
        <v>1787</v>
      </c>
      <c r="C19" s="266" t="s">
        <v>664</v>
      </c>
      <c r="D19" s="266" t="s">
        <v>665</v>
      </c>
      <c r="E19" s="266" t="s">
        <v>667</v>
      </c>
      <c r="F19" s="266" t="s">
        <v>670</v>
      </c>
      <c r="G19" s="266" t="s">
        <v>672</v>
      </c>
      <c r="H19" s="266" t="s">
        <v>674</v>
      </c>
      <c r="I19" s="266" t="s">
        <v>676</v>
      </c>
      <c r="R19" s="266" t="s">
        <v>1787</v>
      </c>
      <c r="S19" s="266" t="s">
        <v>664</v>
      </c>
      <c r="T19" s="266" t="s">
        <v>665</v>
      </c>
      <c r="U19" s="266" t="s">
        <v>667</v>
      </c>
      <c r="V19" s="266" t="s">
        <v>670</v>
      </c>
      <c r="W19" s="266" t="s">
        <v>672</v>
      </c>
      <c r="X19" s="266" t="s">
        <v>674</v>
      </c>
      <c r="Y19" s="266" t="s">
        <v>676</v>
      </c>
      <c r="AB19" s="266" t="s">
        <v>1787</v>
      </c>
      <c r="AC19" s="105" t="s">
        <v>664</v>
      </c>
      <c r="AD19" s="105" t="s">
        <v>665</v>
      </c>
      <c r="AE19" s="105" t="s">
        <v>667</v>
      </c>
      <c r="AF19" s="105" t="s">
        <v>670</v>
      </c>
      <c r="AG19" s="105" t="s">
        <v>672</v>
      </c>
      <c r="AH19" s="105" t="s">
        <v>674</v>
      </c>
      <c r="AI19" s="105" t="s">
        <v>676</v>
      </c>
    </row>
    <row r="20" spans="1:35" x14ac:dyDescent="0.35">
      <c r="A20" s="265" t="s">
        <v>594</v>
      </c>
      <c r="B20" s="266" t="s">
        <v>1785</v>
      </c>
      <c r="C20" s="266">
        <v>2.86</v>
      </c>
      <c r="D20" s="266">
        <v>3.19</v>
      </c>
      <c r="E20" s="266">
        <v>2.93</v>
      </c>
      <c r="F20" s="266">
        <v>3.97</v>
      </c>
      <c r="G20" s="266">
        <v>4.1100000000000003</v>
      </c>
      <c r="H20" s="266">
        <v>5.84</v>
      </c>
      <c r="I20" s="266">
        <v>3.6</v>
      </c>
      <c r="R20" s="266" t="s">
        <v>1785</v>
      </c>
      <c r="S20" s="272">
        <f>C20/5</f>
        <v>0.57199999999999995</v>
      </c>
      <c r="T20" s="272">
        <f t="shared" ref="T20:T23" si="11">D20/5</f>
        <v>0.63800000000000001</v>
      </c>
      <c r="U20" s="272">
        <f t="shared" ref="U20:U23" si="12">E20/5</f>
        <v>0.58600000000000008</v>
      </c>
      <c r="V20" s="272">
        <f t="shared" ref="V20:V23" si="13">F20/5</f>
        <v>0.79400000000000004</v>
      </c>
      <c r="W20" s="272">
        <f t="shared" ref="W20:W23" si="14">G20/5</f>
        <v>0.82200000000000006</v>
      </c>
      <c r="X20" s="272">
        <f t="shared" ref="X20:X23" si="15">H20/5</f>
        <v>1.1679999999999999</v>
      </c>
      <c r="Y20" s="272">
        <f t="shared" ref="Y20:Y23" si="16">I20/5</f>
        <v>0.72</v>
      </c>
      <c r="AB20" s="266" t="s">
        <v>2057</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x14ac:dyDescent="0.35">
      <c r="A21" s="265" t="s">
        <v>594</v>
      </c>
      <c r="B21" s="266" t="s">
        <v>1784</v>
      </c>
      <c r="C21" s="266">
        <v>3.38</v>
      </c>
      <c r="D21" s="266">
        <v>3.25</v>
      </c>
      <c r="E21" s="266">
        <v>5.1100000000000003</v>
      </c>
      <c r="F21" s="266">
        <v>5.74</v>
      </c>
      <c r="G21" s="266">
        <v>6.22</v>
      </c>
      <c r="H21" s="266">
        <v>7.11</v>
      </c>
      <c r="I21" s="266">
        <v>9.19</v>
      </c>
      <c r="R21" s="266" t="s">
        <v>1784</v>
      </c>
      <c r="S21" s="266">
        <f t="shared" ref="S21:S23" si="18">C21/5</f>
        <v>0.67599999999999993</v>
      </c>
      <c r="T21" s="266">
        <f t="shared" si="11"/>
        <v>0.65</v>
      </c>
      <c r="U21" s="266">
        <f t="shared" si="12"/>
        <v>1.022</v>
      </c>
      <c r="V21" s="266">
        <f t="shared" si="13"/>
        <v>1.1480000000000001</v>
      </c>
      <c r="W21" s="266">
        <f t="shared" si="14"/>
        <v>1.244</v>
      </c>
      <c r="X21" s="266">
        <f t="shared" si="15"/>
        <v>1.4220000000000002</v>
      </c>
      <c r="Y21" s="266">
        <f t="shared" si="16"/>
        <v>1.8379999999999999</v>
      </c>
      <c r="AB21" s="269" t="s">
        <v>2058</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x14ac:dyDescent="0.35">
      <c r="A22" s="265" t="s">
        <v>594</v>
      </c>
      <c r="B22" s="266" t="s">
        <v>1783</v>
      </c>
      <c r="C22" s="266">
        <v>3.96</v>
      </c>
      <c r="D22" s="266">
        <v>4.6100000000000003</v>
      </c>
      <c r="E22" s="266">
        <v>5.58</v>
      </c>
      <c r="F22" s="266">
        <v>7.1</v>
      </c>
      <c r="G22" s="266">
        <v>6.9</v>
      </c>
      <c r="H22" s="266">
        <v>8.01</v>
      </c>
      <c r="I22" s="266">
        <v>10.07</v>
      </c>
      <c r="R22" s="266" t="s">
        <v>1783</v>
      </c>
      <c r="S22" s="266">
        <f t="shared" si="18"/>
        <v>0.79200000000000004</v>
      </c>
      <c r="T22" s="266">
        <f t="shared" si="11"/>
        <v>0.92200000000000004</v>
      </c>
      <c r="U22" s="266">
        <f t="shared" si="12"/>
        <v>1.1160000000000001</v>
      </c>
      <c r="V22" s="266">
        <f t="shared" si="13"/>
        <v>1.42</v>
      </c>
      <c r="W22" s="266">
        <f t="shared" si="14"/>
        <v>1.3800000000000001</v>
      </c>
      <c r="X22" s="266">
        <f t="shared" si="15"/>
        <v>1.6019999999999999</v>
      </c>
      <c r="Y22" s="266">
        <f t="shared" si="16"/>
        <v>2.0140000000000002</v>
      </c>
      <c r="AB22" s="269" t="s">
        <v>2059</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x14ac:dyDescent="0.35">
      <c r="A23" s="265" t="s">
        <v>594</v>
      </c>
      <c r="B23" s="266" t="s">
        <v>1782</v>
      </c>
      <c r="C23" s="266">
        <v>4.2699999999999996</v>
      </c>
      <c r="D23" s="266">
        <v>5.45</v>
      </c>
      <c r="E23" s="266">
        <v>7.41</v>
      </c>
      <c r="F23" s="266">
        <v>12.1</v>
      </c>
      <c r="G23" s="266">
        <v>9.8699999999999992</v>
      </c>
      <c r="H23" s="266">
        <v>9.57</v>
      </c>
      <c r="I23" s="266">
        <v>15.63</v>
      </c>
      <c r="R23" s="266" t="s">
        <v>1782</v>
      </c>
      <c r="S23" s="266">
        <f t="shared" si="18"/>
        <v>0.85399999999999987</v>
      </c>
      <c r="T23" s="266">
        <f t="shared" si="11"/>
        <v>1.0900000000000001</v>
      </c>
      <c r="U23" s="266">
        <f t="shared" si="12"/>
        <v>1.482</v>
      </c>
      <c r="V23" s="266">
        <f t="shared" si="13"/>
        <v>2.42</v>
      </c>
      <c r="W23" s="266">
        <f t="shared" si="14"/>
        <v>1.9739999999999998</v>
      </c>
      <c r="X23" s="266">
        <f t="shared" si="15"/>
        <v>1.9140000000000001</v>
      </c>
      <c r="Y23" s="266">
        <f t="shared" si="16"/>
        <v>3.1260000000000003</v>
      </c>
    </row>
    <row r="24" spans="1:35" x14ac:dyDescent="0.35">
      <c r="AC24" s="271">
        <f>AVERAGE(AC20:AC22)</f>
        <v>0.9767666961656033</v>
      </c>
      <c r="AD24" s="271">
        <f t="shared" ref="AD24:AI24" si="31">AVERAGE(AD20:AD22)</f>
        <v>0.97210450996771136</v>
      </c>
      <c r="AE24" s="271">
        <f t="shared" si="31"/>
        <v>0.95041538646247492</v>
      </c>
      <c r="AF24" s="271">
        <f t="shared" si="31"/>
        <v>0.94125267180137417</v>
      </c>
      <c r="AG24" s="271">
        <f t="shared" si="31"/>
        <v>0.9518489497474657</v>
      </c>
      <c r="AH24" s="271">
        <f t="shared" si="31"/>
        <v>0.97098239847836465</v>
      </c>
      <c r="AI24" s="271">
        <f t="shared" si="31"/>
        <v>0.93087869369845988</v>
      </c>
    </row>
    <row r="25" spans="1:35" x14ac:dyDescent="0.35">
      <c r="A25" s="265" t="s">
        <v>2024</v>
      </c>
      <c r="B25" s="266" t="s">
        <v>2023</v>
      </c>
    </row>
    <row r="26" spans="1:35" x14ac:dyDescent="0.35">
      <c r="A26" s="265" t="s">
        <v>2019</v>
      </c>
    </row>
    <row r="28" spans="1:35" x14ac:dyDescent="0.35">
      <c r="A28" s="265" t="s">
        <v>928</v>
      </c>
      <c r="B28" s="266" t="s">
        <v>928</v>
      </c>
      <c r="C28" s="266" t="s">
        <v>2001</v>
      </c>
      <c r="D28" s="266" t="s">
        <v>928</v>
      </c>
      <c r="E28" s="266" t="s">
        <v>928</v>
      </c>
      <c r="L28" s="266" t="s">
        <v>928</v>
      </c>
      <c r="M28" s="266" t="s">
        <v>2051</v>
      </c>
    </row>
    <row r="29" spans="1:35" x14ac:dyDescent="0.35">
      <c r="A29" s="265" t="s">
        <v>928</v>
      </c>
      <c r="B29" s="266" t="s">
        <v>928</v>
      </c>
      <c r="C29" s="266" t="s">
        <v>2002</v>
      </c>
      <c r="D29" s="266" t="s">
        <v>928</v>
      </c>
      <c r="E29" s="266" t="s">
        <v>928</v>
      </c>
      <c r="L29" s="266" t="s">
        <v>928</v>
      </c>
      <c r="M29" s="266" t="s">
        <v>2002</v>
      </c>
    </row>
    <row r="30" spans="1:35" x14ac:dyDescent="0.35">
      <c r="A30" s="265" t="s">
        <v>928</v>
      </c>
      <c r="B30" s="266" t="s">
        <v>928</v>
      </c>
      <c r="C30" s="266" t="s">
        <v>928</v>
      </c>
      <c r="D30" s="266" t="s">
        <v>2003</v>
      </c>
      <c r="E30" s="266" t="s">
        <v>928</v>
      </c>
      <c r="L30" s="266" t="s">
        <v>928</v>
      </c>
      <c r="M30" s="266" t="s">
        <v>928</v>
      </c>
      <c r="N30" s="266" t="s">
        <v>2003</v>
      </c>
      <c r="O30" s="266" t="s">
        <v>928</v>
      </c>
    </row>
    <row r="31" spans="1:35" x14ac:dyDescent="0.35">
      <c r="A31" s="265" t="s">
        <v>923</v>
      </c>
      <c r="B31" s="266" t="s">
        <v>1787</v>
      </c>
      <c r="C31" s="266" t="s">
        <v>118</v>
      </c>
      <c r="D31" s="266" t="s">
        <v>336</v>
      </c>
      <c r="E31" s="266" t="s">
        <v>84</v>
      </c>
      <c r="L31" s="266" t="s">
        <v>1787</v>
      </c>
      <c r="M31" s="266" t="s">
        <v>118</v>
      </c>
      <c r="N31" s="266" t="s">
        <v>336</v>
      </c>
      <c r="O31" s="266" t="s">
        <v>84</v>
      </c>
    </row>
    <row r="32" spans="1:35" x14ac:dyDescent="0.35">
      <c r="A32" s="265" t="s">
        <v>594</v>
      </c>
      <c r="B32" s="266" t="s">
        <v>1786</v>
      </c>
      <c r="C32" s="266" t="s">
        <v>2004</v>
      </c>
      <c r="D32" s="266" t="s">
        <v>2005</v>
      </c>
      <c r="E32" s="266" t="s">
        <v>2006</v>
      </c>
      <c r="L32" s="266" t="s">
        <v>1786</v>
      </c>
      <c r="M32" s="266">
        <v>59</v>
      </c>
      <c r="N32" s="266">
        <v>46</v>
      </c>
      <c r="O32" s="266">
        <v>64</v>
      </c>
    </row>
    <row r="33" spans="1:31" x14ac:dyDescent="0.35">
      <c r="A33" s="265" t="s">
        <v>594</v>
      </c>
      <c r="B33" s="266" t="s">
        <v>1785</v>
      </c>
      <c r="C33" s="266" t="s">
        <v>2007</v>
      </c>
      <c r="D33" s="266" t="s">
        <v>2008</v>
      </c>
      <c r="E33" s="266" t="s">
        <v>2009</v>
      </c>
      <c r="L33" s="266" t="s">
        <v>1785</v>
      </c>
      <c r="M33" s="266">
        <v>67</v>
      </c>
      <c r="N33" s="266">
        <v>49</v>
      </c>
      <c r="O33" s="266">
        <v>69</v>
      </c>
    </row>
    <row r="34" spans="1:31" x14ac:dyDescent="0.35">
      <c r="A34" s="265" t="s">
        <v>594</v>
      </c>
      <c r="B34" s="266" t="s">
        <v>1784</v>
      </c>
      <c r="C34" s="266" t="s">
        <v>2010</v>
      </c>
      <c r="D34" s="266" t="s">
        <v>2011</v>
      </c>
      <c r="E34" s="266" t="s">
        <v>2012</v>
      </c>
      <c r="L34" s="266" t="s">
        <v>1784</v>
      </c>
      <c r="M34" s="266">
        <v>88</v>
      </c>
      <c r="N34" s="266">
        <v>69</v>
      </c>
      <c r="O34" s="266">
        <v>91</v>
      </c>
    </row>
    <row r="35" spans="1:31" x14ac:dyDescent="0.35">
      <c r="A35" s="265" t="s">
        <v>594</v>
      </c>
      <c r="B35" s="266" t="s">
        <v>1783</v>
      </c>
      <c r="C35" s="266" t="s">
        <v>2013</v>
      </c>
      <c r="D35" s="266" t="s">
        <v>2014</v>
      </c>
      <c r="E35" s="266" t="s">
        <v>2015</v>
      </c>
      <c r="L35" s="266" t="s">
        <v>1783</v>
      </c>
      <c r="M35" s="266">
        <v>123</v>
      </c>
      <c r="N35" s="266">
        <v>94</v>
      </c>
      <c r="O35" s="266">
        <v>126</v>
      </c>
    </row>
    <row r="36" spans="1:31" x14ac:dyDescent="0.35">
      <c r="A36" s="265" t="s">
        <v>594</v>
      </c>
      <c r="B36" s="266" t="s">
        <v>1782</v>
      </c>
      <c r="C36" s="266" t="s">
        <v>2016</v>
      </c>
      <c r="D36" s="266" t="s">
        <v>2017</v>
      </c>
      <c r="E36" s="266" t="s">
        <v>2018</v>
      </c>
      <c r="L36" s="266" t="s">
        <v>1782</v>
      </c>
      <c r="M36" s="266">
        <v>166</v>
      </c>
      <c r="N36" s="266">
        <v>135</v>
      </c>
      <c r="O36" s="266">
        <v>170</v>
      </c>
    </row>
    <row r="38" spans="1:31" x14ac:dyDescent="0.35">
      <c r="A38" s="265" t="s">
        <v>2001</v>
      </c>
      <c r="B38" s="266" t="s">
        <v>2025</v>
      </c>
      <c r="L38" s="266" t="s">
        <v>2025</v>
      </c>
    </row>
    <row r="39" spans="1:31" x14ac:dyDescent="0.35">
      <c r="A39" s="265" t="s">
        <v>2019</v>
      </c>
    </row>
    <row r="41" spans="1:31" x14ac:dyDescent="0.35">
      <c r="A41" s="265" t="s">
        <v>928</v>
      </c>
      <c r="B41" s="266" t="s">
        <v>928</v>
      </c>
      <c r="C41" s="266" t="s">
        <v>2027</v>
      </c>
      <c r="D41" s="266" t="s">
        <v>928</v>
      </c>
      <c r="E41" s="266" t="s">
        <v>928</v>
      </c>
      <c r="L41" s="266" t="s">
        <v>928</v>
      </c>
      <c r="M41" s="266" t="s">
        <v>2050</v>
      </c>
    </row>
    <row r="42" spans="1:31" x14ac:dyDescent="0.35">
      <c r="A42" s="265" t="s">
        <v>928</v>
      </c>
      <c r="B42" s="266" t="s">
        <v>928</v>
      </c>
      <c r="C42" s="266" t="s">
        <v>2002</v>
      </c>
      <c r="D42" s="266" t="s">
        <v>928</v>
      </c>
      <c r="E42" s="266" t="s">
        <v>928</v>
      </c>
      <c r="L42" s="266" t="s">
        <v>928</v>
      </c>
      <c r="M42" s="266" t="s">
        <v>2002</v>
      </c>
    </row>
    <row r="43" spans="1:31" x14ac:dyDescent="0.35">
      <c r="A43" s="265" t="s">
        <v>928</v>
      </c>
      <c r="B43" s="266" t="s">
        <v>928</v>
      </c>
      <c r="C43" s="266" t="s">
        <v>928</v>
      </c>
      <c r="D43" s="266" t="s">
        <v>2003</v>
      </c>
      <c r="E43" s="266" t="s">
        <v>928</v>
      </c>
      <c r="L43" s="266" t="s">
        <v>928</v>
      </c>
      <c r="M43" s="266" t="s">
        <v>928</v>
      </c>
      <c r="N43" s="266" t="s">
        <v>2003</v>
      </c>
      <c r="O43" s="266" t="s">
        <v>928</v>
      </c>
    </row>
    <row r="44" spans="1:31" x14ac:dyDescent="0.35">
      <c r="A44" s="265" t="s">
        <v>923</v>
      </c>
      <c r="B44" s="266" t="s">
        <v>1787</v>
      </c>
      <c r="C44" s="266" t="s">
        <v>118</v>
      </c>
      <c r="D44" s="266" t="s">
        <v>336</v>
      </c>
      <c r="E44" s="266" t="s">
        <v>84</v>
      </c>
      <c r="L44" s="266" t="s">
        <v>1787</v>
      </c>
      <c r="M44" s="266" t="s">
        <v>118</v>
      </c>
      <c r="N44" s="266" t="s">
        <v>336</v>
      </c>
      <c r="O44" s="266" t="s">
        <v>84</v>
      </c>
      <c r="R44" s="266" t="s">
        <v>1787</v>
      </c>
      <c r="S44" s="266" t="s">
        <v>118</v>
      </c>
      <c r="T44" s="266" t="s">
        <v>336</v>
      </c>
      <c r="U44" s="266" t="s">
        <v>84</v>
      </c>
      <c r="AB44" s="266" t="s">
        <v>1787</v>
      </c>
      <c r="AC44" s="105" t="s">
        <v>118</v>
      </c>
      <c r="AD44" s="105" t="s">
        <v>336</v>
      </c>
      <c r="AE44" s="105" t="s">
        <v>84</v>
      </c>
    </row>
    <row r="45" spans="1:31" x14ac:dyDescent="0.35">
      <c r="A45" s="265" t="s">
        <v>594</v>
      </c>
      <c r="B45" s="266" t="s">
        <v>1786</v>
      </c>
      <c r="C45" s="266" t="s">
        <v>2039</v>
      </c>
      <c r="D45" s="266" t="s">
        <v>2040</v>
      </c>
      <c r="E45" s="266" t="s">
        <v>2039</v>
      </c>
      <c r="L45" s="266" t="s">
        <v>1786</v>
      </c>
      <c r="M45" s="266">
        <v>13</v>
      </c>
      <c r="N45" s="266">
        <v>14</v>
      </c>
      <c r="O45" s="266">
        <v>13</v>
      </c>
      <c r="R45" s="266" t="s">
        <v>1786</v>
      </c>
      <c r="S45" s="272">
        <f>M45/4</f>
        <v>3.25</v>
      </c>
      <c r="T45" s="272">
        <f t="shared" ref="T45:T49" si="32">N45/4</f>
        <v>3.5</v>
      </c>
      <c r="U45" s="272">
        <f t="shared" ref="U45:U49" si="33">O45/4</f>
        <v>3.25</v>
      </c>
      <c r="AB45" s="266" t="s">
        <v>2060</v>
      </c>
      <c r="AC45" s="105">
        <f t="shared" ref="AC45:AE45" si="34">1-(1-(S45/S46))/5</f>
        <v>0.93</v>
      </c>
      <c r="AD45" s="105">
        <f t="shared" si="34"/>
        <v>1.2</v>
      </c>
      <c r="AE45" s="105">
        <f t="shared" si="34"/>
        <v>0.92380952380952386</v>
      </c>
    </row>
    <row r="46" spans="1:31" x14ac:dyDescent="0.35">
      <c r="A46" s="265" t="s">
        <v>594</v>
      </c>
      <c r="B46" s="266" t="s">
        <v>1785</v>
      </c>
      <c r="C46" s="266" t="s">
        <v>2038</v>
      </c>
      <c r="D46" s="266" t="s">
        <v>2037</v>
      </c>
      <c r="E46" s="266" t="s">
        <v>2036</v>
      </c>
      <c r="L46" s="266" t="s">
        <v>1785</v>
      </c>
      <c r="M46" s="266">
        <v>20</v>
      </c>
      <c r="N46" s="266">
        <v>7</v>
      </c>
      <c r="O46" s="266">
        <v>21</v>
      </c>
      <c r="R46" s="266" t="s">
        <v>1785</v>
      </c>
      <c r="S46" s="266">
        <f t="shared" ref="S46:S49" si="35">M46/4</f>
        <v>5</v>
      </c>
      <c r="T46" s="266">
        <f t="shared" si="32"/>
        <v>1.75</v>
      </c>
      <c r="U46" s="266">
        <f t="shared" si="33"/>
        <v>5.25</v>
      </c>
      <c r="AB46" s="266" t="s">
        <v>2057</v>
      </c>
      <c r="AC46" s="105">
        <f>1-(1-(S46/S47))/4</f>
        <v>0.91129032258064513</v>
      </c>
      <c r="AD46" s="105">
        <f t="shared" ref="AD46" si="36">1-(1-(T46/T47))/4</f>
        <v>0.83750000000000002</v>
      </c>
      <c r="AE46" s="105">
        <f t="shared" ref="AE46" si="37">1-(1-(U46/U47))/4</f>
        <v>0.9140625</v>
      </c>
    </row>
    <row r="47" spans="1:31" x14ac:dyDescent="0.35">
      <c r="A47" s="265" t="s">
        <v>594</v>
      </c>
      <c r="B47" s="266" t="s">
        <v>1784</v>
      </c>
      <c r="C47" s="266" t="s">
        <v>2035</v>
      </c>
      <c r="D47" s="266" t="s">
        <v>2034</v>
      </c>
      <c r="E47" s="266" t="s">
        <v>2033</v>
      </c>
      <c r="L47" s="266" t="s">
        <v>1784</v>
      </c>
      <c r="M47" s="266">
        <v>31</v>
      </c>
      <c r="N47" s="266">
        <v>20</v>
      </c>
      <c r="O47" s="266">
        <v>32</v>
      </c>
      <c r="R47" s="266" t="s">
        <v>1784</v>
      </c>
      <c r="S47" s="266">
        <f t="shared" si="35"/>
        <v>7.75</v>
      </c>
      <c r="T47" s="266">
        <f t="shared" si="32"/>
        <v>5</v>
      </c>
      <c r="U47" s="266">
        <f t="shared" si="33"/>
        <v>8</v>
      </c>
      <c r="AB47" s="269" t="s">
        <v>2058</v>
      </c>
      <c r="AC47" s="105">
        <f>1-(1-(S47/S48))/6</f>
        <v>0.93666666666666665</v>
      </c>
      <c r="AD47" s="105">
        <f t="shared" ref="AD47" si="38">1-(1-(T47/T48))/6</f>
        <v>0.97826086956521741</v>
      </c>
      <c r="AE47" s="105">
        <f t="shared" ref="AE47" si="39">1-(1-(U47/U48))/6</f>
        <v>0.93396226415094341</v>
      </c>
    </row>
    <row r="48" spans="1:31" x14ac:dyDescent="0.35">
      <c r="A48" s="265" t="s">
        <v>594</v>
      </c>
      <c r="B48" s="266" t="s">
        <v>1783</v>
      </c>
      <c r="C48" s="266" t="s">
        <v>2032</v>
      </c>
      <c r="D48" s="266" t="s">
        <v>2031</v>
      </c>
      <c r="E48" s="266" t="s">
        <v>2030</v>
      </c>
      <c r="L48" s="266" t="s">
        <v>1783</v>
      </c>
      <c r="M48" s="266">
        <v>50</v>
      </c>
      <c r="N48" s="266">
        <v>23</v>
      </c>
      <c r="O48" s="266">
        <v>53</v>
      </c>
      <c r="R48" s="266" t="s">
        <v>1783</v>
      </c>
      <c r="S48" s="266">
        <f t="shared" si="35"/>
        <v>12.5</v>
      </c>
      <c r="T48" s="266">
        <f t="shared" si="32"/>
        <v>5.75</v>
      </c>
      <c r="U48" s="266">
        <f t="shared" si="33"/>
        <v>13.25</v>
      </c>
      <c r="AB48" s="269" t="s">
        <v>2059</v>
      </c>
      <c r="AC48" s="105">
        <f>1-(1-(S48/S49))/5</f>
        <v>0.92987012987012985</v>
      </c>
      <c r="AD48" s="105">
        <f t="shared" ref="AD48" si="40">1-(1-(T48/T49))/5</f>
        <v>0.89387755102040822</v>
      </c>
      <c r="AE48" s="105">
        <f t="shared" ref="AE48" si="41">1-(1-(U48/U49))/5</f>
        <v>0.9325</v>
      </c>
    </row>
    <row r="49" spans="1:31" x14ac:dyDescent="0.35">
      <c r="A49" s="265" t="s">
        <v>594</v>
      </c>
      <c r="B49" s="266" t="s">
        <v>1782</v>
      </c>
      <c r="C49" s="266" t="s">
        <v>2029</v>
      </c>
      <c r="D49" s="266" t="s">
        <v>2008</v>
      </c>
      <c r="E49" s="266" t="s">
        <v>2028</v>
      </c>
      <c r="L49" s="266" t="s">
        <v>1782</v>
      </c>
      <c r="M49" s="266">
        <v>77</v>
      </c>
      <c r="N49" s="266">
        <v>49</v>
      </c>
      <c r="O49" s="266">
        <v>80</v>
      </c>
      <c r="R49" s="266" t="s">
        <v>1782</v>
      </c>
      <c r="S49" s="266">
        <f t="shared" si="35"/>
        <v>19.25</v>
      </c>
      <c r="T49" s="266">
        <f t="shared" si="32"/>
        <v>12.25</v>
      </c>
      <c r="U49" s="266">
        <f t="shared" si="33"/>
        <v>20</v>
      </c>
    </row>
    <row r="50" spans="1:31" x14ac:dyDescent="0.35">
      <c r="AC50" s="271">
        <f>AVERAGE(AC45:AC48)</f>
        <v>0.92695677977936042</v>
      </c>
      <c r="AD50" s="271">
        <f t="shared" ref="AD50:AE50" si="42">AVERAGE(AD45:AD48)</f>
        <v>0.9774096051464064</v>
      </c>
      <c r="AE50" s="271">
        <f t="shared" si="42"/>
        <v>0.92608357199011682</v>
      </c>
    </row>
    <row r="51" spans="1:31" x14ac:dyDescent="0.35">
      <c r="A51" s="265" t="s">
        <v>2027</v>
      </c>
      <c r="B51" s="266" t="s">
        <v>2026</v>
      </c>
      <c r="L51" s="266" t="s">
        <v>2026</v>
      </c>
    </row>
    <row r="52" spans="1:31" x14ac:dyDescent="0.35">
      <c r="A52" s="265" t="s">
        <v>2019</v>
      </c>
    </row>
    <row r="53" spans="1:31" x14ac:dyDescent="0.35">
      <c r="M53" s="266" t="s">
        <v>2052</v>
      </c>
      <c r="S53" s="266" t="s">
        <v>2052</v>
      </c>
      <c r="AC53" s="105" t="s">
        <v>2052</v>
      </c>
    </row>
    <row r="54" spans="1:31" hidden="1" x14ac:dyDescent="0.35">
      <c r="A54" s="265" t="s">
        <v>928</v>
      </c>
      <c r="B54" s="266" t="s">
        <v>928</v>
      </c>
      <c r="C54" s="266" t="s">
        <v>2042</v>
      </c>
    </row>
    <row r="55" spans="1:31" hidden="1" x14ac:dyDescent="0.35">
      <c r="A55" s="265" t="s">
        <v>928</v>
      </c>
      <c r="B55" s="266" t="s">
        <v>928</v>
      </c>
      <c r="C55" s="266" t="s">
        <v>928</v>
      </c>
    </row>
    <row r="56" spans="1:31" hidden="1" x14ac:dyDescent="0.35">
      <c r="A56" s="265" t="s">
        <v>928</v>
      </c>
      <c r="B56" s="266" t="s">
        <v>928</v>
      </c>
      <c r="C56" s="266" t="s">
        <v>2048</v>
      </c>
    </row>
    <row r="57" spans="1:31" hidden="1" x14ac:dyDescent="0.35">
      <c r="A57" s="265" t="s">
        <v>923</v>
      </c>
      <c r="B57" s="266" t="s">
        <v>1787</v>
      </c>
      <c r="C57" s="266" t="s">
        <v>981</v>
      </c>
    </row>
    <row r="58" spans="1:31" hidden="1" x14ac:dyDescent="0.35">
      <c r="A58" s="265" t="s">
        <v>594</v>
      </c>
      <c r="B58" s="266" t="s">
        <v>1786</v>
      </c>
      <c r="C58" s="266" t="s">
        <v>2047</v>
      </c>
      <c r="D58" s="268" t="s">
        <v>2049</v>
      </c>
      <c r="N58" s="268"/>
      <c r="T58" s="268"/>
      <c r="AD58" s="270"/>
    </row>
    <row r="59" spans="1:31" hidden="1" x14ac:dyDescent="0.35">
      <c r="A59" s="265" t="s">
        <v>594</v>
      </c>
      <c r="B59" s="266" t="s">
        <v>1785</v>
      </c>
      <c r="C59" s="266" t="s">
        <v>2046</v>
      </c>
    </row>
    <row r="60" spans="1:31" hidden="1" x14ac:dyDescent="0.35">
      <c r="A60" s="265" t="s">
        <v>594</v>
      </c>
      <c r="B60" s="266" t="s">
        <v>1784</v>
      </c>
      <c r="C60" s="266" t="s">
        <v>2045</v>
      </c>
    </row>
    <row r="61" spans="1:31" hidden="1" x14ac:dyDescent="0.35">
      <c r="A61" s="265" t="s">
        <v>594</v>
      </c>
      <c r="B61" s="266" t="s">
        <v>1783</v>
      </c>
      <c r="C61" s="266" t="s">
        <v>2044</v>
      </c>
    </row>
    <row r="62" spans="1:31" hidden="1" x14ac:dyDescent="0.35">
      <c r="A62" s="265" t="s">
        <v>594</v>
      </c>
      <c r="B62" s="266" t="s">
        <v>1782</v>
      </c>
      <c r="C62" s="266" t="s">
        <v>2043</v>
      </c>
    </row>
    <row r="63" spans="1:31" hidden="1" x14ac:dyDescent="0.35"/>
    <row r="64" spans="1:31" hidden="1" x14ac:dyDescent="0.35">
      <c r="A64" s="265" t="s">
        <v>2042</v>
      </c>
      <c r="B64" s="266" t="s">
        <v>2041</v>
      </c>
    </row>
    <row r="65" spans="1:31" hidden="1" x14ac:dyDescent="0.35">
      <c r="A65" s="265" t="s">
        <v>2019</v>
      </c>
    </row>
    <row r="66" spans="1:31" hidden="1" x14ac:dyDescent="0.35"/>
    <row r="67" spans="1:31" x14ac:dyDescent="0.35">
      <c r="L67" s="266" t="s">
        <v>1787</v>
      </c>
      <c r="M67" s="266" t="s">
        <v>118</v>
      </c>
      <c r="N67" s="266" t="s">
        <v>336</v>
      </c>
      <c r="O67" s="266" t="s">
        <v>84</v>
      </c>
      <c r="R67" s="266" t="s">
        <v>1787</v>
      </c>
      <c r="S67" s="266" t="s">
        <v>118</v>
      </c>
      <c r="T67" s="266" t="s">
        <v>336</v>
      </c>
      <c r="U67" s="266" t="s">
        <v>84</v>
      </c>
      <c r="AB67" s="266" t="s">
        <v>1787</v>
      </c>
      <c r="AC67" s="105" t="s">
        <v>118</v>
      </c>
      <c r="AD67" s="105" t="s">
        <v>336</v>
      </c>
      <c r="AE67" s="105" t="s">
        <v>84</v>
      </c>
    </row>
    <row r="68" spans="1:31" x14ac:dyDescent="0.35">
      <c r="L68" s="266" t="s">
        <v>1786</v>
      </c>
      <c r="M68" s="266">
        <f>M32-M45</f>
        <v>46</v>
      </c>
      <c r="N68" s="266">
        <f t="shared" ref="N68:O68" si="43">N32-N45</f>
        <v>32</v>
      </c>
      <c r="O68" s="266">
        <f t="shared" si="43"/>
        <v>51</v>
      </c>
      <c r="R68" s="266" t="s">
        <v>1786</v>
      </c>
      <c r="S68" s="272">
        <f>M68</f>
        <v>46</v>
      </c>
      <c r="T68" s="272">
        <f t="shared" ref="T68:T72" si="44">N68</f>
        <v>32</v>
      </c>
      <c r="U68" s="272">
        <f t="shared" ref="U68:U72" si="45">O68</f>
        <v>51</v>
      </c>
      <c r="AB68" s="266" t="s">
        <v>2060</v>
      </c>
      <c r="AC68" s="105">
        <f>1-(1-(S68/S69))/5</f>
        <v>0.99574468085106382</v>
      </c>
      <c r="AD68" s="105">
        <f t="shared" ref="AD68" si="46">1-(1-(T68/T69))/5</f>
        <v>0.95238095238095233</v>
      </c>
      <c r="AE68" s="105">
        <f t="shared" ref="AE68" si="47">1-(1-(U68/U69))/5</f>
        <v>1.0125</v>
      </c>
    </row>
    <row r="69" spans="1:31" x14ac:dyDescent="0.35">
      <c r="L69" s="266" t="s">
        <v>1785</v>
      </c>
      <c r="M69" s="266">
        <f t="shared" ref="M69:O69" si="48">M33-M46</f>
        <v>47</v>
      </c>
      <c r="N69" s="266">
        <f t="shared" si="48"/>
        <v>42</v>
      </c>
      <c r="O69" s="266">
        <f t="shared" si="48"/>
        <v>48</v>
      </c>
      <c r="R69" s="266" t="s">
        <v>1785</v>
      </c>
      <c r="S69" s="266">
        <f t="shared" ref="S69:S72" si="49">M69</f>
        <v>47</v>
      </c>
      <c r="T69" s="266">
        <f t="shared" si="44"/>
        <v>42</v>
      </c>
      <c r="U69" s="266">
        <f t="shared" si="45"/>
        <v>48</v>
      </c>
      <c r="AB69" s="266" t="s">
        <v>2057</v>
      </c>
      <c r="AC69" s="105">
        <f>1-(1-(S69/S70))/4</f>
        <v>0.95614035087719296</v>
      </c>
      <c r="AD69" s="105">
        <f t="shared" ref="AD69" si="50">1-(1-(T69/T70))/4</f>
        <v>0.9642857142857143</v>
      </c>
      <c r="AE69" s="105">
        <f t="shared" ref="AE69" si="51">1-(1-(U69/U70))/4</f>
        <v>0.95338983050847459</v>
      </c>
    </row>
    <row r="70" spans="1:31" x14ac:dyDescent="0.35">
      <c r="L70" s="266" t="s">
        <v>1784</v>
      </c>
      <c r="M70" s="266">
        <f t="shared" ref="M70:O70" si="52">M34-M47</f>
        <v>57</v>
      </c>
      <c r="N70" s="266">
        <f t="shared" si="52"/>
        <v>49</v>
      </c>
      <c r="O70" s="266">
        <f t="shared" si="52"/>
        <v>59</v>
      </c>
      <c r="R70" s="266" t="s">
        <v>1784</v>
      </c>
      <c r="S70" s="266">
        <f t="shared" si="49"/>
        <v>57</v>
      </c>
      <c r="T70" s="266">
        <f t="shared" si="44"/>
        <v>49</v>
      </c>
      <c r="U70" s="266">
        <f t="shared" si="45"/>
        <v>59</v>
      </c>
      <c r="AB70" s="269" t="s">
        <v>2058</v>
      </c>
      <c r="AC70" s="105">
        <f>1-(1-(S70/S71))/6</f>
        <v>0.9634703196347032</v>
      </c>
      <c r="AD70" s="105">
        <f t="shared" ref="AD70" si="53">1-(1-(T70/T71))/6</f>
        <v>0.94835680751173712</v>
      </c>
      <c r="AE70" s="105">
        <f t="shared" ref="AE70" si="54">1-(1-(U70/U71))/6</f>
        <v>0.96803652968036524</v>
      </c>
    </row>
    <row r="71" spans="1:31" x14ac:dyDescent="0.35">
      <c r="L71" s="266" t="s">
        <v>1783</v>
      </c>
      <c r="M71" s="266">
        <f t="shared" ref="M71:O71" si="55">M35-M48</f>
        <v>73</v>
      </c>
      <c r="N71" s="266">
        <f t="shared" si="55"/>
        <v>71</v>
      </c>
      <c r="O71" s="266">
        <f t="shared" si="55"/>
        <v>73</v>
      </c>
      <c r="R71" s="266" t="s">
        <v>1783</v>
      </c>
      <c r="S71" s="266">
        <f t="shared" si="49"/>
        <v>73</v>
      </c>
      <c r="T71" s="266">
        <f t="shared" si="44"/>
        <v>71</v>
      </c>
      <c r="U71" s="266">
        <f t="shared" si="45"/>
        <v>73</v>
      </c>
      <c r="AB71" s="269" t="s">
        <v>2059</v>
      </c>
      <c r="AC71" s="105">
        <f>1-(1-(S71/S72))/5</f>
        <v>0.96404494382022476</v>
      </c>
      <c r="AD71" s="105">
        <f t="shared" ref="AD71" si="56">1-(1-(T71/T72))/5</f>
        <v>0.96511627906976749</v>
      </c>
      <c r="AE71" s="105">
        <f t="shared" ref="AE71" si="57">1-(1-(U71/U72))/5</f>
        <v>0.9622222222222222</v>
      </c>
    </row>
    <row r="72" spans="1:31" x14ac:dyDescent="0.35">
      <c r="L72" s="266" t="s">
        <v>1782</v>
      </c>
      <c r="M72" s="266">
        <f t="shared" ref="M72:O72" si="58">M36-M49</f>
        <v>89</v>
      </c>
      <c r="N72" s="266">
        <f t="shared" si="58"/>
        <v>86</v>
      </c>
      <c r="O72" s="266">
        <f t="shared" si="58"/>
        <v>90</v>
      </c>
      <c r="R72" s="266" t="s">
        <v>1782</v>
      </c>
      <c r="S72" s="266">
        <f t="shared" si="49"/>
        <v>89</v>
      </c>
      <c r="T72" s="266">
        <f t="shared" si="44"/>
        <v>86</v>
      </c>
      <c r="U72" s="266">
        <f t="shared" si="45"/>
        <v>90</v>
      </c>
    </row>
    <row r="73" spans="1:31" x14ac:dyDescent="0.35">
      <c r="AC73" s="271">
        <f>AVERAGE(AC68:AC71)</f>
        <v>0.96985007379579624</v>
      </c>
      <c r="AD73" s="271">
        <f t="shared" ref="AD73:AE73" si="59">AVERAGE(AD68:AD71)</f>
        <v>0.95753493831204273</v>
      </c>
      <c r="AE73" s="271">
        <f t="shared" si="59"/>
        <v>0.97403714560276555</v>
      </c>
    </row>
  </sheetData>
  <mergeCells count="4">
    <mergeCell ref="AA2:AJ2"/>
    <mergeCell ref="A2:J2"/>
    <mergeCell ref="K2:P2"/>
    <mergeCell ref="Q2:Z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zoomScale="80" zoomScaleNormal="80" workbookViewId="0">
      <selection activeCell="B24" sqref="B24"/>
    </sheetView>
  </sheetViews>
  <sheetFormatPr defaultRowHeight="14.5" x14ac:dyDescent="0.35"/>
  <cols>
    <col min="1" max="1" width="25.54296875" bestFit="1" customWidth="1"/>
    <col min="2" max="2" width="14.54296875" customWidth="1"/>
    <col min="6" max="6" width="9.453125" customWidth="1"/>
  </cols>
  <sheetData>
    <row r="1" spans="1:6" x14ac:dyDescent="0.35">
      <c r="B1" t="s">
        <v>2094</v>
      </c>
    </row>
    <row r="2" spans="1:6" x14ac:dyDescent="0.35">
      <c r="A2" t="s">
        <v>127</v>
      </c>
      <c r="B2" s="125">
        <f>'mort infant'!I275*'mort infant'!BM272</f>
        <v>33.853234800648842</v>
      </c>
    </row>
    <row r="3" spans="1:6" x14ac:dyDescent="0.35">
      <c r="A3" t="s">
        <v>128</v>
      </c>
      <c r="B3" s="125">
        <f>('mort 1-5'!I275-B2)/4</f>
        <v>3.6388099439055885</v>
      </c>
    </row>
    <row r="4" spans="1:6" x14ac:dyDescent="0.35">
      <c r="A4" t="s">
        <v>129</v>
      </c>
      <c r="B4" s="125">
        <f>'mort 5-9'!I275/5</f>
        <v>1.1229032258064517</v>
      </c>
    </row>
    <row r="5" spans="1:6" x14ac:dyDescent="0.35">
      <c r="A5" t="s">
        <v>130</v>
      </c>
      <c r="B5" s="125">
        <f>'mort 10-14'!I275/5</f>
        <v>0.9230404558404558</v>
      </c>
    </row>
    <row r="6" spans="1:6" x14ac:dyDescent="0.35">
      <c r="A6" t="s">
        <v>131</v>
      </c>
      <c r="B6" s="125">
        <f>'mort 15-19'!I275/5</f>
        <v>1.5441407123135868</v>
      </c>
    </row>
    <row r="7" spans="1:6" x14ac:dyDescent="0.35">
      <c r="A7" s="234" t="s">
        <v>132</v>
      </c>
      <c r="B7" s="294">
        <f>'mort 20-24'!I275/5</f>
        <v>1.7002298850574711</v>
      </c>
    </row>
    <row r="8" spans="1:6" x14ac:dyDescent="0.35">
      <c r="A8" t="s">
        <v>2095</v>
      </c>
      <c r="B8" s="125">
        <f>B7</f>
        <v>1.7002298850574711</v>
      </c>
      <c r="C8" t="s">
        <v>2097</v>
      </c>
    </row>
    <row r="9" spans="1:6" x14ac:dyDescent="0.35">
      <c r="A9" t="s">
        <v>2096</v>
      </c>
      <c r="B9" s="125">
        <f>B7</f>
        <v>1.7002298850574711</v>
      </c>
      <c r="C9" t="s">
        <v>2097</v>
      </c>
    </row>
    <row r="11" spans="1:6" x14ac:dyDescent="0.35">
      <c r="A11" t="s">
        <v>2093</v>
      </c>
      <c r="B11" s="273">
        <f>('mort adult f'!I275-'mort 15-19'!I275-'mort 20-24'!I275*3)/(60-34)</f>
        <v>5.5488316166847662</v>
      </c>
    </row>
    <row r="12" spans="1:6" x14ac:dyDescent="0.35">
      <c r="A12" t="s">
        <v>2109</v>
      </c>
      <c r="B12" s="273">
        <f>('mort adult m'!I275-'mort 15-19'!I275-'mort 20-24'!I275*3)/(60-34)</f>
        <v>7.5538925782127171</v>
      </c>
    </row>
    <row r="13" spans="1:6" x14ac:dyDescent="0.35">
      <c r="B13" s="273"/>
    </row>
    <row r="14" spans="1:6" x14ac:dyDescent="0.35">
      <c r="B14" s="273"/>
      <c r="C14" t="s">
        <v>2099</v>
      </c>
      <c r="D14" t="s">
        <v>2100</v>
      </c>
      <c r="E14" t="s">
        <v>2101</v>
      </c>
    </row>
    <row r="15" spans="1:6" x14ac:dyDescent="0.35">
      <c r="A15" s="293" t="s">
        <v>2092</v>
      </c>
      <c r="B15" s="301">
        <f>B11/(E16*D16+(1-D16))</f>
        <v>4.5419040325072819</v>
      </c>
      <c r="C15" s="124">
        <f>SUM(TotalPop!C37:C51)/1000</f>
        <v>1707.903</v>
      </c>
      <c r="F15" s="3"/>
    </row>
    <row r="16" spans="1:6" x14ac:dyDescent="0.35">
      <c r="A16" s="293" t="s">
        <v>2104</v>
      </c>
      <c r="B16" s="301">
        <f>B15*E16</f>
        <v>7.7212368552623794</v>
      </c>
      <c r="C16" s="299">
        <f>SUM(TotalPop!C52:C61)/1000</f>
        <v>791.62699999999995</v>
      </c>
      <c r="D16">
        <f>1-C15/SUM(C15:C16)</f>
        <v>0.31671034154421018</v>
      </c>
      <c r="E16" s="3">
        <f>AA66</f>
        <v>1.7</v>
      </c>
    </row>
    <row r="17" spans="1:63" x14ac:dyDescent="0.35">
      <c r="A17" s="293" t="s">
        <v>2088</v>
      </c>
      <c r="B17" s="301">
        <f>E17*B16</f>
        <v>21.61946319473466</v>
      </c>
      <c r="C17" s="124"/>
      <c r="E17" s="3">
        <f>AE66</f>
        <v>2.8</v>
      </c>
    </row>
    <row r="18" spans="1:63" x14ac:dyDescent="0.35">
      <c r="A18" s="293" t="s">
        <v>2089</v>
      </c>
      <c r="B18" s="301">
        <f>B16*E18</f>
        <v>84.933605407886176</v>
      </c>
      <c r="E18">
        <f>AH66</f>
        <v>11</v>
      </c>
    </row>
    <row r="19" spans="1:63" x14ac:dyDescent="0.35">
      <c r="B19" s="273"/>
    </row>
    <row r="20" spans="1:63" x14ac:dyDescent="0.35">
      <c r="B20" s="273"/>
      <c r="C20" t="s">
        <v>2099</v>
      </c>
      <c r="D20" t="s">
        <v>2100</v>
      </c>
      <c r="E20" t="s">
        <v>2101</v>
      </c>
    </row>
    <row r="21" spans="1:63" x14ac:dyDescent="0.35">
      <c r="A21" s="293" t="s">
        <v>2110</v>
      </c>
      <c r="B21" s="301">
        <f>B12/(E22*D22+(1-D22))</f>
        <v>6.1430507038265709</v>
      </c>
      <c r="C21" s="124">
        <f>SUM(TotalPop!B37:B51)/1000</f>
        <v>1640.201</v>
      </c>
    </row>
    <row r="22" spans="1:63" x14ac:dyDescent="0.35">
      <c r="A22" s="293" t="s">
        <v>2111</v>
      </c>
      <c r="B22" s="301">
        <f>B21*E22</f>
        <v>11.671796337270484</v>
      </c>
      <c r="C22" s="299">
        <f>SUM(TotalPop!B58:B67)/1000</f>
        <v>561.952</v>
      </c>
      <c r="D22">
        <f>1-C21/SUM(C21:C22)</f>
        <v>0.25518299591354465</v>
      </c>
      <c r="E22" s="3">
        <f>AV66</f>
        <v>1.9</v>
      </c>
    </row>
    <row r="23" spans="1:63" x14ac:dyDescent="0.35">
      <c r="A23" s="293" t="s">
        <v>2086</v>
      </c>
      <c r="B23" s="301">
        <f>E23*B22</f>
        <v>30.34667047690326</v>
      </c>
      <c r="C23" s="124"/>
      <c r="E23" s="3">
        <f>AZ66</f>
        <v>2.6</v>
      </c>
    </row>
    <row r="24" spans="1:63" x14ac:dyDescent="0.35">
      <c r="A24" s="293" t="s">
        <v>2087</v>
      </c>
      <c r="B24" s="301">
        <f>B22*E24</f>
        <v>101.5446281342532</v>
      </c>
      <c r="E24" s="3">
        <f>BC66</f>
        <v>8.6999999999999993</v>
      </c>
    </row>
    <row r="28" spans="1:63" x14ac:dyDescent="0.35">
      <c r="B28" s="295" t="s">
        <v>2112</v>
      </c>
      <c r="C28" s="295"/>
      <c r="D28" s="295"/>
      <c r="E28" s="295"/>
      <c r="F28" s="295"/>
      <c r="G28" s="295"/>
      <c r="H28" s="295"/>
      <c r="I28" s="295"/>
      <c r="J28" s="295"/>
      <c r="K28" s="295"/>
      <c r="L28" s="295"/>
      <c r="M28" s="295"/>
      <c r="N28" s="295"/>
      <c r="O28" s="295"/>
      <c r="P28" s="295"/>
      <c r="Q28" s="295"/>
      <c r="R28" s="295"/>
      <c r="S28" s="295"/>
      <c r="T28" s="295"/>
      <c r="U28" s="295"/>
      <c r="W28" s="295" t="s">
        <v>2113</v>
      </c>
      <c r="X28" s="295"/>
      <c r="Y28" s="295"/>
      <c r="Z28" s="295"/>
      <c r="AA28" s="295"/>
      <c r="AB28" s="295"/>
      <c r="AC28" s="295"/>
      <c r="AD28" s="295"/>
      <c r="AE28" s="295"/>
      <c r="AF28" s="295"/>
      <c r="AG28" s="295"/>
      <c r="AH28" s="295"/>
      <c r="AI28" s="295"/>
      <c r="AJ28" s="295"/>
      <c r="AK28" s="295"/>
      <c r="AL28" s="295"/>
      <c r="AM28" s="295"/>
      <c r="AN28" s="295"/>
      <c r="AO28" s="295"/>
      <c r="AP28" s="295"/>
      <c r="AR28" s="295" t="s">
        <v>2114</v>
      </c>
      <c r="AS28" s="295"/>
      <c r="AT28" s="295"/>
      <c r="AU28" s="295"/>
      <c r="AV28" s="295"/>
      <c r="AW28" s="295"/>
      <c r="AX28" s="295"/>
      <c r="AY28" s="295"/>
      <c r="AZ28" s="295"/>
      <c r="BA28" s="295"/>
      <c r="BB28" s="295"/>
      <c r="BC28" s="295"/>
      <c r="BD28" s="295"/>
      <c r="BE28" s="295"/>
      <c r="BF28" s="295"/>
      <c r="BG28" s="295"/>
      <c r="BH28" s="295"/>
      <c r="BI28" s="295"/>
      <c r="BJ28" s="295"/>
      <c r="BK28" s="295"/>
    </row>
    <row r="29" spans="1:63" x14ac:dyDescent="0.35">
      <c r="B29" s="296" t="s">
        <v>982</v>
      </c>
      <c r="C29" s="296" t="s">
        <v>983</v>
      </c>
      <c r="D29" s="296" t="s">
        <v>664</v>
      </c>
      <c r="E29" s="296" t="s">
        <v>665</v>
      </c>
      <c r="F29" s="296" t="s">
        <v>667</v>
      </c>
      <c r="G29" s="296" t="s">
        <v>670</v>
      </c>
      <c r="H29" s="296" t="s">
        <v>672</v>
      </c>
      <c r="I29" s="296" t="s">
        <v>674</v>
      </c>
      <c r="J29" s="296" t="s">
        <v>676</v>
      </c>
      <c r="K29" s="296" t="s">
        <v>984</v>
      </c>
      <c r="L29" s="296" t="s">
        <v>985</v>
      </c>
      <c r="M29" s="296" t="s">
        <v>986</v>
      </c>
      <c r="N29" s="296" t="s">
        <v>987</v>
      </c>
      <c r="O29" s="296" t="s">
        <v>988</v>
      </c>
      <c r="P29" s="296" t="s">
        <v>989</v>
      </c>
      <c r="Q29" s="296" t="s">
        <v>990</v>
      </c>
      <c r="R29" s="296" t="s">
        <v>991</v>
      </c>
      <c r="S29" s="296" t="s">
        <v>992</v>
      </c>
      <c r="T29" s="296" t="s">
        <v>993</v>
      </c>
      <c r="U29" s="296" t="s">
        <v>994</v>
      </c>
      <c r="W29" s="296" t="s">
        <v>982</v>
      </c>
      <c r="X29" s="296" t="s">
        <v>983</v>
      </c>
      <c r="Y29" s="296" t="s">
        <v>664</v>
      </c>
      <c r="Z29" s="296" t="s">
        <v>665</v>
      </c>
      <c r="AA29" s="296" t="s">
        <v>667</v>
      </c>
      <c r="AB29" s="296" t="s">
        <v>670</v>
      </c>
      <c r="AC29" s="296" t="s">
        <v>672</v>
      </c>
      <c r="AD29" s="296" t="s">
        <v>674</v>
      </c>
      <c r="AE29" s="296" t="s">
        <v>676</v>
      </c>
      <c r="AF29" s="296" t="s">
        <v>984</v>
      </c>
      <c r="AG29" s="296" t="s">
        <v>985</v>
      </c>
      <c r="AH29" s="296" t="s">
        <v>986</v>
      </c>
      <c r="AI29" s="296" t="s">
        <v>987</v>
      </c>
      <c r="AJ29" s="296" t="s">
        <v>988</v>
      </c>
      <c r="AK29" s="296" t="s">
        <v>989</v>
      </c>
      <c r="AL29" s="296" t="s">
        <v>990</v>
      </c>
      <c r="AM29" s="296" t="s">
        <v>991</v>
      </c>
      <c r="AN29" s="296" t="s">
        <v>992</v>
      </c>
      <c r="AO29" s="296" t="s">
        <v>993</v>
      </c>
      <c r="AP29" s="296" t="s">
        <v>994</v>
      </c>
      <c r="AR29" s="296" t="s">
        <v>982</v>
      </c>
      <c r="AS29" s="296" t="s">
        <v>983</v>
      </c>
      <c r="AT29" s="296" t="s">
        <v>664</v>
      </c>
      <c r="AU29" s="296" t="s">
        <v>665</v>
      </c>
      <c r="AV29" s="296" t="s">
        <v>667</v>
      </c>
      <c r="AW29" s="296" t="s">
        <v>670</v>
      </c>
      <c r="AX29" s="296" t="s">
        <v>672</v>
      </c>
      <c r="AY29" s="296" t="s">
        <v>674</v>
      </c>
      <c r="AZ29" s="296" t="s">
        <v>676</v>
      </c>
      <c r="BA29" s="296" t="s">
        <v>984</v>
      </c>
      <c r="BB29" s="296" t="s">
        <v>985</v>
      </c>
      <c r="BC29" s="296" t="s">
        <v>986</v>
      </c>
      <c r="BD29" s="296" t="s">
        <v>987</v>
      </c>
      <c r="BE29" s="296" t="s">
        <v>988</v>
      </c>
      <c r="BF29" s="296" t="s">
        <v>989</v>
      </c>
      <c r="BG29" s="296" t="s">
        <v>990</v>
      </c>
      <c r="BH29" s="296" t="s">
        <v>991</v>
      </c>
      <c r="BI29" s="296" t="s">
        <v>992</v>
      </c>
      <c r="BJ29" s="296" t="s">
        <v>993</v>
      </c>
      <c r="BK29" s="296" t="s">
        <v>994</v>
      </c>
    </row>
    <row r="30" spans="1:63" x14ac:dyDescent="0.35">
      <c r="B30" s="297">
        <v>1.2462868073570671E-2</v>
      </c>
      <c r="C30" s="297">
        <v>7.293687680620364E-3</v>
      </c>
      <c r="D30" s="297">
        <v>7.4726417001126401E-3</v>
      </c>
      <c r="E30" s="297">
        <v>9.825991326924988E-3</v>
      </c>
      <c r="F30" s="297">
        <v>1.1643111435736906E-2</v>
      </c>
      <c r="G30" s="297">
        <v>1.3896757481720642E-2</v>
      </c>
      <c r="H30" s="297">
        <v>1.8506713687772871E-2</v>
      </c>
      <c r="I30" s="297">
        <v>2.404516427756832E-2</v>
      </c>
      <c r="J30" s="297">
        <v>2.8705630078973237E-2</v>
      </c>
      <c r="K30" s="297">
        <v>3.5747975251832695E-2</v>
      </c>
      <c r="L30" s="297">
        <v>4.6172724642941851E-2</v>
      </c>
      <c r="M30" s="297">
        <v>6.5031995863161274E-2</v>
      </c>
      <c r="N30" s="297">
        <v>0.10043311559216134</v>
      </c>
      <c r="O30" s="297">
        <v>0.15747533938238456</v>
      </c>
      <c r="P30" s="297">
        <v>0.24393593254995011</v>
      </c>
      <c r="Q30" s="297">
        <v>0.3676810183916765</v>
      </c>
      <c r="R30" s="297">
        <v>0.52094780866314327</v>
      </c>
      <c r="S30" s="297">
        <v>0.67622096730719927</v>
      </c>
      <c r="T30" s="297">
        <v>0.80197227456953302</v>
      </c>
      <c r="U30" s="297">
        <v>0.88285608032725926</v>
      </c>
      <c r="W30" s="302">
        <v>1.0627023139871992E-2</v>
      </c>
      <c r="X30" s="302">
        <v>6.1901074153191916E-3</v>
      </c>
      <c r="Y30" s="302">
        <v>6.1295925986770477E-3</v>
      </c>
      <c r="Z30" s="302">
        <v>7.2180789161703542E-3</v>
      </c>
      <c r="AA30" s="302">
        <v>8.7937549312924034E-3</v>
      </c>
      <c r="AB30" s="302">
        <v>1.1546398192589204E-2</v>
      </c>
      <c r="AC30" s="302">
        <v>1.6360686661287177E-2</v>
      </c>
      <c r="AD30" s="302">
        <v>2.1691654332282855E-2</v>
      </c>
      <c r="AE30" s="302">
        <v>2.5172177387918979E-2</v>
      </c>
      <c r="AF30" s="302">
        <v>3.0272551823996206E-2</v>
      </c>
      <c r="AG30" s="302">
        <v>3.9179822235012714E-2</v>
      </c>
      <c r="AH30" s="302">
        <v>5.617031750686375E-2</v>
      </c>
      <c r="AI30" s="302">
        <v>8.9062514080762781E-2</v>
      </c>
      <c r="AJ30" s="302">
        <v>0.14393490786662069</v>
      </c>
      <c r="AK30" s="302">
        <v>0.22861072435746216</v>
      </c>
      <c r="AL30" s="302">
        <v>0.3505387721285867</v>
      </c>
      <c r="AM30" s="302">
        <v>0.50278360775271713</v>
      </c>
      <c r="AN30" s="302">
        <v>0.65696919627050632</v>
      </c>
      <c r="AO30" s="302">
        <v>0.78501469147894221</v>
      </c>
      <c r="AP30" s="302">
        <v>0.87907925407925402</v>
      </c>
      <c r="AR30" s="302">
        <v>1.4245497755597063E-2</v>
      </c>
      <c r="AS30" s="302">
        <v>8.3693974541571604E-3</v>
      </c>
      <c r="AT30" s="302">
        <v>8.7871636715319886E-3</v>
      </c>
      <c r="AU30" s="302">
        <v>1.2390884761684543E-2</v>
      </c>
      <c r="AV30" s="302">
        <v>1.4436785779985188E-2</v>
      </c>
      <c r="AW30" s="302">
        <v>1.6205159416484108E-2</v>
      </c>
      <c r="AX30" s="302">
        <v>2.0650569782277577E-2</v>
      </c>
      <c r="AY30" s="302">
        <v>2.6468483553683034E-2</v>
      </c>
      <c r="AZ30" s="302">
        <v>3.2301066070529669E-2</v>
      </c>
      <c r="BA30" s="302">
        <v>4.112228937764302E-2</v>
      </c>
      <c r="BB30" s="302">
        <v>5.3581189815721318E-2</v>
      </c>
      <c r="BC30" s="302">
        <v>7.5096505441750783E-2</v>
      </c>
      <c r="BD30" s="302">
        <v>0.11376260572114338</v>
      </c>
      <c r="BE30" s="302">
        <v>0.17279717076658144</v>
      </c>
      <c r="BF30" s="302">
        <v>0.2623463993450324</v>
      </c>
      <c r="BG30" s="302">
        <v>0.3878726775169235</v>
      </c>
      <c r="BH30" s="302">
        <v>0.54278538893923511</v>
      </c>
      <c r="BI30" s="302">
        <v>0.70042889156018584</v>
      </c>
      <c r="BJ30" s="302">
        <v>0.82537634408602145</v>
      </c>
      <c r="BK30" s="302">
        <v>0.88951695786228158</v>
      </c>
    </row>
    <row r="31" spans="1:63" x14ac:dyDescent="0.35">
      <c r="B31" s="297">
        <v>1.0053866805036586E-2</v>
      </c>
      <c r="C31" s="297">
        <v>6.0178950815362297E-3</v>
      </c>
      <c r="D31" s="297">
        <v>6.3026681449317159E-3</v>
      </c>
      <c r="E31" s="297">
        <v>8.4940158607328224E-3</v>
      </c>
      <c r="F31" s="297">
        <v>1.0119634597288856E-2</v>
      </c>
      <c r="G31" s="297">
        <v>1.2097236111003509E-2</v>
      </c>
      <c r="H31" s="297">
        <v>1.6273294927888482E-2</v>
      </c>
      <c r="I31" s="297">
        <v>2.1555764204796834E-2</v>
      </c>
      <c r="J31" s="297">
        <v>2.6126524262280501E-2</v>
      </c>
      <c r="K31" s="297">
        <v>3.3085902360718088E-2</v>
      </c>
      <c r="L31" s="297">
        <v>4.3704694296802925E-2</v>
      </c>
      <c r="M31" s="297">
        <v>6.2139206004807136E-2</v>
      </c>
      <c r="N31" s="297">
        <v>9.6424258267457819E-2</v>
      </c>
      <c r="O31" s="297">
        <v>0.15149369075879032</v>
      </c>
      <c r="P31" s="297">
        <v>0.23671501971887268</v>
      </c>
      <c r="Q31" s="297">
        <v>0.35767745870212891</v>
      </c>
      <c r="R31" s="297">
        <v>0.51017276192834238</v>
      </c>
      <c r="S31" s="297">
        <v>0.66619131567423107</v>
      </c>
      <c r="T31" s="297">
        <v>0.79423768045318877</v>
      </c>
      <c r="U31" s="297">
        <v>0.87889453786989957</v>
      </c>
      <c r="W31" s="302">
        <v>8.2431604359237791E-3</v>
      </c>
      <c r="X31" s="302">
        <v>4.9354293144069274E-3</v>
      </c>
      <c r="Y31" s="302">
        <v>5.0103142517447258E-3</v>
      </c>
      <c r="Z31" s="302">
        <v>6.0617021473367474E-3</v>
      </c>
      <c r="AA31" s="302">
        <v>7.4442149727684788E-3</v>
      </c>
      <c r="AB31" s="302">
        <v>9.818167373717393E-3</v>
      </c>
      <c r="AC31" s="302">
        <v>1.408616264717987E-2</v>
      </c>
      <c r="AD31" s="302">
        <v>1.9088663953152469E-2</v>
      </c>
      <c r="AE31" s="302">
        <v>2.2609380961373143E-2</v>
      </c>
      <c r="AF31" s="302">
        <v>2.7763406702083392E-2</v>
      </c>
      <c r="AG31" s="302">
        <v>3.653996065278433E-2</v>
      </c>
      <c r="AH31" s="302">
        <v>5.304530851611116E-2</v>
      </c>
      <c r="AI31" s="302">
        <v>8.4881437241423829E-2</v>
      </c>
      <c r="AJ31" s="302">
        <v>0.138099996042895</v>
      </c>
      <c r="AK31" s="302">
        <v>0.22058169440348194</v>
      </c>
      <c r="AL31" s="302">
        <v>0.340242617825954</v>
      </c>
      <c r="AM31" s="302">
        <v>0.49121249846305176</v>
      </c>
      <c r="AN31" s="302">
        <v>0.64610293097639748</v>
      </c>
      <c r="AO31" s="302">
        <v>0.7766041630827456</v>
      </c>
      <c r="AP31" s="302">
        <v>0.87347276868916968</v>
      </c>
      <c r="AR31" s="302">
        <v>1.1811540167408997E-2</v>
      </c>
      <c r="AS31" s="302">
        <v>7.0726866398458195E-3</v>
      </c>
      <c r="AT31" s="302">
        <v>7.5650231220606903E-3</v>
      </c>
      <c r="AU31" s="302">
        <v>1.0883203934056992E-2</v>
      </c>
      <c r="AV31" s="302">
        <v>1.2762837464665295E-2</v>
      </c>
      <c r="AW31" s="302">
        <v>1.4344584480954312E-2</v>
      </c>
      <c r="AX31" s="302">
        <v>1.8431555971312744E-2</v>
      </c>
      <c r="AY31" s="302">
        <v>2.4031164529987072E-2</v>
      </c>
      <c r="AZ31" s="302">
        <v>2.9765761814091449E-2</v>
      </c>
      <c r="BA31" s="302">
        <v>3.8541662265004051E-2</v>
      </c>
      <c r="BB31" s="302">
        <v>5.0816696000998904E-2</v>
      </c>
      <c r="BC31" s="302">
        <v>7.1920123198441932E-2</v>
      </c>
      <c r="BD31" s="302">
        <v>0.10980209241906215</v>
      </c>
      <c r="BE31" s="302">
        <v>0.16763240740630372</v>
      </c>
      <c r="BF31" s="302">
        <v>0.25560784210630089</v>
      </c>
      <c r="BG31" s="302">
        <v>0.37958015267175577</v>
      </c>
      <c r="BH31" s="302">
        <v>0.53386794717887154</v>
      </c>
      <c r="BI31" s="302">
        <v>0.69245517670224899</v>
      </c>
      <c r="BJ31" s="302">
        <v>0.8196274645794116</v>
      </c>
      <c r="BK31" s="302">
        <v>0.88810696692470092</v>
      </c>
    </row>
    <row r="32" spans="1:63" x14ac:dyDescent="0.35">
      <c r="B32" s="297">
        <v>8.2856155766328887E-3</v>
      </c>
      <c r="C32" s="297">
        <v>5.0683640459741981E-3</v>
      </c>
      <c r="D32" s="297">
        <v>5.4318479931951043E-3</v>
      </c>
      <c r="E32" s="297">
        <v>7.4663535350646707E-3</v>
      </c>
      <c r="F32" s="297">
        <v>9.0046937956662319E-3</v>
      </c>
      <c r="G32" s="297">
        <v>1.0775836650739534E-2</v>
      </c>
      <c r="H32" s="297">
        <v>1.4547099996163659E-2</v>
      </c>
      <c r="I32" s="297">
        <v>1.9486986074297042E-2</v>
      </c>
      <c r="J32" s="297">
        <v>2.4017171820830411E-2</v>
      </c>
      <c r="K32" s="297">
        <v>3.0729228679473013E-2</v>
      </c>
      <c r="L32" s="297">
        <v>4.0963106594975374E-2</v>
      </c>
      <c r="M32" s="297">
        <v>5.9191157918209059E-2</v>
      </c>
      <c r="N32" s="297">
        <v>9.2249137727478184E-2</v>
      </c>
      <c r="O32" s="297">
        <v>0.14521998521413218</v>
      </c>
      <c r="P32" s="297">
        <v>0.22745523796416992</v>
      </c>
      <c r="Q32" s="297">
        <v>0.3469886351242284</v>
      </c>
      <c r="R32" s="297">
        <v>0.49751710133276039</v>
      </c>
      <c r="S32" s="297">
        <v>0.65494777481948863</v>
      </c>
      <c r="T32" s="297">
        <v>0.78594254574811617</v>
      </c>
      <c r="U32" s="297">
        <v>0.87379119794750348</v>
      </c>
      <c r="W32" s="302">
        <v>6.5207733175758247E-3</v>
      </c>
      <c r="X32" s="302">
        <v>4.0118366270201948E-3</v>
      </c>
      <c r="Y32" s="302">
        <v>4.1842627901733332E-3</v>
      </c>
      <c r="Z32" s="302">
        <v>5.1701941812806775E-3</v>
      </c>
      <c r="AA32" s="302">
        <v>6.4501788557367904E-3</v>
      </c>
      <c r="AB32" s="302">
        <v>8.5340247974837521E-3</v>
      </c>
      <c r="AC32" s="302">
        <v>1.2329145079422101E-2</v>
      </c>
      <c r="AD32" s="302">
        <v>1.6939265815579422E-2</v>
      </c>
      <c r="AE32" s="302">
        <v>2.0424408670216502E-2</v>
      </c>
      <c r="AF32" s="302">
        <v>2.5472211132633107E-2</v>
      </c>
      <c r="AG32" s="302">
        <v>3.394411972346062E-2</v>
      </c>
      <c r="AH32" s="302">
        <v>4.9734896021966395E-2</v>
      </c>
      <c r="AI32" s="302">
        <v>8.0172601468872715E-2</v>
      </c>
      <c r="AJ32" s="302">
        <v>0.1312707522483893</v>
      </c>
      <c r="AK32" s="302">
        <v>0.21103985914377513</v>
      </c>
      <c r="AL32" s="302">
        <v>0.32803960396039605</v>
      </c>
      <c r="AM32" s="302">
        <v>0.47771092367725831</v>
      </c>
      <c r="AN32" s="302">
        <v>0.63376505682890905</v>
      </c>
      <c r="AO32" s="302">
        <v>0.76747116138425353</v>
      </c>
      <c r="AP32" s="302">
        <v>0.86785769290004622</v>
      </c>
      <c r="AR32" s="302">
        <v>9.9993414615589093E-3</v>
      </c>
      <c r="AS32" s="302">
        <v>6.0985136605232011E-3</v>
      </c>
      <c r="AT32" s="302">
        <v>6.6496577084047964E-3</v>
      </c>
      <c r="AU32" s="302">
        <v>9.7154834018274884E-3</v>
      </c>
      <c r="AV32" s="302">
        <v>1.1524951370344922E-2</v>
      </c>
      <c r="AW32" s="302">
        <v>1.3003072584278177E-2</v>
      </c>
      <c r="AX32" s="302">
        <v>1.6746111672913622E-2</v>
      </c>
      <c r="AY32" s="302">
        <v>2.2012205000810088E-2</v>
      </c>
      <c r="AZ32" s="302">
        <v>2.7640277796321295E-2</v>
      </c>
      <c r="BA32" s="302">
        <v>3.6208859989964912E-2</v>
      </c>
      <c r="BB32" s="302">
        <v>4.8238489531142986E-2</v>
      </c>
      <c r="BC32" s="302">
        <v>6.8719007891865663E-2</v>
      </c>
      <c r="BD32" s="302">
        <v>0.10550218543560927</v>
      </c>
      <c r="BE32" s="302">
        <v>0.16183937098969781</v>
      </c>
      <c r="BF32" s="302">
        <v>0.247936712975759</v>
      </c>
      <c r="BG32" s="302">
        <v>0.37022289127373381</v>
      </c>
      <c r="BH32" s="302">
        <v>0.52397642830546065</v>
      </c>
      <c r="BI32" s="302">
        <v>0.68384292071864183</v>
      </c>
      <c r="BJ32" s="302">
        <v>0.81373209772535804</v>
      </c>
      <c r="BK32" s="302">
        <v>0.88437242515792369</v>
      </c>
    </row>
    <row r="33" spans="2:63" x14ac:dyDescent="0.35">
      <c r="B33" s="297">
        <v>6.973590069624511E-3</v>
      </c>
      <c r="C33" s="297">
        <v>4.3608724143609267E-3</v>
      </c>
      <c r="D33" s="297">
        <v>4.7863930577104292E-3</v>
      </c>
      <c r="E33" s="297">
        <v>6.7053460372149196E-3</v>
      </c>
      <c r="F33" s="297">
        <v>8.1495634138530944E-3</v>
      </c>
      <c r="G33" s="297">
        <v>9.808195776058291E-3</v>
      </c>
      <c r="H33" s="297">
        <v>1.3260240262867984E-2</v>
      </c>
      <c r="I33" s="297">
        <v>1.7858422566463708E-2</v>
      </c>
      <c r="J33" s="297">
        <v>2.2217109454415278E-2</v>
      </c>
      <c r="K33" s="297">
        <v>2.875406523994414E-2</v>
      </c>
      <c r="L33" s="297">
        <v>3.842708887876578E-2</v>
      </c>
      <c r="M33" s="297">
        <v>5.570212212490628E-2</v>
      </c>
      <c r="N33" s="297">
        <v>8.7896133422710201E-2</v>
      </c>
      <c r="O33" s="297">
        <v>0.13869188036714467</v>
      </c>
      <c r="P33" s="297">
        <v>0.21787923271780082</v>
      </c>
      <c r="Q33" s="297">
        <v>0.33399366281630255</v>
      </c>
      <c r="R33" s="297">
        <v>0.48431654195617313</v>
      </c>
      <c r="S33" s="297">
        <v>0.64192933274024411</v>
      </c>
      <c r="T33" s="297">
        <v>0.77664961798320387</v>
      </c>
      <c r="U33" s="297">
        <v>0.86854718315392476</v>
      </c>
      <c r="W33" s="302">
        <v>5.2896389367997881E-3</v>
      </c>
      <c r="X33" s="302">
        <v>3.3400050949605161E-3</v>
      </c>
      <c r="Y33" s="302">
        <v>3.5761163243134787E-3</v>
      </c>
      <c r="Z33" s="302">
        <v>4.5239627960664179E-3</v>
      </c>
      <c r="AA33" s="302">
        <v>5.7014523520516648E-3</v>
      </c>
      <c r="AB33" s="302">
        <v>7.5983176820723234E-3</v>
      </c>
      <c r="AC33" s="302">
        <v>1.1019275417918913E-2</v>
      </c>
      <c r="AD33" s="302">
        <v>1.5265752579129896E-2</v>
      </c>
      <c r="AE33" s="302">
        <v>1.8589157578136544E-2</v>
      </c>
      <c r="AF33" s="302">
        <v>2.3439334629699309E-2</v>
      </c>
      <c r="AG33" s="302">
        <v>3.1465946114348144E-2</v>
      </c>
      <c r="AH33" s="302">
        <v>4.6366716702218272E-2</v>
      </c>
      <c r="AI33" s="302">
        <v>7.5139849564081457E-2</v>
      </c>
      <c r="AJ33" s="302">
        <v>0.12372704069153453</v>
      </c>
      <c r="AK33" s="302">
        <v>0.20031184189211076</v>
      </c>
      <c r="AL33" s="302">
        <v>0.31415557133213845</v>
      </c>
      <c r="AM33" s="302">
        <v>0.46226900346662236</v>
      </c>
      <c r="AN33" s="302">
        <v>0.61968873446137607</v>
      </c>
      <c r="AO33" s="302">
        <v>0.75715022167233736</v>
      </c>
      <c r="AP33" s="302">
        <v>0.86189042745334132</v>
      </c>
      <c r="AR33" s="302">
        <v>8.6080383648234546E-3</v>
      </c>
      <c r="AS33" s="302">
        <v>5.3557474344981485E-3</v>
      </c>
      <c r="AT33" s="302">
        <v>5.9678275029894038E-3</v>
      </c>
      <c r="AU33" s="302">
        <v>8.8409419908469615E-3</v>
      </c>
      <c r="AV33" s="302">
        <v>1.0558790838628157E-2</v>
      </c>
      <c r="AW33" s="302">
        <v>1.1999882647501908E-2</v>
      </c>
      <c r="AX33" s="302">
        <v>1.5497663772924514E-2</v>
      </c>
      <c r="AY33" s="302">
        <v>2.0438713868597632E-2</v>
      </c>
      <c r="AZ33" s="302">
        <v>2.5831671862754747E-2</v>
      </c>
      <c r="BA33" s="302">
        <v>3.4153455265075253E-2</v>
      </c>
      <c r="BB33" s="302">
        <v>4.5763839385025179E-2</v>
      </c>
      <c r="BC33" s="302">
        <v>6.5523868630868093E-2</v>
      </c>
      <c r="BD33" s="302">
        <v>0.10101099271613666</v>
      </c>
      <c r="BE33" s="302">
        <v>0.15557965784668945</v>
      </c>
      <c r="BF33" s="302">
        <v>0.23957270599531896</v>
      </c>
      <c r="BG33" s="302">
        <v>0.35996001142530698</v>
      </c>
      <c r="BH33" s="302">
        <v>0.51316075396575045</v>
      </c>
      <c r="BI33" s="302">
        <v>0.67452854252044825</v>
      </c>
      <c r="BJ33" s="302">
        <v>0.80746171391332688</v>
      </c>
      <c r="BK33" s="302">
        <v>0.88104929895974671</v>
      </c>
    </row>
    <row r="34" spans="2:63" x14ac:dyDescent="0.35">
      <c r="B34" s="297">
        <v>5.9914312840465347E-3</v>
      </c>
      <c r="C34" s="297">
        <v>3.8195316620617159E-3</v>
      </c>
      <c r="D34" s="297">
        <v>4.3016711138074374E-3</v>
      </c>
      <c r="E34" s="297">
        <v>6.1385325831570161E-3</v>
      </c>
      <c r="F34" s="297">
        <v>7.5010885606249609E-3</v>
      </c>
      <c r="G34" s="297">
        <v>9.0608036321564618E-3</v>
      </c>
      <c r="H34" s="297">
        <v>1.2280211278239377E-2</v>
      </c>
      <c r="I34" s="297">
        <v>1.6563842444131303E-2</v>
      </c>
      <c r="J34" s="297">
        <v>2.0693743052390263E-2</v>
      </c>
      <c r="K34" s="297">
        <v>2.6949489440629582E-2</v>
      </c>
      <c r="L34" s="297">
        <v>3.6223247197429698E-2</v>
      </c>
      <c r="M34" s="297">
        <v>5.2439075735335648E-2</v>
      </c>
      <c r="N34" s="297">
        <v>8.2868312281583839E-2</v>
      </c>
      <c r="O34" s="297">
        <v>0.13217962418860579</v>
      </c>
      <c r="P34" s="297">
        <v>0.20844335706140885</v>
      </c>
      <c r="Q34" s="297">
        <v>0.32127171963114182</v>
      </c>
      <c r="R34" s="297">
        <v>0.46928982725527829</v>
      </c>
      <c r="S34" s="297">
        <v>0.62935001840264992</v>
      </c>
      <c r="T34" s="297">
        <v>0.76640697976753369</v>
      </c>
      <c r="U34" s="297">
        <v>0.8648648648648648</v>
      </c>
      <c r="W34" s="302">
        <v>4.398645935664542E-3</v>
      </c>
      <c r="X34" s="302">
        <v>2.83900352240927E-3</v>
      </c>
      <c r="Y34" s="302">
        <v>3.1356103538876592E-3</v>
      </c>
      <c r="Z34" s="302">
        <v>4.0514671312941279E-3</v>
      </c>
      <c r="AA34" s="302">
        <v>5.1480797647612099E-3</v>
      </c>
      <c r="AB34" s="302">
        <v>6.8924404869133262E-3</v>
      </c>
      <c r="AC34" s="302">
        <v>1.0031707457363858E-2</v>
      </c>
      <c r="AD34" s="302">
        <v>1.3945304493022195E-2</v>
      </c>
      <c r="AE34" s="302">
        <v>1.7080045014603723E-2</v>
      </c>
      <c r="AF34" s="302">
        <v>2.1639623965302196E-2</v>
      </c>
      <c r="AG34" s="302">
        <v>2.9180369653384407E-2</v>
      </c>
      <c r="AH34" s="302">
        <v>4.3128942273917649E-2</v>
      </c>
      <c r="AI34" s="302">
        <v>7.0157989523822212E-2</v>
      </c>
      <c r="AJ34" s="302">
        <v>0.11610797147674626</v>
      </c>
      <c r="AK34" s="302">
        <v>0.18929314108526621</v>
      </c>
      <c r="AL34" s="302">
        <v>0.29973057698053779</v>
      </c>
      <c r="AM34" s="302">
        <v>0.44608247619492059</v>
      </c>
      <c r="AN34" s="302">
        <v>0.60482460729071696</v>
      </c>
      <c r="AO34" s="302">
        <v>0.74619831307292228</v>
      </c>
      <c r="AP34" s="302">
        <v>0.85760380402479408</v>
      </c>
      <c r="AR34" s="302">
        <v>7.5372790204033431E-3</v>
      </c>
      <c r="AS34" s="302">
        <v>4.7744973286627393E-3</v>
      </c>
      <c r="AT34" s="302">
        <v>5.4399922431143501E-3</v>
      </c>
      <c r="AU34" s="302">
        <v>8.181569624732073E-3</v>
      </c>
      <c r="AV34" s="302">
        <v>9.814838518820276E-3</v>
      </c>
      <c r="AW34" s="302">
        <v>1.1205270426212659E-2</v>
      </c>
      <c r="AX34" s="302">
        <v>1.4519991381147243E-2</v>
      </c>
      <c r="AY34" s="302">
        <v>1.9188408911154465E-2</v>
      </c>
      <c r="AZ34" s="302">
        <v>2.4307978431994465E-2</v>
      </c>
      <c r="BA34" s="302">
        <v>3.2279088936157871E-2</v>
      </c>
      <c r="BB34" s="302">
        <v>4.3457683180961437E-2</v>
      </c>
      <c r="BC34" s="302">
        <v>6.2398589630101906E-2</v>
      </c>
      <c r="BD34" s="302">
        <v>9.6514938730007743E-2</v>
      </c>
      <c r="BE34" s="302">
        <v>0.14917855812433006</v>
      </c>
      <c r="BF34" s="302">
        <v>0.23086951254919977</v>
      </c>
      <c r="BG34" s="302">
        <v>0.34924565280298847</v>
      </c>
      <c r="BH34" s="302">
        <v>0.50184013304890862</v>
      </c>
      <c r="BI34" s="302">
        <v>0.66479007084029262</v>
      </c>
      <c r="BJ34" s="302">
        <v>0.80101880877742948</v>
      </c>
      <c r="BK34" s="302">
        <v>0.87933660517854118</v>
      </c>
    </row>
    <row r="35" spans="2:63" x14ac:dyDescent="0.35">
      <c r="B35" s="297">
        <v>5.2032853158662483E-3</v>
      </c>
      <c r="C35" s="297">
        <v>3.3933117212629833E-3</v>
      </c>
      <c r="D35" s="297">
        <v>3.9176910142044562E-3</v>
      </c>
      <c r="E35" s="297">
        <v>5.6868331746783235E-3</v>
      </c>
      <c r="F35" s="297">
        <v>6.9868970515490677E-3</v>
      </c>
      <c r="G35" s="297">
        <v>8.4488234824572159E-3</v>
      </c>
      <c r="H35" s="297">
        <v>1.1460407950717616E-2</v>
      </c>
      <c r="I35" s="297">
        <v>1.5476783311411044E-2</v>
      </c>
      <c r="J35" s="297">
        <v>1.9349221378747682E-2</v>
      </c>
      <c r="K35" s="297">
        <v>2.525659493598692E-2</v>
      </c>
      <c r="L35" s="297">
        <v>3.4047480930373339E-2</v>
      </c>
      <c r="M35" s="297">
        <v>4.9404124137671798E-2</v>
      </c>
      <c r="N35" s="297">
        <v>7.7959978398725732E-2</v>
      </c>
      <c r="O35" s="297">
        <v>0.12461804848237933</v>
      </c>
      <c r="P35" s="297">
        <v>0.19884838282224265</v>
      </c>
      <c r="Q35" s="297">
        <v>0.30855775594359314</v>
      </c>
      <c r="R35" s="297">
        <v>0.45438996218747763</v>
      </c>
      <c r="S35" s="297">
        <v>0.61456921192323399</v>
      </c>
      <c r="T35" s="297">
        <v>0.75656567261403529</v>
      </c>
      <c r="U35" s="297">
        <v>0.85950447293564736</v>
      </c>
      <c r="W35" s="302">
        <v>3.7475448275846993E-3</v>
      </c>
      <c r="X35" s="302">
        <v>2.4781160324510573E-3</v>
      </c>
      <c r="Y35" s="302">
        <v>2.8094749977861369E-3</v>
      </c>
      <c r="Z35" s="302">
        <v>3.7033170072046759E-3</v>
      </c>
      <c r="AA35" s="302">
        <v>4.7379714937270242E-3</v>
      </c>
      <c r="AB35" s="302">
        <v>6.3503507841277092E-3</v>
      </c>
      <c r="AC35" s="302">
        <v>9.2472261604654559E-3</v>
      </c>
      <c r="AD35" s="302">
        <v>1.2883829167839381E-2</v>
      </c>
      <c r="AE35" s="302">
        <v>1.580685206167531E-2</v>
      </c>
      <c r="AF35" s="302">
        <v>2.0060295231135339E-2</v>
      </c>
      <c r="AG35" s="302">
        <v>2.7071150108497415E-2</v>
      </c>
      <c r="AH35" s="302">
        <v>4.0049087946663786E-2</v>
      </c>
      <c r="AI35" s="302">
        <v>6.5316578011313839E-2</v>
      </c>
      <c r="AJ35" s="302">
        <v>0.10856979939652649</v>
      </c>
      <c r="AK35" s="302">
        <v>0.1782443376606303</v>
      </c>
      <c r="AL35" s="302">
        <v>0.28506286044121293</v>
      </c>
      <c r="AM35" s="302">
        <v>0.42934163565950334</v>
      </c>
      <c r="AN35" s="302">
        <v>0.58925460011105368</v>
      </c>
      <c r="AO35" s="302">
        <v>0.7346696923852748</v>
      </c>
      <c r="AP35" s="302">
        <v>0.85192307692307689</v>
      </c>
      <c r="AR35" s="302">
        <v>6.6161794313425587E-3</v>
      </c>
      <c r="AS35" s="302">
        <v>4.2833566320124722E-3</v>
      </c>
      <c r="AT35" s="302">
        <v>4.999445176041107E-3</v>
      </c>
      <c r="AU35" s="302">
        <v>7.6278334533115486E-3</v>
      </c>
      <c r="AV35" s="302">
        <v>9.1969615593992665E-3</v>
      </c>
      <c r="AW35" s="302">
        <v>1.0520470170333078E-2</v>
      </c>
      <c r="AX35" s="302">
        <v>1.3656979461890633E-2</v>
      </c>
      <c r="AY35" s="302">
        <v>1.8072065679821933E-2</v>
      </c>
      <c r="AZ35" s="302">
        <v>2.2919971132319628E-2</v>
      </c>
      <c r="BA35" s="302">
        <v>3.0495138967387984E-2</v>
      </c>
      <c r="BB35" s="302">
        <v>4.1126724457538726E-2</v>
      </c>
      <c r="BC35" s="302">
        <v>5.9157037680150591E-2</v>
      </c>
      <c r="BD35" s="302">
        <v>9.1763226472446904E-2</v>
      </c>
      <c r="BE35" s="302">
        <v>0.14235114463735649</v>
      </c>
      <c r="BF35" s="302">
        <v>0.22148827899869988</v>
      </c>
      <c r="BG35" s="302">
        <v>0.33755912440875596</v>
      </c>
      <c r="BH35" s="302">
        <v>0.48939347236188518</v>
      </c>
      <c r="BI35" s="302">
        <v>0.6540492116579073</v>
      </c>
      <c r="BJ35" s="302">
        <v>0.79386624285898377</v>
      </c>
      <c r="BK35" s="302">
        <v>0.8760666929237233</v>
      </c>
    </row>
    <row r="36" spans="2:63" x14ac:dyDescent="0.35">
      <c r="B36" s="297">
        <v>4.5715044746699966E-3</v>
      </c>
      <c r="C36" s="297">
        <v>3.0463245030047173E-3</v>
      </c>
      <c r="D36" s="297">
        <v>3.606327484623278E-3</v>
      </c>
      <c r="E36" s="297">
        <v>5.3363961133363275E-3</v>
      </c>
      <c r="F36" s="297">
        <v>6.586028195811099E-3</v>
      </c>
      <c r="G36" s="297">
        <v>7.964582803567901E-3</v>
      </c>
      <c r="H36" s="297">
        <v>1.0782380997847682E-2</v>
      </c>
      <c r="I36" s="297">
        <v>1.4554678816595475E-2</v>
      </c>
      <c r="J36" s="297">
        <v>1.8189938534104579E-2</v>
      </c>
      <c r="K36" s="297">
        <v>2.3720132670371239E-2</v>
      </c>
      <c r="L36" s="297">
        <v>3.1973312320403097E-2</v>
      </c>
      <c r="M36" s="297">
        <v>4.6456694307447095E-2</v>
      </c>
      <c r="N36" s="297">
        <v>7.3498115782535955E-2</v>
      </c>
      <c r="O36" s="297">
        <v>0.1174506892903751</v>
      </c>
      <c r="P36" s="297">
        <v>0.18825488773669921</v>
      </c>
      <c r="Q36" s="297">
        <v>0.29612977279752289</v>
      </c>
      <c r="R36" s="297">
        <v>0.44008958204216631</v>
      </c>
      <c r="S36" s="297">
        <v>0.60062967791781352</v>
      </c>
      <c r="T36" s="297">
        <v>0.74520843170728757</v>
      </c>
      <c r="U36" s="297">
        <v>0.85321759561414956</v>
      </c>
      <c r="W36" s="302">
        <v>3.2570374298192626E-3</v>
      </c>
      <c r="X36" s="302">
        <v>2.1973771262054648E-3</v>
      </c>
      <c r="Y36" s="302">
        <v>2.5553306972497529E-3</v>
      </c>
      <c r="Z36" s="302">
        <v>3.4430423555298073E-3</v>
      </c>
      <c r="AA36" s="302">
        <v>4.4307900680930472E-3</v>
      </c>
      <c r="AB36" s="302">
        <v>5.9383577663509324E-3</v>
      </c>
      <c r="AC36" s="302">
        <v>8.6257640280200023E-3</v>
      </c>
      <c r="AD36" s="302">
        <v>1.2007755348094486E-2</v>
      </c>
      <c r="AE36" s="302">
        <v>1.4729050523382364E-2</v>
      </c>
      <c r="AF36" s="302">
        <v>1.8671910929759287E-2</v>
      </c>
      <c r="AG36" s="302">
        <v>2.5168690100148185E-2</v>
      </c>
      <c r="AH36" s="302">
        <v>3.7196360749627524E-2</v>
      </c>
      <c r="AI36" s="302">
        <v>6.0749242305174311E-2</v>
      </c>
      <c r="AJ36" s="302">
        <v>0.10138078085699184</v>
      </c>
      <c r="AK36" s="302">
        <v>0.16757840262970866</v>
      </c>
      <c r="AL36" s="302">
        <v>0.27068522340907158</v>
      </c>
      <c r="AM36" s="302">
        <v>0.41269879490767758</v>
      </c>
      <c r="AN36" s="302">
        <v>0.57355764661153874</v>
      </c>
      <c r="AO36" s="302">
        <v>0.7229162782024986</v>
      </c>
      <c r="AP36" s="302">
        <v>0.84434096740473252</v>
      </c>
      <c r="AR36" s="302">
        <v>5.845241138037356E-3</v>
      </c>
      <c r="AS36" s="302">
        <v>3.8720937477991482E-3</v>
      </c>
      <c r="AT36" s="302">
        <v>4.6314662073885793E-3</v>
      </c>
      <c r="AU36" s="302">
        <v>7.1885664191026809E-3</v>
      </c>
      <c r="AV36" s="302">
        <v>8.7039584020434102E-3</v>
      </c>
      <c r="AW36" s="302">
        <v>9.9655237908865529E-3</v>
      </c>
      <c r="AX36" s="302">
        <v>1.2921781776871814E-2</v>
      </c>
      <c r="AY36" s="302">
        <v>1.7095598007811238E-2</v>
      </c>
      <c r="AZ36" s="302">
        <v>2.1671790342159537E-2</v>
      </c>
      <c r="BA36" s="302">
        <v>2.8846288184468098E-2</v>
      </c>
      <c r="BB36" s="302">
        <v>3.8906277475612823E-2</v>
      </c>
      <c r="BC36" s="302">
        <v>5.5991377833759799E-2</v>
      </c>
      <c r="BD36" s="302">
        <v>8.7059143336028655E-2</v>
      </c>
      <c r="BE36" s="302">
        <v>0.13550563812364294</v>
      </c>
      <c r="BF36" s="302">
        <v>0.21200203560523551</v>
      </c>
      <c r="BG36" s="302">
        <v>0.32564147444192887</v>
      </c>
      <c r="BH36" s="302">
        <v>0.47657927609357714</v>
      </c>
      <c r="BI36" s="302">
        <v>0.64291051238279029</v>
      </c>
      <c r="BJ36" s="302">
        <v>0.78648620653937784</v>
      </c>
      <c r="BK36" s="302">
        <v>0.872681808710148</v>
      </c>
    </row>
    <row r="37" spans="2:63" x14ac:dyDescent="0.35">
      <c r="B37" s="297">
        <v>4.0448170378754016E-3</v>
      </c>
      <c r="C37" s="297">
        <v>2.7401181306689645E-3</v>
      </c>
      <c r="D37" s="297">
        <v>3.3296182780718263E-3</v>
      </c>
      <c r="E37" s="297">
        <v>5.0146575393811678E-3</v>
      </c>
      <c r="F37" s="297">
        <v>6.2166002950252552E-3</v>
      </c>
      <c r="G37" s="297">
        <v>7.5210365212046663E-3</v>
      </c>
      <c r="H37" s="297">
        <v>1.0159151673758138E-2</v>
      </c>
      <c r="I37" s="297">
        <v>1.3678823026954525E-2</v>
      </c>
      <c r="J37" s="297">
        <v>1.7078606087957388E-2</v>
      </c>
      <c r="K37" s="297">
        <v>2.2273357547362562E-2</v>
      </c>
      <c r="L37" s="297">
        <v>2.9973803400595828E-2</v>
      </c>
      <c r="M37" s="297">
        <v>4.3530509346997072E-2</v>
      </c>
      <c r="N37" s="297">
        <v>6.9073868276743611E-2</v>
      </c>
      <c r="O37" s="297">
        <v>0.11080464098846736</v>
      </c>
      <c r="P37" s="297">
        <v>0.17808364300340107</v>
      </c>
      <c r="Q37" s="297">
        <v>0.28225961265976907</v>
      </c>
      <c r="R37" s="297">
        <v>0.42584398532073608</v>
      </c>
      <c r="S37" s="297">
        <v>0.58705861612535915</v>
      </c>
      <c r="T37" s="297">
        <v>0.7344170165019055</v>
      </c>
      <c r="U37" s="297">
        <v>0.84846036875118802</v>
      </c>
      <c r="W37" s="302">
        <v>2.8771195021788419E-3</v>
      </c>
      <c r="X37" s="302">
        <v>1.966849903817419E-3</v>
      </c>
      <c r="Y37" s="302">
        <v>2.3407434047993357E-3</v>
      </c>
      <c r="Z37" s="302">
        <v>3.2151098842999369E-3</v>
      </c>
      <c r="AA37" s="302">
        <v>4.1611735707070482E-3</v>
      </c>
      <c r="AB37" s="302">
        <v>5.5756639275236974E-3</v>
      </c>
      <c r="AC37" s="302">
        <v>8.0806019341180327E-3</v>
      </c>
      <c r="AD37" s="302">
        <v>1.1223583899029506E-2</v>
      </c>
      <c r="AE37" s="302">
        <v>1.3748546576629037E-2</v>
      </c>
      <c r="AF37" s="302">
        <v>1.7416794094544389E-2</v>
      </c>
      <c r="AG37" s="302">
        <v>2.3443220349005159E-2</v>
      </c>
      <c r="AH37" s="302">
        <v>3.4588176437662134E-2</v>
      </c>
      <c r="AI37" s="302">
        <v>5.6560203008247462E-2</v>
      </c>
      <c r="AJ37" s="302">
        <v>9.4736183304675606E-2</v>
      </c>
      <c r="AK37" s="302">
        <v>0.15760226901595992</v>
      </c>
      <c r="AL37" s="302">
        <v>0.25703161374584926</v>
      </c>
      <c r="AM37" s="302">
        <v>0.39658094724428056</v>
      </c>
      <c r="AN37" s="302">
        <v>0.55803027708574005</v>
      </c>
      <c r="AO37" s="302">
        <v>0.7110506842597959</v>
      </c>
      <c r="AP37" s="302">
        <v>0.83980484522207266</v>
      </c>
      <c r="AR37" s="302">
        <v>5.1756430492166184E-3</v>
      </c>
      <c r="AS37" s="302">
        <v>3.4914100666897404E-3</v>
      </c>
      <c r="AT37" s="302">
        <v>4.2929241733155312E-3</v>
      </c>
      <c r="AU37" s="302">
        <v>6.7735185061662548E-3</v>
      </c>
      <c r="AV37" s="302">
        <v>8.2344513132095419E-3</v>
      </c>
      <c r="AW37" s="302">
        <v>9.4400393581994275E-3</v>
      </c>
      <c r="AX37" s="302">
        <v>1.2219643842541693E-2</v>
      </c>
      <c r="AY37" s="302">
        <v>1.61244032214049E-2</v>
      </c>
      <c r="AZ37" s="302">
        <v>2.0417056731670831E-2</v>
      </c>
      <c r="BA37" s="302">
        <v>2.7193639481065793E-2</v>
      </c>
      <c r="BB37" s="302">
        <v>3.6673126578037535E-2</v>
      </c>
      <c r="BC37" s="302">
        <v>5.2770649912632056E-2</v>
      </c>
      <c r="BD37" s="302">
        <v>8.2214793628123853E-2</v>
      </c>
      <c r="BE37" s="302">
        <v>0.12838929757543369</v>
      </c>
      <c r="BF37" s="302">
        <v>0.20200332960847503</v>
      </c>
      <c r="BG37" s="302">
        <v>0.31286767175414981</v>
      </c>
      <c r="BH37" s="302">
        <v>0.46255049244315344</v>
      </c>
      <c r="BI37" s="302">
        <v>0.63044943779718887</v>
      </c>
      <c r="BJ37" s="302">
        <v>0.77799794917274057</v>
      </c>
      <c r="BK37" s="302">
        <v>0.86925937904269091</v>
      </c>
    </row>
    <row r="38" spans="2:63" x14ac:dyDescent="0.35">
      <c r="B38" s="297">
        <v>3.6031849872727455E-3</v>
      </c>
      <c r="C38" s="297">
        <v>2.4790795934796829E-3</v>
      </c>
      <c r="D38" s="297">
        <v>3.0857403759576934E-3</v>
      </c>
      <c r="E38" s="297">
        <v>4.7069616127917453E-3</v>
      </c>
      <c r="F38" s="297">
        <v>5.8702808014652053E-3</v>
      </c>
      <c r="G38" s="297">
        <v>7.0949904441368313E-3</v>
      </c>
      <c r="H38" s="297">
        <v>9.5610306660914215E-3</v>
      </c>
      <c r="I38" s="297">
        <v>1.2843578859444397E-2</v>
      </c>
      <c r="J38" s="297">
        <v>1.6020155193454625E-2</v>
      </c>
      <c r="K38" s="297">
        <v>2.0906089524105016E-2</v>
      </c>
      <c r="L38" s="297">
        <v>2.8119602201520984E-2</v>
      </c>
      <c r="M38" s="297">
        <v>4.0771057814342537E-2</v>
      </c>
      <c r="N38" s="297">
        <v>6.4801737504804308E-2</v>
      </c>
      <c r="O38" s="297">
        <v>0.10439420095301623</v>
      </c>
      <c r="P38" s="297">
        <v>0.16881505485450296</v>
      </c>
      <c r="Q38" s="297">
        <v>0.26916630090208049</v>
      </c>
      <c r="R38" s="297">
        <v>0.41009435115748294</v>
      </c>
      <c r="S38" s="297">
        <v>0.57375897715742163</v>
      </c>
      <c r="T38" s="297">
        <v>0.72413189766488084</v>
      </c>
      <c r="U38" s="297">
        <v>0.84194999362628153</v>
      </c>
      <c r="W38" s="302">
        <v>2.5774610972234486E-3</v>
      </c>
      <c r="X38" s="302">
        <v>1.7764681648970286E-3</v>
      </c>
      <c r="Y38" s="302">
        <v>2.1681817362889108E-3</v>
      </c>
      <c r="Z38" s="302">
        <v>3.016498470372751E-3</v>
      </c>
      <c r="AA38" s="302">
        <v>3.923573414551477E-3</v>
      </c>
      <c r="AB38" s="302">
        <v>5.2483106568810573E-3</v>
      </c>
      <c r="AC38" s="302">
        <v>7.571909409891794E-3</v>
      </c>
      <c r="AD38" s="302">
        <v>1.0503424636476685E-2</v>
      </c>
      <c r="AE38" s="302">
        <v>1.284919929337462E-2</v>
      </c>
      <c r="AF38" s="302">
        <v>1.6269900761526339E-2</v>
      </c>
      <c r="AG38" s="302">
        <v>2.1869839881048857E-2</v>
      </c>
      <c r="AH38" s="302">
        <v>3.2224017001055406E-2</v>
      </c>
      <c r="AI38" s="302">
        <v>5.274509807817597E-2</v>
      </c>
      <c r="AJ38" s="302">
        <v>8.8630368776225613E-2</v>
      </c>
      <c r="AK38" s="302">
        <v>0.14832848049172215</v>
      </c>
      <c r="AL38" s="302">
        <v>0.24414712967557331</v>
      </c>
      <c r="AM38" s="302">
        <v>0.38106995071945643</v>
      </c>
      <c r="AN38" s="302">
        <v>0.54275740075178669</v>
      </c>
      <c r="AO38" s="302">
        <v>0.69908380034596218</v>
      </c>
      <c r="AP38" s="302">
        <v>0.83233055641262987</v>
      </c>
      <c r="AR38" s="302">
        <v>4.5958692920336202E-3</v>
      </c>
      <c r="AS38" s="302">
        <v>3.1611968291195411E-3</v>
      </c>
      <c r="AT38" s="302">
        <v>3.9785216068886431E-3</v>
      </c>
      <c r="AU38" s="302">
        <v>6.3574654406500864E-3</v>
      </c>
      <c r="AV38" s="302">
        <v>7.7795730872298663E-3</v>
      </c>
      <c r="AW38" s="302">
        <v>8.9152369032286724E-3</v>
      </c>
      <c r="AX38" s="302">
        <v>1.1531406310785294E-2</v>
      </c>
      <c r="AY38" s="302">
        <v>1.5172770656214637E-2</v>
      </c>
      <c r="AZ38" s="302">
        <v>1.9195493911914666E-2</v>
      </c>
      <c r="BA38" s="302">
        <v>2.5586610750341628E-2</v>
      </c>
      <c r="BB38" s="302">
        <v>3.4514549177306529E-2</v>
      </c>
      <c r="BC38" s="302">
        <v>4.9661325628669692E-2</v>
      </c>
      <c r="BD38" s="302">
        <v>7.7499822121401149E-2</v>
      </c>
      <c r="BE38" s="302">
        <v>0.12141094067412081</v>
      </c>
      <c r="BF38" s="302">
        <v>0.19210034480291385</v>
      </c>
      <c r="BG38" s="302">
        <v>0.30001134716165656</v>
      </c>
      <c r="BH38" s="302">
        <v>0.44816990223225167</v>
      </c>
      <c r="BI38" s="302">
        <v>0.61741948423463844</v>
      </c>
      <c r="BJ38" s="302">
        <v>0.76891035020973553</v>
      </c>
      <c r="BK38" s="302">
        <v>0.86530179139878916</v>
      </c>
    </row>
    <row r="39" spans="2:63" x14ac:dyDescent="0.35">
      <c r="B39" s="297">
        <v>3.2166666924288686E-3</v>
      </c>
      <c r="C39" s="297">
        <v>2.2483734191844065E-3</v>
      </c>
      <c r="D39" s="297">
        <v>2.8536506679721343E-3</v>
      </c>
      <c r="E39" s="297">
        <v>4.4149658016892591E-3</v>
      </c>
      <c r="F39" s="297">
        <v>5.5234939649366748E-3</v>
      </c>
      <c r="G39" s="297">
        <v>6.6766861434478034E-3</v>
      </c>
      <c r="H39" s="297">
        <v>8.9735923282821747E-3</v>
      </c>
      <c r="I39" s="297">
        <v>1.2034940918402749E-2</v>
      </c>
      <c r="J39" s="297">
        <v>1.5011314806172269E-2</v>
      </c>
      <c r="K39" s="297">
        <v>1.9601266493372054E-2</v>
      </c>
      <c r="L39" s="297">
        <v>2.6367619890987376E-2</v>
      </c>
      <c r="M39" s="297">
        <v>3.8209281362624359E-2</v>
      </c>
      <c r="N39" s="297">
        <v>6.0754400547264067E-2</v>
      </c>
      <c r="O39" s="297">
        <v>9.8188647816293009E-2</v>
      </c>
      <c r="P39" s="297">
        <v>0.15981890335425189</v>
      </c>
      <c r="Q39" s="297">
        <v>0.25710118439628121</v>
      </c>
      <c r="R39" s="297">
        <v>0.39510460850814055</v>
      </c>
      <c r="S39" s="297">
        <v>0.55863647904766678</v>
      </c>
      <c r="T39" s="297">
        <v>0.71409694461226014</v>
      </c>
      <c r="U39" s="297">
        <v>0.83782378161706883</v>
      </c>
      <c r="W39" s="302">
        <v>2.3281471778053959E-3</v>
      </c>
      <c r="X39" s="302">
        <v>1.6270202730985334E-3</v>
      </c>
      <c r="Y39" s="302">
        <v>2.0074511151537133E-3</v>
      </c>
      <c r="Z39" s="302">
        <v>2.8324396524118671E-3</v>
      </c>
      <c r="AA39" s="302">
        <v>3.6959192477067117E-3</v>
      </c>
      <c r="AB39" s="302">
        <v>4.9327949051344161E-3</v>
      </c>
      <c r="AC39" s="302">
        <v>7.0969135648866321E-3</v>
      </c>
      <c r="AD39" s="302">
        <v>9.82797466276762E-3</v>
      </c>
      <c r="AE39" s="302">
        <v>1.2032797295548492E-2</v>
      </c>
      <c r="AF39" s="302">
        <v>1.5234036050177027E-2</v>
      </c>
      <c r="AG39" s="302">
        <v>2.0455400879503982E-2</v>
      </c>
      <c r="AH39" s="302">
        <v>3.0102108538073751E-2</v>
      </c>
      <c r="AI39" s="302">
        <v>4.9302825611570532E-2</v>
      </c>
      <c r="AJ39" s="302">
        <v>8.3096844619311105E-2</v>
      </c>
      <c r="AK39" s="302">
        <v>0.13984424183829475</v>
      </c>
      <c r="AL39" s="302">
        <v>0.23217374846138508</v>
      </c>
      <c r="AM39" s="302">
        <v>0.36639877441676633</v>
      </c>
      <c r="AN39" s="302">
        <v>0.52800991033985567</v>
      </c>
      <c r="AO39" s="302">
        <v>0.68731174158753849</v>
      </c>
      <c r="AP39" s="302">
        <v>0.82721914951491526</v>
      </c>
      <c r="AR39" s="302">
        <v>4.0765994898853712E-3</v>
      </c>
      <c r="AS39" s="302">
        <v>2.8517372602493126E-3</v>
      </c>
      <c r="AT39" s="302">
        <v>3.6766100523312217E-3</v>
      </c>
      <c r="AU39" s="302">
        <v>5.9583814839402989E-3</v>
      </c>
      <c r="AV39" s="302">
        <v>7.3137650191825868E-3</v>
      </c>
      <c r="AW39" s="302">
        <v>8.393588913594683E-3</v>
      </c>
      <c r="AX39" s="302">
        <v>1.0830798045386277E-2</v>
      </c>
      <c r="AY39" s="302">
        <v>1.423008154584198E-2</v>
      </c>
      <c r="AZ39" s="302">
        <v>1.7990620303488383E-2</v>
      </c>
      <c r="BA39" s="302">
        <v>2.4002218524681058E-2</v>
      </c>
      <c r="BB39" s="302">
        <v>3.2392901518016222E-2</v>
      </c>
      <c r="BC39" s="302">
        <v>4.6615097362876876E-2</v>
      </c>
      <c r="BD39" s="302">
        <v>7.2883179258121669E-2</v>
      </c>
      <c r="BE39" s="302">
        <v>0.11450990017703354</v>
      </c>
      <c r="BF39" s="302">
        <v>0.18218564617393904</v>
      </c>
      <c r="BG39" s="302">
        <v>0.28696907940574051</v>
      </c>
      <c r="BH39" s="302">
        <v>0.43331917556508059</v>
      </c>
      <c r="BI39" s="302">
        <v>0.60369920581901382</v>
      </c>
      <c r="BJ39" s="302">
        <v>0.75918108324366085</v>
      </c>
      <c r="BK39" s="302">
        <v>0.86251002575034819</v>
      </c>
    </row>
    <row r="40" spans="2:63" x14ac:dyDescent="0.35">
      <c r="B40" s="297">
        <v>2.8907720197118769E-3</v>
      </c>
      <c r="C40" s="297">
        <v>2.0386790765570682E-3</v>
      </c>
      <c r="D40" s="297">
        <v>2.6454985780828993E-3</v>
      </c>
      <c r="E40" s="297">
        <v>4.1421845545555995E-3</v>
      </c>
      <c r="F40" s="297">
        <v>5.186842093075991E-3</v>
      </c>
      <c r="G40" s="297">
        <v>6.2676003297249495E-3</v>
      </c>
      <c r="H40" s="297">
        <v>8.4027608380518454E-3</v>
      </c>
      <c r="I40" s="297">
        <v>1.1255704520350652E-2</v>
      </c>
      <c r="J40" s="297">
        <v>1.4042399504689234E-2</v>
      </c>
      <c r="K40" s="297">
        <v>1.8348045014711711E-2</v>
      </c>
      <c r="L40" s="297">
        <v>2.4680659777519352E-2</v>
      </c>
      <c r="M40" s="297">
        <v>3.5751995639089929E-2</v>
      </c>
      <c r="N40" s="297">
        <v>5.6914121230033823E-2</v>
      </c>
      <c r="O40" s="297">
        <v>9.2171928780361692E-2</v>
      </c>
      <c r="P40" s="297">
        <v>0.1508781886326922</v>
      </c>
      <c r="Q40" s="297">
        <v>0.24500114769906225</v>
      </c>
      <c r="R40" s="297">
        <v>0.38076318906937251</v>
      </c>
      <c r="S40" s="297">
        <v>0.54373810312805848</v>
      </c>
      <c r="T40" s="297">
        <v>0.70190642604307507</v>
      </c>
      <c r="U40" s="297">
        <v>0.83196057979354743</v>
      </c>
      <c r="W40" s="302">
        <v>2.1289403702992446E-3</v>
      </c>
      <c r="X40" s="302">
        <v>1.4876126647827064E-3</v>
      </c>
      <c r="Y40" s="302">
        <v>1.8692590221031909E-3</v>
      </c>
      <c r="Z40" s="302">
        <v>2.6710903497550679E-3</v>
      </c>
      <c r="AA40" s="302">
        <v>3.4817171864961797E-3</v>
      </c>
      <c r="AB40" s="302">
        <v>4.6369844240284593E-3</v>
      </c>
      <c r="AC40" s="302">
        <v>6.6431771705622736E-3</v>
      </c>
      <c r="AD40" s="302">
        <v>9.1948126605573572E-3</v>
      </c>
      <c r="AE40" s="302">
        <v>1.1258989921330561E-2</v>
      </c>
      <c r="AF40" s="302">
        <v>1.4259921182344665E-2</v>
      </c>
      <c r="AG40" s="302">
        <v>1.9141403852873606E-2</v>
      </c>
      <c r="AH40" s="302">
        <v>2.8129138135512748E-2</v>
      </c>
      <c r="AI40" s="302">
        <v>4.6101014774081191E-2</v>
      </c>
      <c r="AJ40" s="302">
        <v>7.7915084152254538E-2</v>
      </c>
      <c r="AK40" s="302">
        <v>0.13183158368655698</v>
      </c>
      <c r="AL40" s="302">
        <v>0.22072025415430088</v>
      </c>
      <c r="AM40" s="302">
        <v>0.35208979956130737</v>
      </c>
      <c r="AN40" s="302">
        <v>0.5133510130020722</v>
      </c>
      <c r="AO40" s="302">
        <v>0.67535904063236629</v>
      </c>
      <c r="AP40" s="302">
        <v>0.82026212319790304</v>
      </c>
      <c r="AR40" s="302">
        <v>3.6274220436437357E-3</v>
      </c>
      <c r="AS40" s="302">
        <v>2.5722074793272246E-3</v>
      </c>
      <c r="AT40" s="302">
        <v>3.3991847088001167E-3</v>
      </c>
      <c r="AU40" s="302">
        <v>5.5748511932641022E-3</v>
      </c>
      <c r="AV40" s="302">
        <v>6.8547294498076212E-3</v>
      </c>
      <c r="AW40" s="302">
        <v>7.8709495790989306E-3</v>
      </c>
      <c r="AX40" s="302">
        <v>1.014222595090849E-2</v>
      </c>
      <c r="AY40" s="302">
        <v>1.3302443862314524E-2</v>
      </c>
      <c r="AZ40" s="302">
        <v>1.6822031077160324E-2</v>
      </c>
      <c r="BA40" s="302">
        <v>2.2461734100838036E-2</v>
      </c>
      <c r="BB40" s="302">
        <v>3.0312774984633369E-2</v>
      </c>
      <c r="BC40" s="302">
        <v>4.3616926697966116E-2</v>
      </c>
      <c r="BD40" s="302">
        <v>6.8318644199068065E-2</v>
      </c>
      <c r="BE40" s="302">
        <v>0.10765489610831711</v>
      </c>
      <c r="BF40" s="302">
        <v>0.17220714854995137</v>
      </c>
      <c r="BG40" s="302">
        <v>0.27359748114979882</v>
      </c>
      <c r="BH40" s="302">
        <v>0.41775968858119067</v>
      </c>
      <c r="BI40" s="302">
        <v>0.58896797721744742</v>
      </c>
      <c r="BJ40" s="302">
        <v>0.74842740198190438</v>
      </c>
      <c r="BK40" s="302">
        <v>0.85752749770852432</v>
      </c>
    </row>
    <row r="41" spans="2:63" x14ac:dyDescent="0.35">
      <c r="B41" s="297">
        <v>2.6107945243819802E-3</v>
      </c>
      <c r="C41" s="297">
        <v>1.8537372948968798E-3</v>
      </c>
      <c r="D41" s="297">
        <v>2.4582496392391304E-3</v>
      </c>
      <c r="E41" s="297">
        <v>3.8862799365082172E-3</v>
      </c>
      <c r="F41" s="297">
        <v>4.8640081333268031E-3</v>
      </c>
      <c r="G41" s="297">
        <v>5.8630351539002597E-3</v>
      </c>
      <c r="H41" s="297">
        <v>7.8372009665706507E-3</v>
      </c>
      <c r="I41" s="297">
        <v>1.0497227091331216E-2</v>
      </c>
      <c r="J41" s="297">
        <v>1.3105664032046986E-2</v>
      </c>
      <c r="K41" s="297">
        <v>1.7142624566463167E-2</v>
      </c>
      <c r="L41" s="297">
        <v>2.3064619993992924E-2</v>
      </c>
      <c r="M41" s="297">
        <v>3.3393358852676407E-2</v>
      </c>
      <c r="N41" s="297">
        <v>5.3232731249012573E-2</v>
      </c>
      <c r="O41" s="297">
        <v>8.6462279147931115E-2</v>
      </c>
      <c r="P41" s="297">
        <v>0.14220569359782154</v>
      </c>
      <c r="Q41" s="297">
        <v>0.23296438695874572</v>
      </c>
      <c r="R41" s="297">
        <v>0.36637230609286831</v>
      </c>
      <c r="S41" s="297">
        <v>0.52961241204816711</v>
      </c>
      <c r="T41" s="297">
        <v>0.69007403653970667</v>
      </c>
      <c r="U41" s="297">
        <v>0.82486346689072099</v>
      </c>
      <c r="W41" s="302">
        <v>1.9603404534028093E-3</v>
      </c>
      <c r="X41" s="302">
        <v>1.3684237134710517E-3</v>
      </c>
      <c r="Y41" s="302">
        <v>1.7518982931090433E-3</v>
      </c>
      <c r="Z41" s="302">
        <v>2.5243900163815572E-3</v>
      </c>
      <c r="AA41" s="302">
        <v>3.2801853696763734E-3</v>
      </c>
      <c r="AB41" s="302">
        <v>4.353933640261899E-3</v>
      </c>
      <c r="AC41" s="302">
        <v>6.2091517815976239E-3</v>
      </c>
      <c r="AD41" s="302">
        <v>8.6022504740090721E-3</v>
      </c>
      <c r="AE41" s="302">
        <v>1.054697402372843E-2</v>
      </c>
      <c r="AF41" s="302">
        <v>1.3367363667405256E-2</v>
      </c>
      <c r="AG41" s="302">
        <v>1.7938549690632972E-2</v>
      </c>
      <c r="AH41" s="302">
        <v>2.6326702808139722E-2</v>
      </c>
      <c r="AI41" s="302">
        <v>4.3169131678667497E-2</v>
      </c>
      <c r="AJ41" s="302">
        <v>7.3174060239172167E-2</v>
      </c>
      <c r="AK41" s="302">
        <v>0.12444006335361857</v>
      </c>
      <c r="AL41" s="302">
        <v>0.21003818272370098</v>
      </c>
      <c r="AM41" s="302">
        <v>0.33857025695726767</v>
      </c>
      <c r="AN41" s="302">
        <v>0.4992403793551512</v>
      </c>
      <c r="AO41" s="302">
        <v>0.66363897101001634</v>
      </c>
      <c r="AP41" s="302">
        <v>0.81353188427749168</v>
      </c>
      <c r="AR41" s="302">
        <v>3.2383589682859369E-3</v>
      </c>
      <c r="AS41" s="302">
        <v>2.3231815076898681E-3</v>
      </c>
      <c r="AT41" s="302">
        <v>3.1436636536999111E-3</v>
      </c>
      <c r="AU41" s="302">
        <v>5.2099206911884448E-3</v>
      </c>
      <c r="AV41" s="302">
        <v>6.410955701676652E-3</v>
      </c>
      <c r="AW41" s="302">
        <v>7.3438856742727189E-3</v>
      </c>
      <c r="AX41" s="302">
        <v>9.4433503532016395E-3</v>
      </c>
      <c r="AY41" s="302">
        <v>1.2376459593782288E-2</v>
      </c>
      <c r="AZ41" s="302">
        <v>1.5656827627221773E-2</v>
      </c>
      <c r="BA41" s="302">
        <v>2.0935755615946267E-2</v>
      </c>
      <c r="BB41" s="302">
        <v>2.826590002010829E-2</v>
      </c>
      <c r="BC41" s="302">
        <v>4.06599557122789E-2</v>
      </c>
      <c r="BD41" s="302">
        <v>6.3782997482506848E-2</v>
      </c>
      <c r="BE41" s="302">
        <v>0.10081170281886449</v>
      </c>
      <c r="BF41" s="302">
        <v>0.16214317393435623</v>
      </c>
      <c r="BG41" s="302">
        <v>0.25989006023723527</v>
      </c>
      <c r="BH41" s="302">
        <v>0.40149910232917635</v>
      </c>
      <c r="BI41" s="302">
        <v>0.57322059646795087</v>
      </c>
      <c r="BJ41" s="302">
        <v>0.73666018662519439</v>
      </c>
      <c r="BK41" s="302">
        <v>0.85048809727693098</v>
      </c>
    </row>
    <row r="42" spans="2:63" x14ac:dyDescent="0.35">
      <c r="B42" s="297">
        <v>2.3599086754012739E-3</v>
      </c>
      <c r="C42" s="297">
        <v>1.6836792890845579E-3</v>
      </c>
      <c r="D42" s="297">
        <v>2.2775942844680654E-3</v>
      </c>
      <c r="E42" s="297">
        <v>3.6466143550845718E-3</v>
      </c>
      <c r="F42" s="297">
        <v>4.5622574817617357E-3</v>
      </c>
      <c r="G42" s="297">
        <v>5.4758404416100099E-3</v>
      </c>
      <c r="H42" s="297">
        <v>7.2941012422708595E-3</v>
      </c>
      <c r="I42" s="297">
        <v>9.7638065954632532E-3</v>
      </c>
      <c r="J42" s="297">
        <v>1.2204831772865573E-2</v>
      </c>
      <c r="K42" s="297">
        <v>1.5994423328697268E-2</v>
      </c>
      <c r="L42" s="297">
        <v>2.1525312030061878E-2</v>
      </c>
      <c r="M42" s="297">
        <v>3.1156672159718141E-2</v>
      </c>
      <c r="N42" s="297">
        <v>4.9728606009629271E-2</v>
      </c>
      <c r="O42" s="297">
        <v>8.1009166882744635E-2</v>
      </c>
      <c r="P42" s="297">
        <v>0.13395056817955825</v>
      </c>
      <c r="Q42" s="297">
        <v>0.22121299851197682</v>
      </c>
      <c r="R42" s="297">
        <v>0.35186902925150693</v>
      </c>
      <c r="S42" s="297">
        <v>0.51515031747849316</v>
      </c>
      <c r="T42" s="297">
        <v>0.6787546142339026</v>
      </c>
      <c r="U42" s="297">
        <v>0.8191198510377401</v>
      </c>
      <c r="W42" s="302">
        <v>1.8113629560805244E-3</v>
      </c>
      <c r="X42" s="302">
        <v>1.2593481544232435E-3</v>
      </c>
      <c r="Y42" s="302">
        <v>1.6358142934241049E-3</v>
      </c>
      <c r="Z42" s="302">
        <v>2.3894273320893473E-3</v>
      </c>
      <c r="AA42" s="302">
        <v>3.1031818951729232E-3</v>
      </c>
      <c r="AB42" s="302">
        <v>4.0830299328547372E-3</v>
      </c>
      <c r="AC42" s="302">
        <v>5.7970686164754174E-3</v>
      </c>
      <c r="AD42" s="302">
        <v>8.0295084033868737E-3</v>
      </c>
      <c r="AE42" s="302">
        <v>9.8655275605436642E-3</v>
      </c>
      <c r="AF42" s="302">
        <v>1.252589035035767E-2</v>
      </c>
      <c r="AG42" s="302">
        <v>1.6797032467034567E-2</v>
      </c>
      <c r="AH42" s="302">
        <v>2.4634924887106724E-2</v>
      </c>
      <c r="AI42" s="302">
        <v>4.0417349049447014E-2</v>
      </c>
      <c r="AJ42" s="302">
        <v>6.8682968669400629E-2</v>
      </c>
      <c r="AK42" s="302">
        <v>0.11740955804066966</v>
      </c>
      <c r="AL42" s="302">
        <v>0.19974772111724701</v>
      </c>
      <c r="AM42" s="302">
        <v>0.32532021452822268</v>
      </c>
      <c r="AN42" s="302">
        <v>0.48515057350165003</v>
      </c>
      <c r="AO42" s="302">
        <v>0.6517202525197956</v>
      </c>
      <c r="AP42" s="302">
        <v>0.8075089040332154</v>
      </c>
      <c r="AR42" s="302">
        <v>2.8896871740527051E-3</v>
      </c>
      <c r="AS42" s="302">
        <v>2.0945770088836358E-3</v>
      </c>
      <c r="AT42" s="302">
        <v>2.8996692506567134E-3</v>
      </c>
      <c r="AU42" s="302">
        <v>4.8676161720019274E-3</v>
      </c>
      <c r="AV42" s="302">
        <v>5.9854511976914848E-3</v>
      </c>
      <c r="AW42" s="302">
        <v>6.840726662696214E-3</v>
      </c>
      <c r="AX42" s="302">
        <v>8.7681466852779655E-3</v>
      </c>
      <c r="AY42" s="302">
        <v>1.148024627337413E-2</v>
      </c>
      <c r="AZ42" s="302">
        <v>1.4532645047823211E-2</v>
      </c>
      <c r="BA42" s="302">
        <v>1.9472061152321255E-2</v>
      </c>
      <c r="BB42" s="302">
        <v>2.6311616568179232E-2</v>
      </c>
      <c r="BC42" s="302">
        <v>3.7844847656421751E-2</v>
      </c>
      <c r="BD42" s="302">
        <v>5.9448040691928397E-2</v>
      </c>
      <c r="BE42" s="302">
        <v>9.4217213739041808E-2</v>
      </c>
      <c r="BF42" s="302">
        <v>0.15236052944978271</v>
      </c>
      <c r="BG42" s="302">
        <v>0.24638641883454224</v>
      </c>
      <c r="BH42" s="302">
        <v>0.38514949647934871</v>
      </c>
      <c r="BI42" s="302">
        <v>0.55703914431989576</v>
      </c>
      <c r="BJ42" s="302">
        <v>0.72429913292710058</v>
      </c>
      <c r="BK42" s="302">
        <v>0.84525549600626004</v>
      </c>
    </row>
    <row r="43" spans="2:63" x14ac:dyDescent="0.35">
      <c r="B43" s="297">
        <v>2.1452367612939827E-3</v>
      </c>
      <c r="C43" s="297">
        <v>1.5340479485519923E-3</v>
      </c>
      <c r="D43" s="297">
        <v>2.1194134733760169E-3</v>
      </c>
      <c r="E43" s="297">
        <v>3.4147094284008232E-3</v>
      </c>
      <c r="F43" s="297">
        <v>4.2681303035686999E-3</v>
      </c>
      <c r="G43" s="297">
        <v>5.0987992765602107E-3</v>
      </c>
      <c r="H43" s="297">
        <v>6.7729791218684582E-3</v>
      </c>
      <c r="I43" s="297">
        <v>9.0673473291944997E-3</v>
      </c>
      <c r="J43" s="297">
        <v>1.1348331581502039E-2</v>
      </c>
      <c r="K43" s="297">
        <v>1.4886849081476913E-2</v>
      </c>
      <c r="L43" s="297">
        <v>2.0041630147731318E-2</v>
      </c>
      <c r="M43" s="297">
        <v>2.8971654103153738E-2</v>
      </c>
      <c r="N43" s="297">
        <v>4.6292832083931576E-2</v>
      </c>
      <c r="O43" s="297">
        <v>7.5644164332952485E-2</v>
      </c>
      <c r="P43" s="297">
        <v>0.12578594856321457</v>
      </c>
      <c r="Q43" s="297">
        <v>0.20953657707109255</v>
      </c>
      <c r="R43" s="297">
        <v>0.33703812331389821</v>
      </c>
      <c r="S43" s="297">
        <v>0.4998186356649601</v>
      </c>
      <c r="T43" s="297">
        <v>0.66652242577625342</v>
      </c>
      <c r="U43" s="297">
        <v>0.81092000616419546</v>
      </c>
      <c r="W43" s="302">
        <v>1.6829051052962675E-3</v>
      </c>
      <c r="X43" s="302">
        <v>1.1704731022281157E-3</v>
      </c>
      <c r="Y43" s="302">
        <v>1.5413744116358011E-3</v>
      </c>
      <c r="Z43" s="302">
        <v>2.2557649793716501E-3</v>
      </c>
      <c r="AA43" s="302">
        <v>2.9276994618729012E-3</v>
      </c>
      <c r="AB43" s="302">
        <v>3.8250699991057655E-3</v>
      </c>
      <c r="AC43" s="302">
        <v>5.4163136135539323E-3</v>
      </c>
      <c r="AD43" s="302">
        <v>7.4982050176796867E-3</v>
      </c>
      <c r="AE43" s="302">
        <v>9.2336579951134302E-3</v>
      </c>
      <c r="AF43" s="302">
        <v>1.1734721933965098E-2</v>
      </c>
      <c r="AG43" s="302">
        <v>1.5745863188540841E-2</v>
      </c>
      <c r="AH43" s="302">
        <v>2.3043859017529839E-2</v>
      </c>
      <c r="AI43" s="302">
        <v>3.7826130567391994E-2</v>
      </c>
      <c r="AJ43" s="302">
        <v>6.4451454798309465E-2</v>
      </c>
      <c r="AK43" s="302">
        <v>0.11069856131110355</v>
      </c>
      <c r="AL43" s="302">
        <v>0.18979677304269779</v>
      </c>
      <c r="AM43" s="302">
        <v>0.31228005024429484</v>
      </c>
      <c r="AN43" s="302">
        <v>0.47099988232839479</v>
      </c>
      <c r="AO43" s="302">
        <v>0.6394599200173362</v>
      </c>
      <c r="AP43" s="302">
        <v>0.79837105320175694</v>
      </c>
      <c r="AR43" s="302">
        <v>2.5908203932717326E-3</v>
      </c>
      <c r="AS43" s="302">
        <v>1.8856022866790916E-3</v>
      </c>
      <c r="AT43" s="302">
        <v>2.6785502242680647E-3</v>
      </c>
      <c r="AU43" s="302">
        <v>4.5386433686501887E-3</v>
      </c>
      <c r="AV43" s="302">
        <v>5.572598882723925E-3</v>
      </c>
      <c r="AW43" s="302">
        <v>6.3439535336383933E-3</v>
      </c>
      <c r="AX43" s="302">
        <v>8.1057375437977794E-3</v>
      </c>
      <c r="AY43" s="302">
        <v>1.061680685398827E-2</v>
      </c>
      <c r="AZ43" s="302">
        <v>1.3448194160198492E-2</v>
      </c>
      <c r="BA43" s="302">
        <v>1.8039224469462645E-2</v>
      </c>
      <c r="BB43" s="302">
        <v>2.4379090908460112E-2</v>
      </c>
      <c r="BC43" s="302">
        <v>3.5031883345651417E-2</v>
      </c>
      <c r="BD43" s="302">
        <v>5.5094613402312378E-2</v>
      </c>
      <c r="BE43" s="302">
        <v>8.7563574924541407E-2</v>
      </c>
      <c r="BF43" s="302">
        <v>0.14240714645278479</v>
      </c>
      <c r="BG43" s="302">
        <v>0.23241356813141978</v>
      </c>
      <c r="BH43" s="302">
        <v>0.36787005716675708</v>
      </c>
      <c r="BI43" s="302">
        <v>0.53945991236344626</v>
      </c>
      <c r="BJ43" s="302">
        <v>0.71044254790255823</v>
      </c>
      <c r="BK43" s="302">
        <v>0.8376265431451867</v>
      </c>
    </row>
    <row r="44" spans="2:63" x14ac:dyDescent="0.35">
      <c r="B44" s="297">
        <v>1.9603779223888213E-3</v>
      </c>
      <c r="C44" s="297">
        <v>1.4047687349938603E-3</v>
      </c>
      <c r="D44" s="297">
        <v>1.975455795554323E-3</v>
      </c>
      <c r="E44" s="297">
        <v>3.2119442395728733E-3</v>
      </c>
      <c r="F44" s="297">
        <v>4.0056699864910181E-3</v>
      </c>
      <c r="G44" s="297">
        <v>4.7626948059934582E-3</v>
      </c>
      <c r="H44" s="297">
        <v>6.299512821701614E-3</v>
      </c>
      <c r="I44" s="297">
        <v>8.4221720612844535E-3</v>
      </c>
      <c r="J44" s="297">
        <v>1.0557772611992235E-2</v>
      </c>
      <c r="K44" s="297">
        <v>1.3873693736165125E-2</v>
      </c>
      <c r="L44" s="297">
        <v>1.866326771786482E-2</v>
      </c>
      <c r="M44" s="297">
        <v>2.6957049241363242E-2</v>
      </c>
      <c r="N44" s="297">
        <v>4.3105031701468927E-2</v>
      </c>
      <c r="O44" s="297">
        <v>7.0629603309247863E-2</v>
      </c>
      <c r="P44" s="297">
        <v>0.11807794574366465</v>
      </c>
      <c r="Q44" s="297">
        <v>0.19839265740751857</v>
      </c>
      <c r="R44" s="297">
        <v>0.32272057398782156</v>
      </c>
      <c r="S44" s="297">
        <v>0.4845207257512959</v>
      </c>
      <c r="T44" s="297">
        <v>0.65383505865087521</v>
      </c>
      <c r="U44" s="297">
        <v>0.80523565950622411</v>
      </c>
      <c r="W44" s="302">
        <v>1.5745939229704796E-3</v>
      </c>
      <c r="X44" s="302">
        <v>1.091369127968179E-3</v>
      </c>
      <c r="Y44" s="302">
        <v>1.4464801778045842E-3</v>
      </c>
      <c r="Z44" s="302">
        <v>2.1453711252799102E-3</v>
      </c>
      <c r="AA44" s="302">
        <v>2.7740253357120045E-3</v>
      </c>
      <c r="AB44" s="302">
        <v>3.5985069422480838E-3</v>
      </c>
      <c r="AC44" s="302">
        <v>5.0677684079080782E-3</v>
      </c>
      <c r="AD44" s="302">
        <v>7.0078783086673924E-3</v>
      </c>
      <c r="AE44" s="302">
        <v>8.6526273832459345E-3</v>
      </c>
      <c r="AF44" s="302">
        <v>1.1013604523815576E-2</v>
      </c>
      <c r="AG44" s="302">
        <v>1.4765280768742334E-2</v>
      </c>
      <c r="AH44" s="302">
        <v>2.1583129006714188E-2</v>
      </c>
      <c r="AI44" s="302">
        <v>3.5425423633778409E-2</v>
      </c>
      <c r="AJ44" s="302">
        <v>6.0500634210514749E-2</v>
      </c>
      <c r="AK44" s="302">
        <v>0.10440802061817077</v>
      </c>
      <c r="AL44" s="302">
        <v>0.18033609148586438</v>
      </c>
      <c r="AM44" s="302">
        <v>0.29965984643591126</v>
      </c>
      <c r="AN44" s="302">
        <v>0.45702014461192364</v>
      </c>
      <c r="AO44" s="302">
        <v>0.62707861346014371</v>
      </c>
      <c r="AP44" s="302">
        <v>0.79249509941192942</v>
      </c>
      <c r="AR44" s="302">
        <v>2.3327283644926922E-3</v>
      </c>
      <c r="AS44" s="302">
        <v>1.7070931734152518E-3</v>
      </c>
      <c r="AT44" s="302">
        <v>2.4870558143371769E-3</v>
      </c>
      <c r="AU44" s="302">
        <v>4.2447817061635031E-3</v>
      </c>
      <c r="AV44" s="302">
        <v>5.202957341023811E-3</v>
      </c>
      <c r="AW44" s="302">
        <v>5.899521654815696E-3</v>
      </c>
      <c r="AX44" s="302">
        <v>7.5077937341904381E-3</v>
      </c>
      <c r="AY44" s="302">
        <v>9.8147965900144268E-3</v>
      </c>
      <c r="AZ44" s="302">
        <v>1.2445456178278082E-2</v>
      </c>
      <c r="BA44" s="302">
        <v>1.6726062189910514E-2</v>
      </c>
      <c r="BB44" s="302">
        <v>2.258681571583292E-2</v>
      </c>
      <c r="BC44" s="302">
        <v>3.2429979016404903E-2</v>
      </c>
      <c r="BD44" s="302">
        <v>5.1052339763228573E-2</v>
      </c>
      <c r="BE44" s="302">
        <v>8.1351022856421304E-2</v>
      </c>
      <c r="BF44" s="302">
        <v>0.13300431392049569</v>
      </c>
      <c r="BG44" s="302">
        <v>0.2190209888443255</v>
      </c>
      <c r="BH44" s="302">
        <v>0.35093009745169801</v>
      </c>
      <c r="BI44" s="302">
        <v>0.5217797139307262</v>
      </c>
      <c r="BJ44" s="302">
        <v>0.69611060082046861</v>
      </c>
      <c r="BK44" s="302">
        <v>0.83098125004313106</v>
      </c>
    </row>
    <row r="45" spans="2:63" x14ac:dyDescent="0.35">
      <c r="B45" s="297">
        <v>1.7910861595269727E-3</v>
      </c>
      <c r="C45" s="297">
        <v>1.280420014479285E-3</v>
      </c>
      <c r="D45" s="297">
        <v>1.8426848986466033E-3</v>
      </c>
      <c r="E45" s="297">
        <v>3.0180810942886088E-3</v>
      </c>
      <c r="F45" s="297">
        <v>3.7567364821393151E-3</v>
      </c>
      <c r="G45" s="297">
        <v>4.4484207655230736E-3</v>
      </c>
      <c r="H45" s="297">
        <v>5.8524923708300324E-3</v>
      </c>
      <c r="I45" s="297">
        <v>7.8234054274776872E-3</v>
      </c>
      <c r="J45" s="297">
        <v>9.8033030617513551E-3</v>
      </c>
      <c r="K45" s="297">
        <v>1.2895817786435421E-2</v>
      </c>
      <c r="L45" s="297">
        <v>1.7343908668492534E-2</v>
      </c>
      <c r="M45" s="297">
        <v>2.5015841340019555E-2</v>
      </c>
      <c r="N45" s="297">
        <v>4.0035535105702999E-2</v>
      </c>
      <c r="O45" s="297">
        <v>6.5791845251999645E-2</v>
      </c>
      <c r="P45" s="297">
        <v>0.11058218597832738</v>
      </c>
      <c r="Q45" s="297">
        <v>0.18741400503668568</v>
      </c>
      <c r="R45" s="297">
        <v>0.30841570426127307</v>
      </c>
      <c r="S45" s="297">
        <v>0.46906967098324137</v>
      </c>
      <c r="T45" s="297">
        <v>0.64061018050732488</v>
      </c>
      <c r="U45" s="297">
        <v>0.79617917594673204</v>
      </c>
      <c r="W45" s="302">
        <v>1.4762001038796837E-3</v>
      </c>
      <c r="X45" s="302">
        <v>1.0129090408849664E-3</v>
      </c>
      <c r="Y45" s="302">
        <v>1.3726121615916225E-3</v>
      </c>
      <c r="Z45" s="302">
        <v>2.0442024953505281E-3</v>
      </c>
      <c r="AA45" s="302">
        <v>2.6325749343962083E-3</v>
      </c>
      <c r="AB45" s="302">
        <v>3.3926671983142767E-3</v>
      </c>
      <c r="AC45" s="302">
        <v>4.7498340620566078E-3</v>
      </c>
      <c r="AD45" s="302">
        <v>6.5683343024012485E-3</v>
      </c>
      <c r="AE45" s="302">
        <v>8.112058351894184E-3</v>
      </c>
      <c r="AF45" s="302">
        <v>1.034297159129882E-2</v>
      </c>
      <c r="AG45" s="302">
        <v>1.3854453892937983E-2</v>
      </c>
      <c r="AH45" s="302">
        <v>2.0222452787822025E-2</v>
      </c>
      <c r="AI45" s="302">
        <v>3.3205067205899816E-2</v>
      </c>
      <c r="AJ45" s="302">
        <v>5.6840211329153636E-2</v>
      </c>
      <c r="AK45" s="302">
        <v>9.8527201453185373E-2</v>
      </c>
      <c r="AL45" s="302">
        <v>0.17141518277144074</v>
      </c>
      <c r="AM45" s="302">
        <v>0.28757008886444574</v>
      </c>
      <c r="AN45" s="302">
        <v>0.44334036341567773</v>
      </c>
      <c r="AO45" s="302">
        <v>0.61469959916419148</v>
      </c>
      <c r="AP45" s="302">
        <v>0.7833009611408378</v>
      </c>
      <c r="AR45" s="302">
        <v>2.0942855280787626E-3</v>
      </c>
      <c r="AS45" s="302">
        <v>1.5388386856809834E-3</v>
      </c>
      <c r="AT45" s="302">
        <v>2.2968642046062361E-3</v>
      </c>
      <c r="AU45" s="302">
        <v>3.9603411777273494E-3</v>
      </c>
      <c r="AV45" s="302">
        <v>4.8482941797299709E-3</v>
      </c>
      <c r="AW45" s="302">
        <v>5.4769153461233042E-3</v>
      </c>
      <c r="AX45" s="302">
        <v>6.9311295212954108E-3</v>
      </c>
      <c r="AY45" s="302">
        <v>9.0560318651592385E-3</v>
      </c>
      <c r="AZ45" s="302">
        <v>1.1474303396254291E-2</v>
      </c>
      <c r="BA45" s="302">
        <v>1.54341391336886E-2</v>
      </c>
      <c r="BB45" s="302">
        <v>2.0844512557219849E-2</v>
      </c>
      <c r="BC45" s="302">
        <v>2.9878535597446593E-2</v>
      </c>
      <c r="BD45" s="302">
        <v>4.7071061659673952E-2</v>
      </c>
      <c r="BE45" s="302">
        <v>7.5209320900232426E-2</v>
      </c>
      <c r="BF45" s="302">
        <v>0.12363221525438597</v>
      </c>
      <c r="BG45" s="302">
        <v>0.20545862047782454</v>
      </c>
      <c r="BH45" s="302">
        <v>0.3334099545160647</v>
      </c>
      <c r="BI45" s="302">
        <v>0.50302972709818361</v>
      </c>
      <c r="BJ45" s="302">
        <v>0.6804687827833229</v>
      </c>
      <c r="BK45" s="302">
        <v>0.82114915494737251</v>
      </c>
    </row>
    <row r="48" spans="2:63" x14ac:dyDescent="0.35">
      <c r="D48" t="s">
        <v>2103</v>
      </c>
      <c r="E48" t="s">
        <v>2102</v>
      </c>
      <c r="F48" t="s">
        <v>414</v>
      </c>
      <c r="H48" t="s">
        <v>2105</v>
      </c>
      <c r="I48" t="s">
        <v>2106</v>
      </c>
      <c r="J48" t="s">
        <v>2107</v>
      </c>
      <c r="L48" t="s">
        <v>2108</v>
      </c>
      <c r="M48" t="s">
        <v>2107</v>
      </c>
      <c r="Y48" t="s">
        <v>2103</v>
      </c>
      <c r="Z48" t="s">
        <v>2102</v>
      </c>
      <c r="AA48" t="s">
        <v>414</v>
      </c>
      <c r="AC48" t="s">
        <v>2105</v>
      </c>
      <c r="AD48" t="s">
        <v>2106</v>
      </c>
      <c r="AE48" t="s">
        <v>2107</v>
      </c>
      <c r="AG48" t="s">
        <v>2108</v>
      </c>
      <c r="AH48" t="s">
        <v>2107</v>
      </c>
      <c r="AT48" t="s">
        <v>2103</v>
      </c>
      <c r="AU48" t="s">
        <v>2102</v>
      </c>
      <c r="AV48" t="s">
        <v>414</v>
      </c>
      <c r="AX48" t="s">
        <v>2105</v>
      </c>
      <c r="AY48" t="s">
        <v>2106</v>
      </c>
      <c r="AZ48" t="s">
        <v>2107</v>
      </c>
      <c r="BB48" t="s">
        <v>2108</v>
      </c>
      <c r="BC48" t="s">
        <v>2107</v>
      </c>
    </row>
    <row r="49" spans="4:55" x14ac:dyDescent="0.35">
      <c r="D49" s="68">
        <f>AVERAGE(H30:J30)</f>
        <v>2.375250268143814E-2</v>
      </c>
      <c r="E49" s="68">
        <f>AVERAGE(K30:L30)</f>
        <v>4.0960349947387273E-2</v>
      </c>
      <c r="F49" s="89">
        <f>E49/D49</f>
        <v>1.7244645962884806</v>
      </c>
      <c r="H49" s="298">
        <f>AVERAGE(M30:O30)</f>
        <v>0.10764681694590239</v>
      </c>
      <c r="I49" s="89">
        <f>H49/D49</f>
        <v>4.532019989204132</v>
      </c>
      <c r="J49" s="89">
        <f>H49/E49</f>
        <v>2.6280736635349187</v>
      </c>
      <c r="K49" s="89"/>
      <c r="L49" s="298">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98">
        <f>AVERAGE(AH30:AJ30)</f>
        <v>9.6389246484749072E-2</v>
      </c>
      <c r="AD49" s="89">
        <f>AC49/Y49</f>
        <v>4.5736645664810673</v>
      </c>
      <c r="AE49" s="89">
        <f>AC49/Z49</f>
        <v>2.7756933521913516</v>
      </c>
      <c r="AF49" s="89"/>
      <c r="AG49" s="298">
        <f>AVERAGE(AK30:AM30)</f>
        <v>0.36064436807958861</v>
      </c>
      <c r="AH49" s="89">
        <f>AG49/Z49</f>
        <v>10.385371931942133</v>
      </c>
      <c r="AT49" s="68">
        <f>AVERAGE(AX30:AZ30)</f>
        <v>2.6473373135496761E-2</v>
      </c>
      <c r="AU49" s="68">
        <f>AVERAGE(BA30:BB30)</f>
        <v>4.7351739596682166E-2</v>
      </c>
      <c r="AV49" s="89">
        <f>AU49/AT49</f>
        <v>1.7886553162048964</v>
      </c>
      <c r="AX49" s="298">
        <f>AVERAGE(BC30:BE30)</f>
        <v>0.12055209397649187</v>
      </c>
      <c r="AY49" s="89">
        <f>AX49/AT49</f>
        <v>4.5537111330497542</v>
      </c>
      <c r="AZ49" s="89">
        <f>AX49/AU49</f>
        <v>2.5458852199157369</v>
      </c>
      <c r="BA49" s="89"/>
      <c r="BB49" s="298">
        <f>AVERAGE(BF30:BH30)</f>
        <v>0.39766815526706373</v>
      </c>
      <c r="BC49" s="89">
        <f>BB49/AU49</f>
        <v>8.3981741463818889</v>
      </c>
    </row>
    <row r="50" spans="4:55" x14ac:dyDescent="0.35">
      <c r="D50" s="68">
        <f t="shared" ref="D50:D64" si="0">AVERAGE(H31:J31)</f>
        <v>2.131852779832194E-2</v>
      </c>
      <c r="E50" s="68">
        <f t="shared" ref="E50:E64" si="1">AVERAGE(K31:L31)</f>
        <v>3.8395298328760506E-2</v>
      </c>
      <c r="F50" s="303">
        <f t="shared" ref="F50:F64" si="2">E50/D50</f>
        <v>1.8010295406882055</v>
      </c>
      <c r="G50" s="234"/>
      <c r="H50" s="304">
        <f t="shared" ref="H50:H64" si="3">AVERAGE(M31:O31)</f>
        <v>0.10335238501035175</v>
      </c>
      <c r="I50" s="303">
        <f t="shared" ref="I50:I64" si="4">H50/D50</f>
        <v>4.8480076104733181</v>
      </c>
      <c r="J50" s="303">
        <f t="shared" ref="J50:J64" si="5">H50/E50</f>
        <v>2.691797941648868</v>
      </c>
      <c r="K50" s="303"/>
      <c r="L50" s="304">
        <f t="shared" ref="L50:L64" si="6">AVERAGE(P31:R31)</f>
        <v>0.36818841344978132</v>
      </c>
      <c r="M50" s="303">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300">
        <f t="shared" ref="AA50:AA64" si="10">Z50/Y50</f>
        <v>1.729074504206378</v>
      </c>
      <c r="AC50" s="298">
        <f t="shared" ref="AC50:AC64" si="11">AVERAGE(AH31:AJ31)</f>
        <v>9.2008913933476655E-2</v>
      </c>
      <c r="AD50" s="300">
        <f t="shared" ref="AD50:AD64" si="12">AC50/Y50</f>
        <v>4.9481162118347584</v>
      </c>
      <c r="AE50" s="300">
        <f t="shared" ref="AE50:AE64" si="13">AC50/Z50</f>
        <v>2.8617137085749103</v>
      </c>
      <c r="AF50" s="89"/>
      <c r="AG50" s="298">
        <f t="shared" ref="AG50:AG64" si="14">AVERAGE(AK31:AM31)</f>
        <v>0.35067893689749591</v>
      </c>
      <c r="AH50" s="300">
        <f t="shared" ref="AH50:AH64" si="15">AG50/Z50</f>
        <v>10.907016267506549</v>
      </c>
      <c r="AT50" s="68">
        <f t="shared" ref="AT50:AT64" si="16">AVERAGE(AX31:AZ31)</f>
        <v>2.4076160771797087E-2</v>
      </c>
      <c r="AU50" s="68">
        <f t="shared" ref="AU50:AU64" si="17">AVERAGE(BA31:BB31)</f>
        <v>4.4679179133001477E-2</v>
      </c>
      <c r="AV50" s="300">
        <f t="shared" ref="AV50:AV64" si="18">AU50/AT50</f>
        <v>1.8557435114546523</v>
      </c>
      <c r="AX50" s="298">
        <f t="shared" ref="AX50:AX64" si="19">AVERAGE(BC31:BE31)</f>
        <v>0.11645154100793594</v>
      </c>
      <c r="AY50" s="300">
        <f t="shared" ref="AY50:AY64" si="20">AX50/AT50</f>
        <v>4.8367986121918465</v>
      </c>
      <c r="AZ50" s="300">
        <f t="shared" ref="AZ50:AZ64" si="21">AX50/AU50</f>
        <v>2.60639392369501</v>
      </c>
      <c r="BA50" s="89"/>
      <c r="BB50" s="298">
        <f t="shared" ref="BB50:BB64" si="22">AVERAGE(BF31:BH31)</f>
        <v>0.38968531398564271</v>
      </c>
      <c r="BC50" s="300">
        <f t="shared" ref="BC50:BC64" si="23">BB50/AU50</f>
        <v>8.7218548224805819</v>
      </c>
    </row>
    <row r="51" spans="4:55" x14ac:dyDescent="0.35">
      <c r="D51" s="68">
        <f t="shared" si="0"/>
        <v>1.9350419297097035E-2</v>
      </c>
      <c r="E51" s="68">
        <f t="shared" si="1"/>
        <v>3.5846167637224195E-2</v>
      </c>
      <c r="F51" s="303">
        <f t="shared" si="2"/>
        <v>1.852474981903977</v>
      </c>
      <c r="G51" s="234"/>
      <c r="H51" s="304">
        <f t="shared" si="3"/>
        <v>9.8886760286606479E-2</v>
      </c>
      <c r="I51" s="303">
        <f t="shared" si="4"/>
        <v>5.1103161522418041</v>
      </c>
      <c r="J51" s="303">
        <f t="shared" si="5"/>
        <v>2.7586424659778199</v>
      </c>
      <c r="K51" s="303"/>
      <c r="L51" s="304">
        <f t="shared" si="6"/>
        <v>0.35732032480705289</v>
      </c>
      <c r="M51" s="303">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98">
        <f t="shared" si="11"/>
        <v>8.705941657974281E-2</v>
      </c>
      <c r="AD51" s="89">
        <f t="shared" si="12"/>
        <v>5.25585491071707</v>
      </c>
      <c r="AE51" s="89">
        <f t="shared" si="13"/>
        <v>2.9304878078251111</v>
      </c>
      <c r="AF51" s="89"/>
      <c r="AG51" s="298">
        <f t="shared" si="14"/>
        <v>0.33893012892714314</v>
      </c>
      <c r="AH51" s="303">
        <f t="shared" si="15"/>
        <v>11.408652269290457</v>
      </c>
      <c r="AT51" s="68">
        <f t="shared" si="16"/>
        <v>2.2132864823348336E-2</v>
      </c>
      <c r="AU51" s="68">
        <f t="shared" si="17"/>
        <v>4.2223674760553949E-2</v>
      </c>
      <c r="AV51" s="89">
        <f t="shared" si="18"/>
        <v>1.9077365310617844</v>
      </c>
      <c r="AX51" s="298">
        <f t="shared" si="19"/>
        <v>0.11202018810572424</v>
      </c>
      <c r="AY51" s="89">
        <f t="shared" si="20"/>
        <v>5.061260211897749</v>
      </c>
      <c r="AZ51" s="89">
        <f t="shared" si="21"/>
        <v>2.6530184485594641</v>
      </c>
      <c r="BA51" s="89"/>
      <c r="BB51" s="298">
        <f t="shared" si="22"/>
        <v>0.38071201085165113</v>
      </c>
      <c r="BC51" s="303">
        <f t="shared" si="23"/>
        <v>9.0165532254269483</v>
      </c>
    </row>
    <row r="52" spans="4:55" x14ac:dyDescent="0.35">
      <c r="D52" s="68">
        <f t="shared" si="0"/>
        <v>1.7778590761248991E-2</v>
      </c>
      <c r="E52" s="68">
        <f t="shared" si="1"/>
        <v>3.3590577059354962E-2</v>
      </c>
      <c r="F52" s="303">
        <f t="shared" si="2"/>
        <v>1.8893835574735474</v>
      </c>
      <c r="G52" s="234"/>
      <c r="H52" s="304">
        <f t="shared" si="3"/>
        <v>9.4096711971587046E-2</v>
      </c>
      <c r="I52" s="303">
        <f t="shared" si="4"/>
        <v>5.2926980116266824</v>
      </c>
      <c r="J52" s="303">
        <f t="shared" si="5"/>
        <v>2.8012829849667957</v>
      </c>
      <c r="K52" s="303"/>
      <c r="L52" s="304">
        <f t="shared" si="6"/>
        <v>0.34539647916342547</v>
      </c>
      <c r="M52" s="303">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98">
        <f t="shared" si="11"/>
        <v>8.1744535652611416E-2</v>
      </c>
      <c r="AD52" s="89">
        <f t="shared" si="12"/>
        <v>5.4649149352683555</v>
      </c>
      <c r="AE52" s="89">
        <f t="shared" si="13"/>
        <v>2.9776565949523439</v>
      </c>
      <c r="AF52" s="89"/>
      <c r="AG52" s="298">
        <f t="shared" si="14"/>
        <v>0.3255788055636239</v>
      </c>
      <c r="AH52" s="89">
        <f t="shared" si="15"/>
        <v>11.85965361260525</v>
      </c>
      <c r="AT52" s="68">
        <f t="shared" si="16"/>
        <v>2.0589349834758963E-2</v>
      </c>
      <c r="AU52" s="68">
        <f t="shared" si="17"/>
        <v>3.9958647325050216E-2</v>
      </c>
      <c r="AV52" s="89">
        <f t="shared" si="18"/>
        <v>1.9407435225366847</v>
      </c>
      <c r="AX52" s="298">
        <f t="shared" si="19"/>
        <v>0.10737150639789805</v>
      </c>
      <c r="AY52" s="89">
        <f t="shared" si="20"/>
        <v>5.2149051456026729</v>
      </c>
      <c r="AZ52" s="89">
        <f t="shared" si="21"/>
        <v>2.6870655936990762</v>
      </c>
      <c r="BA52" s="89"/>
      <c r="BB52" s="298">
        <f t="shared" si="22"/>
        <v>0.37089782379545877</v>
      </c>
      <c r="BC52" s="89">
        <f t="shared" si="23"/>
        <v>9.2820415260388867</v>
      </c>
    </row>
    <row r="53" spans="4:55" x14ac:dyDescent="0.35">
      <c r="D53" s="68">
        <f t="shared" si="0"/>
        <v>1.6512598924920314E-2</v>
      </c>
      <c r="E53" s="68">
        <f t="shared" si="1"/>
        <v>3.158636831902964E-2</v>
      </c>
      <c r="F53" s="303">
        <f t="shared" si="2"/>
        <v>1.9128647442263282</v>
      </c>
      <c r="G53" s="234"/>
      <c r="H53" s="304">
        <f t="shared" si="3"/>
        <v>8.9162337401841762E-2</v>
      </c>
      <c r="I53" s="303">
        <f t="shared" si="4"/>
        <v>5.399655003264245</v>
      </c>
      <c r="J53" s="303">
        <f t="shared" si="5"/>
        <v>2.8228106663381332</v>
      </c>
      <c r="K53" s="303"/>
      <c r="L53" s="304">
        <f t="shared" si="6"/>
        <v>0.33300163464927635</v>
      </c>
      <c r="M53" s="303">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98">
        <f t="shared" si="11"/>
        <v>7.6464967758162042E-2</v>
      </c>
      <c r="AD53" s="89">
        <f t="shared" si="12"/>
        <v>5.5872222763091868</v>
      </c>
      <c r="AE53" s="89">
        <f t="shared" si="13"/>
        <v>3.0092474364280806</v>
      </c>
      <c r="AF53" s="89"/>
      <c r="AG53" s="298">
        <f t="shared" si="14"/>
        <v>0.31170206475357487</v>
      </c>
      <c r="AH53" s="89">
        <f t="shared" si="15"/>
        <v>12.2669068828439</v>
      </c>
      <c r="AT53" s="68">
        <f t="shared" si="16"/>
        <v>1.9338792908098725E-2</v>
      </c>
      <c r="AU53" s="68">
        <f t="shared" si="17"/>
        <v>3.7868386058559654E-2</v>
      </c>
      <c r="AV53" s="89">
        <f t="shared" si="18"/>
        <v>1.9581566563392425</v>
      </c>
      <c r="AX53" s="298">
        <f t="shared" si="19"/>
        <v>0.1026973621614799</v>
      </c>
      <c r="AY53" s="89">
        <f t="shared" si="20"/>
        <v>5.310432902897066</v>
      </c>
      <c r="AZ53" s="89">
        <f t="shared" si="21"/>
        <v>2.7119550857717769</v>
      </c>
      <c r="BA53" s="89"/>
      <c r="BB53" s="298">
        <f t="shared" si="22"/>
        <v>0.36065176613369898</v>
      </c>
      <c r="BC53" s="89">
        <f t="shared" si="23"/>
        <v>9.5238219441406162</v>
      </c>
    </row>
    <row r="54" spans="4:55" x14ac:dyDescent="0.35">
      <c r="D54" s="68">
        <f t="shared" si="0"/>
        <v>1.5428804213625446E-2</v>
      </c>
      <c r="E54" s="68">
        <f t="shared" si="1"/>
        <v>2.965203793318013E-2</v>
      </c>
      <c r="F54" s="89">
        <f t="shared" si="2"/>
        <v>1.9218623506152148</v>
      </c>
      <c r="H54" s="298">
        <f t="shared" si="3"/>
        <v>8.3994050339592286E-2</v>
      </c>
      <c r="I54" s="89">
        <f t="shared" si="4"/>
        <v>5.4439766800213638</v>
      </c>
      <c r="J54" s="89">
        <f t="shared" si="5"/>
        <v>2.8326569164949151</v>
      </c>
      <c r="K54" s="89"/>
      <c r="L54" s="298">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98">
        <f t="shared" si="11"/>
        <v>7.1311821784834709E-2</v>
      </c>
      <c r="AD54" s="89">
        <f t="shared" si="12"/>
        <v>5.6390950390428491</v>
      </c>
      <c r="AE54" s="89">
        <f t="shared" si="13"/>
        <v>3.0260825345353335</v>
      </c>
      <c r="AF54" s="89"/>
      <c r="AG54" s="298">
        <f t="shared" si="14"/>
        <v>0.29754961125378215</v>
      </c>
      <c r="AH54" s="89">
        <f t="shared" si="15"/>
        <v>12.626373288984336</v>
      </c>
      <c r="AT54" s="68">
        <f t="shared" si="16"/>
        <v>1.8216338758010733E-2</v>
      </c>
      <c r="AU54" s="68">
        <f t="shared" si="17"/>
        <v>3.5810931712463356E-2</v>
      </c>
      <c r="AV54" s="89">
        <f t="shared" si="18"/>
        <v>1.9658687834137532</v>
      </c>
      <c r="AX54" s="298">
        <f t="shared" si="19"/>
        <v>9.7757136263317987E-2</v>
      </c>
      <c r="AY54" s="89">
        <f t="shared" si="20"/>
        <v>5.3664535756576637</v>
      </c>
      <c r="AZ54" s="89">
        <f t="shared" si="21"/>
        <v>2.7298127021167495</v>
      </c>
      <c r="BA54" s="89"/>
      <c r="BB54" s="298">
        <f t="shared" si="22"/>
        <v>0.3494802919231137</v>
      </c>
      <c r="BC54" s="89">
        <f t="shared" si="23"/>
        <v>9.7590393550549059</v>
      </c>
    </row>
    <row r="55" spans="4:55" x14ac:dyDescent="0.35">
      <c r="D55" s="68">
        <f t="shared" si="0"/>
        <v>1.4508999449515912E-2</v>
      </c>
      <c r="E55" s="68">
        <f t="shared" si="1"/>
        <v>2.7846722495387166E-2</v>
      </c>
      <c r="F55" s="89">
        <f t="shared" si="2"/>
        <v>1.9192724206986074</v>
      </c>
      <c r="H55" s="298">
        <f t="shared" si="3"/>
        <v>7.913516646011938E-2</v>
      </c>
      <c r="I55" s="89">
        <f t="shared" si="4"/>
        <v>5.4542125206820993</v>
      </c>
      <c r="J55" s="89">
        <f t="shared" si="5"/>
        <v>2.8418125857801826</v>
      </c>
      <c r="K55" s="89"/>
      <c r="L55" s="298">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98">
        <f t="shared" si="11"/>
        <v>6.6442127970597897E-2</v>
      </c>
      <c r="AD55" s="89">
        <f t="shared" si="12"/>
        <v>5.6366487073279634</v>
      </c>
      <c r="AE55" s="89">
        <f t="shared" si="13"/>
        <v>3.0310774218296856</v>
      </c>
      <c r="AF55" s="89"/>
      <c r="AG55" s="298">
        <f t="shared" si="14"/>
        <v>0.28365414031548591</v>
      </c>
      <c r="AH55" s="89">
        <f t="shared" si="15"/>
        <v>12.940248703341492</v>
      </c>
      <c r="AT55" s="68">
        <f t="shared" si="16"/>
        <v>1.7229723375614195E-2</v>
      </c>
      <c r="AU55" s="68">
        <f t="shared" si="17"/>
        <v>3.3876282830040461E-2</v>
      </c>
      <c r="AV55" s="89">
        <f t="shared" si="18"/>
        <v>1.9661536109155819</v>
      </c>
      <c r="AX55" s="298">
        <f t="shared" si="19"/>
        <v>9.2852053097810458E-2</v>
      </c>
      <c r="AY55" s="89">
        <f t="shared" si="20"/>
        <v>5.3890623240781146</v>
      </c>
      <c r="AZ55" s="89">
        <f t="shared" si="21"/>
        <v>2.7409162204618291</v>
      </c>
      <c r="BA55" s="89"/>
      <c r="BB55" s="298">
        <f t="shared" si="22"/>
        <v>0.33807426204691388</v>
      </c>
      <c r="BC55" s="89">
        <f t="shared" si="23"/>
        <v>9.9796740906626233</v>
      </c>
    </row>
    <row r="56" spans="4:55" x14ac:dyDescent="0.35">
      <c r="D56" s="68">
        <f t="shared" si="0"/>
        <v>1.3638860262890018E-2</v>
      </c>
      <c r="E56" s="68">
        <f t="shared" si="1"/>
        <v>2.6123580473979197E-2</v>
      </c>
      <c r="F56" s="89">
        <f t="shared" si="2"/>
        <v>1.9153785558650278</v>
      </c>
      <c r="H56" s="298">
        <f t="shared" si="3"/>
        <v>7.4469672870736012E-2</v>
      </c>
      <c r="I56" s="89">
        <f t="shared" si="4"/>
        <v>5.4601096745129487</v>
      </c>
      <c r="J56" s="89">
        <f t="shared" si="5"/>
        <v>2.8506686878130165</v>
      </c>
      <c r="K56" s="89"/>
      <c r="L56" s="298">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98">
        <f t="shared" si="11"/>
        <v>6.1961520916861725E-2</v>
      </c>
      <c r="AD56" s="89">
        <f t="shared" si="12"/>
        <v>5.6238788505002058</v>
      </c>
      <c r="AE56" s="89">
        <f t="shared" si="13"/>
        <v>3.0328682826319175</v>
      </c>
      <c r="AF56" s="89"/>
      <c r="AG56" s="298">
        <f t="shared" si="14"/>
        <v>0.27040494333536325</v>
      </c>
      <c r="AH56" s="89">
        <f t="shared" si="15"/>
        <v>13.235675367121722</v>
      </c>
      <c r="AT56" s="68">
        <f t="shared" si="16"/>
        <v>1.6253701265205808E-2</v>
      </c>
      <c r="AU56" s="68">
        <f t="shared" si="17"/>
        <v>3.1933383029551662E-2</v>
      </c>
      <c r="AV56" s="89">
        <f t="shared" si="18"/>
        <v>1.964683767008272</v>
      </c>
      <c r="AX56" s="298">
        <f t="shared" si="19"/>
        <v>8.7791580372063208E-2</v>
      </c>
      <c r="AY56" s="89">
        <f t="shared" si="20"/>
        <v>5.401328530628164</v>
      </c>
      <c r="AZ56" s="89">
        <f t="shared" si="21"/>
        <v>2.749210138206136</v>
      </c>
      <c r="BA56" s="89"/>
      <c r="BB56" s="298">
        <f t="shared" si="22"/>
        <v>0.3258071646019261</v>
      </c>
      <c r="BC56" s="89">
        <f t="shared" si="23"/>
        <v>10.202713702473019</v>
      </c>
    </row>
    <row r="57" spans="4:55" x14ac:dyDescent="0.35">
      <c r="D57" s="68">
        <f t="shared" si="0"/>
        <v>1.2808254906330148E-2</v>
      </c>
      <c r="E57" s="68">
        <f t="shared" si="1"/>
        <v>2.4512845862813E-2</v>
      </c>
      <c r="F57" s="89">
        <f t="shared" si="2"/>
        <v>1.9138318250285729</v>
      </c>
      <c r="H57" s="298">
        <f t="shared" si="3"/>
        <v>6.9988998757387691E-2</v>
      </c>
      <c r="I57" s="89">
        <f t="shared" si="4"/>
        <v>5.4643664784339547</v>
      </c>
      <c r="J57" s="89">
        <f t="shared" si="5"/>
        <v>2.8551967873939881</v>
      </c>
      <c r="K57" s="89"/>
      <c r="L57" s="298">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98">
        <f t="shared" si="11"/>
        <v>5.7866494618485663E-2</v>
      </c>
      <c r="AD57" s="89">
        <f t="shared" si="12"/>
        <v>5.6136492650756731</v>
      </c>
      <c r="AE57" s="89">
        <f t="shared" si="13"/>
        <v>3.0344461521528858</v>
      </c>
      <c r="AF57" s="89"/>
      <c r="AG57" s="298">
        <f t="shared" si="14"/>
        <v>0.25784852029558397</v>
      </c>
      <c r="AH57" s="89">
        <f t="shared" si="15"/>
        <v>13.521251899009981</v>
      </c>
      <c r="AT57" s="68">
        <f t="shared" si="16"/>
        <v>1.5299890292971532E-2</v>
      </c>
      <c r="AU57" s="68">
        <f t="shared" si="17"/>
        <v>3.0050579963824077E-2</v>
      </c>
      <c r="AV57" s="89">
        <f t="shared" si="18"/>
        <v>1.9641042771155504</v>
      </c>
      <c r="AX57" s="298">
        <f t="shared" si="19"/>
        <v>8.2857362808063884E-2</v>
      </c>
      <c r="AY57" s="89">
        <f t="shared" si="20"/>
        <v>5.4155527406707566</v>
      </c>
      <c r="AZ57" s="89">
        <f t="shared" si="21"/>
        <v>2.7572633509173676</v>
      </c>
      <c r="BA57" s="89"/>
      <c r="BB57" s="298">
        <f t="shared" si="22"/>
        <v>0.31342719806560737</v>
      </c>
      <c r="BC57" s="89">
        <f t="shared" si="23"/>
        <v>10.429988321121318</v>
      </c>
    </row>
    <row r="58" spans="4:55" x14ac:dyDescent="0.35">
      <c r="D58" s="68">
        <f t="shared" si="0"/>
        <v>1.2006616017619065E-2</v>
      </c>
      <c r="E58" s="68">
        <f t="shared" si="1"/>
        <v>2.2984443192179717E-2</v>
      </c>
      <c r="F58" s="89">
        <f t="shared" si="2"/>
        <v>1.9143148376237966</v>
      </c>
      <c r="H58" s="298">
        <f t="shared" si="3"/>
        <v>6.5717443242060483E-2</v>
      </c>
      <c r="I58" s="89">
        <f t="shared" si="4"/>
        <v>5.4734359078048014</v>
      </c>
      <c r="J58" s="89">
        <f t="shared" si="5"/>
        <v>2.8592140645991524</v>
      </c>
      <c r="K58" s="89"/>
      <c r="L58" s="298">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98">
        <f t="shared" si="11"/>
        <v>5.4167259589651795E-2</v>
      </c>
      <c r="AD58" s="89">
        <f t="shared" si="12"/>
        <v>5.6116977525275153</v>
      </c>
      <c r="AE58" s="89">
        <f t="shared" si="13"/>
        <v>3.0354785196739127</v>
      </c>
      <c r="AF58" s="89"/>
      <c r="AG58" s="298">
        <f t="shared" si="14"/>
        <v>0.2461389215721487</v>
      </c>
      <c r="AH58" s="89">
        <f t="shared" si="15"/>
        <v>13.793376570054431</v>
      </c>
      <c r="AT58" s="68">
        <f t="shared" si="16"/>
        <v>1.4350499964905547E-2</v>
      </c>
      <c r="AU58" s="68">
        <f t="shared" si="17"/>
        <v>2.8197560021348642E-2</v>
      </c>
      <c r="AV58" s="89">
        <f t="shared" si="18"/>
        <v>1.9649183018226803</v>
      </c>
      <c r="AX58" s="298">
        <f t="shared" si="19"/>
        <v>7.8002725599344028E-2</v>
      </c>
      <c r="AY58" s="89">
        <f t="shared" si="20"/>
        <v>5.4355406285565904</v>
      </c>
      <c r="AZ58" s="89">
        <f t="shared" si="21"/>
        <v>2.7662934502236158</v>
      </c>
      <c r="BA58" s="89"/>
      <c r="BB58" s="298">
        <f t="shared" si="22"/>
        <v>0.30082463371492002</v>
      </c>
      <c r="BC58" s="89">
        <f t="shared" si="23"/>
        <v>10.6684632814741</v>
      </c>
    </row>
    <row r="59" spans="4:55" x14ac:dyDescent="0.35">
      <c r="D59" s="68">
        <f t="shared" si="0"/>
        <v>1.1233621621030575E-2</v>
      </c>
      <c r="E59" s="68">
        <f t="shared" si="1"/>
        <v>2.151435239611553E-2</v>
      </c>
      <c r="F59" s="89">
        <f t="shared" si="2"/>
        <v>1.9151750986376732</v>
      </c>
      <c r="H59" s="298">
        <f t="shared" si="3"/>
        <v>6.1612681883161817E-2</v>
      </c>
      <c r="I59" s="89">
        <f t="shared" si="4"/>
        <v>5.4846677199645129</v>
      </c>
      <c r="J59" s="89">
        <f t="shared" si="5"/>
        <v>2.8637943986771428</v>
      </c>
      <c r="K59" s="89"/>
      <c r="L59" s="298">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98">
        <f t="shared" si="11"/>
        <v>5.0715079020616151E-2</v>
      </c>
      <c r="AD59" s="89">
        <f t="shared" si="12"/>
        <v>5.6148411539515219</v>
      </c>
      <c r="AE59" s="89">
        <f t="shared" si="13"/>
        <v>3.036710607566754</v>
      </c>
      <c r="AF59" s="89"/>
      <c r="AG59" s="298">
        <f t="shared" si="14"/>
        <v>0.23488054580072174</v>
      </c>
      <c r="AH59" s="89">
        <f t="shared" si="15"/>
        <v>14.064145392619263</v>
      </c>
      <c r="AT59" s="68">
        <f t="shared" si="16"/>
        <v>1.342223363012778E-2</v>
      </c>
      <c r="AU59" s="68">
        <f t="shared" si="17"/>
        <v>2.6387254542735702E-2</v>
      </c>
      <c r="AV59" s="89">
        <f t="shared" si="18"/>
        <v>1.9659361675471367</v>
      </c>
      <c r="AX59" s="298">
        <f t="shared" si="19"/>
        <v>7.3196822335117095E-2</v>
      </c>
      <c r="AY59" s="89">
        <f t="shared" si="20"/>
        <v>5.4534010025587865</v>
      </c>
      <c r="AZ59" s="89">
        <f t="shared" si="21"/>
        <v>2.7739461191982122</v>
      </c>
      <c r="BA59" s="89"/>
      <c r="BB59" s="298">
        <f t="shared" si="22"/>
        <v>0.28785477276031363</v>
      </c>
      <c r="BC59" s="89">
        <f t="shared" si="23"/>
        <v>10.908856481985119</v>
      </c>
    </row>
    <row r="60" spans="4:55" x14ac:dyDescent="0.35">
      <c r="D60" s="68">
        <f t="shared" si="0"/>
        <v>1.0480030696649619E-2</v>
      </c>
      <c r="E60" s="68">
        <f t="shared" si="1"/>
        <v>2.0103622280228044E-2</v>
      </c>
      <c r="F60" s="89">
        <f t="shared" si="2"/>
        <v>1.9182789499514545</v>
      </c>
      <c r="H60" s="298">
        <f t="shared" si="3"/>
        <v>5.76961230832067E-2</v>
      </c>
      <c r="I60" s="89">
        <f t="shared" si="4"/>
        <v>5.5053391305095776</v>
      </c>
      <c r="J60" s="89">
        <f t="shared" si="5"/>
        <v>2.8699366849898968</v>
      </c>
      <c r="K60" s="89"/>
      <c r="L60" s="298">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98">
        <f t="shared" si="11"/>
        <v>4.7556631575326462E-2</v>
      </c>
      <c r="AD60" s="89">
        <f t="shared" si="12"/>
        <v>5.6261447166174818</v>
      </c>
      <c r="AE60" s="89">
        <f t="shared" si="13"/>
        <v>3.0381884106962582</v>
      </c>
      <c r="AF60" s="89"/>
      <c r="AG60" s="298">
        <f t="shared" si="14"/>
        <v>0.22434950101152906</v>
      </c>
      <c r="AH60" s="89">
        <f t="shared" si="15"/>
        <v>14.332723562203574</v>
      </c>
      <c r="AT60" s="68">
        <f t="shared" si="16"/>
        <v>1.2492212524735235E-2</v>
      </c>
      <c r="AU60" s="68">
        <f t="shared" si="17"/>
        <v>2.4600827818027277E-2</v>
      </c>
      <c r="AV60" s="89">
        <f t="shared" si="18"/>
        <v>1.9692930911410889</v>
      </c>
      <c r="AX60" s="298">
        <f t="shared" si="19"/>
        <v>6.8418218671216738E-2</v>
      </c>
      <c r="AY60" s="89">
        <f t="shared" si="20"/>
        <v>5.4768695726033387</v>
      </c>
      <c r="AZ60" s="89">
        <f t="shared" si="21"/>
        <v>2.7811348129139155</v>
      </c>
      <c r="BA60" s="89"/>
      <c r="BB60" s="298">
        <f t="shared" si="22"/>
        <v>0.27451077883358926</v>
      </c>
      <c r="BC60" s="89">
        <f t="shared" si="23"/>
        <v>11.158599249754925</v>
      </c>
    </row>
    <row r="61" spans="4:55" x14ac:dyDescent="0.35">
      <c r="D61" s="68">
        <f t="shared" si="0"/>
        <v>9.754246536866561E-3</v>
      </c>
      <c r="E61" s="68">
        <f t="shared" si="1"/>
        <v>1.8759867679379573E-2</v>
      </c>
      <c r="F61" s="89">
        <f t="shared" si="2"/>
        <v>1.9232513355568686</v>
      </c>
      <c r="H61" s="298">
        <f t="shared" si="3"/>
        <v>5.3964815017364019E-2</v>
      </c>
      <c r="I61" s="89">
        <f t="shared" si="4"/>
        <v>5.5324432095705047</v>
      </c>
      <c r="J61" s="89">
        <f t="shared" si="5"/>
        <v>2.8766095763394395</v>
      </c>
      <c r="K61" s="89"/>
      <c r="L61" s="298">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98">
        <f t="shared" si="11"/>
        <v>4.4578414201984794E-2</v>
      </c>
      <c r="AD61" s="89">
        <f t="shared" si="12"/>
        <v>5.6447177223992675</v>
      </c>
      <c r="AE61" s="89">
        <f t="shared" si="13"/>
        <v>3.0405164232498745</v>
      </c>
      <c r="AF61" s="89"/>
      <c r="AG61" s="298">
        <f t="shared" si="14"/>
        <v>0.21415916456204645</v>
      </c>
      <c r="AH61" s="89">
        <f t="shared" si="15"/>
        <v>14.606945282754877</v>
      </c>
      <c r="AT61" s="68">
        <f t="shared" si="16"/>
        <v>1.1593679335491769E-2</v>
      </c>
      <c r="AU61" s="68">
        <f t="shared" si="17"/>
        <v>2.2891838860250244E-2</v>
      </c>
      <c r="AV61" s="89">
        <f t="shared" si="18"/>
        <v>1.9745102652763029</v>
      </c>
      <c r="AX61" s="298">
        <f t="shared" si="19"/>
        <v>6.3836700695797319E-2</v>
      </c>
      <c r="AY61" s="89">
        <f t="shared" si="20"/>
        <v>5.5061640785918424</v>
      </c>
      <c r="AZ61" s="89">
        <f t="shared" si="21"/>
        <v>2.7886226652872517</v>
      </c>
      <c r="BA61" s="89"/>
      <c r="BB61" s="298">
        <f t="shared" si="22"/>
        <v>0.26129881492122453</v>
      </c>
      <c r="BC61" s="89">
        <f t="shared" si="23"/>
        <v>11.414496516264929</v>
      </c>
    </row>
    <row r="62" spans="4:55" x14ac:dyDescent="0.35">
      <c r="D62" s="68">
        <f t="shared" si="0"/>
        <v>9.0628860108549984E-3</v>
      </c>
      <c r="E62" s="68">
        <f t="shared" si="1"/>
        <v>1.7464239614604117E-2</v>
      </c>
      <c r="F62" s="89">
        <f t="shared" si="2"/>
        <v>1.9270064297053351</v>
      </c>
      <c r="H62" s="298">
        <f t="shared" si="3"/>
        <v>5.0302883506679268E-2</v>
      </c>
      <c r="I62" s="89">
        <f t="shared" si="4"/>
        <v>5.5504265910913366</v>
      </c>
      <c r="J62" s="89">
        <f t="shared" si="5"/>
        <v>2.8803363110418219</v>
      </c>
      <c r="K62" s="89"/>
      <c r="L62" s="298">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98">
        <f t="shared" si="11"/>
        <v>4.1773814794410426E-2</v>
      </c>
      <c r="AD62" s="89">
        <f t="shared" si="12"/>
        <v>5.6583188086982874</v>
      </c>
      <c r="AE62" s="89">
        <f t="shared" si="13"/>
        <v>3.0402420187333403</v>
      </c>
      <c r="AF62" s="89"/>
      <c r="AG62" s="298">
        <f t="shared" si="14"/>
        <v>0.20425846153269869</v>
      </c>
      <c r="AH62" s="89">
        <f t="shared" si="15"/>
        <v>14.865655925602249</v>
      </c>
      <c r="AT62" s="68">
        <f t="shared" si="16"/>
        <v>1.072357951932818E-2</v>
      </c>
      <c r="AU62" s="68">
        <f t="shared" si="17"/>
        <v>2.120915768896138E-2</v>
      </c>
      <c r="AV62" s="89">
        <f t="shared" si="18"/>
        <v>1.977805792434699</v>
      </c>
      <c r="AX62" s="298">
        <f t="shared" si="19"/>
        <v>5.9230023890835072E-2</v>
      </c>
      <c r="AY62" s="89">
        <f t="shared" si="20"/>
        <v>5.5233444936999696</v>
      </c>
      <c r="AZ62" s="89">
        <f t="shared" si="21"/>
        <v>2.7926627148263514</v>
      </c>
      <c r="BA62" s="89"/>
      <c r="BB62" s="298">
        <f t="shared" si="22"/>
        <v>0.24756359058365388</v>
      </c>
      <c r="BC62" s="89">
        <f t="shared" si="23"/>
        <v>11.672485735371849</v>
      </c>
    </row>
    <row r="63" spans="4:55" x14ac:dyDescent="0.35">
      <c r="D63" s="68">
        <f t="shared" si="0"/>
        <v>8.4264858316594349E-3</v>
      </c>
      <c r="E63" s="68">
        <f t="shared" si="1"/>
        <v>1.6268480727014971E-2</v>
      </c>
      <c r="F63" s="89">
        <f t="shared" si="2"/>
        <v>1.9306364541541281</v>
      </c>
      <c r="H63" s="298">
        <f t="shared" si="3"/>
        <v>4.6897228084026681E-2</v>
      </c>
      <c r="I63" s="89">
        <f t="shared" si="4"/>
        <v>5.5654550450708076</v>
      </c>
      <c r="J63" s="89">
        <f t="shared" si="5"/>
        <v>2.882704837099539</v>
      </c>
      <c r="K63" s="89"/>
      <c r="L63" s="298">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98">
        <f t="shared" si="11"/>
        <v>3.9169728950335776E-2</v>
      </c>
      <c r="AD63" s="89">
        <f t="shared" si="12"/>
        <v>5.6690289932059414</v>
      </c>
      <c r="AE63" s="89">
        <f t="shared" si="13"/>
        <v>3.0389001313135648</v>
      </c>
      <c r="AF63" s="89"/>
      <c r="AG63" s="298">
        <f t="shared" si="14"/>
        <v>0.19480131951331547</v>
      </c>
      <c r="AH63" s="89">
        <f t="shared" si="15"/>
        <v>15.113246154949341</v>
      </c>
      <c r="AT63" s="68">
        <f t="shared" si="16"/>
        <v>9.9226821674943139E-3</v>
      </c>
      <c r="AU63" s="68">
        <f t="shared" si="17"/>
        <v>1.9656438952871717E-2</v>
      </c>
      <c r="AV63" s="89">
        <f t="shared" si="18"/>
        <v>1.9809602505725912</v>
      </c>
      <c r="AX63" s="298">
        <f t="shared" si="19"/>
        <v>5.4944447212018264E-2</v>
      </c>
      <c r="AY63" s="89">
        <f t="shared" si="20"/>
        <v>5.5372575967424034</v>
      </c>
      <c r="AZ63" s="89">
        <f t="shared" si="21"/>
        <v>2.7952391246325483</v>
      </c>
      <c r="BA63" s="89"/>
      <c r="BB63" s="298">
        <f t="shared" si="22"/>
        <v>0.23431846673883974</v>
      </c>
      <c r="BC63" s="89">
        <f t="shared" si="23"/>
        <v>11.920697706265196</v>
      </c>
    </row>
    <row r="64" spans="4:55" x14ac:dyDescent="0.35">
      <c r="D64" s="68">
        <f t="shared" si="0"/>
        <v>7.8264002866863577E-3</v>
      </c>
      <c r="E64" s="68">
        <f t="shared" si="1"/>
        <v>1.5119863227463977E-2</v>
      </c>
      <c r="F64" s="89">
        <f t="shared" si="2"/>
        <v>1.9319051765323927</v>
      </c>
      <c r="H64" s="298">
        <f t="shared" si="3"/>
        <v>4.3614407232574065E-2</v>
      </c>
      <c r="I64" s="89">
        <f t="shared" si="4"/>
        <v>5.5727289219754557</v>
      </c>
      <c r="J64" s="89">
        <f t="shared" si="5"/>
        <v>2.8845768362078905</v>
      </c>
      <c r="K64" s="89"/>
      <c r="L64" s="298">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98">
        <f t="shared" si="11"/>
        <v>3.6755910440958495E-2</v>
      </c>
      <c r="AD64" s="89">
        <f t="shared" si="12"/>
        <v>5.6750614870631768</v>
      </c>
      <c r="AE64" s="89">
        <f t="shared" si="13"/>
        <v>3.0380017465000813</v>
      </c>
      <c r="AF64" s="89"/>
      <c r="AG64" s="298">
        <f t="shared" si="14"/>
        <v>0.18583749102969063</v>
      </c>
      <c r="AH64" s="89">
        <f t="shared" si="15"/>
        <v>15.360104416955663</v>
      </c>
      <c r="AT64" s="68">
        <f t="shared" si="16"/>
        <v>9.1538215942363142E-3</v>
      </c>
      <c r="AU64" s="68">
        <f t="shared" si="17"/>
        <v>1.8139325845454225E-2</v>
      </c>
      <c r="AV64" s="89">
        <f t="shared" si="18"/>
        <v>1.9816123417650631</v>
      </c>
      <c r="AX64" s="298">
        <f t="shared" si="19"/>
        <v>5.0719639385784325E-2</v>
      </c>
      <c r="AY64" s="89">
        <f t="shared" si="20"/>
        <v>5.540815807216501</v>
      </c>
      <c r="AZ64" s="89">
        <f t="shared" si="21"/>
        <v>2.7961149062491115</v>
      </c>
      <c r="BA64" s="89"/>
      <c r="BB64" s="298">
        <f t="shared" si="22"/>
        <v>0.22083359674942507</v>
      </c>
      <c r="BC64" s="89">
        <f t="shared" si="23"/>
        <v>12.174300116272882</v>
      </c>
    </row>
    <row r="66" spans="2:63" x14ac:dyDescent="0.35">
      <c r="C66" t="s">
        <v>2098</v>
      </c>
      <c r="F66" s="89">
        <v>1.8</v>
      </c>
      <c r="H66" s="89"/>
      <c r="I66" s="89">
        <v>4.8</v>
      </c>
      <c r="J66" s="89">
        <f>2.7</f>
        <v>2.7</v>
      </c>
      <c r="L66" s="89"/>
      <c r="M66">
        <v>10</v>
      </c>
      <c r="AA66">
        <v>1.7</v>
      </c>
      <c r="AE66">
        <v>2.8</v>
      </c>
      <c r="AH66">
        <v>11</v>
      </c>
      <c r="AV66">
        <v>1.9</v>
      </c>
      <c r="AZ66">
        <v>2.6</v>
      </c>
      <c r="BC66">
        <v>8.6999999999999993</v>
      </c>
    </row>
    <row r="67" spans="2:63" x14ac:dyDescent="0.35">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35">
      <c r="B70" s="295" t="s">
        <v>2117</v>
      </c>
      <c r="C70" s="295"/>
      <c r="D70" s="295"/>
      <c r="E70" s="295"/>
      <c r="F70" s="295"/>
      <c r="G70" s="295"/>
      <c r="H70" s="295"/>
      <c r="I70" s="295"/>
      <c r="J70" s="295"/>
      <c r="K70" s="295"/>
      <c r="L70" s="295"/>
      <c r="M70" s="295"/>
      <c r="N70" s="295"/>
      <c r="O70" s="295"/>
      <c r="P70" s="295"/>
      <c r="Q70" s="295"/>
      <c r="R70" s="295"/>
      <c r="S70" s="295"/>
      <c r="T70" s="295"/>
      <c r="U70" s="295"/>
      <c r="W70" s="295" t="s">
        <v>2117</v>
      </c>
      <c r="X70" s="295"/>
      <c r="Y70" s="295"/>
      <c r="Z70" s="295"/>
      <c r="AA70" s="295"/>
      <c r="AB70" s="295"/>
      <c r="AC70" s="295"/>
      <c r="AD70" s="295"/>
      <c r="AE70" s="295"/>
      <c r="AF70" s="295"/>
      <c r="AG70" s="295"/>
      <c r="AH70" s="295"/>
      <c r="AI70" s="295"/>
      <c r="AJ70" s="295"/>
      <c r="AK70" s="295"/>
      <c r="AL70" s="295"/>
      <c r="AM70" s="295"/>
      <c r="AN70" s="295"/>
      <c r="AO70" s="295"/>
      <c r="AP70" s="295"/>
      <c r="AR70" s="295" t="s">
        <v>2117</v>
      </c>
      <c r="AS70" s="295"/>
      <c r="AT70" s="295"/>
      <c r="AU70" s="295"/>
      <c r="AV70" s="295"/>
      <c r="AW70" s="295"/>
      <c r="AX70" s="295"/>
      <c r="AY70" s="295"/>
      <c r="AZ70" s="295"/>
      <c r="BA70" s="295"/>
      <c r="BB70" s="295"/>
      <c r="BC70" s="295"/>
      <c r="BD70" s="295"/>
      <c r="BE70" s="295"/>
      <c r="BF70" s="295"/>
      <c r="BG70" s="295"/>
      <c r="BH70" s="295"/>
      <c r="BI70" s="295"/>
      <c r="BJ70" s="295"/>
      <c r="BK70" s="295"/>
    </row>
    <row r="71" spans="2:63" x14ac:dyDescent="0.35">
      <c r="B71" s="296" t="s">
        <v>982</v>
      </c>
      <c r="C71" s="296" t="s">
        <v>983</v>
      </c>
      <c r="D71" s="296" t="s">
        <v>664</v>
      </c>
      <c r="E71" s="296" t="s">
        <v>665</v>
      </c>
      <c r="F71" s="296" t="s">
        <v>667</v>
      </c>
      <c r="G71" s="296" t="s">
        <v>670</v>
      </c>
      <c r="H71" s="296" t="s">
        <v>672</v>
      </c>
      <c r="I71" s="296" t="s">
        <v>674</v>
      </c>
      <c r="J71" s="296" t="s">
        <v>676</v>
      </c>
      <c r="K71" s="296" t="s">
        <v>984</v>
      </c>
      <c r="L71" s="296" t="s">
        <v>985</v>
      </c>
      <c r="M71" s="296" t="s">
        <v>986</v>
      </c>
      <c r="N71" s="296" t="s">
        <v>987</v>
      </c>
      <c r="O71" s="296" t="s">
        <v>988</v>
      </c>
      <c r="P71" s="296" t="s">
        <v>989</v>
      </c>
      <c r="Q71" s="296" t="s">
        <v>990</v>
      </c>
      <c r="R71" s="296" t="s">
        <v>991</v>
      </c>
      <c r="S71" s="296" t="s">
        <v>992</v>
      </c>
      <c r="T71" s="296" t="s">
        <v>993</v>
      </c>
      <c r="U71" s="296" t="s">
        <v>994</v>
      </c>
      <c r="W71" s="296" t="s">
        <v>982</v>
      </c>
      <c r="X71" s="296" t="s">
        <v>983</v>
      </c>
      <c r="Y71" s="296" t="s">
        <v>664</v>
      </c>
      <c r="Z71" s="296" t="s">
        <v>665</v>
      </c>
      <c r="AA71" s="296" t="s">
        <v>667</v>
      </c>
      <c r="AB71" s="296" t="s">
        <v>670</v>
      </c>
      <c r="AC71" s="296" t="s">
        <v>672</v>
      </c>
      <c r="AD71" s="296" t="s">
        <v>674</v>
      </c>
      <c r="AE71" s="296" t="s">
        <v>676</v>
      </c>
      <c r="AF71" s="296" t="s">
        <v>984</v>
      </c>
      <c r="AG71" s="296" t="s">
        <v>985</v>
      </c>
      <c r="AH71" s="296" t="s">
        <v>986</v>
      </c>
      <c r="AI71" s="296" t="s">
        <v>987</v>
      </c>
      <c r="AJ71" s="296" t="s">
        <v>988</v>
      </c>
      <c r="AK71" s="296" t="s">
        <v>989</v>
      </c>
      <c r="AL71" s="296" t="s">
        <v>990</v>
      </c>
      <c r="AM71" s="296" t="s">
        <v>991</v>
      </c>
      <c r="AN71" s="296" t="s">
        <v>992</v>
      </c>
      <c r="AO71" s="296" t="s">
        <v>993</v>
      </c>
      <c r="AP71" s="296" t="s">
        <v>994</v>
      </c>
      <c r="AR71" s="296" t="s">
        <v>982</v>
      </c>
      <c r="AS71" s="296" t="s">
        <v>983</v>
      </c>
      <c r="AT71" s="296" t="s">
        <v>664</v>
      </c>
      <c r="AU71" s="296" t="s">
        <v>665</v>
      </c>
      <c r="AV71" s="296" t="s">
        <v>667</v>
      </c>
      <c r="AW71" s="296" t="s">
        <v>670</v>
      </c>
      <c r="AX71" s="296" t="s">
        <v>672</v>
      </c>
      <c r="AY71" s="296" t="s">
        <v>674</v>
      </c>
      <c r="AZ71" s="296" t="s">
        <v>676</v>
      </c>
      <c r="BA71" s="296" t="s">
        <v>984</v>
      </c>
      <c r="BB71" s="296" t="s">
        <v>985</v>
      </c>
      <c r="BC71" s="296" t="s">
        <v>986</v>
      </c>
      <c r="BD71" s="296" t="s">
        <v>987</v>
      </c>
      <c r="BE71" s="296" t="s">
        <v>988</v>
      </c>
      <c r="BF71" s="296" t="s">
        <v>989</v>
      </c>
      <c r="BG71" s="296" t="s">
        <v>990</v>
      </c>
      <c r="BH71" s="296" t="s">
        <v>991</v>
      </c>
      <c r="BI71" s="296" t="s">
        <v>992</v>
      </c>
      <c r="BJ71" s="296" t="s">
        <v>993</v>
      </c>
      <c r="BK71" s="296" t="s">
        <v>994</v>
      </c>
    </row>
    <row r="72" spans="2:63" x14ac:dyDescent="0.35">
      <c r="B72" s="297"/>
      <c r="C72" s="297"/>
      <c r="D72" s="297"/>
      <c r="E72" s="297"/>
      <c r="F72" s="297"/>
      <c r="G72" s="297"/>
      <c r="H72" s="297"/>
      <c r="I72" s="297"/>
      <c r="J72" s="297"/>
      <c r="K72" s="297"/>
      <c r="L72" s="297"/>
      <c r="M72" s="297"/>
      <c r="N72" s="297"/>
      <c r="O72" s="297"/>
      <c r="P72" s="297"/>
      <c r="Q72" s="297"/>
      <c r="R72" s="297"/>
      <c r="S72" s="297"/>
      <c r="T72" s="297"/>
      <c r="U72" s="297"/>
      <c r="W72" s="297"/>
      <c r="X72" s="297"/>
      <c r="Y72" s="297"/>
      <c r="Z72" s="297"/>
      <c r="AA72" s="297"/>
      <c r="AB72" s="297"/>
      <c r="AC72" s="297"/>
      <c r="AD72" s="297"/>
      <c r="AE72" s="297"/>
      <c r="AF72" s="297"/>
      <c r="AG72" s="297"/>
      <c r="AH72" s="297"/>
      <c r="AI72" s="297"/>
      <c r="AJ72" s="297"/>
      <c r="AK72" s="297"/>
      <c r="AL72" s="297"/>
      <c r="AM72" s="297"/>
      <c r="AN72" s="297"/>
      <c r="AO72" s="297"/>
      <c r="AP72" s="297"/>
      <c r="AR72" s="297"/>
      <c r="AS72" s="297"/>
      <c r="AT72" s="297"/>
      <c r="AU72" s="297"/>
      <c r="AV72" s="297"/>
      <c r="AW72" s="297"/>
      <c r="AX72" s="297"/>
      <c r="AY72" s="297"/>
      <c r="AZ72" s="297"/>
      <c r="BA72" s="297"/>
      <c r="BB72" s="297"/>
      <c r="BC72" s="297"/>
      <c r="BD72" s="297"/>
      <c r="BE72" s="297"/>
      <c r="BF72" s="297"/>
      <c r="BG72" s="297"/>
      <c r="BH72" s="297"/>
      <c r="BI72" s="297"/>
      <c r="BJ72" s="297"/>
      <c r="BK72" s="297"/>
    </row>
    <row r="73" spans="2:63" x14ac:dyDescent="0.35">
      <c r="B73" s="297">
        <f>B31/B30</f>
        <v>0.80670570736099478</v>
      </c>
      <c r="C73" s="297">
        <f t="shared" ref="C73:U73" si="24">C31/C30</f>
        <v>0.82508263926984848</v>
      </c>
      <c r="D73" s="297">
        <f t="shared" si="24"/>
        <v>0.84343240287256271</v>
      </c>
      <c r="E73" s="297">
        <f t="shared" si="24"/>
        <v>0.86444365541598711</v>
      </c>
      <c r="F73" s="297">
        <f t="shared" si="24"/>
        <v>0.86915208646273445</v>
      </c>
      <c r="G73" s="297">
        <f t="shared" si="24"/>
        <v>0.87050782363553758</v>
      </c>
      <c r="H73" s="297">
        <f t="shared" si="24"/>
        <v>0.87931845720615553</v>
      </c>
      <c r="I73" s="297">
        <f t="shared" si="24"/>
        <v>0.89646982470010228</v>
      </c>
      <c r="J73" s="297">
        <f t="shared" si="24"/>
        <v>0.91015331105440811</v>
      </c>
      <c r="K73" s="297">
        <f t="shared" si="24"/>
        <v>0.92553220504486811</v>
      </c>
      <c r="L73" s="297">
        <f t="shared" si="24"/>
        <v>0.94654787290062603</v>
      </c>
      <c r="M73" s="297">
        <f t="shared" si="24"/>
        <v>0.9555174369176509</v>
      </c>
      <c r="N73" s="297">
        <f t="shared" si="24"/>
        <v>0.96008430783943133</v>
      </c>
      <c r="O73" s="297">
        <f t="shared" si="24"/>
        <v>0.96201533111753146</v>
      </c>
      <c r="P73" s="297">
        <f t="shared" si="24"/>
        <v>0.97039832239721868</v>
      </c>
      <c r="Q73" s="297">
        <f t="shared" si="24"/>
        <v>0.97279283077134215</v>
      </c>
      <c r="R73" s="297">
        <f t="shared" si="24"/>
        <v>0.97931645635970366</v>
      </c>
      <c r="S73" s="297">
        <f t="shared" si="24"/>
        <v>0.98516808540718936</v>
      </c>
      <c r="T73" s="297">
        <f t="shared" si="24"/>
        <v>0.99035553427268308</v>
      </c>
      <c r="U73" s="297">
        <f t="shared" si="24"/>
        <v>0.99551281058641949</v>
      </c>
      <c r="W73" s="297">
        <f>W31/W30</f>
        <v>0.77567916503314138</v>
      </c>
      <c r="X73" s="297">
        <f t="shared" ref="X73:AP73" si="25">X31/X30</f>
        <v>0.79730915528102075</v>
      </c>
      <c r="Y73" s="297">
        <f t="shared" si="25"/>
        <v>0.81739759553124358</v>
      </c>
      <c r="Z73" s="297">
        <f t="shared" si="25"/>
        <v>0.83979438542254992</v>
      </c>
      <c r="AA73" s="297">
        <f t="shared" si="25"/>
        <v>0.84653427698768213</v>
      </c>
      <c r="AB73" s="297">
        <f t="shared" si="25"/>
        <v>0.85032295006238068</v>
      </c>
      <c r="AC73" s="297">
        <f t="shared" si="25"/>
        <v>0.86097624988507915</v>
      </c>
      <c r="AD73" s="297">
        <f t="shared" si="25"/>
        <v>0.88000037529380803</v>
      </c>
      <c r="AE73" s="297">
        <f t="shared" si="25"/>
        <v>0.89818932279669172</v>
      </c>
      <c r="AF73" s="297">
        <f t="shared" si="25"/>
        <v>0.91711484593367232</v>
      </c>
      <c r="AG73" s="297">
        <f t="shared" si="25"/>
        <v>0.93262191016606266</v>
      </c>
      <c r="AH73" s="297">
        <f t="shared" si="25"/>
        <v>0.94436547398239779</v>
      </c>
      <c r="AI73" s="297">
        <f t="shared" si="25"/>
        <v>0.95305458326106185</v>
      </c>
      <c r="AJ73" s="297">
        <f t="shared" si="25"/>
        <v>0.95946145441568143</v>
      </c>
      <c r="AK73" s="297">
        <f t="shared" si="25"/>
        <v>0.96487903191529278</v>
      </c>
      <c r="AL73" s="297">
        <f t="shared" si="25"/>
        <v>0.97062763060385282</v>
      </c>
      <c r="AM73" s="297">
        <f t="shared" si="25"/>
        <v>0.97698590584250633</v>
      </c>
      <c r="AN73" s="297">
        <f t="shared" si="25"/>
        <v>0.98346000793371346</v>
      </c>
      <c r="AO73" s="297">
        <f t="shared" si="25"/>
        <v>0.98928615160010391</v>
      </c>
      <c r="AP73" s="297">
        <f t="shared" si="25"/>
        <v>0.99362232089533664</v>
      </c>
      <c r="AR73" s="297">
        <f>AR31/AR30</f>
        <v>0.82914197664790179</v>
      </c>
      <c r="AS73" s="297">
        <f t="shared" ref="AS73:BK73" si="26">AS31/AS30</f>
        <v>0.84506521270927903</v>
      </c>
      <c r="AT73" s="297">
        <f t="shared" si="26"/>
        <v>0.86091751614565915</v>
      </c>
      <c r="AU73" s="297">
        <f t="shared" si="26"/>
        <v>0.8783233920236555</v>
      </c>
      <c r="AV73" s="297">
        <f t="shared" si="26"/>
        <v>0.88404979191139521</v>
      </c>
      <c r="AW73" s="297">
        <f t="shared" si="26"/>
        <v>0.8851862615040248</v>
      </c>
      <c r="AX73" s="297">
        <f t="shared" si="26"/>
        <v>0.89254466901590279</v>
      </c>
      <c r="AY73" s="297">
        <f t="shared" si="26"/>
        <v>0.90791618194700796</v>
      </c>
      <c r="AZ73" s="297">
        <f t="shared" si="26"/>
        <v>0.9215101987376404</v>
      </c>
      <c r="BA73" s="297">
        <f t="shared" si="26"/>
        <v>0.93724505245950673</v>
      </c>
      <c r="BB73" s="297">
        <f t="shared" si="26"/>
        <v>0.94840551648385973</v>
      </c>
      <c r="BC73" s="297">
        <f t="shared" si="26"/>
        <v>0.95770266239921598</v>
      </c>
      <c r="BD73" s="297">
        <f t="shared" si="26"/>
        <v>0.96518615869445445</v>
      </c>
      <c r="BE73" s="297">
        <f t="shared" si="26"/>
        <v>0.97011083377485152</v>
      </c>
      <c r="BF73" s="297">
        <f t="shared" si="26"/>
        <v>0.9743142758751222</v>
      </c>
      <c r="BG73" s="297">
        <f t="shared" si="26"/>
        <v>0.97862049758633507</v>
      </c>
      <c r="BH73" s="297">
        <f t="shared" si="26"/>
        <v>0.98357096203751737</v>
      </c>
      <c r="BI73" s="297">
        <f t="shared" si="26"/>
        <v>0.9886159538048529</v>
      </c>
      <c r="BJ73" s="297">
        <f t="shared" si="26"/>
        <v>0.99303483853420116</v>
      </c>
      <c r="BK73" s="297">
        <f t="shared" si="26"/>
        <v>0.99841488020535418</v>
      </c>
    </row>
    <row r="74" spans="2:63" x14ac:dyDescent="0.35">
      <c r="B74" s="297">
        <f t="shared" ref="B74:U74" si="27">B32/B31</f>
        <v>0.82412227427581652</v>
      </c>
      <c r="C74" s="297">
        <f t="shared" si="27"/>
        <v>0.8422154220542446</v>
      </c>
      <c r="D74" s="297">
        <f t="shared" si="27"/>
        <v>0.86183309485572701</v>
      </c>
      <c r="E74" s="297">
        <f t="shared" si="27"/>
        <v>0.87901337335394503</v>
      </c>
      <c r="F74" s="297">
        <f t="shared" si="27"/>
        <v>0.88982400590616906</v>
      </c>
      <c r="G74" s="297">
        <f t="shared" si="27"/>
        <v>0.89076848230960415</v>
      </c>
      <c r="H74" s="297">
        <f t="shared" si="27"/>
        <v>0.89392468216338028</v>
      </c>
      <c r="I74" s="297">
        <f t="shared" si="27"/>
        <v>0.90402668581615753</v>
      </c>
      <c r="J74" s="297">
        <f t="shared" si="27"/>
        <v>0.91926394723329452</v>
      </c>
      <c r="K74" s="297">
        <f t="shared" si="27"/>
        <v>0.92877106220191585</v>
      </c>
      <c r="L74" s="297">
        <f t="shared" si="27"/>
        <v>0.93727017781638844</v>
      </c>
      <c r="M74" s="297">
        <f t="shared" si="27"/>
        <v>0.9525573582905128</v>
      </c>
      <c r="N74" s="297">
        <f t="shared" si="27"/>
        <v>0.95670051691350477</v>
      </c>
      <c r="O74" s="297">
        <f t="shared" si="27"/>
        <v>0.95858767772284859</v>
      </c>
      <c r="P74" s="297">
        <f t="shared" si="27"/>
        <v>0.96088215371504582</v>
      </c>
      <c r="Q74" s="297">
        <f t="shared" si="27"/>
        <v>0.97011602683410336</v>
      </c>
      <c r="R74" s="297">
        <f t="shared" si="27"/>
        <v>0.97519338243824238</v>
      </c>
      <c r="S74" s="297">
        <f t="shared" si="27"/>
        <v>0.98312265472364613</v>
      </c>
      <c r="T74" s="297">
        <f t="shared" si="27"/>
        <v>0.98955585348161845</v>
      </c>
      <c r="U74" s="297">
        <f t="shared" si="27"/>
        <v>0.99419345586699781</v>
      </c>
      <c r="W74" s="297">
        <f t="shared" ref="W74:AP74" si="28">W32/W31</f>
        <v>0.79105257846956689</v>
      </c>
      <c r="X74" s="297">
        <f t="shared" si="28"/>
        <v>0.81286477253545319</v>
      </c>
      <c r="Y74" s="297">
        <f t="shared" si="28"/>
        <v>0.8351298102142517</v>
      </c>
      <c r="Z74" s="297">
        <f t="shared" si="28"/>
        <v>0.85292778424493187</v>
      </c>
      <c r="AA74" s="297">
        <f t="shared" si="28"/>
        <v>0.86646864435431403</v>
      </c>
      <c r="AB74" s="297">
        <f t="shared" si="28"/>
        <v>0.86920750814747683</v>
      </c>
      <c r="AC74" s="297">
        <f t="shared" si="28"/>
        <v>0.87526641486639845</v>
      </c>
      <c r="AD74" s="297">
        <f t="shared" si="28"/>
        <v>0.88739923638196394</v>
      </c>
      <c r="AE74" s="297">
        <f t="shared" si="28"/>
        <v>0.90335992414433886</v>
      </c>
      <c r="AF74" s="297">
        <f t="shared" si="28"/>
        <v>0.91747426409027999</v>
      </c>
      <c r="AG74" s="297">
        <f t="shared" si="28"/>
        <v>0.92895884716488031</v>
      </c>
      <c r="AH74" s="297">
        <f t="shared" si="28"/>
        <v>0.9375927374776355</v>
      </c>
      <c r="AI74" s="297">
        <f t="shared" si="28"/>
        <v>0.94452455182682615</v>
      </c>
      <c r="AJ74" s="297">
        <f t="shared" si="28"/>
        <v>0.95054855908624014</v>
      </c>
      <c r="AK74" s="297">
        <f t="shared" si="28"/>
        <v>0.95674239747994161</v>
      </c>
      <c r="AL74" s="297">
        <f t="shared" si="28"/>
        <v>0.96413437580650108</v>
      </c>
      <c r="AM74" s="297">
        <f t="shared" si="28"/>
        <v>0.97251378002791389</v>
      </c>
      <c r="AN74" s="297">
        <f t="shared" si="28"/>
        <v>0.98090416626211041</v>
      </c>
      <c r="AO74" s="297">
        <f t="shared" si="28"/>
        <v>0.98823982392492149</v>
      </c>
      <c r="AP74" s="297">
        <f t="shared" si="28"/>
        <v>0.99357155026418276</v>
      </c>
      <c r="AR74" s="297">
        <f t="shared" ref="AR74:BK74" si="29">AR32/AR31</f>
        <v>0.84657388620237706</v>
      </c>
      <c r="AS74" s="297">
        <f t="shared" si="29"/>
        <v>0.86226266920488726</v>
      </c>
      <c r="AT74" s="297">
        <f t="shared" si="29"/>
        <v>0.87900031514952581</v>
      </c>
      <c r="AU74" s="297">
        <f t="shared" si="29"/>
        <v>0.89270434154272005</v>
      </c>
      <c r="AV74" s="297">
        <f t="shared" si="29"/>
        <v>0.90300855137052893</v>
      </c>
      <c r="AW74" s="297">
        <f t="shared" si="29"/>
        <v>0.90647955690474713</v>
      </c>
      <c r="AX74" s="297">
        <f t="shared" si="29"/>
        <v>0.90855659169402825</v>
      </c>
      <c r="AY74" s="297">
        <f t="shared" si="29"/>
        <v>0.91598578060344749</v>
      </c>
      <c r="AZ74" s="297">
        <f t="shared" si="29"/>
        <v>0.92859299113372851</v>
      </c>
      <c r="BA74" s="297">
        <f t="shared" si="29"/>
        <v>0.93947323135677696</v>
      </c>
      <c r="BB74" s="297">
        <f t="shared" si="29"/>
        <v>0.94926457891309501</v>
      </c>
      <c r="BC74" s="297">
        <f t="shared" si="29"/>
        <v>0.95549068655313962</v>
      </c>
      <c r="BD74" s="297">
        <f t="shared" si="29"/>
        <v>0.96083948048055234</v>
      </c>
      <c r="BE74" s="297">
        <f t="shared" si="29"/>
        <v>0.96544202576197047</v>
      </c>
      <c r="BF74" s="297">
        <f t="shared" si="29"/>
        <v>0.96998867848760428</v>
      </c>
      <c r="BG74" s="297">
        <f t="shared" si="29"/>
        <v>0.97534839128927353</v>
      </c>
      <c r="BH74" s="297">
        <f t="shared" si="29"/>
        <v>0.98147197462278668</v>
      </c>
      <c r="BI74" s="297">
        <f t="shared" si="29"/>
        <v>0.98756272424069069</v>
      </c>
      <c r="BJ74" s="297">
        <f t="shared" si="29"/>
        <v>0.99280726048256718</v>
      </c>
      <c r="BK74" s="297">
        <f t="shared" si="29"/>
        <v>0.99579494148130709</v>
      </c>
    </row>
    <row r="75" spans="2:63" x14ac:dyDescent="0.35">
      <c r="B75" s="297">
        <f t="shared" ref="B75:U75" si="30">B33/B32</f>
        <v>0.84165020753454278</v>
      </c>
      <c r="C75" s="297">
        <f t="shared" si="30"/>
        <v>0.86041025759086265</v>
      </c>
      <c r="D75" s="297">
        <f t="shared" si="30"/>
        <v>0.88117212847390314</v>
      </c>
      <c r="E75" s="297">
        <f t="shared" si="30"/>
        <v>0.8980750785137902</v>
      </c>
      <c r="F75" s="297">
        <f t="shared" si="30"/>
        <v>0.90503504047803451</v>
      </c>
      <c r="G75" s="297">
        <f t="shared" si="30"/>
        <v>0.91020271501472372</v>
      </c>
      <c r="H75" s="297">
        <f t="shared" si="30"/>
        <v>0.91153840053103063</v>
      </c>
      <c r="I75" s="297">
        <f t="shared" si="30"/>
        <v>0.91642814842561116</v>
      </c>
      <c r="J75" s="297">
        <f t="shared" si="30"/>
        <v>0.9250510268301485</v>
      </c>
      <c r="K75" s="297">
        <f t="shared" si="30"/>
        <v>0.93572362456177516</v>
      </c>
      <c r="L75" s="297">
        <f t="shared" si="30"/>
        <v>0.93809020049957181</v>
      </c>
      <c r="M75" s="297">
        <f t="shared" si="30"/>
        <v>0.94105478054468938</v>
      </c>
      <c r="N75" s="297">
        <f t="shared" si="30"/>
        <v>0.95281252039853637</v>
      </c>
      <c r="O75" s="297">
        <f t="shared" si="30"/>
        <v>0.95504678755226713</v>
      </c>
      <c r="P75" s="297">
        <f t="shared" si="30"/>
        <v>0.95789938568977884</v>
      </c>
      <c r="Q75" s="297">
        <f t="shared" si="30"/>
        <v>0.96254928550246777</v>
      </c>
      <c r="R75" s="297">
        <f t="shared" si="30"/>
        <v>0.97346712436371474</v>
      </c>
      <c r="S75" s="297">
        <f t="shared" si="30"/>
        <v>0.98012293104922366</v>
      </c>
      <c r="T75" s="297">
        <f t="shared" si="30"/>
        <v>0.98817607239207716</v>
      </c>
      <c r="U75" s="297">
        <f t="shared" si="30"/>
        <v>0.99399854930343001</v>
      </c>
      <c r="W75" s="297">
        <f t="shared" ref="W75:AP75" si="31">W33/W32</f>
        <v>0.81119810169482698</v>
      </c>
      <c r="X75" s="297">
        <f t="shared" si="31"/>
        <v>0.83253766428702158</v>
      </c>
      <c r="Y75" s="297">
        <f t="shared" si="31"/>
        <v>0.85465863490025629</v>
      </c>
      <c r="Z75" s="297">
        <f t="shared" si="31"/>
        <v>0.87500829513250789</v>
      </c>
      <c r="AA75" s="297">
        <f t="shared" si="31"/>
        <v>0.88392159032625772</v>
      </c>
      <c r="AB75" s="297">
        <f t="shared" si="31"/>
        <v>0.89035570699450972</v>
      </c>
      <c r="AC75" s="297">
        <f t="shared" si="31"/>
        <v>0.89375827333807445</v>
      </c>
      <c r="AD75" s="297">
        <f t="shared" si="31"/>
        <v>0.90120509031091778</v>
      </c>
      <c r="AE75" s="297">
        <f t="shared" si="31"/>
        <v>0.91014422391791561</v>
      </c>
      <c r="AF75" s="297">
        <f t="shared" si="31"/>
        <v>0.92019238171556184</v>
      </c>
      <c r="AG75" s="297">
        <f t="shared" si="31"/>
        <v>0.92699255042399353</v>
      </c>
      <c r="AH75" s="297">
        <f t="shared" si="31"/>
        <v>0.93227734268790874</v>
      </c>
      <c r="AI75" s="297">
        <f t="shared" si="31"/>
        <v>0.93722603716750741</v>
      </c>
      <c r="AJ75" s="297">
        <f t="shared" si="31"/>
        <v>0.94253318863762869</v>
      </c>
      <c r="AK75" s="297">
        <f t="shared" si="31"/>
        <v>0.94916591920033611</v>
      </c>
      <c r="AL75" s="297">
        <f t="shared" si="31"/>
        <v>0.95767574262181521</v>
      </c>
      <c r="AM75" s="297">
        <f t="shared" si="31"/>
        <v>0.96767517876340525</v>
      </c>
      <c r="AN75" s="297">
        <f t="shared" si="31"/>
        <v>0.97778936813278261</v>
      </c>
      <c r="AO75" s="297">
        <f t="shared" si="31"/>
        <v>0.98655201624344979</v>
      </c>
      <c r="AP75" s="297">
        <f t="shared" si="31"/>
        <v>0.99312414293780749</v>
      </c>
      <c r="AR75" s="297">
        <f t="shared" ref="AR75:BK75" si="32">AR33/AR32</f>
        <v>0.86086052745732033</v>
      </c>
      <c r="AS75" s="297">
        <f t="shared" si="32"/>
        <v>0.87820536816485062</v>
      </c>
      <c r="AT75" s="297">
        <f t="shared" si="32"/>
        <v>0.89746386425972013</v>
      </c>
      <c r="AU75" s="297">
        <f t="shared" si="32"/>
        <v>0.90998477638117059</v>
      </c>
      <c r="AV75" s="297">
        <f t="shared" si="32"/>
        <v>0.91616792985323903</v>
      </c>
      <c r="AW75" s="297">
        <f t="shared" si="32"/>
        <v>0.92284977798330436</v>
      </c>
      <c r="AX75" s="297">
        <f t="shared" si="32"/>
        <v>0.92544849070793922</v>
      </c>
      <c r="AY75" s="297">
        <f t="shared" si="32"/>
        <v>0.92851733244558876</v>
      </c>
      <c r="AZ75" s="297">
        <f t="shared" si="32"/>
        <v>0.9345662895686504</v>
      </c>
      <c r="BA75" s="297">
        <f t="shared" si="32"/>
        <v>0.94323475730914197</v>
      </c>
      <c r="BB75" s="297">
        <f t="shared" si="32"/>
        <v>0.94869967591916071</v>
      </c>
      <c r="BC75" s="297">
        <f t="shared" si="32"/>
        <v>0.95350428711041124</v>
      </c>
      <c r="BD75" s="297">
        <f t="shared" si="32"/>
        <v>0.95743033472786487</v>
      </c>
      <c r="BE75" s="297">
        <f t="shared" si="32"/>
        <v>0.96132144419044463</v>
      </c>
      <c r="BF75" s="297">
        <f t="shared" si="32"/>
        <v>0.96626555672189707</v>
      </c>
      <c r="BG75" s="297">
        <f t="shared" si="32"/>
        <v>0.9722791861596729</v>
      </c>
      <c r="BH75" s="297">
        <f t="shared" si="32"/>
        <v>0.97935847157344824</v>
      </c>
      <c r="BI75" s="297">
        <f t="shared" si="32"/>
        <v>0.9863793600606332</v>
      </c>
      <c r="BJ75" s="297">
        <f t="shared" si="32"/>
        <v>0.99229428969367328</v>
      </c>
      <c r="BK75" s="297">
        <f t="shared" si="32"/>
        <v>0.99624239053181296</v>
      </c>
    </row>
    <row r="76" spans="2:63" x14ac:dyDescent="0.35">
      <c r="B76" s="297">
        <f t="shared" ref="B76:U76" si="33">B34/B33</f>
        <v>0.85916023514831297</v>
      </c>
      <c r="C76" s="297">
        <f t="shared" si="33"/>
        <v>0.87586411596989067</v>
      </c>
      <c r="D76" s="297">
        <f t="shared" si="33"/>
        <v>0.8987291812313345</v>
      </c>
      <c r="E76" s="297">
        <f t="shared" si="33"/>
        <v>0.91546842610178991</v>
      </c>
      <c r="F76" s="297">
        <f t="shared" si="33"/>
        <v>0.92042827078002498</v>
      </c>
      <c r="G76" s="297">
        <f t="shared" si="33"/>
        <v>0.92379922251081015</v>
      </c>
      <c r="H76" s="297">
        <f t="shared" si="33"/>
        <v>0.92609266761380371</v>
      </c>
      <c r="I76" s="297">
        <f t="shared" si="33"/>
        <v>0.92750870814516995</v>
      </c>
      <c r="J76" s="297">
        <f t="shared" si="33"/>
        <v>0.93143273632644985</v>
      </c>
      <c r="K76" s="297">
        <f t="shared" si="33"/>
        <v>0.93724102020858935</v>
      </c>
      <c r="L76" s="297">
        <f t="shared" si="33"/>
        <v>0.94264874739044069</v>
      </c>
      <c r="M76" s="297">
        <f t="shared" si="33"/>
        <v>0.94141971140249225</v>
      </c>
      <c r="N76" s="297">
        <f t="shared" si="33"/>
        <v>0.94279815339604811</v>
      </c>
      <c r="O76" s="297">
        <f t="shared" si="33"/>
        <v>0.95304515187695449</v>
      </c>
      <c r="P76" s="297">
        <f t="shared" si="33"/>
        <v>0.95669217511604965</v>
      </c>
      <c r="Q76" s="297">
        <f t="shared" si="33"/>
        <v>0.96190962703337923</v>
      </c>
      <c r="R76" s="297">
        <f t="shared" si="33"/>
        <v>0.96897336060378747</v>
      </c>
      <c r="S76" s="297">
        <f t="shared" si="33"/>
        <v>0.98040389541961559</v>
      </c>
      <c r="T76" s="297">
        <f t="shared" si="33"/>
        <v>0.98681176430335704</v>
      </c>
      <c r="U76" s="297">
        <f t="shared" si="33"/>
        <v>0.99576037046635912</v>
      </c>
      <c r="W76" s="297">
        <f t="shared" ref="W76:AP76" si="34">W34/W33</f>
        <v>0.83155882437709572</v>
      </c>
      <c r="X76" s="297">
        <f t="shared" si="34"/>
        <v>0.84999975799223482</v>
      </c>
      <c r="Y76" s="297">
        <f t="shared" si="34"/>
        <v>0.8768200107387768</v>
      </c>
      <c r="Z76" s="297">
        <f t="shared" si="34"/>
        <v>0.89555712854598968</v>
      </c>
      <c r="AA76" s="297">
        <f t="shared" si="34"/>
        <v>0.90294182023790415</v>
      </c>
      <c r="AB76" s="297">
        <f t="shared" si="34"/>
        <v>0.90710085775638694</v>
      </c>
      <c r="AC76" s="297">
        <f t="shared" si="34"/>
        <v>0.91037813984128857</v>
      </c>
      <c r="AD76" s="297">
        <f t="shared" si="34"/>
        <v>0.91350258827639386</v>
      </c>
      <c r="AE76" s="297">
        <f t="shared" si="34"/>
        <v>0.9188175926106652</v>
      </c>
      <c r="AF76" s="297">
        <f t="shared" si="34"/>
        <v>0.92321835526351714</v>
      </c>
      <c r="AG76" s="297">
        <f t="shared" si="34"/>
        <v>0.92736349154549857</v>
      </c>
      <c r="AH76" s="297">
        <f t="shared" si="34"/>
        <v>0.93017028897916942</v>
      </c>
      <c r="AI76" s="297">
        <f t="shared" si="34"/>
        <v>0.93369882866200615</v>
      </c>
      <c r="AJ76" s="297">
        <f t="shared" si="34"/>
        <v>0.93842033906085676</v>
      </c>
      <c r="AK76" s="297">
        <f t="shared" si="34"/>
        <v>0.94499226454729868</v>
      </c>
      <c r="AL76" s="297">
        <f t="shared" si="34"/>
        <v>0.95408327698778916</v>
      </c>
      <c r="AM76" s="297">
        <f t="shared" si="34"/>
        <v>0.96498461469335672</v>
      </c>
      <c r="AN76" s="297">
        <f t="shared" si="34"/>
        <v>0.97601355915630972</v>
      </c>
      <c r="AO76" s="297">
        <f t="shared" si="34"/>
        <v>0.98553535575116746</v>
      </c>
      <c r="AP76" s="297">
        <f t="shared" si="34"/>
        <v>0.99502648678763828</v>
      </c>
      <c r="AR76" s="297">
        <f t="shared" ref="AR76:BK76" si="35">AR34/AR33</f>
        <v>0.87560936661298538</v>
      </c>
      <c r="AS76" s="297">
        <f t="shared" si="35"/>
        <v>0.89147171091538335</v>
      </c>
      <c r="AT76" s="297">
        <f t="shared" si="35"/>
        <v>0.91155319760655773</v>
      </c>
      <c r="AU76" s="297">
        <f t="shared" si="35"/>
        <v>0.92541831325241841</v>
      </c>
      <c r="AV76" s="297">
        <f t="shared" si="35"/>
        <v>0.92954190198690045</v>
      </c>
      <c r="AW76" s="297">
        <f t="shared" si="35"/>
        <v>0.93378166731866596</v>
      </c>
      <c r="AX76" s="297">
        <f t="shared" si="35"/>
        <v>0.93691485335452096</v>
      </c>
      <c r="AY76" s="297">
        <f t="shared" si="35"/>
        <v>0.93882663236632735</v>
      </c>
      <c r="AZ76" s="297">
        <f t="shared" si="35"/>
        <v>0.94101452515904671</v>
      </c>
      <c r="BA76" s="297">
        <f t="shared" si="35"/>
        <v>0.94511927667728313</v>
      </c>
      <c r="BB76" s="297">
        <f t="shared" si="35"/>
        <v>0.94960745787386092</v>
      </c>
      <c r="BC76" s="297">
        <f t="shared" si="35"/>
        <v>0.95230319781066963</v>
      </c>
      <c r="BD76" s="297">
        <f t="shared" si="35"/>
        <v>0.95548945847147715</v>
      </c>
      <c r="BE76" s="297">
        <f t="shared" si="35"/>
        <v>0.95885644813111026</v>
      </c>
      <c r="BF76" s="297">
        <f t="shared" si="35"/>
        <v>0.96367201593369634</v>
      </c>
      <c r="BG76" s="297">
        <f t="shared" si="35"/>
        <v>0.97023458639226712</v>
      </c>
      <c r="BH76" s="297">
        <f t="shared" si="35"/>
        <v>0.97793942574650328</v>
      </c>
      <c r="BI76" s="297">
        <f t="shared" si="35"/>
        <v>0.98556255063163556</v>
      </c>
      <c r="BJ76" s="297">
        <f t="shared" si="35"/>
        <v>0.99202079179126379</v>
      </c>
      <c r="BK76" s="297">
        <f t="shared" si="35"/>
        <v>0.99805607497420668</v>
      </c>
    </row>
    <row r="77" spans="2:63" x14ac:dyDescent="0.35">
      <c r="B77" s="297">
        <f t="shared" ref="B77:U77" si="36">B35/B34</f>
        <v>0.86845447593150349</v>
      </c>
      <c r="C77" s="297">
        <f t="shared" si="36"/>
        <v>0.88841041821115141</v>
      </c>
      <c r="D77" s="297">
        <f t="shared" si="36"/>
        <v>0.91073699280019627</v>
      </c>
      <c r="E77" s="297">
        <f t="shared" si="36"/>
        <v>0.92641573497254526</v>
      </c>
      <c r="F77" s="297">
        <f t="shared" si="36"/>
        <v>0.93145108141036892</v>
      </c>
      <c r="G77" s="297">
        <f t="shared" si="36"/>
        <v>0.9324585131138533</v>
      </c>
      <c r="H77" s="297">
        <f t="shared" si="36"/>
        <v>0.93324191995177985</v>
      </c>
      <c r="I77" s="297">
        <f t="shared" si="36"/>
        <v>0.93437156044034864</v>
      </c>
      <c r="J77" s="297">
        <f t="shared" si="36"/>
        <v>0.93502762307241083</v>
      </c>
      <c r="K77" s="297">
        <f t="shared" si="36"/>
        <v>0.93718268732429411</v>
      </c>
      <c r="L77" s="297">
        <f t="shared" si="36"/>
        <v>0.93993453278228611</v>
      </c>
      <c r="M77" s="297">
        <f t="shared" si="36"/>
        <v>0.94212423550366331</v>
      </c>
      <c r="N77" s="297">
        <f t="shared" si="36"/>
        <v>0.94076947209712991</v>
      </c>
      <c r="O77" s="297">
        <f t="shared" si="36"/>
        <v>0.94279318198516793</v>
      </c>
      <c r="P77" s="297">
        <f t="shared" si="36"/>
        <v>0.95396843356183592</v>
      </c>
      <c r="Q77" s="297">
        <f t="shared" si="36"/>
        <v>0.96042613491736584</v>
      </c>
      <c r="R77" s="297">
        <f t="shared" si="36"/>
        <v>0.96825018527474782</v>
      </c>
      <c r="S77" s="297">
        <f t="shared" si="36"/>
        <v>0.97651417168949795</v>
      </c>
      <c r="T77" s="297">
        <f t="shared" si="36"/>
        <v>0.98715916293392392</v>
      </c>
      <c r="U77" s="297">
        <f t="shared" si="36"/>
        <v>0.99380204683184237</v>
      </c>
      <c r="W77" s="297">
        <f t="shared" ref="W77:AP77" si="37">W35/W34</f>
        <v>0.85197692253412183</v>
      </c>
      <c r="X77" s="297">
        <f t="shared" si="37"/>
        <v>0.87288233807756888</v>
      </c>
      <c r="Y77" s="297">
        <f t="shared" si="37"/>
        <v>0.89598983314455305</v>
      </c>
      <c r="Z77" s="297">
        <f t="shared" si="37"/>
        <v>0.91406813561430889</v>
      </c>
      <c r="AA77" s="297">
        <f t="shared" si="37"/>
        <v>0.92033762300238786</v>
      </c>
      <c r="AB77" s="297">
        <f t="shared" si="37"/>
        <v>0.92135010758310032</v>
      </c>
      <c r="AC77" s="297">
        <f t="shared" si="37"/>
        <v>0.92179982318737308</v>
      </c>
      <c r="AD77" s="297">
        <f t="shared" si="37"/>
        <v>0.92388295818754307</v>
      </c>
      <c r="AE77" s="297">
        <f t="shared" si="37"/>
        <v>0.92545728352356149</v>
      </c>
      <c r="AF77" s="297">
        <f t="shared" si="37"/>
        <v>0.92701681245943957</v>
      </c>
      <c r="AG77" s="297">
        <f t="shared" si="37"/>
        <v>0.92771786067342155</v>
      </c>
      <c r="AH77" s="297">
        <f t="shared" si="37"/>
        <v>0.92858961604730994</v>
      </c>
      <c r="AI77" s="297">
        <f t="shared" si="37"/>
        <v>0.93099272733771155</v>
      </c>
      <c r="AJ77" s="297">
        <f t="shared" si="37"/>
        <v>0.93507618827248662</v>
      </c>
      <c r="AK77" s="297">
        <f t="shared" si="37"/>
        <v>0.94163125319126584</v>
      </c>
      <c r="AL77" s="297">
        <f t="shared" si="37"/>
        <v>0.95106366294995237</v>
      </c>
      <c r="AM77" s="297">
        <f t="shared" si="37"/>
        <v>0.96247142304666067</v>
      </c>
      <c r="AN77" s="297">
        <f t="shared" si="37"/>
        <v>0.97425698790694315</v>
      </c>
      <c r="AO77" s="297">
        <f t="shared" si="37"/>
        <v>0.98455019197219651</v>
      </c>
      <c r="AP77" s="297">
        <f t="shared" si="37"/>
        <v>0.99337604722010664</v>
      </c>
      <c r="AR77" s="297">
        <f t="shared" ref="AR77:BK77" si="38">AR35/AR34</f>
        <v>0.8777941500417622</v>
      </c>
      <c r="AS77" s="297">
        <f t="shared" si="38"/>
        <v>0.89713248058558914</v>
      </c>
      <c r="AT77" s="297">
        <f t="shared" si="38"/>
        <v>0.91901696778504349</v>
      </c>
      <c r="AU77" s="297">
        <f t="shared" si="38"/>
        <v>0.93231907851194773</v>
      </c>
      <c r="AV77" s="297">
        <f t="shared" si="38"/>
        <v>0.93704665051429936</v>
      </c>
      <c r="AW77" s="297">
        <f t="shared" si="38"/>
        <v>0.938885878713144</v>
      </c>
      <c r="AX77" s="297">
        <f t="shared" si="38"/>
        <v>0.94056388212618747</v>
      </c>
      <c r="AY77" s="297">
        <f t="shared" si="38"/>
        <v>0.94182200116219184</v>
      </c>
      <c r="AZ77" s="297">
        <f t="shared" si="38"/>
        <v>0.94289910600513271</v>
      </c>
      <c r="BA77" s="297">
        <f t="shared" si="38"/>
        <v>0.94473357125109036</v>
      </c>
      <c r="BB77" s="297">
        <f t="shared" si="38"/>
        <v>0.9463625634685493</v>
      </c>
      <c r="BC77" s="297">
        <f t="shared" si="38"/>
        <v>0.94805087792581222</v>
      </c>
      <c r="BD77" s="297">
        <f t="shared" si="38"/>
        <v>0.95076707999729093</v>
      </c>
      <c r="BE77" s="297">
        <f t="shared" si="38"/>
        <v>0.95423327874450026</v>
      </c>
      <c r="BF77" s="297">
        <f t="shared" si="38"/>
        <v>0.95936564578443118</v>
      </c>
      <c r="BG77" s="297">
        <f t="shared" si="38"/>
        <v>0.96653779853682265</v>
      </c>
      <c r="BH77" s="297">
        <f t="shared" si="38"/>
        <v>0.97519795674490151</v>
      </c>
      <c r="BI77" s="297">
        <f t="shared" si="38"/>
        <v>0.98384323164031484</v>
      </c>
      <c r="BJ77" s="297">
        <f t="shared" si="38"/>
        <v>0.99107066420904344</v>
      </c>
      <c r="BK77" s="297">
        <f t="shared" si="38"/>
        <v>0.99628138731452676</v>
      </c>
    </row>
    <row r="78" spans="2:63" x14ac:dyDescent="0.35">
      <c r="B78" s="297">
        <f t="shared" ref="B78:U78" si="39">B36/B35</f>
        <v>0.87858039626045914</v>
      </c>
      <c r="C78" s="297">
        <f t="shared" si="39"/>
        <v>0.89774378343021244</v>
      </c>
      <c r="D78" s="297">
        <f t="shared" si="39"/>
        <v>0.92052371449094361</v>
      </c>
      <c r="E78" s="297">
        <f t="shared" si="39"/>
        <v>0.93837746763833663</v>
      </c>
      <c r="F78" s="297">
        <f t="shared" si="39"/>
        <v>0.94262562439658504</v>
      </c>
      <c r="G78" s="297">
        <f t="shared" si="39"/>
        <v>0.94268543071177047</v>
      </c>
      <c r="H78" s="297">
        <f t="shared" si="39"/>
        <v>0.9408374504829492</v>
      </c>
      <c r="I78" s="297">
        <f t="shared" si="39"/>
        <v>0.9404201456942477</v>
      </c>
      <c r="J78" s="297">
        <f t="shared" si="39"/>
        <v>0.94008633102330375</v>
      </c>
      <c r="K78" s="297">
        <f t="shared" si="39"/>
        <v>0.93916589827291208</v>
      </c>
      <c r="L78" s="297">
        <f t="shared" si="39"/>
        <v>0.93908011537734937</v>
      </c>
      <c r="M78" s="297">
        <f t="shared" si="39"/>
        <v>0.94034040919314221</v>
      </c>
      <c r="N78" s="297">
        <f t="shared" si="39"/>
        <v>0.94276726715636561</v>
      </c>
      <c r="O78" s="297">
        <f t="shared" si="39"/>
        <v>0.94248538410535554</v>
      </c>
      <c r="P78" s="297">
        <f t="shared" si="39"/>
        <v>0.94672576696279531</v>
      </c>
      <c r="Q78" s="297">
        <f t="shared" si="39"/>
        <v>0.95972234401282663</v>
      </c>
      <c r="R78" s="297">
        <f t="shared" si="39"/>
        <v>0.96852839777430844</v>
      </c>
      <c r="S78" s="297">
        <f t="shared" si="39"/>
        <v>0.97731820316576212</v>
      </c>
      <c r="T78" s="297">
        <f t="shared" si="39"/>
        <v>0.9849884268902831</v>
      </c>
      <c r="U78" s="297">
        <f t="shared" si="39"/>
        <v>0.9926854629388665</v>
      </c>
      <c r="W78" s="297">
        <f t="shared" ref="W78:AP78" si="40">W36/W35</f>
        <v>0.86911233345230732</v>
      </c>
      <c r="X78" s="297">
        <f t="shared" si="40"/>
        <v>0.88671276785699216</v>
      </c>
      <c r="Y78" s="297">
        <f t="shared" si="40"/>
        <v>0.90954028751398419</v>
      </c>
      <c r="Z78" s="297">
        <f t="shared" si="40"/>
        <v>0.92971850609372264</v>
      </c>
      <c r="AA78" s="297">
        <f t="shared" si="40"/>
        <v>0.93516604605142117</v>
      </c>
      <c r="AB78" s="297">
        <f t="shared" si="40"/>
        <v>0.93512279371928131</v>
      </c>
      <c r="AC78" s="297">
        <f t="shared" si="40"/>
        <v>0.9327947514572118</v>
      </c>
      <c r="AD78" s="297">
        <f t="shared" si="40"/>
        <v>0.93200206178363876</v>
      </c>
      <c r="AE78" s="297">
        <f t="shared" si="40"/>
        <v>0.9318142831926578</v>
      </c>
      <c r="AF78" s="297">
        <f t="shared" si="40"/>
        <v>0.93078943827201721</v>
      </c>
      <c r="AG78" s="297">
        <f t="shared" si="40"/>
        <v>0.92972370953120076</v>
      </c>
      <c r="AH78" s="297">
        <f t="shared" si="40"/>
        <v>0.92876923437468939</v>
      </c>
      <c r="AI78" s="297">
        <f t="shared" si="40"/>
        <v>0.9300738672294131</v>
      </c>
      <c r="AJ78" s="297">
        <f t="shared" si="40"/>
        <v>0.93378436195430015</v>
      </c>
      <c r="AK78" s="297">
        <f t="shared" si="40"/>
        <v>0.94016115647258802</v>
      </c>
      <c r="AL78" s="297">
        <f t="shared" si="40"/>
        <v>0.94956327523730022</v>
      </c>
      <c r="AM78" s="297">
        <f t="shared" si="40"/>
        <v>0.96123636896696263</v>
      </c>
      <c r="AN78" s="297">
        <f t="shared" si="40"/>
        <v>0.97336133906030331</v>
      </c>
      <c r="AO78" s="297">
        <f t="shared" si="40"/>
        <v>0.98400177072145711</v>
      </c>
      <c r="AP78" s="297">
        <f t="shared" si="40"/>
        <v>0.99110000688591626</v>
      </c>
      <c r="AR78" s="297">
        <f t="shared" ref="AR78:BK78" si="41">AR36/AR35</f>
        <v>0.88347681599246419</v>
      </c>
      <c r="AS78" s="297">
        <f t="shared" si="41"/>
        <v>0.9039858411182311</v>
      </c>
      <c r="AT78" s="297">
        <f t="shared" si="41"/>
        <v>0.9263960388212682</v>
      </c>
      <c r="AU78" s="297">
        <f t="shared" si="41"/>
        <v>0.94241260812817507</v>
      </c>
      <c r="AV78" s="297">
        <f t="shared" si="41"/>
        <v>0.94639499641574465</v>
      </c>
      <c r="AW78" s="297">
        <f t="shared" si="41"/>
        <v>0.94725080053822774</v>
      </c>
      <c r="AX78" s="297">
        <f t="shared" si="41"/>
        <v>0.94616688945968141</v>
      </c>
      <c r="AY78" s="297">
        <f t="shared" si="41"/>
        <v>0.94596812067250535</v>
      </c>
      <c r="AZ78" s="297">
        <f t="shared" si="41"/>
        <v>0.94554178175207115</v>
      </c>
      <c r="BA78" s="297">
        <f t="shared" si="41"/>
        <v>0.94593070112967204</v>
      </c>
      <c r="BB78" s="297">
        <f t="shared" si="41"/>
        <v>0.94600963215005363</v>
      </c>
      <c r="BC78" s="297">
        <f t="shared" si="41"/>
        <v>0.94648718106023433</v>
      </c>
      <c r="BD78" s="297">
        <f t="shared" si="41"/>
        <v>0.94873672910977347</v>
      </c>
      <c r="BE78" s="297">
        <f t="shared" si="41"/>
        <v>0.9519111242051993</v>
      </c>
      <c r="BF78" s="297">
        <f t="shared" si="41"/>
        <v>0.95717044966736109</v>
      </c>
      <c r="BG78" s="297">
        <f t="shared" si="41"/>
        <v>0.96469462945876172</v>
      </c>
      <c r="BH78" s="297">
        <f t="shared" si="41"/>
        <v>0.97381616839622964</v>
      </c>
      <c r="BI78" s="297">
        <f t="shared" si="41"/>
        <v>0.98296963121951908</v>
      </c>
      <c r="BJ78" s="297">
        <f t="shared" si="41"/>
        <v>0.99070367787270075</v>
      </c>
      <c r="BK78" s="297">
        <f t="shared" si="41"/>
        <v>0.99613627108424951</v>
      </c>
    </row>
    <row r="79" spans="2:63" x14ac:dyDescent="0.35">
      <c r="B79" s="297">
        <f t="shared" ref="B79:U79" si="42">B37/B36</f>
        <v>0.88478903614490834</v>
      </c>
      <c r="C79" s="297">
        <f t="shared" si="42"/>
        <v>0.89948333736812058</v>
      </c>
      <c r="D79" s="297">
        <f t="shared" si="42"/>
        <v>0.92327119272132407</v>
      </c>
      <c r="E79" s="297">
        <f t="shared" si="42"/>
        <v>0.93970864097755147</v>
      </c>
      <c r="F79" s="297">
        <f t="shared" si="42"/>
        <v>0.943907330821813</v>
      </c>
      <c r="G79" s="297">
        <f t="shared" si="42"/>
        <v>0.94431016748742458</v>
      </c>
      <c r="H79" s="297">
        <f t="shared" si="42"/>
        <v>0.94219928564813749</v>
      </c>
      <c r="I79" s="297">
        <f t="shared" si="42"/>
        <v>0.93982307677979915</v>
      </c>
      <c r="J79" s="297">
        <f t="shared" si="42"/>
        <v>0.93890400211833935</v>
      </c>
      <c r="K79" s="297">
        <f t="shared" si="42"/>
        <v>0.93900644894723373</v>
      </c>
      <c r="L79" s="297">
        <f t="shared" si="42"/>
        <v>0.93746319118362587</v>
      </c>
      <c r="M79" s="297">
        <f t="shared" si="42"/>
        <v>0.93701263070754148</v>
      </c>
      <c r="N79" s="297">
        <f t="shared" si="42"/>
        <v>0.93980461323821307</v>
      </c>
      <c r="O79" s="297">
        <f t="shared" si="42"/>
        <v>0.94341413965245779</v>
      </c>
      <c r="P79" s="297">
        <f t="shared" si="42"/>
        <v>0.94597088630429582</v>
      </c>
      <c r="Q79" s="297">
        <f t="shared" si="42"/>
        <v>0.95316188572758787</v>
      </c>
      <c r="R79" s="297">
        <f t="shared" si="42"/>
        <v>0.96763023415522409</v>
      </c>
      <c r="S79" s="297">
        <f t="shared" si="42"/>
        <v>0.97740527601050153</v>
      </c>
      <c r="T79" s="297">
        <f t="shared" si="42"/>
        <v>0.98551893034723359</v>
      </c>
      <c r="U79" s="297">
        <f t="shared" si="42"/>
        <v>0.99442436854629412</v>
      </c>
      <c r="W79" s="297">
        <f t="shared" ref="W79:AP79" si="43">W37/W36</f>
        <v>0.88335475540988706</v>
      </c>
      <c r="X79" s="297">
        <f t="shared" si="43"/>
        <v>0.89508982339042953</v>
      </c>
      <c r="Y79" s="297">
        <f t="shared" si="43"/>
        <v>0.91602367056390277</v>
      </c>
      <c r="Z79" s="297">
        <f t="shared" si="43"/>
        <v>0.93379910913271447</v>
      </c>
      <c r="AA79" s="297">
        <f t="shared" si="43"/>
        <v>0.93914934058204247</v>
      </c>
      <c r="AB79" s="297">
        <f t="shared" si="43"/>
        <v>0.93892354534743583</v>
      </c>
      <c r="AC79" s="297">
        <f t="shared" si="43"/>
        <v>0.93679839929181219</v>
      </c>
      <c r="AD79" s="297">
        <f t="shared" si="43"/>
        <v>0.93469458476355283</v>
      </c>
      <c r="AE79" s="297">
        <f t="shared" si="43"/>
        <v>0.9334306074110631</v>
      </c>
      <c r="AF79" s="297">
        <f t="shared" si="43"/>
        <v>0.9327804829437949</v>
      </c>
      <c r="AG79" s="297">
        <f t="shared" si="43"/>
        <v>0.93144380004373495</v>
      </c>
      <c r="AH79" s="297">
        <f t="shared" si="43"/>
        <v>0.9298806587687074</v>
      </c>
      <c r="AI79" s="297">
        <f t="shared" si="43"/>
        <v>0.93104376058086158</v>
      </c>
      <c r="AJ79" s="297">
        <f t="shared" si="43"/>
        <v>0.93445900203028487</v>
      </c>
      <c r="AK79" s="297">
        <f t="shared" si="43"/>
        <v>0.9404688584137384</v>
      </c>
      <c r="AL79" s="297">
        <f t="shared" si="43"/>
        <v>0.94955908752141827</v>
      </c>
      <c r="AM79" s="297">
        <f t="shared" si="43"/>
        <v>0.96094525144663279</v>
      </c>
      <c r="AN79" s="297">
        <f t="shared" si="43"/>
        <v>0.97292797050561308</v>
      </c>
      <c r="AO79" s="297">
        <f t="shared" si="43"/>
        <v>0.98358648947260396</v>
      </c>
      <c r="AP79" s="297">
        <f t="shared" si="43"/>
        <v>0.99462761803847721</v>
      </c>
      <c r="AR79" s="297">
        <f t="shared" ref="AR79:BK79" si="44">AR37/AR36</f>
        <v>0.88544560044522524</v>
      </c>
      <c r="AS79" s="297">
        <f t="shared" si="44"/>
        <v>0.90168531396591733</v>
      </c>
      <c r="AT79" s="297">
        <f t="shared" si="44"/>
        <v>0.92690391791416471</v>
      </c>
      <c r="AU79" s="297">
        <f t="shared" si="44"/>
        <v>0.942262769968503</v>
      </c>
      <c r="AV79" s="297">
        <f t="shared" si="44"/>
        <v>0.94605821085683917</v>
      </c>
      <c r="AW79" s="297">
        <f t="shared" si="44"/>
        <v>0.94726976286307407</v>
      </c>
      <c r="AX79" s="297">
        <f t="shared" si="44"/>
        <v>0.94566245224889578</v>
      </c>
      <c r="AY79" s="297">
        <f t="shared" si="44"/>
        <v>0.94319035894722236</v>
      </c>
      <c r="AZ79" s="297">
        <f t="shared" si="44"/>
        <v>0.94210290932688701</v>
      </c>
      <c r="BA79" s="297">
        <f t="shared" si="44"/>
        <v>0.94270844509235152</v>
      </c>
      <c r="BB79" s="297">
        <f t="shared" si="44"/>
        <v>0.94260178453271282</v>
      </c>
      <c r="BC79" s="297">
        <f t="shared" si="44"/>
        <v>0.94247814492634585</v>
      </c>
      <c r="BD79" s="297">
        <f t="shared" si="44"/>
        <v>0.94435564695132934</v>
      </c>
      <c r="BE79" s="297">
        <f t="shared" si="44"/>
        <v>0.94748306678046923</v>
      </c>
      <c r="BF79" s="297">
        <f t="shared" si="44"/>
        <v>0.95283674532550788</v>
      </c>
      <c r="BG79" s="297">
        <f t="shared" si="44"/>
        <v>0.96077341588730281</v>
      </c>
      <c r="BH79" s="297">
        <f t="shared" si="44"/>
        <v>0.97056358856932523</v>
      </c>
      <c r="BI79" s="297">
        <f t="shared" si="44"/>
        <v>0.98061771530314923</v>
      </c>
      <c r="BJ79" s="297">
        <f t="shared" si="44"/>
        <v>0.98920736651697105</v>
      </c>
      <c r="BK79" s="297">
        <f t="shared" si="44"/>
        <v>0.99607826170627345</v>
      </c>
    </row>
    <row r="80" spans="2:63" x14ac:dyDescent="0.35">
      <c r="B80" s="297">
        <f t="shared" ref="B80:U80" si="45">B38/B37</f>
        <v>0.89081532082483772</v>
      </c>
      <c r="C80" s="297">
        <f t="shared" si="45"/>
        <v>0.90473456809486075</v>
      </c>
      <c r="D80" s="297">
        <f t="shared" si="45"/>
        <v>0.92675499659517668</v>
      </c>
      <c r="E80" s="297">
        <f t="shared" si="45"/>
        <v>0.93864068998271144</v>
      </c>
      <c r="F80" s="297">
        <f t="shared" si="45"/>
        <v>0.94429117570303067</v>
      </c>
      <c r="G80" s="297">
        <f t="shared" si="45"/>
        <v>0.94335274454968421</v>
      </c>
      <c r="H80" s="297">
        <f t="shared" si="45"/>
        <v>0.94112490620533718</v>
      </c>
      <c r="I80" s="297">
        <f t="shared" si="45"/>
        <v>0.9389388863453928</v>
      </c>
      <c r="J80" s="297">
        <f t="shared" si="45"/>
        <v>0.93802474926515778</v>
      </c>
      <c r="K80" s="297">
        <f t="shared" si="45"/>
        <v>0.93861419319695483</v>
      </c>
      <c r="L80" s="297">
        <f t="shared" si="45"/>
        <v>0.9381392753434159</v>
      </c>
      <c r="M80" s="297">
        <f t="shared" si="45"/>
        <v>0.93660879291216259</v>
      </c>
      <c r="N80" s="297">
        <f t="shared" si="45"/>
        <v>0.93815127372303719</v>
      </c>
      <c r="O80" s="297">
        <f t="shared" si="45"/>
        <v>0.94214646626472676</v>
      </c>
      <c r="P80" s="297">
        <f t="shared" si="45"/>
        <v>0.94795373683634099</v>
      </c>
      <c r="Q80" s="297">
        <f t="shared" si="45"/>
        <v>0.95361252134406127</v>
      </c>
      <c r="R80" s="297">
        <f t="shared" si="45"/>
        <v>0.96301548288537908</v>
      </c>
      <c r="S80" s="297">
        <f t="shared" si="45"/>
        <v>0.97734529635947365</v>
      </c>
      <c r="T80" s="297">
        <f t="shared" si="45"/>
        <v>0.98599553304740462</v>
      </c>
      <c r="U80" s="297">
        <f t="shared" si="45"/>
        <v>0.9923268365091833</v>
      </c>
      <c r="W80" s="297">
        <f t="shared" ref="W80:AP80" si="46">W38/W37</f>
        <v>0.89584777249312653</v>
      </c>
      <c r="X80" s="297">
        <f t="shared" si="46"/>
        <v>0.90320474452530286</v>
      </c>
      <c r="Y80" s="297">
        <f t="shared" si="46"/>
        <v>0.92627911792611972</v>
      </c>
      <c r="Z80" s="297">
        <f t="shared" si="46"/>
        <v>0.9382256218062569</v>
      </c>
      <c r="AA80" s="297">
        <f t="shared" si="46"/>
        <v>0.94290068604006838</v>
      </c>
      <c r="AB80" s="297">
        <f t="shared" si="46"/>
        <v>0.94128891645949209</v>
      </c>
      <c r="AC80" s="297">
        <f t="shared" si="46"/>
        <v>0.93704769417258016</v>
      </c>
      <c r="AD80" s="297">
        <f t="shared" si="46"/>
        <v>0.93583517804726413</v>
      </c>
      <c r="AE80" s="297">
        <f t="shared" si="46"/>
        <v>0.93458601036540079</v>
      </c>
      <c r="AF80" s="297">
        <f t="shared" si="46"/>
        <v>0.93415014687592235</v>
      </c>
      <c r="AG80" s="297">
        <f t="shared" si="46"/>
        <v>0.93288548055544473</v>
      </c>
      <c r="AH80" s="297">
        <f t="shared" si="46"/>
        <v>0.93164833535333602</v>
      </c>
      <c r="AI80" s="297">
        <f t="shared" si="46"/>
        <v>0.93254789185400933</v>
      </c>
      <c r="AJ80" s="297">
        <f t="shared" si="46"/>
        <v>0.9355492873423723</v>
      </c>
      <c r="AK80" s="297">
        <f t="shared" si="46"/>
        <v>0.94115701136702135</v>
      </c>
      <c r="AL80" s="297">
        <f t="shared" si="46"/>
        <v>0.94987198701940212</v>
      </c>
      <c r="AM80" s="297">
        <f t="shared" si="46"/>
        <v>0.96088819537951764</v>
      </c>
      <c r="AN80" s="297">
        <f t="shared" si="46"/>
        <v>0.97263073893819074</v>
      </c>
      <c r="AO80" s="297">
        <f t="shared" si="46"/>
        <v>0.98317013937439457</v>
      </c>
      <c r="AP80" s="297">
        <f t="shared" si="46"/>
        <v>0.99109996941317202</v>
      </c>
      <c r="AR80" s="297">
        <f t="shared" ref="AR80:BK80" si="47">AR38/AR37</f>
        <v>0.88798034337573717</v>
      </c>
      <c r="AS80" s="297">
        <f t="shared" si="47"/>
        <v>0.90542123919483353</v>
      </c>
      <c r="AT80" s="297">
        <f t="shared" si="47"/>
        <v>0.92676260895051699</v>
      </c>
      <c r="AU80" s="297">
        <f t="shared" si="47"/>
        <v>0.93857652191583807</v>
      </c>
      <c r="AV80" s="297">
        <f t="shared" si="47"/>
        <v>0.94475913346527784</v>
      </c>
      <c r="AW80" s="297">
        <f t="shared" si="47"/>
        <v>0.94440675138553076</v>
      </c>
      <c r="AX80" s="297">
        <f t="shared" si="47"/>
        <v>0.94367777484967641</v>
      </c>
      <c r="AY80" s="297">
        <f t="shared" si="47"/>
        <v>0.94098184273096164</v>
      </c>
      <c r="AZ80" s="297">
        <f t="shared" si="47"/>
        <v>0.94016949476065848</v>
      </c>
      <c r="BA80" s="297">
        <f t="shared" si="47"/>
        <v>0.94090424226433178</v>
      </c>
      <c r="BB80" s="297">
        <f t="shared" si="47"/>
        <v>0.94114007715874126</v>
      </c>
      <c r="BC80" s="297">
        <f t="shared" si="47"/>
        <v>0.94107852965407457</v>
      </c>
      <c r="BD80" s="297">
        <f t="shared" si="47"/>
        <v>0.94265057055242896</v>
      </c>
      <c r="BE80" s="297">
        <f t="shared" si="47"/>
        <v>0.94564689555052028</v>
      </c>
      <c r="BF80" s="297">
        <f t="shared" si="47"/>
        <v>0.95097613081549082</v>
      </c>
      <c r="BG80" s="297">
        <f t="shared" si="47"/>
        <v>0.95890810795371761</v>
      </c>
      <c r="BH80" s="297">
        <f t="shared" si="47"/>
        <v>0.96891022613564914</v>
      </c>
      <c r="BI80" s="297">
        <f t="shared" si="47"/>
        <v>0.97933227824252245</v>
      </c>
      <c r="BJ80" s="297">
        <f t="shared" si="47"/>
        <v>0.9883192507478098</v>
      </c>
      <c r="BK80" s="297">
        <f t="shared" si="47"/>
        <v>0.99544717291602858</v>
      </c>
    </row>
    <row r="81" spans="2:63" x14ac:dyDescent="0.35">
      <c r="B81" s="297">
        <f t="shared" ref="B81:U81" si="48">B39/B38</f>
        <v>0.89272871190095815</v>
      </c>
      <c r="C81" s="297">
        <f t="shared" si="48"/>
        <v>0.9069387788508021</v>
      </c>
      <c r="D81" s="297">
        <f t="shared" si="48"/>
        <v>0.92478637872652281</v>
      </c>
      <c r="E81" s="297">
        <f t="shared" si="48"/>
        <v>0.93796511738932564</v>
      </c>
      <c r="F81" s="297">
        <f t="shared" si="48"/>
        <v>0.94092500030970005</v>
      </c>
      <c r="G81" s="297">
        <f t="shared" si="48"/>
        <v>0.94104230245514897</v>
      </c>
      <c r="H81" s="297">
        <f t="shared" si="48"/>
        <v>0.93855909908409563</v>
      </c>
      <c r="I81" s="297">
        <f t="shared" si="48"/>
        <v>0.93703951601877511</v>
      </c>
      <c r="J81" s="297">
        <f t="shared" si="48"/>
        <v>0.93702680310521969</v>
      </c>
      <c r="K81" s="297">
        <f t="shared" si="48"/>
        <v>0.93758646114910771</v>
      </c>
      <c r="L81" s="297">
        <f t="shared" si="48"/>
        <v>0.93769533800734761</v>
      </c>
      <c r="M81" s="297">
        <f t="shared" si="48"/>
        <v>0.9371667896530026</v>
      </c>
      <c r="N81" s="297">
        <f t="shared" si="48"/>
        <v>0.9375427710215305</v>
      </c>
      <c r="O81" s="297">
        <f t="shared" si="48"/>
        <v>0.94055653398299299</v>
      </c>
      <c r="P81" s="297">
        <f t="shared" si="48"/>
        <v>0.94671001642593666</v>
      </c>
      <c r="Q81" s="297">
        <f t="shared" si="48"/>
        <v>0.95517597683898614</v>
      </c>
      <c r="R81" s="297">
        <f t="shared" si="48"/>
        <v>0.96344806358089508</v>
      </c>
      <c r="S81" s="297">
        <f t="shared" si="48"/>
        <v>0.97364311721155739</v>
      </c>
      <c r="T81" s="297">
        <f t="shared" si="48"/>
        <v>0.98614209222797589</v>
      </c>
      <c r="U81" s="297">
        <f t="shared" si="48"/>
        <v>0.99509921962058445</v>
      </c>
      <c r="W81" s="297">
        <f t="shared" ref="W81:AP81" si="49">W39/W38</f>
        <v>0.90327151021343277</v>
      </c>
      <c r="X81" s="297">
        <f t="shared" si="49"/>
        <v>0.91587358853280787</v>
      </c>
      <c r="Y81" s="297">
        <f t="shared" si="49"/>
        <v>0.92586847382530479</v>
      </c>
      <c r="Z81" s="297">
        <f t="shared" si="49"/>
        <v>0.93898262513020947</v>
      </c>
      <c r="AA81" s="297">
        <f t="shared" si="49"/>
        <v>0.94197784957955488</v>
      </c>
      <c r="AB81" s="297">
        <f t="shared" si="49"/>
        <v>0.93988241695773689</v>
      </c>
      <c r="AC81" s="297">
        <f t="shared" si="49"/>
        <v>0.93726868359193038</v>
      </c>
      <c r="AD81" s="297">
        <f t="shared" si="49"/>
        <v>0.93569240537383047</v>
      </c>
      <c r="AE81" s="297">
        <f t="shared" si="49"/>
        <v>0.93646281148062771</v>
      </c>
      <c r="AF81" s="297">
        <f t="shared" si="49"/>
        <v>0.93633245054580572</v>
      </c>
      <c r="AG81" s="297">
        <f t="shared" si="49"/>
        <v>0.93532467502102989</v>
      </c>
      <c r="AH81" s="297">
        <f t="shared" si="49"/>
        <v>0.93415133616295698</v>
      </c>
      <c r="AI81" s="297">
        <f t="shared" si="49"/>
        <v>0.934737585253828</v>
      </c>
      <c r="AJ81" s="297">
        <f t="shared" si="49"/>
        <v>0.93756627402865067</v>
      </c>
      <c r="AK81" s="297">
        <f t="shared" si="49"/>
        <v>0.94280101417272399</v>
      </c>
      <c r="AL81" s="297">
        <f t="shared" si="49"/>
        <v>0.95095833717112033</v>
      </c>
      <c r="AM81" s="297">
        <f t="shared" si="49"/>
        <v>0.96150004408641754</v>
      </c>
      <c r="AN81" s="297">
        <f t="shared" si="49"/>
        <v>0.97282857794015543</v>
      </c>
      <c r="AO81" s="297">
        <f t="shared" si="49"/>
        <v>0.9831607330157015</v>
      </c>
      <c r="AP81" s="297">
        <f t="shared" si="49"/>
        <v>0.99385892196515657</v>
      </c>
      <c r="AR81" s="297">
        <f t="shared" ref="AR81:BK81" si="50">AR39/AR38</f>
        <v>0.887013801056453</v>
      </c>
      <c r="AS81" s="297">
        <f t="shared" si="50"/>
        <v>0.9021068330767561</v>
      </c>
      <c r="AT81" s="297">
        <f t="shared" si="50"/>
        <v>0.92411463744857525</v>
      </c>
      <c r="AU81" s="297">
        <f t="shared" si="50"/>
        <v>0.93722593375686858</v>
      </c>
      <c r="AV81" s="297">
        <f t="shared" si="50"/>
        <v>0.94012421210980057</v>
      </c>
      <c r="AW81" s="297">
        <f t="shared" si="50"/>
        <v>0.94148803948831983</v>
      </c>
      <c r="AX81" s="297">
        <f t="shared" si="50"/>
        <v>0.93924346723055452</v>
      </c>
      <c r="AY81" s="297">
        <f t="shared" si="50"/>
        <v>0.93786967906309582</v>
      </c>
      <c r="AZ81" s="297">
        <f t="shared" si="50"/>
        <v>0.9372314349422175</v>
      </c>
      <c r="BA81" s="297">
        <f t="shared" si="50"/>
        <v>0.93807729202120227</v>
      </c>
      <c r="BB81" s="297">
        <f t="shared" si="50"/>
        <v>0.93852888970413384</v>
      </c>
      <c r="BC81" s="297">
        <f t="shared" si="50"/>
        <v>0.93865994861735591</v>
      </c>
      <c r="BD81" s="297">
        <f t="shared" si="50"/>
        <v>0.94043027794247513</v>
      </c>
      <c r="BE81" s="297">
        <f t="shared" si="50"/>
        <v>0.94315964888526516</v>
      </c>
      <c r="BF81" s="297">
        <f t="shared" si="50"/>
        <v>0.94838791862062066</v>
      </c>
      <c r="BG81" s="297">
        <f t="shared" si="50"/>
        <v>0.95652741844831479</v>
      </c>
      <c r="BH81" s="297">
        <f t="shared" si="50"/>
        <v>0.96686362338657206</v>
      </c>
      <c r="BI81" s="297">
        <f t="shared" si="50"/>
        <v>0.97777802812194614</v>
      </c>
      <c r="BJ81" s="297">
        <f t="shared" si="50"/>
        <v>0.98734668227131961</v>
      </c>
      <c r="BK81" s="297">
        <f t="shared" si="50"/>
        <v>0.99677365090862924</v>
      </c>
    </row>
    <row r="82" spans="2:63" x14ac:dyDescent="0.35">
      <c r="B82" s="297">
        <f t="shared" ref="B82:U82" si="51">B40/B39</f>
        <v>0.89868559478541676</v>
      </c>
      <c r="C82" s="297">
        <f t="shared" si="51"/>
        <v>0.90673509087142445</v>
      </c>
      <c r="D82" s="297">
        <f t="shared" si="51"/>
        <v>0.92705761352451999</v>
      </c>
      <c r="E82" s="297">
        <f t="shared" si="51"/>
        <v>0.93821441447422138</v>
      </c>
      <c r="F82" s="297">
        <f t="shared" si="51"/>
        <v>0.93905092066764961</v>
      </c>
      <c r="G82" s="297">
        <f t="shared" si="51"/>
        <v>0.93872921312553947</v>
      </c>
      <c r="H82" s="297">
        <f t="shared" si="51"/>
        <v>0.93638762834910239</v>
      </c>
      <c r="I82" s="297">
        <f t="shared" si="51"/>
        <v>0.93525216257102195</v>
      </c>
      <c r="J82" s="297">
        <f t="shared" si="51"/>
        <v>0.93545433468062089</v>
      </c>
      <c r="K82" s="297">
        <f t="shared" si="51"/>
        <v>0.9360642599760528</v>
      </c>
      <c r="L82" s="297">
        <f t="shared" si="51"/>
        <v>0.93602152486866519</v>
      </c>
      <c r="M82" s="297">
        <f t="shared" si="51"/>
        <v>0.93568877414328699</v>
      </c>
      <c r="N82" s="297">
        <f t="shared" si="51"/>
        <v>0.93679010437700416</v>
      </c>
      <c r="O82" s="297">
        <f t="shared" si="51"/>
        <v>0.93872286491623391</v>
      </c>
      <c r="P82" s="297">
        <f t="shared" si="51"/>
        <v>0.94405721392204867</v>
      </c>
      <c r="Q82" s="297">
        <f t="shared" si="51"/>
        <v>0.95293667461846987</v>
      </c>
      <c r="R82" s="297">
        <f t="shared" si="51"/>
        <v>0.96370222181685194</v>
      </c>
      <c r="S82" s="297">
        <f t="shared" si="51"/>
        <v>0.97333082160154272</v>
      </c>
      <c r="T82" s="297">
        <f t="shared" si="51"/>
        <v>0.98292876245843019</v>
      </c>
      <c r="U82" s="297">
        <f t="shared" si="51"/>
        <v>0.99300186751418662</v>
      </c>
      <c r="W82" s="297">
        <f t="shared" ref="W82:AP82" si="52">W40/W39</f>
        <v>0.9144354749539797</v>
      </c>
      <c r="X82" s="297">
        <f t="shared" si="52"/>
        <v>0.91431722725228493</v>
      </c>
      <c r="Y82" s="297">
        <f t="shared" si="52"/>
        <v>0.9311604192962174</v>
      </c>
      <c r="Z82" s="297">
        <f t="shared" si="52"/>
        <v>0.94303521964910786</v>
      </c>
      <c r="AA82" s="297">
        <f t="shared" si="52"/>
        <v>0.94204363059516449</v>
      </c>
      <c r="AB82" s="297">
        <f t="shared" si="52"/>
        <v>0.940031871019398</v>
      </c>
      <c r="AC82" s="297">
        <f t="shared" si="52"/>
        <v>0.93606567274972774</v>
      </c>
      <c r="AD82" s="297">
        <f t="shared" si="52"/>
        <v>0.93557553576028851</v>
      </c>
      <c r="AE82" s="297">
        <f t="shared" si="52"/>
        <v>0.93569181336544249</v>
      </c>
      <c r="AF82" s="297">
        <f t="shared" si="52"/>
        <v>0.93605667830745076</v>
      </c>
      <c r="AG82" s="297">
        <f t="shared" si="52"/>
        <v>0.93576283181294273</v>
      </c>
      <c r="AH82" s="297">
        <f t="shared" si="52"/>
        <v>0.93445740187716253</v>
      </c>
      <c r="AI82" s="297">
        <f t="shared" si="52"/>
        <v>0.93505826901860301</v>
      </c>
      <c r="AJ82" s="297">
        <f t="shared" si="52"/>
        <v>0.93764191058281932</v>
      </c>
      <c r="AK82" s="297">
        <f t="shared" si="52"/>
        <v>0.94270298121389229</v>
      </c>
      <c r="AL82" s="297">
        <f t="shared" si="52"/>
        <v>0.95066843524306055</v>
      </c>
      <c r="AM82" s="297">
        <f t="shared" si="52"/>
        <v>0.96094699039800013</v>
      </c>
      <c r="AN82" s="297">
        <f t="shared" si="52"/>
        <v>0.97223745795159755</v>
      </c>
      <c r="AO82" s="297">
        <f t="shared" si="52"/>
        <v>0.98260949110579121</v>
      </c>
      <c r="AP82" s="297">
        <f t="shared" si="52"/>
        <v>0.99158986307184516</v>
      </c>
      <c r="AR82" s="297">
        <f t="shared" ref="AR82:BK82" si="53">AR40/AR39</f>
        <v>0.8898156546022955</v>
      </c>
      <c r="AS82" s="297">
        <f t="shared" si="53"/>
        <v>0.90197912520957479</v>
      </c>
      <c r="AT82" s="297">
        <f t="shared" si="53"/>
        <v>0.92454316895663213</v>
      </c>
      <c r="AU82" s="297">
        <f t="shared" si="53"/>
        <v>0.93563180006014546</v>
      </c>
      <c r="AV82" s="297">
        <f t="shared" si="53"/>
        <v>0.9372367627109971</v>
      </c>
      <c r="AW82" s="297">
        <f t="shared" si="53"/>
        <v>0.93773350829116031</v>
      </c>
      <c r="AX82" s="297">
        <f t="shared" si="53"/>
        <v>0.93642462064269527</v>
      </c>
      <c r="AY82" s="297">
        <f t="shared" si="53"/>
        <v>0.93481149910918748</v>
      </c>
      <c r="AZ82" s="297">
        <f t="shared" si="53"/>
        <v>0.93504452839230512</v>
      </c>
      <c r="BA82" s="297">
        <f t="shared" si="53"/>
        <v>0.93581908179616946</v>
      </c>
      <c r="BB82" s="297">
        <f t="shared" si="53"/>
        <v>0.9357844948768812</v>
      </c>
      <c r="BC82" s="297">
        <f t="shared" si="53"/>
        <v>0.93568241118169515</v>
      </c>
      <c r="BD82" s="297">
        <f t="shared" si="53"/>
        <v>0.93737189972341994</v>
      </c>
      <c r="BE82" s="297">
        <f t="shared" si="53"/>
        <v>0.94013614492617215</v>
      </c>
      <c r="BF82" s="297">
        <f t="shared" si="53"/>
        <v>0.94522895829860909</v>
      </c>
      <c r="BG82" s="297">
        <f t="shared" si="53"/>
        <v>0.95340404518970556</v>
      </c>
      <c r="BH82" s="297">
        <f t="shared" si="53"/>
        <v>0.96409231840802057</v>
      </c>
      <c r="BI82" s="297">
        <f t="shared" si="53"/>
        <v>0.97559839658629144</v>
      </c>
      <c r="BJ82" s="297">
        <f t="shared" si="53"/>
        <v>0.98583515646120878</v>
      </c>
      <c r="BK82" s="297">
        <f t="shared" si="53"/>
        <v>0.99422322304313016</v>
      </c>
    </row>
    <row r="83" spans="2:63" x14ac:dyDescent="0.35">
      <c r="B83" s="297">
        <f t="shared" ref="B83:U83" si="54">B41/B40</f>
        <v>0.90314784651962898</v>
      </c>
      <c r="C83" s="297">
        <f t="shared" si="54"/>
        <v>0.9092835239313295</v>
      </c>
      <c r="D83" s="297">
        <f t="shared" si="54"/>
        <v>0.92921979229357154</v>
      </c>
      <c r="E83" s="297">
        <f t="shared" si="54"/>
        <v>0.9382198898487184</v>
      </c>
      <c r="F83" s="297">
        <f t="shared" si="54"/>
        <v>0.93775905378339075</v>
      </c>
      <c r="G83" s="297">
        <f t="shared" si="54"/>
        <v>0.93545134428786336</v>
      </c>
      <c r="H83" s="297">
        <f t="shared" si="54"/>
        <v>0.93269356555763661</v>
      </c>
      <c r="I83" s="297">
        <f t="shared" si="54"/>
        <v>0.93261395342707465</v>
      </c>
      <c r="J83" s="297">
        <f t="shared" si="54"/>
        <v>0.93329234990576648</v>
      </c>
      <c r="K83" s="297">
        <f t="shared" si="54"/>
        <v>0.93430251303165968</v>
      </c>
      <c r="L83" s="297">
        <f t="shared" si="54"/>
        <v>0.93452201853216199</v>
      </c>
      <c r="M83" s="297">
        <f t="shared" si="54"/>
        <v>0.93402782853792155</v>
      </c>
      <c r="N83" s="297">
        <f t="shared" si="54"/>
        <v>0.93531675616773702</v>
      </c>
      <c r="O83" s="297">
        <f t="shared" si="54"/>
        <v>0.93805435442241625</v>
      </c>
      <c r="P83" s="297">
        <f t="shared" si="54"/>
        <v>0.94251988896828842</v>
      </c>
      <c r="Q83" s="297">
        <f t="shared" si="54"/>
        <v>0.95087059447124944</v>
      </c>
      <c r="R83" s="297">
        <f t="shared" si="54"/>
        <v>0.96220516218577457</v>
      </c>
      <c r="S83" s="297">
        <f t="shared" si="54"/>
        <v>0.97402114915502891</v>
      </c>
      <c r="T83" s="297">
        <f t="shared" si="54"/>
        <v>0.98314249725554981</v>
      </c>
      <c r="U83" s="297">
        <f t="shared" si="54"/>
        <v>0.99146941204283068</v>
      </c>
      <c r="W83" s="297">
        <f t="shared" ref="W83:AP83" si="55">W41/W40</f>
        <v>0.92080571196424033</v>
      </c>
      <c r="X83" s="297">
        <f t="shared" si="55"/>
        <v>0.91987904235201945</v>
      </c>
      <c r="Y83" s="297">
        <f t="shared" si="55"/>
        <v>0.93721537378907527</v>
      </c>
      <c r="Z83" s="297">
        <f t="shared" si="55"/>
        <v>0.94507848325424004</v>
      </c>
      <c r="AA83" s="297">
        <f t="shared" si="55"/>
        <v>0.94211712036766049</v>
      </c>
      <c r="AB83" s="297">
        <f t="shared" si="55"/>
        <v>0.93895800419345488</v>
      </c>
      <c r="AC83" s="297">
        <f t="shared" si="55"/>
        <v>0.93466599221710744</v>
      </c>
      <c r="AD83" s="297">
        <f t="shared" si="55"/>
        <v>0.93555472977821752</v>
      </c>
      <c r="AE83" s="297">
        <f t="shared" si="55"/>
        <v>0.93676023314905077</v>
      </c>
      <c r="AF83" s="297">
        <f t="shared" si="55"/>
        <v>0.93740796295252371</v>
      </c>
      <c r="AG83" s="297">
        <f t="shared" si="55"/>
        <v>0.93715956407972367</v>
      </c>
      <c r="AH83" s="297">
        <f t="shared" si="55"/>
        <v>0.93592283849260671</v>
      </c>
      <c r="AI83" s="297">
        <f t="shared" si="55"/>
        <v>0.936403068136755</v>
      </c>
      <c r="AJ83" s="297">
        <f t="shared" si="55"/>
        <v>0.93915139841448547</v>
      </c>
      <c r="AK83" s="297">
        <f t="shared" si="55"/>
        <v>0.9439320978612189</v>
      </c>
      <c r="AL83" s="297">
        <f t="shared" si="55"/>
        <v>0.95160357407375817</v>
      </c>
      <c r="AM83" s="297">
        <f t="shared" si="55"/>
        <v>0.96160200431570408</v>
      </c>
      <c r="AN83" s="297">
        <f t="shared" si="55"/>
        <v>0.97251269932360285</v>
      </c>
      <c r="AO83" s="297">
        <f t="shared" si="55"/>
        <v>0.98264616460693865</v>
      </c>
      <c r="AP83" s="297">
        <f t="shared" si="55"/>
        <v>0.99179501438616646</v>
      </c>
      <c r="AR83" s="297">
        <f t="shared" ref="AR83:BK83" si="56">AR41/AR40</f>
        <v>0.89274391822160681</v>
      </c>
      <c r="AS83" s="297">
        <f t="shared" si="56"/>
        <v>0.90318589241390024</v>
      </c>
      <c r="AT83" s="297">
        <f t="shared" si="56"/>
        <v>0.92482872306447794</v>
      </c>
      <c r="AU83" s="297">
        <f t="shared" si="56"/>
        <v>0.93453986672925182</v>
      </c>
      <c r="AV83" s="297">
        <f t="shared" si="56"/>
        <v>0.93526020955598421</v>
      </c>
      <c r="AW83" s="297">
        <f t="shared" si="56"/>
        <v>0.93303680838893777</v>
      </c>
      <c r="AX83" s="297">
        <f t="shared" si="56"/>
        <v>0.93109248392910737</v>
      </c>
      <c r="AY83" s="297">
        <f t="shared" si="56"/>
        <v>0.93038991345375832</v>
      </c>
      <c r="AZ83" s="297">
        <f t="shared" si="56"/>
        <v>0.9307334860699088</v>
      </c>
      <c r="BA83" s="297">
        <f t="shared" si="56"/>
        <v>0.93206319342749067</v>
      </c>
      <c r="BB83" s="297">
        <f t="shared" si="56"/>
        <v>0.93247484053958396</v>
      </c>
      <c r="BC83" s="297">
        <f t="shared" si="56"/>
        <v>0.93220588405590021</v>
      </c>
      <c r="BD83" s="297">
        <f t="shared" si="56"/>
        <v>0.93361041089537478</v>
      </c>
      <c r="BE83" s="297">
        <f t="shared" si="56"/>
        <v>0.93643397990401356</v>
      </c>
      <c r="BF83" s="297">
        <f t="shared" si="56"/>
        <v>0.94155890333045078</v>
      </c>
      <c r="BG83" s="297">
        <f t="shared" si="56"/>
        <v>0.94989931612324119</v>
      </c>
      <c r="BH83" s="297">
        <f t="shared" si="56"/>
        <v>0.96107669864644174</v>
      </c>
      <c r="BI83" s="297">
        <f t="shared" si="56"/>
        <v>0.97326275560193554</v>
      </c>
      <c r="BJ83" s="297">
        <f t="shared" si="56"/>
        <v>0.98427741244434752</v>
      </c>
      <c r="BK83" s="297">
        <f t="shared" si="56"/>
        <v>0.9917910499075494</v>
      </c>
    </row>
    <row r="84" spans="2:63" x14ac:dyDescent="0.35">
      <c r="B84" s="297">
        <f t="shared" ref="B84:U84" si="57">B42/B41</f>
        <v>0.90390440663265326</v>
      </c>
      <c r="C84" s="297">
        <f t="shared" si="57"/>
        <v>0.90826207883907206</v>
      </c>
      <c r="D84" s="297">
        <f t="shared" si="57"/>
        <v>0.92651057407376214</v>
      </c>
      <c r="E84" s="297">
        <f t="shared" si="57"/>
        <v>0.93833033509187136</v>
      </c>
      <c r="F84" s="297">
        <f t="shared" si="57"/>
        <v>0.9379625520159891</v>
      </c>
      <c r="G84" s="297">
        <f t="shared" si="57"/>
        <v>0.93396002204887396</v>
      </c>
      <c r="H84" s="297">
        <f t="shared" si="57"/>
        <v>0.93070233535973279</v>
      </c>
      <c r="I84" s="297">
        <f t="shared" si="57"/>
        <v>0.93013197776071421</v>
      </c>
      <c r="J84" s="297">
        <f t="shared" si="57"/>
        <v>0.93126389803838794</v>
      </c>
      <c r="K84" s="297">
        <f t="shared" si="57"/>
        <v>0.93302068575822561</v>
      </c>
      <c r="L84" s="297">
        <f t="shared" si="57"/>
        <v>0.93326107413293813</v>
      </c>
      <c r="M84" s="297">
        <f t="shared" si="57"/>
        <v>0.93302001446377414</v>
      </c>
      <c r="N84" s="297">
        <f t="shared" si="57"/>
        <v>0.93417348392304589</v>
      </c>
      <c r="O84" s="297">
        <f t="shared" si="57"/>
        <v>0.9369307365139361</v>
      </c>
      <c r="P84" s="297">
        <f t="shared" si="57"/>
        <v>0.94194940294296525</v>
      </c>
      <c r="Q84" s="297">
        <f t="shared" si="57"/>
        <v>0.94955714647986134</v>
      </c>
      <c r="R84" s="297">
        <f t="shared" si="57"/>
        <v>0.9604138287742604</v>
      </c>
      <c r="S84" s="297">
        <f t="shared" si="57"/>
        <v>0.97269305960231411</v>
      </c>
      <c r="T84" s="297">
        <f t="shared" si="57"/>
        <v>0.98359680018891316</v>
      </c>
      <c r="U84" s="297">
        <f t="shared" si="57"/>
        <v>0.9930368890325193</v>
      </c>
      <c r="W84" s="297">
        <f t="shared" ref="W84:AP84" si="58">W42/W41</f>
        <v>0.92400427330687074</v>
      </c>
      <c r="X84" s="297">
        <f t="shared" si="58"/>
        <v>0.9202910926096608</v>
      </c>
      <c r="Y84" s="297">
        <f t="shared" si="58"/>
        <v>0.93373816268812759</v>
      </c>
      <c r="Z84" s="297">
        <f t="shared" si="58"/>
        <v>0.94653651637964231</v>
      </c>
      <c r="AA84" s="297">
        <f t="shared" si="58"/>
        <v>0.94603857570375249</v>
      </c>
      <c r="AB84" s="297">
        <f t="shared" si="58"/>
        <v>0.93777955067986141</v>
      </c>
      <c r="AC84" s="297">
        <f t="shared" si="58"/>
        <v>0.93363293737745012</v>
      </c>
      <c r="AD84" s="297">
        <f t="shared" si="58"/>
        <v>0.9334195077959323</v>
      </c>
      <c r="AE84" s="297">
        <f t="shared" si="58"/>
        <v>0.93538938641058023</v>
      </c>
      <c r="AF84" s="297">
        <f t="shared" si="58"/>
        <v>0.93705016651118567</v>
      </c>
      <c r="AG84" s="297">
        <f t="shared" si="58"/>
        <v>0.9363651330076882</v>
      </c>
      <c r="AH84" s="297">
        <f t="shared" si="58"/>
        <v>0.93573908843191966</v>
      </c>
      <c r="AI84" s="297">
        <f t="shared" si="58"/>
        <v>0.93625577994703313</v>
      </c>
      <c r="AJ84" s="297">
        <f t="shared" si="58"/>
        <v>0.93862454051214006</v>
      </c>
      <c r="AK84" s="297">
        <f t="shared" si="58"/>
        <v>0.94350287902883434</v>
      </c>
      <c r="AL84" s="297">
        <f t="shared" si="58"/>
        <v>0.95100670995620462</v>
      </c>
      <c r="AM84" s="297">
        <f t="shared" si="58"/>
        <v>0.96086471815887442</v>
      </c>
      <c r="AN84" s="297">
        <f t="shared" si="58"/>
        <v>0.97177751152320568</v>
      </c>
      <c r="AO84" s="297">
        <f t="shared" si="58"/>
        <v>0.98204035776849996</v>
      </c>
      <c r="AP84" s="297">
        <f t="shared" si="58"/>
        <v>0.9925965037625718</v>
      </c>
      <c r="AR84" s="297">
        <f t="shared" ref="AR84:BK84" si="59">AR42/AR41</f>
        <v>0.8923307151406431</v>
      </c>
      <c r="AS84" s="297">
        <f t="shared" si="59"/>
        <v>0.9015985199393427</v>
      </c>
      <c r="AT84" s="297">
        <f t="shared" si="59"/>
        <v>0.92238533446285498</v>
      </c>
      <c r="AU84" s="297">
        <f t="shared" si="59"/>
        <v>0.93429755662778935</v>
      </c>
      <c r="AV84" s="297">
        <f t="shared" si="59"/>
        <v>0.93362853780538757</v>
      </c>
      <c r="AW84" s="297">
        <f t="shared" si="59"/>
        <v>0.93148599612066618</v>
      </c>
      <c r="AX84" s="297">
        <f t="shared" si="59"/>
        <v>0.92849956396092459</v>
      </c>
      <c r="AY84" s="297">
        <f t="shared" si="59"/>
        <v>0.92758726244632994</v>
      </c>
      <c r="AZ84" s="297">
        <f t="shared" si="59"/>
        <v>0.92819857213960766</v>
      </c>
      <c r="BA84" s="297">
        <f t="shared" si="59"/>
        <v>0.93008637994846721</v>
      </c>
      <c r="BB84" s="297">
        <f t="shared" si="59"/>
        <v>0.93086073853870621</v>
      </c>
      <c r="BC84" s="297">
        <f t="shared" si="59"/>
        <v>0.93076460594847588</v>
      </c>
      <c r="BD84" s="297">
        <f t="shared" si="59"/>
        <v>0.93203585654990018</v>
      </c>
      <c r="BE84" s="297">
        <f t="shared" si="59"/>
        <v>0.93458607586788345</v>
      </c>
      <c r="BF84" s="297">
        <f t="shared" si="59"/>
        <v>0.93966662766491771</v>
      </c>
      <c r="BG84" s="297">
        <f t="shared" si="59"/>
        <v>0.94804094704365949</v>
      </c>
      <c r="BH84" s="297">
        <f t="shared" si="59"/>
        <v>0.95927859924223913</v>
      </c>
      <c r="BI84" s="297">
        <f t="shared" si="59"/>
        <v>0.97177098616525404</v>
      </c>
      <c r="BJ84" s="297">
        <f t="shared" si="59"/>
        <v>0.98322014149465231</v>
      </c>
      <c r="BK84" s="297">
        <f t="shared" si="59"/>
        <v>0.99384753144997029</v>
      </c>
    </row>
    <row r="85" spans="2:63" x14ac:dyDescent="0.35">
      <c r="B85" s="297">
        <f t="shared" ref="B85:U85" si="60">B43/B42</f>
        <v>0.90903380442432213</v>
      </c>
      <c r="C85" s="297">
        <f t="shared" si="60"/>
        <v>0.91112835947876847</v>
      </c>
      <c r="D85" s="297">
        <f t="shared" si="60"/>
        <v>0.93054917103948043</v>
      </c>
      <c r="E85" s="297">
        <f t="shared" si="60"/>
        <v>0.93640541496788732</v>
      </c>
      <c r="F85" s="297">
        <f t="shared" si="60"/>
        <v>0.93553034229899334</v>
      </c>
      <c r="G85" s="297">
        <f t="shared" si="60"/>
        <v>0.93114460345032601</v>
      </c>
      <c r="H85" s="297">
        <f t="shared" si="60"/>
        <v>0.92855567765053926</v>
      </c>
      <c r="I85" s="297">
        <f t="shared" si="60"/>
        <v>0.92866928902582291</v>
      </c>
      <c r="J85" s="297">
        <f t="shared" si="60"/>
        <v>0.92982285972447809</v>
      </c>
      <c r="K85" s="297">
        <f t="shared" si="60"/>
        <v>0.93075247388049676</v>
      </c>
      <c r="L85" s="297">
        <f t="shared" si="60"/>
        <v>0.93107268873694027</v>
      </c>
      <c r="M85" s="297">
        <f t="shared" si="60"/>
        <v>0.92986997952273698</v>
      </c>
      <c r="N85" s="297">
        <f t="shared" si="60"/>
        <v>0.93090950659199245</v>
      </c>
      <c r="O85" s="297">
        <f t="shared" si="60"/>
        <v>0.93377289563343324</v>
      </c>
      <c r="P85" s="297">
        <f t="shared" si="60"/>
        <v>0.93904751784703766</v>
      </c>
      <c r="Q85" s="297">
        <f t="shared" si="60"/>
        <v>0.94721638638132699</v>
      </c>
      <c r="R85" s="297">
        <f t="shared" si="60"/>
        <v>0.95785106188755254</v>
      </c>
      <c r="S85" s="297">
        <f t="shared" si="60"/>
        <v>0.97023843081650996</v>
      </c>
      <c r="T85" s="297">
        <f t="shared" si="60"/>
        <v>0.98197848205944738</v>
      </c>
      <c r="U85" s="297">
        <f t="shared" si="60"/>
        <v>0.98998944432471481</v>
      </c>
      <c r="W85" s="297">
        <f t="shared" ref="W85:AP85" si="61">W43/W42</f>
        <v>0.92908221383624989</v>
      </c>
      <c r="X85" s="297">
        <f t="shared" si="61"/>
        <v>0.92942773459192407</v>
      </c>
      <c r="Y85" s="297">
        <f t="shared" si="61"/>
        <v>0.94226735750632107</v>
      </c>
      <c r="Z85" s="297">
        <f t="shared" si="61"/>
        <v>0.94406092584501367</v>
      </c>
      <c r="AA85" s="297">
        <f t="shared" si="61"/>
        <v>0.94345080655020919</v>
      </c>
      <c r="AB85" s="297">
        <f t="shared" si="61"/>
        <v>0.93682144437069714</v>
      </c>
      <c r="AC85" s="297">
        <f t="shared" si="61"/>
        <v>0.93431939000353215</v>
      </c>
      <c r="AD85" s="297">
        <f t="shared" si="61"/>
        <v>0.93383114394860323</v>
      </c>
      <c r="AE85" s="297">
        <f t="shared" si="61"/>
        <v>0.93595177130138052</v>
      </c>
      <c r="AF85" s="297">
        <f t="shared" si="61"/>
        <v>0.9368373509376936</v>
      </c>
      <c r="AG85" s="297">
        <f t="shared" si="61"/>
        <v>0.93741934591382592</v>
      </c>
      <c r="AH85" s="297">
        <f t="shared" si="61"/>
        <v>0.93541421876185193</v>
      </c>
      <c r="AI85" s="297">
        <f t="shared" si="61"/>
        <v>0.93588846020344141</v>
      </c>
      <c r="AJ85" s="297">
        <f t="shared" si="61"/>
        <v>0.93839063812953138</v>
      </c>
      <c r="AK85" s="297">
        <f t="shared" si="61"/>
        <v>0.94284113796560343</v>
      </c>
      <c r="AL85" s="297">
        <f t="shared" si="61"/>
        <v>0.95018242001014741</v>
      </c>
      <c r="AM85" s="297">
        <f t="shared" si="61"/>
        <v>0.95991591145715116</v>
      </c>
      <c r="AN85" s="297">
        <f t="shared" si="61"/>
        <v>0.97083237257431154</v>
      </c>
      <c r="AO85" s="297">
        <f t="shared" si="61"/>
        <v>0.981187737445543</v>
      </c>
      <c r="AP85" s="297">
        <f t="shared" si="61"/>
        <v>0.98868390083896518</v>
      </c>
      <c r="AR85" s="297">
        <f t="shared" ref="AR85:BK85" si="62">AR43/AR42</f>
        <v>0.89657469380610488</v>
      </c>
      <c r="AS85" s="297">
        <f t="shared" si="62"/>
        <v>0.9002305853075685</v>
      </c>
      <c r="AT85" s="297">
        <f t="shared" si="62"/>
        <v>0.92374336268228874</v>
      </c>
      <c r="AU85" s="297">
        <f t="shared" si="62"/>
        <v>0.93241603451727362</v>
      </c>
      <c r="AV85" s="297">
        <f t="shared" si="62"/>
        <v>0.93102402787499261</v>
      </c>
      <c r="AW85" s="297">
        <f t="shared" si="62"/>
        <v>0.92738006449419774</v>
      </c>
      <c r="AX85" s="297">
        <f t="shared" si="62"/>
        <v>0.92445277602479037</v>
      </c>
      <c r="AY85" s="297">
        <f t="shared" si="62"/>
        <v>0.9247891204748443</v>
      </c>
      <c r="AZ85" s="297">
        <f t="shared" si="62"/>
        <v>0.92537828564201019</v>
      </c>
      <c r="BA85" s="297">
        <f t="shared" si="62"/>
        <v>0.92641576710086482</v>
      </c>
      <c r="BB85" s="297">
        <f t="shared" si="62"/>
        <v>0.92655237831124826</v>
      </c>
      <c r="BC85" s="297">
        <f t="shared" si="62"/>
        <v>0.92567114191321065</v>
      </c>
      <c r="BD85" s="297">
        <f t="shared" si="62"/>
        <v>0.9267692048561138</v>
      </c>
      <c r="BE85" s="297">
        <f t="shared" si="62"/>
        <v>0.92937979642521251</v>
      </c>
      <c r="BF85" s="297">
        <f t="shared" si="62"/>
        <v>0.93467216848784651</v>
      </c>
      <c r="BG85" s="297">
        <f t="shared" si="62"/>
        <v>0.94328887619205282</v>
      </c>
      <c r="BH85" s="297">
        <f t="shared" si="62"/>
        <v>0.95513576034619552</v>
      </c>
      <c r="BI85" s="297">
        <f t="shared" si="62"/>
        <v>0.96844165776192903</v>
      </c>
      <c r="BJ85" s="297">
        <f t="shared" si="62"/>
        <v>0.98086897471691858</v>
      </c>
      <c r="BK85" s="297">
        <f t="shared" si="62"/>
        <v>0.99097438242387148</v>
      </c>
    </row>
    <row r="86" spans="2:63" x14ac:dyDescent="0.35">
      <c r="B86" s="297">
        <f t="shared" ref="B86:U86" si="63">B44/B43</f>
        <v>0.91382823460770046</v>
      </c>
      <c r="C86" s="297">
        <f t="shared" si="63"/>
        <v>0.91572674525580489</v>
      </c>
      <c r="D86" s="297">
        <f t="shared" si="63"/>
        <v>0.93207664307598104</v>
      </c>
      <c r="E86" s="297">
        <f t="shared" si="63"/>
        <v>0.94062007527155567</v>
      </c>
      <c r="F86" s="297">
        <f t="shared" si="63"/>
        <v>0.93850695775191506</v>
      </c>
      <c r="G86" s="297">
        <f t="shared" si="63"/>
        <v>0.93408164308176145</v>
      </c>
      <c r="H86" s="297">
        <f t="shared" si="63"/>
        <v>0.93009482361489559</v>
      </c>
      <c r="I86" s="297">
        <f t="shared" si="63"/>
        <v>0.92884630482470332</v>
      </c>
      <c r="J86" s="297">
        <f t="shared" si="63"/>
        <v>0.93033698708641643</v>
      </c>
      <c r="K86" s="297">
        <f t="shared" si="63"/>
        <v>0.93194292897263165</v>
      </c>
      <c r="L86" s="297">
        <f t="shared" si="63"/>
        <v>0.93122503410619395</v>
      </c>
      <c r="M86" s="297">
        <f t="shared" si="63"/>
        <v>0.93046289816185557</v>
      </c>
      <c r="N86" s="297">
        <f t="shared" si="63"/>
        <v>0.93113835902968767</v>
      </c>
      <c r="O86" s="297">
        <f t="shared" si="63"/>
        <v>0.93370855415055254</v>
      </c>
      <c r="P86" s="297">
        <f t="shared" si="63"/>
        <v>0.93872127286398599</v>
      </c>
      <c r="Q86" s="297">
        <f t="shared" si="63"/>
        <v>0.94681635149650734</v>
      </c>
      <c r="R86" s="297">
        <f t="shared" si="63"/>
        <v>0.95751949605789222</v>
      </c>
      <c r="S86" s="297">
        <f t="shared" si="63"/>
        <v>0.96939307816461906</v>
      </c>
      <c r="T86" s="297">
        <f t="shared" si="63"/>
        <v>0.9809648308373089</v>
      </c>
      <c r="U86" s="297">
        <f t="shared" si="63"/>
        <v>0.99299024982148443</v>
      </c>
      <c r="W86" s="297">
        <f t="shared" ref="W86:AP86" si="64">W44/W43</f>
        <v>0.93564035073342988</v>
      </c>
      <c r="X86" s="297">
        <f t="shared" si="64"/>
        <v>0.93241709347326807</v>
      </c>
      <c r="Y86" s="297">
        <f t="shared" si="64"/>
        <v>0.9384353125918905</v>
      </c>
      <c r="Z86" s="297">
        <f t="shared" si="64"/>
        <v>0.95106145582484825</v>
      </c>
      <c r="AA86" s="297">
        <f t="shared" si="64"/>
        <v>0.94751027960274692</v>
      </c>
      <c r="AB86" s="297">
        <f t="shared" si="64"/>
        <v>0.94076891222627346</v>
      </c>
      <c r="AC86" s="297">
        <f t="shared" si="64"/>
        <v>0.93564899846758409</v>
      </c>
      <c r="AD86" s="297">
        <f t="shared" si="64"/>
        <v>0.93460745500340758</v>
      </c>
      <c r="AE86" s="297">
        <f t="shared" si="64"/>
        <v>0.9370747094840437</v>
      </c>
      <c r="AF86" s="297">
        <f t="shared" si="64"/>
        <v>0.93854840240719184</v>
      </c>
      <c r="AG86" s="297">
        <f t="shared" si="64"/>
        <v>0.93772444177514935</v>
      </c>
      <c r="AH86" s="297">
        <f t="shared" si="64"/>
        <v>0.9366108771232956</v>
      </c>
      <c r="AI86" s="297">
        <f t="shared" si="64"/>
        <v>0.93653310826132685</v>
      </c>
      <c r="AJ86" s="297">
        <f t="shared" si="64"/>
        <v>0.9387008314993327</v>
      </c>
      <c r="AK86" s="297">
        <f t="shared" si="64"/>
        <v>0.94317414229753127</v>
      </c>
      <c r="AL86" s="297">
        <f t="shared" si="64"/>
        <v>0.95015362271356907</v>
      </c>
      <c r="AM86" s="297">
        <f t="shared" si="64"/>
        <v>0.95958690349091824</v>
      </c>
      <c r="AN86" s="297">
        <f t="shared" si="64"/>
        <v>0.97031902078751675</v>
      </c>
      <c r="AO86" s="297">
        <f t="shared" si="64"/>
        <v>0.9806378692868557</v>
      </c>
      <c r="AP86" s="297">
        <f t="shared" si="64"/>
        <v>0.99264007159795831</v>
      </c>
      <c r="AR86" s="297">
        <f t="shared" ref="AR86:BK86" si="65">AR44/AR43</f>
        <v>0.90038212241601301</v>
      </c>
      <c r="AS86" s="297">
        <f t="shared" si="65"/>
        <v>0.90533045355061126</v>
      </c>
      <c r="AT86" s="297">
        <f t="shared" si="65"/>
        <v>0.92850818767707999</v>
      </c>
      <c r="AU86" s="297">
        <f t="shared" si="65"/>
        <v>0.93525341415532248</v>
      </c>
      <c r="AV86" s="297">
        <f t="shared" si="65"/>
        <v>0.93366801568186253</v>
      </c>
      <c r="AW86" s="297">
        <f t="shared" si="65"/>
        <v>0.92994402048089941</v>
      </c>
      <c r="AX86" s="297">
        <f t="shared" si="65"/>
        <v>0.92623202930313642</v>
      </c>
      <c r="AY86" s="297">
        <f t="shared" si="65"/>
        <v>0.92445842945022938</v>
      </c>
      <c r="AZ86" s="297">
        <f t="shared" si="65"/>
        <v>0.92543697912332867</v>
      </c>
      <c r="BA86" s="297">
        <f t="shared" si="65"/>
        <v>0.92720516994646351</v>
      </c>
      <c r="BB86" s="297">
        <f t="shared" si="65"/>
        <v>0.92648309982694099</v>
      </c>
      <c r="BC86" s="297">
        <f t="shared" si="65"/>
        <v>0.92572753501220217</v>
      </c>
      <c r="BD86" s="297">
        <f t="shared" si="65"/>
        <v>0.92663032936511813</v>
      </c>
      <c r="BE86" s="297">
        <f t="shared" si="65"/>
        <v>0.92905095442398489</v>
      </c>
      <c r="BF86" s="297">
        <f t="shared" si="65"/>
        <v>0.93397218632277967</v>
      </c>
      <c r="BG86" s="297">
        <f t="shared" si="65"/>
        <v>0.94237608675444728</v>
      </c>
      <c r="BH86" s="297">
        <f t="shared" si="65"/>
        <v>0.95395124070296344</v>
      </c>
      <c r="BI86" s="297">
        <f t="shared" si="65"/>
        <v>0.96722611258497271</v>
      </c>
      <c r="BJ86" s="297">
        <f t="shared" si="65"/>
        <v>0.97982673317581859</v>
      </c>
      <c r="BK86" s="297">
        <f t="shared" si="65"/>
        <v>0.99206652038854526</v>
      </c>
    </row>
    <row r="87" spans="2:63" x14ac:dyDescent="0.35">
      <c r="B87" s="297">
        <f t="shared" ref="B87:U87" si="66">B45/B44</f>
        <v>0.91364330268749516</v>
      </c>
      <c r="C87" s="297">
        <f t="shared" si="66"/>
        <v>0.91148100223406603</v>
      </c>
      <c r="D87" s="297">
        <f t="shared" si="66"/>
        <v>0.93278974036953155</v>
      </c>
      <c r="E87" s="297">
        <f t="shared" si="66"/>
        <v>0.93964305391863079</v>
      </c>
      <c r="F87" s="297">
        <f t="shared" si="66"/>
        <v>0.93785471464418624</v>
      </c>
      <c r="G87" s="297">
        <f t="shared" si="66"/>
        <v>0.93401339928922245</v>
      </c>
      <c r="H87" s="297">
        <f t="shared" si="66"/>
        <v>0.92903888546244229</v>
      </c>
      <c r="I87" s="297">
        <f t="shared" si="66"/>
        <v>0.92890591293435898</v>
      </c>
      <c r="J87" s="297">
        <f t="shared" si="66"/>
        <v>0.92853894680551252</v>
      </c>
      <c r="K87" s="297">
        <f t="shared" si="66"/>
        <v>0.92951581833029551</v>
      </c>
      <c r="L87" s="297">
        <f t="shared" si="66"/>
        <v>0.92930717871504509</v>
      </c>
      <c r="M87" s="297">
        <f t="shared" si="66"/>
        <v>0.92798885798060293</v>
      </c>
      <c r="N87" s="297">
        <f t="shared" si="66"/>
        <v>0.92879029490050635</v>
      </c>
      <c r="O87" s="297">
        <f t="shared" si="66"/>
        <v>0.93150523533218277</v>
      </c>
      <c r="P87" s="297">
        <f t="shared" si="66"/>
        <v>0.93651854528694278</v>
      </c>
      <c r="Q87" s="297">
        <f t="shared" si="66"/>
        <v>0.94466200254437016</v>
      </c>
      <c r="R87" s="297">
        <f t="shared" si="66"/>
        <v>0.95567413149467095</v>
      </c>
      <c r="S87" s="297">
        <f t="shared" si="66"/>
        <v>0.96811064223497112</v>
      </c>
      <c r="T87" s="297">
        <f t="shared" si="66"/>
        <v>0.97977337255233976</v>
      </c>
      <c r="U87" s="297">
        <f t="shared" si="66"/>
        <v>0.98875300236325159</v>
      </c>
      <c r="W87" s="297">
        <f t="shared" ref="W87:AP87" si="67">W45/W44</f>
        <v>0.93751162273942013</v>
      </c>
      <c r="X87" s="297">
        <f t="shared" si="67"/>
        <v>0.92810857016884551</v>
      </c>
      <c r="Y87" s="297">
        <f t="shared" si="67"/>
        <v>0.94893257623130656</v>
      </c>
      <c r="Z87" s="297">
        <f t="shared" si="67"/>
        <v>0.95284329655728794</v>
      </c>
      <c r="AA87" s="297">
        <f t="shared" si="67"/>
        <v>0.94900897281116925</v>
      </c>
      <c r="AB87" s="297">
        <f t="shared" si="67"/>
        <v>0.94279856972980758</v>
      </c>
      <c r="AC87" s="297">
        <f t="shared" si="67"/>
        <v>0.93726344215821999</v>
      </c>
      <c r="AD87" s="297">
        <f t="shared" si="67"/>
        <v>0.93727859033703353</v>
      </c>
      <c r="AE87" s="297">
        <f t="shared" si="67"/>
        <v>0.93752544661769976</v>
      </c>
      <c r="AF87" s="297">
        <f t="shared" si="67"/>
        <v>0.93910867862863667</v>
      </c>
      <c r="AG87" s="297">
        <f t="shared" si="67"/>
        <v>0.93831293220427314</v>
      </c>
      <c r="AH87" s="297">
        <f t="shared" si="67"/>
        <v>0.93695648955863275</v>
      </c>
      <c r="AI87" s="297">
        <f t="shared" si="67"/>
        <v>0.93732308042855794</v>
      </c>
      <c r="AJ87" s="297">
        <f t="shared" si="67"/>
        <v>0.93949777669066237</v>
      </c>
      <c r="AK87" s="297">
        <f t="shared" si="67"/>
        <v>0.94367464175485072</v>
      </c>
      <c r="AL87" s="297">
        <f t="shared" si="67"/>
        <v>0.95053176188459809</v>
      </c>
      <c r="AM87" s="297">
        <f t="shared" si="67"/>
        <v>0.9596550631816092</v>
      </c>
      <c r="AN87" s="297">
        <f t="shared" si="67"/>
        <v>0.97006744372753628</v>
      </c>
      <c r="AO87" s="297">
        <f t="shared" si="67"/>
        <v>0.98025923061281528</v>
      </c>
      <c r="AP87" s="297">
        <f t="shared" si="67"/>
        <v>0.98839849195545293</v>
      </c>
      <c r="AR87" s="297">
        <f t="shared" ref="AR87:BK87" si="68">AR45/AR44</f>
        <v>0.89778371110697897</v>
      </c>
      <c r="AS87" s="297">
        <f t="shared" si="68"/>
        <v>0.90143801735340878</v>
      </c>
      <c r="AT87" s="297">
        <f t="shared" si="68"/>
        <v>0.92352740592529536</v>
      </c>
      <c r="AU87" s="297">
        <f t="shared" si="68"/>
        <v>0.93299054035614115</v>
      </c>
      <c r="AV87" s="297">
        <f t="shared" si="68"/>
        <v>0.93183431305549558</v>
      </c>
      <c r="AW87" s="297">
        <f t="shared" si="68"/>
        <v>0.92836600432724503</v>
      </c>
      <c r="AX87" s="297">
        <f t="shared" si="68"/>
        <v>0.92319125520605305</v>
      </c>
      <c r="AY87" s="297">
        <f t="shared" si="68"/>
        <v>0.92269175240705903</v>
      </c>
      <c r="AZ87" s="297">
        <f t="shared" si="68"/>
        <v>0.92196728122197635</v>
      </c>
      <c r="BA87" s="297">
        <f t="shared" si="68"/>
        <v>0.92275987966843576</v>
      </c>
      <c r="BB87" s="297">
        <f t="shared" si="68"/>
        <v>0.92286193943700745</v>
      </c>
      <c r="BC87" s="297">
        <f t="shared" si="68"/>
        <v>0.92132454302028233</v>
      </c>
      <c r="BD87" s="297">
        <f t="shared" si="68"/>
        <v>0.92201575633910093</v>
      </c>
      <c r="BE87" s="297">
        <f t="shared" si="68"/>
        <v>0.92450369103497887</v>
      </c>
      <c r="BF87" s="297">
        <f t="shared" si="68"/>
        <v>0.92953537829072252</v>
      </c>
      <c r="BG87" s="297">
        <f t="shared" si="68"/>
        <v>0.93807731195962807</v>
      </c>
      <c r="BH87" s="297">
        <f t="shared" si="68"/>
        <v>0.9500751201938592</v>
      </c>
      <c r="BI87" s="297">
        <f t="shared" si="68"/>
        <v>0.96406532041789594</v>
      </c>
      <c r="BJ87" s="297">
        <f t="shared" si="68"/>
        <v>0.97752969424871639</v>
      </c>
      <c r="BK87" s="297">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265625" defaultRowHeight="14.5" x14ac:dyDescent="0.35"/>
  <cols>
    <col min="1" max="1" width="16.1796875" customWidth="1"/>
    <col min="2" max="2" width="77.81640625" customWidth="1"/>
    <col min="3" max="3" width="10.1796875" bestFit="1" customWidth="1"/>
  </cols>
  <sheetData>
    <row r="1" spans="1:3" x14ac:dyDescent="0.35">
      <c r="A1" s="198" t="s">
        <v>100</v>
      </c>
      <c r="B1" s="198" t="s">
        <v>101</v>
      </c>
      <c r="C1" s="198" t="s">
        <v>102</v>
      </c>
    </row>
    <row r="2" spans="1:3" x14ac:dyDescent="0.35">
      <c r="A2" t="s">
        <v>72</v>
      </c>
      <c r="B2" t="s">
        <v>103</v>
      </c>
      <c r="C2" t="s">
        <v>104</v>
      </c>
    </row>
    <row r="3" spans="1:3" x14ac:dyDescent="0.35">
      <c r="A3" t="s">
        <v>73</v>
      </c>
      <c r="B3" t="s">
        <v>105</v>
      </c>
      <c r="C3" t="s">
        <v>104</v>
      </c>
    </row>
    <row r="4" spans="1:3" x14ac:dyDescent="0.35">
      <c r="A4" t="s">
        <v>74</v>
      </c>
      <c r="B4" t="s">
        <v>106</v>
      </c>
      <c r="C4" t="s">
        <v>104</v>
      </c>
    </row>
    <row r="5" spans="1:3" x14ac:dyDescent="0.35">
      <c r="A5" t="s">
        <v>75</v>
      </c>
      <c r="B5" t="s">
        <v>107</v>
      </c>
      <c r="C5" t="s">
        <v>108</v>
      </c>
    </row>
    <row r="6" spans="1:3" x14ac:dyDescent="0.35">
      <c r="A6" t="s">
        <v>76</v>
      </c>
      <c r="B6" t="s">
        <v>109</v>
      </c>
      <c r="C6" t="s">
        <v>110</v>
      </c>
    </row>
    <row r="7" spans="1:3" x14ac:dyDescent="0.35">
      <c r="A7" t="s">
        <v>77</v>
      </c>
      <c r="B7" t="s">
        <v>111</v>
      </c>
      <c r="C7" t="s">
        <v>110</v>
      </c>
    </row>
    <row r="8" spans="1:3" x14ac:dyDescent="0.35">
      <c r="A8" t="s">
        <v>78</v>
      </c>
      <c r="B8" t="s">
        <v>112</v>
      </c>
      <c r="C8" t="s">
        <v>110</v>
      </c>
    </row>
    <row r="9" spans="1:3" x14ac:dyDescent="0.35">
      <c r="A9" t="s">
        <v>79</v>
      </c>
      <c r="B9" t="s">
        <v>113</v>
      </c>
      <c r="C9" t="s">
        <v>110</v>
      </c>
    </row>
    <row r="10" spans="1:3" x14ac:dyDescent="0.35">
      <c r="A10" t="s">
        <v>80</v>
      </c>
      <c r="B10" t="s">
        <v>114</v>
      </c>
      <c r="C10" t="s">
        <v>110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4.5" x14ac:dyDescent="0.35"/>
  <cols>
    <col min="9" max="9" width="9.1796875" bestFit="1" customWidth="1"/>
    <col min="11" max="11" width="14.54296875" bestFit="1" customWidth="1"/>
  </cols>
  <sheetData>
    <row r="2" spans="2:2" x14ac:dyDescent="0.35">
      <c r="B2" t="s">
        <v>1954</v>
      </c>
    </row>
    <row r="20" spans="2:12" x14ac:dyDescent="0.35">
      <c r="K20" s="6">
        <f>SUM(total_pop)</f>
        <v>24715222.24724872</v>
      </c>
      <c r="L20" t="s">
        <v>1955</v>
      </c>
    </row>
    <row r="21" spans="2:12" x14ac:dyDescent="0.35">
      <c r="K21" s="6">
        <v>39878</v>
      </c>
      <c r="L21" t="s">
        <v>1956</v>
      </c>
    </row>
    <row r="22" spans="2:12" x14ac:dyDescent="0.35">
      <c r="K22" s="47">
        <f>K20/K21</f>
        <v>619.7708572959707</v>
      </c>
      <c r="L22" t="s">
        <v>1957</v>
      </c>
    </row>
    <row r="28" spans="2:12" x14ac:dyDescent="0.35">
      <c r="B28" t="s">
        <v>1958</v>
      </c>
    </row>
    <row r="30" spans="2:12" x14ac:dyDescent="0.35">
      <c r="I30" s="6">
        <f>10000/4.9</f>
        <v>2040.8163265306121</v>
      </c>
      <c r="J30" t="s">
        <v>1959</v>
      </c>
    </row>
    <row r="59" spans="2:12" x14ac:dyDescent="0.35">
      <c r="B59" t="s">
        <v>1960</v>
      </c>
    </row>
    <row r="61" spans="2:12" x14ac:dyDescent="0.35">
      <c r="L61" t="s">
        <v>1961</v>
      </c>
    </row>
    <row r="74" spans="2:2" x14ac:dyDescent="0.35">
      <c r="B74" t="s">
        <v>1962</v>
      </c>
    </row>
    <row r="102" spans="11:11" x14ac:dyDescent="0.35">
      <c r="K102" t="s">
        <v>1963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0" tint="-0.34998626667073579"/>
  </sheetPr>
  <dimension ref="A1:AK68"/>
  <sheetViews>
    <sheetView zoomScale="70" zoomScaleNormal="70" workbookViewId="0">
      <pane ySplit="1" topLeftCell="A2" activePane="bottomLeft" state="frozen"/>
      <selection pane="bottomLeft" activeCell="H6" sqref="H6"/>
    </sheetView>
  </sheetViews>
  <sheetFormatPr defaultColWidth="8.7265625" defaultRowHeight="14.5" x14ac:dyDescent="0.35"/>
  <cols>
    <col min="1" max="1" width="11.81640625" bestFit="1" customWidth="1"/>
    <col min="2" max="2" width="17.81640625" style="66" customWidth="1"/>
    <col min="3" max="3" width="22.81640625" style="66" customWidth="1"/>
    <col min="4" max="4" width="22.81640625" customWidth="1"/>
    <col min="5" max="5" width="17.81640625" customWidth="1"/>
    <col min="6" max="6" width="19.26953125" customWidth="1"/>
    <col min="7" max="7" width="17.81640625" style="56" customWidth="1"/>
    <col min="8" max="8" width="10.26953125" style="81" customWidth="1"/>
    <col min="9" max="9" width="18.453125" style="206" customWidth="1"/>
    <col min="10" max="10" width="18.453125" style="235" customWidth="1"/>
    <col min="11" max="12" width="18.453125" style="194" customWidth="1"/>
    <col min="33" max="35" width="16.1796875" customWidth="1"/>
  </cols>
  <sheetData>
    <row r="1" spans="1:37" x14ac:dyDescent="0.35">
      <c r="A1" s="77" t="s">
        <v>427</v>
      </c>
      <c r="B1" s="78" t="s">
        <v>428</v>
      </c>
      <c r="C1" s="78" t="s">
        <v>429</v>
      </c>
      <c r="D1" s="77" t="s">
        <v>430</v>
      </c>
      <c r="E1" s="77" t="s">
        <v>431</v>
      </c>
      <c r="F1" s="77" t="s">
        <v>432</v>
      </c>
      <c r="G1" s="207" t="s">
        <v>433</v>
      </c>
      <c r="H1" s="214" t="s">
        <v>1807</v>
      </c>
      <c r="I1" s="241" t="s">
        <v>1803</v>
      </c>
      <c r="J1" s="213" t="s">
        <v>1914</v>
      </c>
      <c r="K1" s="213" t="s">
        <v>1912</v>
      </c>
      <c r="L1" s="213" t="s">
        <v>1913</v>
      </c>
    </row>
    <row r="2" spans="1:37" x14ac:dyDescent="0.35">
      <c r="A2" s="79" t="s">
        <v>152</v>
      </c>
      <c r="B2" s="465" t="s">
        <v>435</v>
      </c>
      <c r="C2" s="466" t="s">
        <v>436</v>
      </c>
      <c r="D2" s="159" t="s">
        <v>287</v>
      </c>
      <c r="E2" s="79" t="s">
        <v>437</v>
      </c>
      <c r="F2" s="79" t="s">
        <v>438</v>
      </c>
      <c r="G2" s="208" t="s">
        <v>439</v>
      </c>
      <c r="I2" s="215">
        <v>1</v>
      </c>
      <c r="J2" s="235">
        <f>IF(I2&gt;0,K2/I2,"-")</f>
        <v>0.10430311241290574</v>
      </c>
      <c r="K2" s="194">
        <f>'DALYs '!L9*I2</f>
        <v>0.10430311241290574</v>
      </c>
      <c r="L2" s="194">
        <f>K2/(4*10/60)</f>
        <v>0.15645466861935861</v>
      </c>
      <c r="M2" t="s">
        <v>440</v>
      </c>
    </row>
    <row r="3" spans="1:37" x14ac:dyDescent="0.35">
      <c r="A3" s="79" t="s">
        <v>157</v>
      </c>
      <c r="B3" s="465"/>
      <c r="C3" s="466"/>
      <c r="D3" s="79" t="s">
        <v>289</v>
      </c>
      <c r="E3" s="79" t="s">
        <v>437</v>
      </c>
      <c r="F3" s="79" t="s">
        <v>441</v>
      </c>
      <c r="G3" s="208" t="s">
        <v>442</v>
      </c>
      <c r="I3" s="224">
        <v>0.25</v>
      </c>
      <c r="J3" s="235">
        <f t="shared" ref="J3:J54" si="0">IF(I3&gt;0,K3/I3,"-")</f>
        <v>0.29204871475613614</v>
      </c>
      <c r="K3" s="194">
        <f>'DALYs '!L10*I3</f>
        <v>7.3012178689034035E-2</v>
      </c>
      <c r="L3" s="194">
        <f>K3/(1*4)</f>
        <v>1.8253044672258509E-2</v>
      </c>
    </row>
    <row r="4" spans="1:37" x14ac:dyDescent="0.35">
      <c r="A4" s="79" t="s">
        <v>159</v>
      </c>
      <c r="B4" s="465"/>
      <c r="C4" s="466"/>
      <c r="D4" s="79" t="s">
        <v>290</v>
      </c>
      <c r="E4" s="79" t="s">
        <v>437</v>
      </c>
      <c r="F4" s="79" t="s">
        <v>443</v>
      </c>
      <c r="G4" s="208" t="s">
        <v>194</v>
      </c>
      <c r="L4" s="222"/>
    </row>
    <row r="5" spans="1:37" x14ac:dyDescent="0.35">
      <c r="A5" s="79" t="s">
        <v>162</v>
      </c>
      <c r="B5" s="465"/>
      <c r="C5" s="466"/>
      <c r="D5" s="79" t="s">
        <v>291</v>
      </c>
      <c r="E5" s="79" t="s">
        <v>437</v>
      </c>
      <c r="F5" s="79" t="s">
        <v>444</v>
      </c>
      <c r="G5" s="209" t="s">
        <v>445</v>
      </c>
      <c r="H5" s="81" t="s">
        <v>446</v>
      </c>
      <c r="I5" s="215">
        <v>1</v>
      </c>
      <c r="J5" s="235">
        <f t="shared" si="0"/>
        <v>0.83442489930324593</v>
      </c>
      <c r="K5" s="194">
        <f>'DALYs '!L7*I5</f>
        <v>0.83442489930324593</v>
      </c>
      <c r="L5" s="194">
        <f>K5/2</f>
        <v>0.41721244965162296</v>
      </c>
      <c r="AG5" s="186"/>
      <c r="AH5" s="186"/>
      <c r="AI5" s="186"/>
      <c r="AK5" s="186"/>
    </row>
    <row r="6" spans="1:37" x14ac:dyDescent="0.35">
      <c r="A6" s="79" t="s">
        <v>164</v>
      </c>
      <c r="B6" s="465"/>
      <c r="C6" s="466"/>
      <c r="D6" s="79" t="s">
        <v>292</v>
      </c>
      <c r="E6" s="79" t="s">
        <v>437</v>
      </c>
      <c r="F6" s="79" t="s">
        <v>444</v>
      </c>
      <c r="G6" s="209" t="s">
        <v>445</v>
      </c>
      <c r="H6" s="331" t="s">
        <v>446</v>
      </c>
      <c r="I6" s="215">
        <v>1</v>
      </c>
      <c r="J6" s="235">
        <f t="shared" si="0"/>
        <v>0.11473342365419609</v>
      </c>
      <c r="K6" s="194">
        <f>'DALYs '!L6+'DALYs '!L17*I6</f>
        <v>0.11473342365419609</v>
      </c>
      <c r="L6" s="194">
        <f>K6/2</f>
        <v>5.7366711827098044E-2</v>
      </c>
    </row>
    <row r="7" spans="1:37" x14ac:dyDescent="0.35">
      <c r="A7" s="79" t="s">
        <v>166</v>
      </c>
      <c r="B7" s="465"/>
      <c r="C7" s="466"/>
      <c r="D7" s="159" t="s">
        <v>447</v>
      </c>
      <c r="E7" s="79" t="s">
        <v>448</v>
      </c>
      <c r="F7" s="79" t="s">
        <v>449</v>
      </c>
      <c r="G7" s="208" t="s">
        <v>450</v>
      </c>
      <c r="H7" s="81" t="s">
        <v>446</v>
      </c>
      <c r="I7" s="224">
        <v>1</v>
      </c>
      <c r="J7" s="235">
        <f t="shared" si="0"/>
        <v>6.0189073039141977E-2</v>
      </c>
      <c r="K7" s="194">
        <f>'DALYs '!G126*I7</f>
        <v>6.0189073039141977E-2</v>
      </c>
      <c r="L7" s="194">
        <f>K7/(2*5/60)</f>
        <v>0.36113443823485186</v>
      </c>
    </row>
    <row r="8" spans="1:37" x14ac:dyDescent="0.35">
      <c r="A8" s="79" t="s">
        <v>170</v>
      </c>
      <c r="B8" s="465"/>
      <c r="C8" s="466"/>
      <c r="D8" s="159" t="s">
        <v>451</v>
      </c>
      <c r="E8" s="79" t="s">
        <v>448</v>
      </c>
      <c r="F8" s="79" t="s">
        <v>449</v>
      </c>
      <c r="G8" s="208" t="s">
        <v>450</v>
      </c>
      <c r="I8" s="224">
        <v>1</v>
      </c>
      <c r="J8" s="235">
        <f t="shared" si="0"/>
        <v>2.3E-2</v>
      </c>
      <c r="K8" s="194">
        <f>'DALYs '!B177*I8</f>
        <v>2.3E-2</v>
      </c>
      <c r="L8" s="194">
        <f>K8/(2*5/60)</f>
        <v>0.13800000000000001</v>
      </c>
    </row>
    <row r="9" spans="1:37" x14ac:dyDescent="0.35">
      <c r="A9" s="79" t="s">
        <v>172</v>
      </c>
      <c r="B9" s="465"/>
      <c r="C9" s="466"/>
      <c r="D9" s="79" t="s">
        <v>1891</v>
      </c>
      <c r="E9" s="79" t="s">
        <v>448</v>
      </c>
      <c r="F9" s="79" t="s">
        <v>449</v>
      </c>
      <c r="G9" s="208" t="s">
        <v>450</v>
      </c>
      <c r="I9" s="224">
        <v>1</v>
      </c>
      <c r="J9" s="235">
        <f t="shared" si="0"/>
        <v>0.14500000000000002</v>
      </c>
      <c r="K9" s="194">
        <f>'DALYs '!K457*I9</f>
        <v>0.14500000000000002</v>
      </c>
      <c r="L9" s="194">
        <f>K9/(10/60)</f>
        <v>0.87000000000000011</v>
      </c>
    </row>
    <row r="10" spans="1:37" x14ac:dyDescent="0.35">
      <c r="A10" s="79" t="s">
        <v>248</v>
      </c>
      <c r="B10" s="465"/>
      <c r="C10" s="466" t="s">
        <v>66</v>
      </c>
      <c r="D10" s="79" t="s">
        <v>452</v>
      </c>
      <c r="E10" s="79" t="s">
        <v>453</v>
      </c>
      <c r="F10" s="79" t="s">
        <v>454</v>
      </c>
      <c r="G10" s="208" t="s">
        <v>455</v>
      </c>
      <c r="I10" s="242">
        <v>1</v>
      </c>
      <c r="J10" s="243">
        <f t="shared" si="0"/>
        <v>0.26551608334870802</v>
      </c>
      <c r="K10" s="244">
        <f>'DALYs '!E110*I10</f>
        <v>0.26551608334870802</v>
      </c>
      <c r="L10" s="245">
        <f>K10/((15+10)/60)</f>
        <v>0.63723860003689925</v>
      </c>
      <c r="M10" t="s">
        <v>1801</v>
      </c>
    </row>
    <row r="11" spans="1:37" x14ac:dyDescent="0.35">
      <c r="A11" s="79" t="s">
        <v>256</v>
      </c>
      <c r="B11" s="465"/>
      <c r="C11" s="466"/>
      <c r="D11" s="159" t="s">
        <v>456</v>
      </c>
      <c r="E11" s="79" t="s">
        <v>457</v>
      </c>
      <c r="F11" s="80" t="s">
        <v>458</v>
      </c>
      <c r="G11" s="208" t="s">
        <v>450</v>
      </c>
      <c r="I11" s="242"/>
      <c r="J11" s="244"/>
      <c r="K11" s="244"/>
      <c r="L11" s="244"/>
    </row>
    <row r="12" spans="1:37" x14ac:dyDescent="0.35">
      <c r="A12" s="79" t="s">
        <v>259</v>
      </c>
      <c r="B12" s="465"/>
      <c r="C12" s="466"/>
      <c r="D12" s="159" t="s">
        <v>260</v>
      </c>
      <c r="E12" s="79" t="s">
        <v>457</v>
      </c>
      <c r="F12" s="79" t="s">
        <v>458</v>
      </c>
      <c r="G12" s="208" t="s">
        <v>450</v>
      </c>
      <c r="I12" s="242"/>
      <c r="J12" s="244"/>
      <c r="K12" s="244"/>
      <c r="L12" s="244"/>
    </row>
    <row r="13" spans="1:37" x14ac:dyDescent="0.35">
      <c r="A13" s="79" t="s">
        <v>261</v>
      </c>
      <c r="B13" s="465"/>
      <c r="C13" s="466"/>
      <c r="D13" s="159" t="s">
        <v>262</v>
      </c>
      <c r="E13" s="79" t="s">
        <v>457</v>
      </c>
      <c r="F13" s="80" t="s">
        <v>458</v>
      </c>
      <c r="G13" s="208" t="s">
        <v>450</v>
      </c>
      <c r="H13" s="216"/>
      <c r="I13" s="242"/>
      <c r="J13" s="244"/>
      <c r="K13" s="244"/>
      <c r="L13" s="244"/>
      <c r="N13" s="154"/>
    </row>
    <row r="14" spans="1:37" x14ac:dyDescent="0.35">
      <c r="A14" s="79" t="s">
        <v>263</v>
      </c>
      <c r="B14" s="465"/>
      <c r="C14" s="466"/>
      <c r="D14" s="79" t="s">
        <v>264</v>
      </c>
      <c r="E14" s="79" t="s">
        <v>457</v>
      </c>
      <c r="F14" s="79" t="s">
        <v>459</v>
      </c>
      <c r="G14" s="208" t="s">
        <v>455</v>
      </c>
      <c r="I14" s="242"/>
      <c r="J14" s="244"/>
      <c r="K14" s="244"/>
      <c r="L14" s="244"/>
      <c r="M14" s="212"/>
      <c r="N14" s="154"/>
    </row>
    <row r="15" spans="1:37" x14ac:dyDescent="0.35">
      <c r="A15" s="79" t="s">
        <v>265</v>
      </c>
      <c r="B15" s="465"/>
      <c r="C15" s="466"/>
      <c r="D15" s="159" t="s">
        <v>460</v>
      </c>
      <c r="E15" s="79" t="s">
        <v>457</v>
      </c>
      <c r="F15" s="79" t="s">
        <v>461</v>
      </c>
      <c r="G15" s="208" t="s">
        <v>439</v>
      </c>
      <c r="I15" s="242"/>
      <c r="J15" s="244"/>
      <c r="K15" s="244"/>
      <c r="L15" s="244"/>
      <c r="N15" s="154"/>
    </row>
    <row r="16" spans="1:37" x14ac:dyDescent="0.35">
      <c r="A16" s="79" t="s">
        <v>175</v>
      </c>
      <c r="B16" s="465"/>
      <c r="C16" s="466" t="s">
        <v>68</v>
      </c>
      <c r="D16" s="159" t="s">
        <v>293</v>
      </c>
      <c r="E16" s="79" t="s">
        <v>437</v>
      </c>
      <c r="F16" s="79" t="s">
        <v>462</v>
      </c>
      <c r="G16" s="209" t="s">
        <v>194</v>
      </c>
      <c r="I16" s="223">
        <v>1</v>
      </c>
      <c r="J16" s="235">
        <f t="shared" si="0"/>
        <v>7.4195673431245293E-2</v>
      </c>
      <c r="K16" s="194">
        <f>SUMIF('DALYs '!D194:D202,D16,'DALYs '!C194:C202)*I16</f>
        <v>7.4195673431245293E-2</v>
      </c>
      <c r="L16" s="194">
        <f>K16/(5/60)</f>
        <v>0.89034808117494357</v>
      </c>
      <c r="N16" s="154"/>
    </row>
    <row r="17" spans="1:14" x14ac:dyDescent="0.35">
      <c r="A17" s="79" t="s">
        <v>177</v>
      </c>
      <c r="B17" s="465"/>
      <c r="C17" s="466"/>
      <c r="D17" s="159" t="s">
        <v>294</v>
      </c>
      <c r="E17" s="79" t="s">
        <v>463</v>
      </c>
      <c r="F17" s="79" t="s">
        <v>464</v>
      </c>
      <c r="G17" s="208" t="s">
        <v>450</v>
      </c>
      <c r="I17" s="223">
        <v>1</v>
      </c>
      <c r="J17" s="235">
        <f t="shared" si="0"/>
        <v>2.8409800837628687</v>
      </c>
      <c r="K17" s="194">
        <f>SUMIF('DALYs '!D195:D203,D17,'DALYs '!C195:C203)*I17</f>
        <v>2.8409800837628687</v>
      </c>
      <c r="L17" s="194">
        <f>K17/(20/60)</f>
        <v>8.5229402512886061</v>
      </c>
      <c r="N17" s="154"/>
    </row>
    <row r="18" spans="1:14" x14ac:dyDescent="0.35">
      <c r="A18" s="79" t="s">
        <v>180</v>
      </c>
      <c r="B18" s="465"/>
      <c r="C18" s="466"/>
      <c r="D18" s="159" t="s">
        <v>295</v>
      </c>
      <c r="E18" s="79" t="s">
        <v>465</v>
      </c>
      <c r="F18" s="79" t="s">
        <v>466</v>
      </c>
      <c r="G18" s="208" t="s">
        <v>450</v>
      </c>
      <c r="I18" s="223">
        <v>1</v>
      </c>
      <c r="J18" s="235">
        <f t="shared" si="0"/>
        <v>0.32413649864778804</v>
      </c>
      <c r="K18" s="194">
        <f>SUMIF('DALYs '!D196:D204,D18,'DALYs '!C196:C204)*I18</f>
        <v>0.32413649864778804</v>
      </c>
      <c r="L18" s="194">
        <f>K18/(5/60)</f>
        <v>3.8896379837734565</v>
      </c>
    </row>
    <row r="19" spans="1:14" x14ac:dyDescent="0.35">
      <c r="A19" s="79" t="s">
        <v>183</v>
      </c>
      <c r="B19" s="465"/>
      <c r="C19" s="466"/>
      <c r="D19" s="159" t="s">
        <v>296</v>
      </c>
      <c r="E19" s="79" t="s">
        <v>467</v>
      </c>
      <c r="F19" s="81" t="s">
        <v>449</v>
      </c>
      <c r="G19" s="208" t="s">
        <v>450</v>
      </c>
      <c r="H19" s="81" t="s">
        <v>446</v>
      </c>
      <c r="I19" s="223">
        <v>1</v>
      </c>
      <c r="J19" s="235">
        <f t="shared" si="0"/>
        <v>4.7904191616766463E-2</v>
      </c>
      <c r="K19" s="194">
        <f>'DALYs '!O138*I19</f>
        <v>4.7904191616766463E-2</v>
      </c>
      <c r="L19" s="194">
        <f>K19/(10/60)</f>
        <v>0.28742514970059879</v>
      </c>
    </row>
    <row r="20" spans="1:14" x14ac:dyDescent="0.35">
      <c r="A20" s="79" t="s">
        <v>185</v>
      </c>
      <c r="B20" s="465"/>
      <c r="C20" s="466"/>
      <c r="D20" s="79" t="s">
        <v>468</v>
      </c>
      <c r="E20" s="79" t="s">
        <v>469</v>
      </c>
      <c r="F20" s="80" t="s">
        <v>470</v>
      </c>
      <c r="G20" s="209" t="s">
        <v>194</v>
      </c>
      <c r="I20" s="223">
        <v>1</v>
      </c>
      <c r="J20" s="235">
        <f t="shared" si="0"/>
        <v>0.34184059999999999</v>
      </c>
      <c r="K20" s="194">
        <f>'DALYs '!P185*I20</f>
        <v>0.34184059999999999</v>
      </c>
      <c r="L20" s="194">
        <f>K20/(10/60)</f>
        <v>2.0510436000000003</v>
      </c>
    </row>
    <row r="21" spans="1:14" x14ac:dyDescent="0.35">
      <c r="A21" s="67" t="s">
        <v>471</v>
      </c>
      <c r="B21" s="465"/>
      <c r="C21" s="465" t="s">
        <v>472</v>
      </c>
      <c r="D21" s="67" t="s">
        <v>473</v>
      </c>
      <c r="E21" s="67" t="s">
        <v>474</v>
      </c>
      <c r="F21" s="63" t="s">
        <v>475</v>
      </c>
      <c r="G21" s="210" t="s">
        <v>475</v>
      </c>
      <c r="H21" s="77"/>
      <c r="I21" s="217"/>
      <c r="J21" s="236"/>
      <c r="K21" s="218"/>
      <c r="L21" s="218"/>
    </row>
    <row r="22" spans="1:14" x14ac:dyDescent="0.35">
      <c r="A22" s="79" t="s">
        <v>476</v>
      </c>
      <c r="B22" s="465"/>
      <c r="C22" s="465"/>
      <c r="D22" s="67" t="s">
        <v>477</v>
      </c>
      <c r="E22" s="67" t="s">
        <v>474</v>
      </c>
      <c r="F22" s="67" t="s">
        <v>478</v>
      </c>
      <c r="G22" s="207" t="s">
        <v>194</v>
      </c>
      <c r="H22" s="77"/>
      <c r="I22" s="219"/>
      <c r="J22" s="236"/>
      <c r="K22" s="218"/>
      <c r="L22" s="218"/>
    </row>
    <row r="23" spans="1:14" x14ac:dyDescent="0.35">
      <c r="A23" s="79" t="s">
        <v>479</v>
      </c>
      <c r="B23" s="465"/>
      <c r="C23" s="465"/>
      <c r="D23" s="67" t="s">
        <v>480</v>
      </c>
      <c r="E23" s="67" t="s">
        <v>474</v>
      </c>
      <c r="F23" s="67" t="s">
        <v>481</v>
      </c>
      <c r="G23" s="207" t="s">
        <v>194</v>
      </c>
      <c r="H23" s="77"/>
      <c r="I23" s="219"/>
      <c r="J23" s="236"/>
      <c r="K23" s="218"/>
      <c r="L23" s="218"/>
    </row>
    <row r="24" spans="1:14" x14ac:dyDescent="0.35">
      <c r="A24" s="79" t="s">
        <v>188</v>
      </c>
      <c r="B24" s="465"/>
      <c r="C24" s="466" t="s">
        <v>70</v>
      </c>
      <c r="D24" s="79" t="s">
        <v>297</v>
      </c>
      <c r="E24" s="79" t="s">
        <v>437</v>
      </c>
      <c r="F24" s="80" t="s">
        <v>1832</v>
      </c>
      <c r="G24" s="208" t="s">
        <v>450</v>
      </c>
      <c r="H24" s="230" t="s">
        <v>1833</v>
      </c>
      <c r="M24" t="s">
        <v>1808</v>
      </c>
    </row>
    <row r="25" spans="1:14" x14ac:dyDescent="0.35">
      <c r="A25" s="79" t="s">
        <v>190</v>
      </c>
      <c r="B25" s="465"/>
      <c r="C25" s="466"/>
      <c r="D25" s="79" t="s">
        <v>298</v>
      </c>
      <c r="E25" s="79" t="s">
        <v>448</v>
      </c>
      <c r="F25" s="81" t="s">
        <v>466</v>
      </c>
      <c r="G25" s="208" t="s">
        <v>450</v>
      </c>
    </row>
    <row r="26" spans="1:14" x14ac:dyDescent="0.35">
      <c r="A26" s="79" t="s">
        <v>299</v>
      </c>
      <c r="B26" s="465"/>
      <c r="C26" s="466"/>
      <c r="D26" s="79" t="s">
        <v>300</v>
      </c>
      <c r="E26" s="79" t="s">
        <v>448</v>
      </c>
      <c r="F26" s="80" t="s">
        <v>464</v>
      </c>
      <c r="G26" s="208" t="s">
        <v>450</v>
      </c>
      <c r="H26" s="81" t="s">
        <v>1834</v>
      </c>
      <c r="I26" s="247">
        <v>0.25</v>
      </c>
      <c r="J26" s="243">
        <f>IF(I26&gt;0,K26/I26,"-")</f>
        <v>6.4682320441988947</v>
      </c>
      <c r="K26" s="246">
        <f>'DALYs '!G226*I26</f>
        <v>1.6170580110497237</v>
      </c>
      <c r="L26" s="246">
        <f>K26/((5*12+5+20+5)/60)</f>
        <v>1.0780386740331491</v>
      </c>
      <c r="M26" t="s">
        <v>1921</v>
      </c>
    </row>
    <row r="27" spans="1:14" x14ac:dyDescent="0.35">
      <c r="A27" s="79" t="s">
        <v>301</v>
      </c>
      <c r="B27" s="465"/>
      <c r="C27" s="466"/>
      <c r="D27" s="79" t="s">
        <v>302</v>
      </c>
      <c r="E27" s="79" t="s">
        <v>448</v>
      </c>
      <c r="F27" s="80" t="s">
        <v>466</v>
      </c>
      <c r="G27" s="208" t="s">
        <v>450</v>
      </c>
      <c r="I27" s="246"/>
      <c r="J27" s="246"/>
      <c r="K27" s="246"/>
      <c r="L27" s="246"/>
      <c r="M27" t="s">
        <v>1805</v>
      </c>
    </row>
    <row r="28" spans="1:14" x14ac:dyDescent="0.35">
      <c r="A28" s="67" t="s">
        <v>482</v>
      </c>
      <c r="B28" s="468" t="s">
        <v>483</v>
      </c>
      <c r="C28" s="82" t="s">
        <v>484</v>
      </c>
      <c r="D28" s="67"/>
      <c r="E28" s="67"/>
      <c r="F28" s="67"/>
      <c r="G28" s="211"/>
      <c r="H28" s="77"/>
      <c r="I28" s="220"/>
      <c r="J28" s="236"/>
      <c r="K28" s="218"/>
      <c r="L28" s="218"/>
    </row>
    <row r="29" spans="1:14" x14ac:dyDescent="0.35">
      <c r="A29" s="67" t="s">
        <v>485</v>
      </c>
      <c r="B29" s="468"/>
      <c r="C29" s="82" t="s">
        <v>486</v>
      </c>
      <c r="D29" s="67"/>
      <c r="E29" s="67"/>
      <c r="F29" s="67"/>
      <c r="G29" s="211"/>
      <c r="H29" s="77"/>
      <c r="I29" s="220"/>
      <c r="J29" s="236"/>
      <c r="K29" s="218"/>
      <c r="L29" s="218"/>
    </row>
    <row r="30" spans="1:14" x14ac:dyDescent="0.35">
      <c r="A30" s="67" t="s">
        <v>487</v>
      </c>
      <c r="B30" s="468"/>
      <c r="C30" s="82" t="s">
        <v>488</v>
      </c>
      <c r="D30" s="67"/>
      <c r="E30" s="67"/>
      <c r="F30" s="67"/>
      <c r="G30" s="211"/>
      <c r="H30" s="77"/>
      <c r="I30" s="220"/>
      <c r="J30" s="236"/>
      <c r="K30" s="218"/>
      <c r="L30" s="218"/>
    </row>
    <row r="31" spans="1:14" ht="14.5" customHeight="1" x14ac:dyDescent="0.35">
      <c r="A31" s="79" t="s">
        <v>239</v>
      </c>
      <c r="B31" s="474" t="s">
        <v>489</v>
      </c>
      <c r="C31" s="469" t="s">
        <v>490</v>
      </c>
      <c r="D31" s="159" t="s">
        <v>491</v>
      </c>
      <c r="E31" s="80" t="s">
        <v>492</v>
      </c>
      <c r="F31" s="80" t="s">
        <v>466</v>
      </c>
      <c r="G31" s="208" t="s">
        <v>450</v>
      </c>
      <c r="I31" s="221"/>
      <c r="K31" s="221"/>
      <c r="L31" s="221"/>
      <c r="M31" t="s">
        <v>1804</v>
      </c>
    </row>
    <row r="32" spans="1:14" x14ac:dyDescent="0.35">
      <c r="A32" s="79" t="s">
        <v>245</v>
      </c>
      <c r="B32" s="475"/>
      <c r="C32" s="469"/>
      <c r="D32" s="159" t="s">
        <v>493</v>
      </c>
      <c r="E32" s="79" t="s">
        <v>494</v>
      </c>
      <c r="F32" s="79" t="s">
        <v>495</v>
      </c>
      <c r="G32" s="208" t="s">
        <v>439</v>
      </c>
      <c r="I32" s="221"/>
      <c r="K32" s="222"/>
      <c r="L32" s="222"/>
    </row>
    <row r="33" spans="1:13" x14ac:dyDescent="0.35">
      <c r="A33" s="79" t="s">
        <v>243</v>
      </c>
      <c r="B33" s="475"/>
      <c r="C33" s="469"/>
      <c r="D33" s="159" t="s">
        <v>163</v>
      </c>
      <c r="E33" s="79" t="s">
        <v>496</v>
      </c>
      <c r="F33" s="79" t="s">
        <v>466</v>
      </c>
      <c r="G33" s="208" t="s">
        <v>455</v>
      </c>
      <c r="I33" s="248">
        <v>0.25</v>
      </c>
      <c r="J33" s="243">
        <f t="shared" si="0"/>
        <v>4.9309664694280082</v>
      </c>
      <c r="K33" s="249">
        <f>'DALYs '!M253*I33</f>
        <v>1.2327416173570021</v>
      </c>
      <c r="L33" s="249">
        <f>K33/0.25</f>
        <v>4.9309664694280082</v>
      </c>
      <c r="M33" t="s">
        <v>1802</v>
      </c>
    </row>
    <row r="34" spans="1:13" x14ac:dyDescent="0.35">
      <c r="A34" s="79" t="s">
        <v>497</v>
      </c>
      <c r="B34" s="475"/>
      <c r="C34" s="469"/>
      <c r="D34" s="159" t="s">
        <v>498</v>
      </c>
      <c r="E34" s="79" t="s">
        <v>496</v>
      </c>
      <c r="F34" s="79" t="s">
        <v>499</v>
      </c>
      <c r="G34" s="209" t="s">
        <v>194</v>
      </c>
      <c r="I34" s="240"/>
      <c r="K34" s="222"/>
      <c r="L34" s="222"/>
      <c r="M34" t="s">
        <v>1806</v>
      </c>
    </row>
    <row r="35" spans="1:13" x14ac:dyDescent="0.35">
      <c r="A35" s="79" t="s">
        <v>197</v>
      </c>
      <c r="B35" s="475"/>
      <c r="C35" s="469" t="s">
        <v>500</v>
      </c>
      <c r="D35" s="159" t="s">
        <v>501</v>
      </c>
      <c r="E35" s="79" t="s">
        <v>492</v>
      </c>
      <c r="F35" s="79" t="s">
        <v>502</v>
      </c>
      <c r="G35" s="209" t="s">
        <v>194</v>
      </c>
      <c r="I35" s="221"/>
      <c r="K35" s="221"/>
      <c r="L35" s="222"/>
    </row>
    <row r="36" spans="1:13" x14ac:dyDescent="0.35">
      <c r="A36" s="79" t="s">
        <v>197</v>
      </c>
      <c r="B36" s="475"/>
      <c r="C36" s="469"/>
      <c r="D36" s="160" t="s">
        <v>307</v>
      </c>
      <c r="E36" s="79" t="s">
        <v>503</v>
      </c>
      <c r="F36" s="80" t="s">
        <v>449</v>
      </c>
      <c r="G36" s="208" t="s">
        <v>439</v>
      </c>
      <c r="I36" s="221"/>
      <c r="K36" s="221"/>
      <c r="L36" s="222"/>
      <c r="M36" t="s">
        <v>1802</v>
      </c>
    </row>
    <row r="37" spans="1:13" x14ac:dyDescent="0.35">
      <c r="A37" s="79" t="s">
        <v>203</v>
      </c>
      <c r="B37" s="475"/>
      <c r="C37" s="469"/>
      <c r="D37" s="159" t="s">
        <v>308</v>
      </c>
      <c r="E37" s="79" t="s">
        <v>496</v>
      </c>
      <c r="F37" s="79" t="s">
        <v>466</v>
      </c>
      <c r="G37" s="208" t="s">
        <v>450</v>
      </c>
      <c r="I37" s="228">
        <f>'DALYs '!F335</f>
        <v>0.53898305084745768</v>
      </c>
      <c r="J37" s="235">
        <f t="shared" si="0"/>
        <v>41.724137931034484</v>
      </c>
      <c r="K37" s="225">
        <f>'DALYs '!Q346*I37</f>
        <v>22.488603156049098</v>
      </c>
      <c r="L37" s="194">
        <f>K37/(35/60)</f>
        <v>38.551891124655597</v>
      </c>
      <c r="M37" t="s">
        <v>1806</v>
      </c>
    </row>
    <row r="38" spans="1:13" x14ac:dyDescent="0.35">
      <c r="A38" s="79" t="s">
        <v>309</v>
      </c>
      <c r="B38" s="475"/>
      <c r="C38" s="469"/>
      <c r="D38" s="159" t="s">
        <v>211</v>
      </c>
      <c r="E38" s="79" t="s">
        <v>496</v>
      </c>
      <c r="F38" s="79" t="s">
        <v>466</v>
      </c>
      <c r="G38" s="208" t="s">
        <v>505</v>
      </c>
      <c r="I38" s="221"/>
      <c r="K38" s="221"/>
      <c r="L38" s="222"/>
    </row>
    <row r="39" spans="1:13" x14ac:dyDescent="0.35">
      <c r="A39" s="79" t="s">
        <v>303</v>
      </c>
      <c r="B39" s="475"/>
      <c r="C39" s="465" t="s">
        <v>506</v>
      </c>
      <c r="D39" s="79" t="s">
        <v>507</v>
      </c>
      <c r="E39" s="79" t="s">
        <v>508</v>
      </c>
      <c r="F39" s="79" t="s">
        <v>502</v>
      </c>
      <c r="G39" s="209" t="s">
        <v>194</v>
      </c>
      <c r="I39" s="221"/>
      <c r="K39" s="221"/>
      <c r="L39" s="222"/>
    </row>
    <row r="40" spans="1:13" x14ac:dyDescent="0.35">
      <c r="A40" s="79" t="s">
        <v>303</v>
      </c>
      <c r="B40" s="475"/>
      <c r="C40" s="465"/>
      <c r="D40" s="159" t="s">
        <v>304</v>
      </c>
      <c r="E40" s="79" t="s">
        <v>492</v>
      </c>
      <c r="F40" s="79" t="s">
        <v>466</v>
      </c>
      <c r="G40" s="208" t="s">
        <v>455</v>
      </c>
      <c r="H40" s="81" t="s">
        <v>509</v>
      </c>
      <c r="I40" s="215"/>
      <c r="K40" s="221"/>
      <c r="M40" t="s">
        <v>1841</v>
      </c>
    </row>
    <row r="41" spans="1:13" x14ac:dyDescent="0.35">
      <c r="A41" s="79" t="s">
        <v>305</v>
      </c>
      <c r="B41" s="475"/>
      <c r="C41" s="465"/>
      <c r="D41" s="159" t="s">
        <v>306</v>
      </c>
      <c r="E41" s="79" t="s">
        <v>496</v>
      </c>
      <c r="F41" s="79" t="s">
        <v>466</v>
      </c>
      <c r="G41" s="208" t="s">
        <v>439</v>
      </c>
      <c r="I41" s="215">
        <v>1</v>
      </c>
      <c r="J41" s="235">
        <f t="shared" si="0"/>
        <v>2.222222222222222E-2</v>
      </c>
      <c r="K41" s="194">
        <f>'DALYs '!E383</f>
        <v>2.222222222222222E-2</v>
      </c>
      <c r="L41" s="194">
        <f>K41/(10/60)</f>
        <v>0.13333333333333333</v>
      </c>
      <c r="M41" t="s">
        <v>1840</v>
      </c>
    </row>
    <row r="42" spans="1:13" x14ac:dyDescent="0.35">
      <c r="A42" s="79" t="s">
        <v>213</v>
      </c>
      <c r="B42" s="475"/>
      <c r="C42" s="83" t="s">
        <v>214</v>
      </c>
      <c r="D42" s="79" t="s">
        <v>510</v>
      </c>
      <c r="E42" s="79" t="s">
        <v>511</v>
      </c>
      <c r="F42" s="79" t="s">
        <v>466</v>
      </c>
      <c r="G42" s="208" t="s">
        <v>439</v>
      </c>
      <c r="I42" s="239">
        <v>1</v>
      </c>
      <c r="J42" s="235">
        <f t="shared" si="0"/>
        <v>1.7479452054794519E-2</v>
      </c>
      <c r="K42" s="194">
        <f>'DALYs '!O412</f>
        <v>1.7479452054794519E-2</v>
      </c>
      <c r="L42" s="194">
        <f>K42/(1/6)</f>
        <v>0.10487671232876712</v>
      </c>
      <c r="M42" s="81" t="s">
        <v>1852</v>
      </c>
    </row>
    <row r="43" spans="1:13" x14ac:dyDescent="0.35">
      <c r="A43" s="79" t="s">
        <v>217</v>
      </c>
      <c r="B43" s="475"/>
      <c r="C43" s="470" t="s">
        <v>512</v>
      </c>
      <c r="D43" s="79" t="s">
        <v>513</v>
      </c>
      <c r="E43" s="79" t="s">
        <v>496</v>
      </c>
      <c r="F43" s="79" t="s">
        <v>466</v>
      </c>
      <c r="G43" s="208" t="s">
        <v>450</v>
      </c>
      <c r="I43" s="247">
        <v>0.25</v>
      </c>
      <c r="J43" s="253">
        <f t="shared" si="0"/>
        <v>3.0097926267281103</v>
      </c>
      <c r="K43" s="244">
        <f>'DALYs '!AC435*I43</f>
        <v>0.75244815668202758</v>
      </c>
      <c r="L43" s="244">
        <f>K43/((10 + 5*'DALYs '!AE432)/60)</f>
        <v>0.33442140296979006</v>
      </c>
    </row>
    <row r="44" spans="1:13" x14ac:dyDescent="0.35">
      <c r="A44" s="79" t="s">
        <v>217</v>
      </c>
      <c r="B44" s="475"/>
      <c r="C44" s="471"/>
      <c r="D44" s="79" t="s">
        <v>514</v>
      </c>
      <c r="E44" s="79" t="s">
        <v>515</v>
      </c>
      <c r="F44" s="80" t="s">
        <v>516</v>
      </c>
      <c r="G44" s="208" t="s">
        <v>450</v>
      </c>
      <c r="I44" s="254"/>
      <c r="J44" s="253"/>
      <c r="K44" s="244"/>
      <c r="L44" s="244"/>
      <c r="M44" s="187"/>
    </row>
    <row r="45" spans="1:13" x14ac:dyDescent="0.35">
      <c r="A45" s="79" t="s">
        <v>225</v>
      </c>
      <c r="B45" s="475"/>
      <c r="C45" s="83" t="s">
        <v>517</v>
      </c>
      <c r="D45" s="79" t="s">
        <v>518</v>
      </c>
      <c r="E45" s="79" t="s">
        <v>496</v>
      </c>
      <c r="F45" s="79" t="s">
        <v>466</v>
      </c>
      <c r="G45" s="208" t="s">
        <v>450</v>
      </c>
      <c r="I45" s="255">
        <f>I43</f>
        <v>0.25</v>
      </c>
      <c r="J45" s="253">
        <f t="shared" ref="J45:L45" si="1">J43</f>
        <v>3.0097926267281103</v>
      </c>
      <c r="K45" s="244">
        <f t="shared" si="1"/>
        <v>0.75244815668202758</v>
      </c>
      <c r="L45" s="244">
        <f t="shared" si="1"/>
        <v>0.33442140296979006</v>
      </c>
      <c r="M45" t="s">
        <v>1889</v>
      </c>
    </row>
    <row r="46" spans="1:13" x14ac:dyDescent="0.35">
      <c r="A46" s="79" t="s">
        <v>227</v>
      </c>
      <c r="B46" s="475"/>
      <c r="C46" s="472" t="s">
        <v>519</v>
      </c>
      <c r="D46" s="79" t="s">
        <v>513</v>
      </c>
      <c r="E46" s="79" t="s">
        <v>496</v>
      </c>
      <c r="F46" s="79" t="s">
        <v>466</v>
      </c>
      <c r="G46" s="208" t="s">
        <v>450</v>
      </c>
      <c r="I46" s="255">
        <f>I45</f>
        <v>0.25</v>
      </c>
      <c r="J46" s="253">
        <f t="shared" ref="J46:L46" si="2">J45</f>
        <v>3.0097926267281103</v>
      </c>
      <c r="K46" s="244">
        <f t="shared" si="2"/>
        <v>0.75244815668202758</v>
      </c>
      <c r="L46" s="244">
        <f t="shared" si="2"/>
        <v>0.33442140296979006</v>
      </c>
      <c r="M46" t="s">
        <v>1890</v>
      </c>
    </row>
    <row r="47" spans="1:13" x14ac:dyDescent="0.35">
      <c r="A47" s="79" t="s">
        <v>520</v>
      </c>
      <c r="B47" s="475"/>
      <c r="C47" s="473"/>
      <c r="D47" s="79" t="s">
        <v>514</v>
      </c>
      <c r="E47" s="79" t="s">
        <v>515</v>
      </c>
      <c r="F47" s="80" t="s">
        <v>516</v>
      </c>
      <c r="G47" s="208" t="s">
        <v>450</v>
      </c>
      <c r="I47" s="254"/>
      <c r="J47" s="253"/>
      <c r="K47" s="244"/>
      <c r="L47" s="244"/>
    </row>
    <row r="48" spans="1:13" x14ac:dyDescent="0.35">
      <c r="A48" s="67" t="s">
        <v>521</v>
      </c>
      <c r="B48" s="475"/>
      <c r="C48" s="82" t="s">
        <v>522</v>
      </c>
      <c r="D48" s="67"/>
      <c r="E48" s="67"/>
      <c r="F48" s="67" t="s">
        <v>523</v>
      </c>
      <c r="G48" s="210"/>
      <c r="H48" s="77"/>
      <c r="I48" s="217"/>
      <c r="J48" s="236"/>
      <c r="K48" s="218"/>
      <c r="L48" s="218"/>
    </row>
    <row r="49" spans="1:13" x14ac:dyDescent="0.35">
      <c r="A49" s="67" t="s">
        <v>524</v>
      </c>
      <c r="B49" s="475"/>
      <c r="C49" s="82" t="s">
        <v>525</v>
      </c>
      <c r="D49" s="67"/>
      <c r="E49" s="67"/>
      <c r="F49" s="67" t="s">
        <v>526</v>
      </c>
      <c r="G49" s="210"/>
      <c r="H49" s="77"/>
      <c r="I49" s="217"/>
      <c r="J49" s="236"/>
      <c r="K49" s="218"/>
      <c r="L49" s="218"/>
    </row>
    <row r="50" spans="1:13" x14ac:dyDescent="0.35">
      <c r="A50" s="79" t="s">
        <v>527</v>
      </c>
      <c r="B50" s="475"/>
      <c r="C50" s="477" t="s">
        <v>528</v>
      </c>
      <c r="D50" s="83" t="s">
        <v>529</v>
      </c>
      <c r="E50" s="79"/>
      <c r="F50" s="79" t="s">
        <v>530</v>
      </c>
      <c r="G50" s="208"/>
      <c r="I50" s="250"/>
      <c r="J50" s="251"/>
      <c r="K50" s="252"/>
      <c r="L50" s="222"/>
    </row>
    <row r="51" spans="1:13" x14ac:dyDescent="0.35">
      <c r="A51" s="117" t="s">
        <v>531</v>
      </c>
      <c r="B51" s="475"/>
      <c r="C51" s="478"/>
      <c r="D51" s="82" t="s">
        <v>532</v>
      </c>
      <c r="E51" s="67"/>
      <c r="F51" s="67"/>
      <c r="G51" s="210"/>
      <c r="H51" s="77"/>
      <c r="I51" s="217"/>
      <c r="J51" s="236"/>
      <c r="K51" s="233"/>
      <c r="L51" s="233"/>
    </row>
    <row r="52" spans="1:13" x14ac:dyDescent="0.35">
      <c r="A52" s="79" t="s">
        <v>236</v>
      </c>
      <c r="B52" s="475"/>
      <c r="C52" s="479"/>
      <c r="D52" s="83" t="s">
        <v>533</v>
      </c>
      <c r="E52" s="79" t="s">
        <v>515</v>
      </c>
      <c r="F52" s="80" t="s">
        <v>534</v>
      </c>
      <c r="G52" s="208" t="s">
        <v>439</v>
      </c>
      <c r="I52" s="215">
        <v>1</v>
      </c>
      <c r="J52" s="235">
        <f t="shared" si="0"/>
        <v>8.1395348837209301E-3</v>
      </c>
      <c r="K52" s="194">
        <f>'DALYs '!I287*I52</f>
        <v>8.1395348837209301E-3</v>
      </c>
      <c r="L52" s="194">
        <f>K52/(20/60)</f>
        <v>2.441860465116279E-2</v>
      </c>
    </row>
    <row r="53" spans="1:13" x14ac:dyDescent="0.35">
      <c r="A53" s="79" t="s">
        <v>535</v>
      </c>
      <c r="B53" s="475"/>
      <c r="C53" s="477" t="s">
        <v>232</v>
      </c>
      <c r="D53" s="82" t="s">
        <v>536</v>
      </c>
      <c r="E53" s="67"/>
      <c r="F53" s="67" t="s">
        <v>537</v>
      </c>
      <c r="G53" s="210"/>
      <c r="H53" s="77"/>
      <c r="I53" s="217"/>
      <c r="J53" s="236"/>
      <c r="K53" s="218"/>
      <c r="L53" s="233"/>
    </row>
    <row r="54" spans="1:13" x14ac:dyDescent="0.35">
      <c r="A54" s="79" t="s">
        <v>230</v>
      </c>
      <c r="B54" s="475"/>
      <c r="C54" s="478"/>
      <c r="D54" s="83" t="s">
        <v>538</v>
      </c>
      <c r="E54" s="79" t="s">
        <v>448</v>
      </c>
      <c r="F54" s="79" t="s">
        <v>466</v>
      </c>
      <c r="G54" s="208" t="s">
        <v>439</v>
      </c>
      <c r="I54" s="248">
        <v>0.75</v>
      </c>
      <c r="J54" s="243">
        <f t="shared" si="0"/>
        <v>2.3216438356164385E-2</v>
      </c>
      <c r="K54" s="245">
        <f>'DALYs '!Q519*I54</f>
        <v>1.741232876712329E-2</v>
      </c>
      <c r="L54" s="245">
        <f>K54/((10+5*5)/60)</f>
        <v>2.9849706457925639E-2</v>
      </c>
      <c r="M54" t="s">
        <v>1923</v>
      </c>
    </row>
    <row r="55" spans="1:13" x14ac:dyDescent="0.35">
      <c r="A55" s="79" t="s">
        <v>234</v>
      </c>
      <c r="B55" s="476"/>
      <c r="C55" s="479"/>
      <c r="D55" s="83" t="s">
        <v>539</v>
      </c>
      <c r="E55" s="79" t="s">
        <v>515</v>
      </c>
      <c r="F55" s="80" t="s">
        <v>516</v>
      </c>
      <c r="G55" s="208" t="s">
        <v>450</v>
      </c>
      <c r="I55" s="254"/>
      <c r="J55" s="253"/>
      <c r="K55" s="244"/>
      <c r="L55" s="244"/>
      <c r="M55" t="s">
        <v>1922</v>
      </c>
    </row>
    <row r="56" spans="1:13" x14ac:dyDescent="0.35">
      <c r="A56" s="67" t="s">
        <v>540</v>
      </c>
      <c r="B56" s="469" t="s">
        <v>541</v>
      </c>
      <c r="C56" s="82" t="s">
        <v>542</v>
      </c>
      <c r="D56" s="67"/>
      <c r="E56" s="67"/>
      <c r="F56" s="67"/>
      <c r="G56" s="210"/>
      <c r="H56" s="77"/>
      <c r="I56" s="217"/>
      <c r="J56" s="236"/>
      <c r="K56" s="218"/>
      <c r="L56" s="218"/>
    </row>
    <row r="57" spans="1:13" x14ac:dyDescent="0.35">
      <c r="A57" s="67" t="s">
        <v>543</v>
      </c>
      <c r="B57" s="469"/>
      <c r="C57" s="82" t="s">
        <v>544</v>
      </c>
      <c r="D57" s="67"/>
      <c r="E57" s="67"/>
      <c r="F57" s="67"/>
      <c r="G57" s="210"/>
      <c r="H57" s="77"/>
      <c r="I57" s="217"/>
      <c r="J57" s="236"/>
      <c r="K57" s="218"/>
      <c r="L57" s="218"/>
    </row>
    <row r="58" spans="1:13" x14ac:dyDescent="0.35">
      <c r="A58" s="67" t="s">
        <v>545</v>
      </c>
      <c r="B58" s="469"/>
      <c r="C58" s="82" t="s">
        <v>546</v>
      </c>
      <c r="D58" s="67"/>
      <c r="E58" s="67"/>
      <c r="F58" s="67"/>
      <c r="G58" s="210"/>
      <c r="H58" s="77"/>
      <c r="I58" s="217"/>
      <c r="J58" s="236"/>
      <c r="K58" s="218"/>
      <c r="L58" s="218"/>
    </row>
    <row r="59" spans="1:13" x14ac:dyDescent="0.35">
      <c r="A59" s="67" t="s">
        <v>547</v>
      </c>
      <c r="B59" s="469"/>
      <c r="C59" s="82" t="s">
        <v>548</v>
      </c>
      <c r="D59" s="67"/>
      <c r="E59" s="67"/>
      <c r="F59" s="67"/>
      <c r="G59" s="210"/>
      <c r="H59" s="77"/>
      <c r="I59" s="217"/>
      <c r="J59" s="236"/>
      <c r="K59" s="218"/>
      <c r="L59" s="218"/>
    </row>
    <row r="60" spans="1:13" x14ac:dyDescent="0.35">
      <c r="A60" s="67" t="s">
        <v>549</v>
      </c>
      <c r="B60" s="469"/>
      <c r="C60" s="82" t="s">
        <v>550</v>
      </c>
      <c r="D60" s="67"/>
      <c r="E60" s="67"/>
      <c r="F60" s="67"/>
      <c r="G60" s="210"/>
      <c r="H60" s="77"/>
      <c r="I60" s="217"/>
      <c r="J60" s="236"/>
      <c r="K60" s="218"/>
      <c r="L60" s="218"/>
    </row>
    <row r="61" spans="1:13" x14ac:dyDescent="0.35">
      <c r="A61" s="67" t="s">
        <v>551</v>
      </c>
      <c r="B61" s="469"/>
      <c r="C61" s="82" t="s">
        <v>552</v>
      </c>
      <c r="D61" s="67"/>
      <c r="E61" s="67"/>
      <c r="F61" s="67"/>
      <c r="G61" s="210"/>
      <c r="H61" s="77"/>
      <c r="I61" s="217"/>
      <c r="J61" s="236"/>
      <c r="K61" s="218"/>
      <c r="L61" s="218"/>
    </row>
    <row r="62" spans="1:13" x14ac:dyDescent="0.35">
      <c r="A62" s="67" t="s">
        <v>553</v>
      </c>
      <c r="B62" s="469"/>
      <c r="C62" s="82" t="s">
        <v>554</v>
      </c>
      <c r="D62" s="67"/>
      <c r="E62" s="67"/>
      <c r="F62" s="67"/>
      <c r="G62" s="210"/>
      <c r="H62" s="77"/>
      <c r="I62" s="217"/>
      <c r="J62" s="236"/>
      <c r="K62" s="218"/>
      <c r="L62" s="218"/>
    </row>
    <row r="63" spans="1:13" x14ac:dyDescent="0.35">
      <c r="A63" s="67" t="s">
        <v>555</v>
      </c>
      <c r="B63" s="469"/>
      <c r="C63" s="82" t="s">
        <v>556</v>
      </c>
      <c r="D63" s="67"/>
      <c r="E63" s="67"/>
      <c r="F63" s="67"/>
      <c r="G63" s="210"/>
      <c r="H63" s="77"/>
      <c r="I63" s="217"/>
      <c r="J63" s="236"/>
      <c r="K63" s="218"/>
      <c r="L63" s="218"/>
    </row>
    <row r="64" spans="1:13" x14ac:dyDescent="0.35">
      <c r="A64" s="67" t="s">
        <v>557</v>
      </c>
      <c r="B64" s="467" t="s">
        <v>332</v>
      </c>
      <c r="C64" s="67" t="s">
        <v>558</v>
      </c>
      <c r="D64" s="67"/>
      <c r="E64" s="67"/>
      <c r="F64" s="67"/>
      <c r="G64" s="210"/>
      <c r="H64" s="77"/>
      <c r="I64" s="217"/>
      <c r="J64" s="236"/>
      <c r="K64" s="218"/>
      <c r="L64" s="218"/>
    </row>
    <row r="65" spans="1:12" x14ac:dyDescent="0.35">
      <c r="A65" s="67" t="s">
        <v>559</v>
      </c>
      <c r="B65" s="467"/>
      <c r="C65" s="82" t="s">
        <v>560</v>
      </c>
      <c r="D65" s="67"/>
      <c r="E65" s="67"/>
      <c r="F65" s="67"/>
      <c r="G65" s="210"/>
      <c r="H65" s="77"/>
      <c r="I65" s="217"/>
      <c r="J65" s="236"/>
      <c r="K65" s="218"/>
      <c r="L65" s="218"/>
    </row>
    <row r="66" spans="1:12" x14ac:dyDescent="0.35">
      <c r="A66" s="67" t="s">
        <v>561</v>
      </c>
      <c r="B66" s="467"/>
      <c r="C66" s="82" t="s">
        <v>562</v>
      </c>
      <c r="D66" s="67"/>
      <c r="E66" s="67"/>
      <c r="F66" s="67"/>
      <c r="G66" s="211"/>
      <c r="H66" s="77"/>
      <c r="I66" s="220"/>
      <c r="J66" s="237"/>
      <c r="K66" s="218"/>
      <c r="L66" s="218"/>
    </row>
    <row r="67" spans="1:12" x14ac:dyDescent="0.35">
      <c r="A67" s="67" t="s">
        <v>563</v>
      </c>
      <c r="B67" s="467"/>
      <c r="C67" s="82" t="s">
        <v>564</v>
      </c>
      <c r="D67" s="67"/>
      <c r="E67" s="67"/>
      <c r="F67" s="67"/>
      <c r="G67" s="211"/>
      <c r="H67" s="77"/>
      <c r="I67" s="220"/>
      <c r="J67" s="237"/>
      <c r="K67" s="218"/>
      <c r="L67" s="218"/>
    </row>
    <row r="68" spans="1:12" x14ac:dyDescent="0.35">
      <c r="A68" s="67" t="s">
        <v>565</v>
      </c>
      <c r="B68" s="467"/>
      <c r="C68" s="82" t="s">
        <v>566</v>
      </c>
      <c r="D68" s="67"/>
      <c r="E68" s="67"/>
      <c r="F68" s="67"/>
      <c r="G68" s="211"/>
      <c r="H68" s="77"/>
      <c r="I68" s="220"/>
      <c r="J68" s="237"/>
      <c r="K68" s="218"/>
      <c r="L68" s="218"/>
    </row>
  </sheetData>
  <mergeCells count="17">
    <mergeCell ref="B64:B68"/>
    <mergeCell ref="B28:B30"/>
    <mergeCell ref="C31:C34"/>
    <mergeCell ref="C35:C38"/>
    <mergeCell ref="C39:C41"/>
    <mergeCell ref="B56:B63"/>
    <mergeCell ref="C43:C44"/>
    <mergeCell ref="C46:C47"/>
    <mergeCell ref="B31:B55"/>
    <mergeCell ref="C50:C52"/>
    <mergeCell ref="C53:C55"/>
    <mergeCell ref="B2:B27"/>
    <mergeCell ref="C10:C15"/>
    <mergeCell ref="C16:C20"/>
    <mergeCell ref="C21:C23"/>
    <mergeCell ref="C24:C27"/>
    <mergeCell ref="C2:C9"/>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60" zoomScaleNormal="60" workbookViewId="0">
      <pane ySplit="1" topLeftCell="A2" activePane="bottomLeft" state="frozen"/>
      <selection pane="bottomLeft" sqref="A1:S1"/>
    </sheetView>
  </sheetViews>
  <sheetFormatPr defaultColWidth="8.7265625" defaultRowHeight="14.5" x14ac:dyDescent="0.35"/>
  <cols>
    <col min="1" max="1" width="18.81640625" style="58" bestFit="1" customWidth="1"/>
    <col min="2" max="2" width="22.1796875" style="58" bestFit="1" customWidth="1"/>
    <col min="3" max="3" width="14.54296875" style="58" customWidth="1"/>
    <col min="4" max="5" width="10.81640625" style="58" customWidth="1"/>
    <col min="6" max="6" width="14.453125" style="58" bestFit="1" customWidth="1"/>
    <col min="7" max="7" width="11.1796875" style="58" customWidth="1"/>
    <col min="8" max="8" width="15.1796875" style="58" customWidth="1"/>
    <col min="9" max="9" width="12.453125" style="58" customWidth="1"/>
    <col min="10" max="11" width="12.453125" style="139" customWidth="1"/>
    <col min="12" max="17" width="12.453125" style="58" customWidth="1"/>
    <col min="18" max="19" width="14.54296875" style="145" customWidth="1"/>
    <col min="20" max="25" width="8.7265625" style="58"/>
    <col min="26" max="26" width="12.26953125" style="58" bestFit="1" customWidth="1"/>
    <col min="27" max="16384" width="8.7265625" style="58"/>
  </cols>
  <sheetData>
    <row r="1" spans="1:28" s="129" customFormat="1" x14ac:dyDescent="0.3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6" t="s">
        <v>1916</v>
      </c>
      <c r="S1" s="256" t="s">
        <v>1920</v>
      </c>
    </row>
    <row r="2" spans="1:28" x14ac:dyDescent="0.35">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x14ac:dyDescent="0.35">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x14ac:dyDescent="0.35">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x14ac:dyDescent="0.35">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x14ac:dyDescent="0.35">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x14ac:dyDescent="0.35">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6.0189073039141977E-2</v>
      </c>
      <c r="S7" s="145">
        <f>IFERROR(IF(VLOOKUP($A7,'Services summary'!$A:$L,11,FALSE)=0,"",VLOOKUP($A7,'Services summary'!$A:$L,11,FALSE)),"")</f>
        <v>6.0189073039141977E-2</v>
      </c>
    </row>
    <row r="8" spans="1:28" x14ac:dyDescent="0.35">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x14ac:dyDescent="0.35">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x14ac:dyDescent="0.35">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x14ac:dyDescent="0.35">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x14ac:dyDescent="0.35">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x14ac:dyDescent="0.35">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x14ac:dyDescent="0.35">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x14ac:dyDescent="0.35">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x14ac:dyDescent="0.35">
      <c r="A16" s="58" t="s">
        <v>190</v>
      </c>
      <c r="B16" s="58" t="s">
        <v>1925</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x14ac:dyDescent="0.35">
      <c r="A17" s="58" t="s">
        <v>299</v>
      </c>
      <c r="B17" s="58" t="s">
        <v>1924</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x14ac:dyDescent="0.35">
      <c r="A18" s="58" t="s">
        <v>301</v>
      </c>
      <c r="B18" s="58" t="s">
        <v>1926</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x14ac:dyDescent="0.35">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x14ac:dyDescent="0.35">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x14ac:dyDescent="0.35">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x14ac:dyDescent="0.35">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x14ac:dyDescent="0.35">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x14ac:dyDescent="0.35">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6.0189073039141977E-2</v>
      </c>
      <c r="S24" s="58">
        <f t="shared" si="4"/>
        <v>6.0189073039141977E-2</v>
      </c>
      <c r="AE24"/>
    </row>
    <row r="25" spans="1:31" x14ac:dyDescent="0.35">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x14ac:dyDescent="0.35">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x14ac:dyDescent="0.35">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x14ac:dyDescent="0.35">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x14ac:dyDescent="0.35">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x14ac:dyDescent="0.35">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x14ac:dyDescent="0.35">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x14ac:dyDescent="0.35">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x14ac:dyDescent="0.35">
      <c r="A33" s="58" t="s">
        <v>190</v>
      </c>
      <c r="B33" s="58" t="s">
        <v>1925</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x14ac:dyDescent="0.35">
      <c r="A34" s="58" t="s">
        <v>299</v>
      </c>
      <c r="B34" s="58" t="s">
        <v>1924</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x14ac:dyDescent="0.35">
      <c r="A35" s="58" t="s">
        <v>301</v>
      </c>
      <c r="B35" s="58" t="s">
        <v>1926</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x14ac:dyDescent="0.35">
      <c r="A36" s="58" t="s">
        <v>192</v>
      </c>
      <c r="B36" s="58" t="s">
        <v>192</v>
      </c>
      <c r="C36" s="58" t="s">
        <v>193</v>
      </c>
      <c r="D36" s="58" t="s">
        <v>194</v>
      </c>
      <c r="E36" s="58" t="s">
        <v>194</v>
      </c>
      <c r="F36" s="58" t="s">
        <v>212</v>
      </c>
      <c r="G36" s="58" t="s">
        <v>82</v>
      </c>
      <c r="H36" s="58">
        <v>0.1</v>
      </c>
      <c r="I36" s="58" t="s">
        <v>2064</v>
      </c>
      <c r="L36" s="130">
        <v>0.98</v>
      </c>
      <c r="M36" s="58">
        <v>1</v>
      </c>
      <c r="O36" s="275">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x14ac:dyDescent="0.35">
      <c r="A37" s="58" t="s">
        <v>192</v>
      </c>
      <c r="B37" s="58" t="s">
        <v>192</v>
      </c>
      <c r="C37" s="58" t="s">
        <v>193</v>
      </c>
      <c r="D37" s="58" t="s">
        <v>194</v>
      </c>
      <c r="E37" s="58" t="s">
        <v>194</v>
      </c>
      <c r="F37" s="58" t="s">
        <v>212</v>
      </c>
      <c r="G37" s="58" t="s">
        <v>84</v>
      </c>
      <c r="H37" s="58">
        <v>0.1</v>
      </c>
      <c r="I37" s="58" t="s">
        <v>2064</v>
      </c>
      <c r="L37" s="58">
        <f>L36</f>
        <v>0.98</v>
      </c>
      <c r="M37" s="58">
        <v>1</v>
      </c>
      <c r="O37" s="275">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x14ac:dyDescent="0.35">
      <c r="A38" s="58" t="s">
        <v>1948</v>
      </c>
      <c r="B38" s="58" t="s">
        <v>1948</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x14ac:dyDescent="0.35">
      <c r="A39" s="58" t="s">
        <v>1948</v>
      </c>
      <c r="B39" s="58" t="s">
        <v>1948</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x14ac:dyDescent="0.35">
      <c r="A40" s="58" t="s">
        <v>1952</v>
      </c>
      <c r="B40" s="58" t="s">
        <v>1952</v>
      </c>
      <c r="C40" s="58" t="s">
        <v>193</v>
      </c>
      <c r="D40" s="58" t="s">
        <v>194</v>
      </c>
      <c r="E40" s="58" t="s">
        <v>194</v>
      </c>
      <c r="F40" s="58" t="s">
        <v>212</v>
      </c>
      <c r="G40" s="58" t="s">
        <v>82</v>
      </c>
      <c r="H40" s="58">
        <v>0.1</v>
      </c>
      <c r="I40" s="58" t="s">
        <v>2064</v>
      </c>
      <c r="L40" s="58">
        <v>1</v>
      </c>
      <c r="M40" s="58">
        <v>1</v>
      </c>
      <c r="O40" s="275">
        <f>'Work time'!AD55*10*60</f>
        <v>45.844447190612613</v>
      </c>
      <c r="AE40"/>
    </row>
    <row r="41" spans="1:31" x14ac:dyDescent="0.35">
      <c r="A41" s="58" t="s">
        <v>1952</v>
      </c>
      <c r="B41" s="58" t="s">
        <v>1952</v>
      </c>
      <c r="C41" s="58" t="s">
        <v>193</v>
      </c>
      <c r="D41" s="58" t="s">
        <v>194</v>
      </c>
      <c r="E41" s="58" t="s">
        <v>194</v>
      </c>
      <c r="F41" s="58" t="s">
        <v>212</v>
      </c>
      <c r="G41" s="58" t="s">
        <v>84</v>
      </c>
      <c r="H41" s="58">
        <v>0.1</v>
      </c>
      <c r="I41" s="58" t="s">
        <v>2064</v>
      </c>
      <c r="L41" s="58">
        <v>1</v>
      </c>
      <c r="M41" s="58">
        <v>1</v>
      </c>
      <c r="O41" s="275">
        <f>'Work time'!AE55*10*60</f>
        <v>45.14983435439121</v>
      </c>
      <c r="AE41"/>
    </row>
    <row r="42" spans="1:31" x14ac:dyDescent="0.35">
      <c r="A42" s="58" t="s">
        <v>195</v>
      </c>
      <c r="B42" s="58" t="s">
        <v>196</v>
      </c>
      <c r="C42" s="58" t="s">
        <v>1953</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x14ac:dyDescent="0.35">
      <c r="A43" s="58" t="s">
        <v>195</v>
      </c>
      <c r="B43" s="58" t="s">
        <v>196</v>
      </c>
      <c r="C43" s="58" t="s">
        <v>1953</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x14ac:dyDescent="0.35">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x14ac:dyDescent="0.35">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x14ac:dyDescent="0.35">
      <c r="A46" s="58" t="s">
        <v>309</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x14ac:dyDescent="0.35">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x14ac:dyDescent="0.35">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x14ac:dyDescent="0.35">
      <c r="A49" s="58" t="s">
        <v>309</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x14ac:dyDescent="0.35">
      <c r="A50" s="58" t="s">
        <v>1931</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x14ac:dyDescent="0.35">
      <c r="A51" s="58" t="s">
        <v>1932</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x14ac:dyDescent="0.35">
      <c r="A52" s="58" t="s">
        <v>1933</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x14ac:dyDescent="0.35">
      <c r="A53" s="58" t="s">
        <v>1934</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x14ac:dyDescent="0.35">
      <c r="A54" s="58" t="s">
        <v>1935</v>
      </c>
      <c r="B54" s="58" t="s">
        <v>207</v>
      </c>
      <c r="C54" s="58" t="s">
        <v>154</v>
      </c>
      <c r="D54" s="58" t="s">
        <v>199</v>
      </c>
      <c r="E54" s="58" t="s">
        <v>69</v>
      </c>
      <c r="F54" s="140" t="s">
        <v>212</v>
      </c>
      <c r="G54" s="58" t="s">
        <v>82</v>
      </c>
      <c r="H54" s="128">
        <f>57/1000</f>
        <v>5.7000000000000002E-2</v>
      </c>
      <c r="I54" s="128"/>
      <c r="K54" s="139" t="s">
        <v>1936</v>
      </c>
      <c r="L54" s="274">
        <v>0.98</v>
      </c>
      <c r="M54" s="58">
        <v>1</v>
      </c>
      <c r="O54" s="58">
        <f>O50</f>
        <v>15</v>
      </c>
      <c r="R54" s="145">
        <v>0</v>
      </c>
      <c r="S54" s="145">
        <v>0</v>
      </c>
      <c r="AE54"/>
    </row>
    <row r="55" spans="1:31" x14ac:dyDescent="0.35">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x14ac:dyDescent="0.35">
      <c r="A56" s="58" t="s">
        <v>1931</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x14ac:dyDescent="0.35">
      <c r="A57" s="58" t="s">
        <v>1932</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x14ac:dyDescent="0.35">
      <c r="A58" s="58" t="s">
        <v>1933</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x14ac:dyDescent="0.35">
      <c r="A59" s="58" t="s">
        <v>1934</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x14ac:dyDescent="0.35">
      <c r="A60" s="58" t="s">
        <v>1935</v>
      </c>
      <c r="B60" s="58" t="s">
        <v>207</v>
      </c>
      <c r="C60" s="58" t="s">
        <v>154</v>
      </c>
      <c r="D60" s="58" t="s">
        <v>199</v>
      </c>
      <c r="E60" s="58" t="s">
        <v>69</v>
      </c>
      <c r="F60" s="140" t="s">
        <v>212</v>
      </c>
      <c r="G60" s="58" t="s">
        <v>84</v>
      </c>
      <c r="H60" s="128">
        <f>57/1000</f>
        <v>5.7000000000000002E-2</v>
      </c>
      <c r="I60" s="128"/>
      <c r="K60" s="139" t="s">
        <v>1936</v>
      </c>
      <c r="L60" s="138">
        <v>0.95</v>
      </c>
      <c r="M60" s="58">
        <v>1</v>
      </c>
      <c r="O60" s="58">
        <f>O56</f>
        <v>15</v>
      </c>
      <c r="R60" s="145">
        <f t="shared" si="5"/>
        <v>0</v>
      </c>
      <c r="S60" s="145">
        <f t="shared" si="5"/>
        <v>0</v>
      </c>
      <c r="AE60"/>
    </row>
    <row r="61" spans="1:31" x14ac:dyDescent="0.35">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x14ac:dyDescent="0.35">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x14ac:dyDescent="0.35">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x14ac:dyDescent="0.35">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x14ac:dyDescent="0.35">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x14ac:dyDescent="0.35">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x14ac:dyDescent="0.35">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x14ac:dyDescent="0.35">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x14ac:dyDescent="0.35">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x14ac:dyDescent="0.35">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x14ac:dyDescent="0.35">
      <c r="A71" s="58" t="s">
        <v>520</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x14ac:dyDescent="0.35">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x14ac:dyDescent="0.35">
      <c r="A73" s="58" t="s">
        <v>520</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x14ac:dyDescent="0.35">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x14ac:dyDescent="0.35">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x14ac:dyDescent="0.35">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x14ac:dyDescent="0.35">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x14ac:dyDescent="0.35">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x14ac:dyDescent="0.35">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x14ac:dyDescent="0.35">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x14ac:dyDescent="0.35">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x14ac:dyDescent="0.35">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x14ac:dyDescent="0.35">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x14ac:dyDescent="0.35">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x14ac:dyDescent="0.35">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x14ac:dyDescent="0.35">
      <c r="A86" s="58" t="s">
        <v>1927</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x14ac:dyDescent="0.35">
      <c r="A87" s="58" t="s">
        <v>1927</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x14ac:dyDescent="0.35">
      <c r="A88" s="58" t="s">
        <v>1928</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x14ac:dyDescent="0.35">
      <c r="A89" s="58" t="s">
        <v>1929</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x14ac:dyDescent="0.35">
      <c r="A90" s="58" t="s">
        <v>1930</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x14ac:dyDescent="0.35">
      <c r="A91" s="58" t="s">
        <v>1928</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x14ac:dyDescent="0.35">
      <c r="A92" s="58" t="s">
        <v>1929</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x14ac:dyDescent="0.35">
      <c r="A93" s="58" t="s">
        <v>1930</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x14ac:dyDescent="0.35">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x14ac:dyDescent="0.35">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x14ac:dyDescent="0.35">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x14ac:dyDescent="0.35">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x14ac:dyDescent="0.35">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x14ac:dyDescent="0.35">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x14ac:dyDescent="0.35">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x14ac:dyDescent="0.35">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x14ac:dyDescent="0.35">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x14ac:dyDescent="0.35">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x14ac:dyDescent="0.35">
      <c r="AE104"/>
    </row>
    <row r="105" spans="1:31" x14ac:dyDescent="0.35">
      <c r="AE105"/>
    </row>
    <row r="106" spans="1:31" x14ac:dyDescent="0.35">
      <c r="AE106"/>
    </row>
    <row r="107" spans="1:31" x14ac:dyDescent="0.35">
      <c r="AE107"/>
    </row>
    <row r="108" spans="1:31" x14ac:dyDescent="0.35">
      <c r="AE108"/>
    </row>
    <row r="109" spans="1:31" x14ac:dyDescent="0.35">
      <c r="AE109"/>
    </row>
    <row r="110" spans="1:31" x14ac:dyDescent="0.35">
      <c r="AE110"/>
    </row>
    <row r="111" spans="1:31" x14ac:dyDescent="0.35">
      <c r="AE111"/>
    </row>
  </sheetData>
  <autoFilter ref="A1:S103" xr:uid="{C1D83D06-B7B0-4361-896A-BFF57EC1D426}"/>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E4EC1-0891-4AA1-B142-1771347B6417}">
  <sheetPr>
    <tabColor theme="0" tint="-0.34998626667073579"/>
  </sheetPr>
  <dimension ref="A1:O24"/>
  <sheetViews>
    <sheetView workbookViewId="0">
      <selection activeCell="O7" sqref="O7"/>
    </sheetView>
  </sheetViews>
  <sheetFormatPr defaultRowHeight="14.5" x14ac:dyDescent="0.35"/>
  <cols>
    <col min="1" max="1" width="13.453125" bestFit="1" customWidth="1"/>
    <col min="2" max="2" width="8" bestFit="1" customWidth="1"/>
    <col min="3" max="4" width="8" customWidth="1"/>
  </cols>
  <sheetData>
    <row r="1" spans="1:15" ht="43.5" x14ac:dyDescent="0.35">
      <c r="A1" s="327" t="s">
        <v>135</v>
      </c>
      <c r="B1" s="330" t="s">
        <v>140</v>
      </c>
      <c r="C1" s="325" t="s">
        <v>139</v>
      </c>
      <c r="D1" s="328" t="s">
        <v>137</v>
      </c>
      <c r="E1" s="325" t="s">
        <v>141</v>
      </c>
      <c r="F1" s="334" t="s">
        <v>142</v>
      </c>
      <c r="G1" s="326" t="s">
        <v>144</v>
      </c>
      <c r="H1" s="326" t="s">
        <v>146</v>
      </c>
      <c r="I1" s="325" t="s">
        <v>147</v>
      </c>
      <c r="J1" s="325" t="s">
        <v>148</v>
      </c>
      <c r="K1" s="339" t="s">
        <v>149</v>
      </c>
      <c r="L1" s="325" t="s">
        <v>150</v>
      </c>
      <c r="M1" s="325" t="s">
        <v>151</v>
      </c>
    </row>
    <row r="2" spans="1:15" x14ac:dyDescent="0.35">
      <c r="A2" t="s">
        <v>2775</v>
      </c>
      <c r="B2" t="s">
        <v>212</v>
      </c>
      <c r="C2" s="321" t="s">
        <v>65</v>
      </c>
      <c r="D2" s="321" t="s">
        <v>154</v>
      </c>
      <c r="E2" t="s">
        <v>82</v>
      </c>
      <c r="F2">
        <v>1</v>
      </c>
      <c r="G2">
        <v>1</v>
      </c>
      <c r="H2">
        <v>1</v>
      </c>
      <c r="I2">
        <v>1</v>
      </c>
      <c r="K2">
        <v>5</v>
      </c>
    </row>
    <row r="3" spans="1:15" x14ac:dyDescent="0.35">
      <c r="C3" s="321"/>
      <c r="D3" s="319"/>
    </row>
    <row r="4" spans="1:15" x14ac:dyDescent="0.35">
      <c r="C4" s="321"/>
      <c r="D4" s="321"/>
    </row>
    <row r="5" spans="1:15" x14ac:dyDescent="0.35">
      <c r="C5" s="321"/>
      <c r="D5" s="321"/>
    </row>
    <row r="6" spans="1:15" x14ac:dyDescent="0.35">
      <c r="C6" s="321"/>
      <c r="D6" s="321"/>
      <c r="O6" s="321"/>
    </row>
    <row r="7" spans="1:15" x14ac:dyDescent="0.35">
      <c r="C7" s="321"/>
      <c r="D7" s="321"/>
      <c r="O7" s="319"/>
    </row>
    <row r="8" spans="1:15" x14ac:dyDescent="0.35">
      <c r="C8" s="321"/>
      <c r="D8" s="321"/>
    </row>
    <row r="9" spans="1:15" x14ac:dyDescent="0.35">
      <c r="C9" s="321"/>
      <c r="D9" s="321"/>
    </row>
    <row r="10" spans="1:15" x14ac:dyDescent="0.35">
      <c r="C10" s="319"/>
      <c r="D10" s="321"/>
    </row>
    <row r="11" spans="1:15" x14ac:dyDescent="0.35">
      <c r="C11" s="319"/>
      <c r="D11" s="321"/>
    </row>
    <row r="12" spans="1:15" x14ac:dyDescent="0.35">
      <c r="C12" s="319"/>
      <c r="D12" s="321"/>
    </row>
    <row r="13" spans="1:15" x14ac:dyDescent="0.35">
      <c r="C13" s="319"/>
      <c r="D13" s="321"/>
    </row>
    <row r="14" spans="1:15" x14ac:dyDescent="0.35">
      <c r="C14" s="319"/>
      <c r="D14" s="321"/>
    </row>
    <row r="15" spans="1:15" x14ac:dyDescent="0.35">
      <c r="C15" s="319"/>
      <c r="D15" s="321"/>
    </row>
    <row r="16" spans="1:15" x14ac:dyDescent="0.35">
      <c r="C16" s="321"/>
      <c r="D16" s="321"/>
    </row>
    <row r="17" spans="3:4" x14ac:dyDescent="0.35">
      <c r="C17" s="321"/>
      <c r="D17" s="321"/>
    </row>
    <row r="18" spans="3:4" x14ac:dyDescent="0.35">
      <c r="C18" s="321"/>
      <c r="D18" s="321"/>
    </row>
    <row r="19" spans="3:4" x14ac:dyDescent="0.35">
      <c r="C19" s="321"/>
      <c r="D19" s="321"/>
    </row>
    <row r="20" spans="3:4" x14ac:dyDescent="0.35">
      <c r="C20" s="321"/>
      <c r="D20" s="321"/>
    </row>
    <row r="21" spans="3:4" x14ac:dyDescent="0.35">
      <c r="C21" s="319"/>
      <c r="D21" s="321"/>
    </row>
    <row r="22" spans="3:4" x14ac:dyDescent="0.35">
      <c r="C22" s="319"/>
      <c r="D22" s="321"/>
    </row>
    <row r="23" spans="3:4" x14ac:dyDescent="0.35">
      <c r="D23" s="321"/>
    </row>
    <row r="24" spans="3:4" x14ac:dyDescent="0.35">
      <c r="D24" s="32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69DB649-2DB5-4089-AAF3-5D26827EC131}">
          <x14:formula1>
            <xm:f>Lookup!$D$2:$D$15</xm:f>
          </x14:formula1>
          <xm:sqref>O6:O7 C2:C22</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265625" defaultRowHeight="14.5" x14ac:dyDescent="0.35"/>
  <cols>
    <col min="1" max="1" width="18.81640625" style="58" bestFit="1" customWidth="1"/>
    <col min="2" max="2" width="22.1796875" style="58" bestFit="1" customWidth="1"/>
    <col min="3" max="3" width="13.81640625" style="58" bestFit="1" customWidth="1"/>
    <col min="4" max="4" width="11.1796875" style="58" customWidth="1"/>
    <col min="5" max="5" width="15.1796875" style="58" customWidth="1"/>
    <col min="6" max="11" width="8.7265625" style="58"/>
    <col min="12" max="12" width="12.26953125" style="58" bestFit="1" customWidth="1"/>
    <col min="13" max="16384" width="8.7265625" style="58"/>
  </cols>
  <sheetData>
    <row r="1" spans="1:17" s="129" customFormat="1" x14ac:dyDescent="0.35">
      <c r="A1" s="129" t="s">
        <v>135</v>
      </c>
      <c r="B1" s="129" t="s">
        <v>136</v>
      </c>
      <c r="C1" s="129" t="s">
        <v>139</v>
      </c>
      <c r="D1" s="129" t="s">
        <v>141</v>
      </c>
      <c r="E1" s="129" t="s">
        <v>142</v>
      </c>
    </row>
    <row r="2" spans="1:17" x14ac:dyDescent="0.35">
      <c r="A2" s="58" t="s">
        <v>1948</v>
      </c>
      <c r="B2" s="58" t="s">
        <v>1948</v>
      </c>
      <c r="C2" s="58" t="s">
        <v>194</v>
      </c>
      <c r="D2" s="58" t="s">
        <v>82</v>
      </c>
      <c r="N2"/>
    </row>
    <row r="3" spans="1:17" x14ac:dyDescent="0.35">
      <c r="A3" s="58" t="s">
        <v>1948</v>
      </c>
      <c r="B3" s="58" t="s">
        <v>1948</v>
      </c>
      <c r="C3" s="58" t="s">
        <v>194</v>
      </c>
      <c r="D3" s="58" t="s">
        <v>84</v>
      </c>
      <c r="N3"/>
    </row>
    <row r="4" spans="1:17" x14ac:dyDescent="0.35">
      <c r="A4" s="58" t="s">
        <v>227</v>
      </c>
      <c r="B4" s="58" t="s">
        <v>228</v>
      </c>
      <c r="C4" s="58" t="s">
        <v>220</v>
      </c>
      <c r="D4" s="58" t="s">
        <v>82</v>
      </c>
      <c r="E4" s="145">
        <v>2.56464E-2</v>
      </c>
    </row>
    <row r="5" spans="1:17" x14ac:dyDescent="0.35">
      <c r="A5" s="58" t="s">
        <v>227</v>
      </c>
      <c r="B5" s="58" t="s">
        <v>228</v>
      </c>
      <c r="C5" s="58" t="s">
        <v>220</v>
      </c>
      <c r="D5" s="58" t="s">
        <v>84</v>
      </c>
      <c r="E5" s="145">
        <v>1.9E-2</v>
      </c>
    </row>
    <row r="6" spans="1:17" x14ac:dyDescent="0.35">
      <c r="A6" s="58" t="s">
        <v>217</v>
      </c>
      <c r="B6" s="58" t="s">
        <v>218</v>
      </c>
      <c r="C6" s="58" t="s">
        <v>220</v>
      </c>
      <c r="D6" s="58" t="s">
        <v>82</v>
      </c>
      <c r="E6" s="145">
        <v>0.19600000000000001</v>
      </c>
    </row>
    <row r="7" spans="1:17" x14ac:dyDescent="0.35">
      <c r="A7" s="58" t="s">
        <v>217</v>
      </c>
      <c r="B7" s="58" t="s">
        <v>218</v>
      </c>
      <c r="C7" s="58" t="s">
        <v>220</v>
      </c>
      <c r="D7" s="58" t="s">
        <v>84</v>
      </c>
      <c r="E7" s="145">
        <v>0.18525192477596872</v>
      </c>
    </row>
    <row r="8" spans="1:17" x14ac:dyDescent="0.35">
      <c r="A8" s="58" t="s">
        <v>239</v>
      </c>
      <c r="B8" s="58" t="s">
        <v>240</v>
      </c>
      <c r="C8" s="58" t="s">
        <v>241</v>
      </c>
      <c r="D8" s="58" t="s">
        <v>82</v>
      </c>
      <c r="E8" s="142">
        <v>2.0926851436312916E-4</v>
      </c>
    </row>
    <row r="9" spans="1:17" x14ac:dyDescent="0.35">
      <c r="A9" s="58" t="s">
        <v>239</v>
      </c>
      <c r="B9" s="58" t="s">
        <v>240</v>
      </c>
      <c r="C9" s="58" t="s">
        <v>241</v>
      </c>
      <c r="D9" s="58" t="s">
        <v>84</v>
      </c>
      <c r="E9" s="145">
        <v>2.0926851436312916E-4</v>
      </c>
      <c r="Q9"/>
    </row>
    <row r="10" spans="1:17" x14ac:dyDescent="0.35">
      <c r="A10" s="58" t="s">
        <v>1931</v>
      </c>
      <c r="B10" s="58" t="s">
        <v>207</v>
      </c>
      <c r="C10" s="58" t="s">
        <v>69</v>
      </c>
      <c r="D10" s="58" t="s">
        <v>82</v>
      </c>
      <c r="E10" s="128">
        <v>1.894207576270393E-2</v>
      </c>
      <c r="Q10"/>
    </row>
    <row r="11" spans="1:17" x14ac:dyDescent="0.35">
      <c r="A11" s="58" t="s">
        <v>1931</v>
      </c>
      <c r="B11" s="58" t="s">
        <v>207</v>
      </c>
      <c r="C11" s="58" t="s">
        <v>69</v>
      </c>
      <c r="D11" s="58" t="s">
        <v>84</v>
      </c>
      <c r="E11" s="128">
        <v>2.0044524616617914E-2</v>
      </c>
      <c r="Q11"/>
    </row>
    <row r="12" spans="1:17" x14ac:dyDescent="0.35">
      <c r="A12" s="58" t="s">
        <v>1927</v>
      </c>
      <c r="B12" s="58" t="s">
        <v>249</v>
      </c>
      <c r="C12" s="58" t="s">
        <v>66</v>
      </c>
      <c r="D12" s="58" t="s">
        <v>82</v>
      </c>
      <c r="E12" s="58">
        <v>0.58399999999999996</v>
      </c>
      <c r="Q12"/>
    </row>
    <row r="13" spans="1:17" x14ac:dyDescent="0.35">
      <c r="A13" s="58" t="s">
        <v>1927</v>
      </c>
      <c r="B13" s="58" t="s">
        <v>249</v>
      </c>
      <c r="C13" s="58" t="s">
        <v>66</v>
      </c>
      <c r="D13" s="58" t="s">
        <v>84</v>
      </c>
      <c r="E13" s="58">
        <v>0.57399999999999995</v>
      </c>
      <c r="Q13"/>
    </row>
    <row r="14" spans="1:17" x14ac:dyDescent="0.35">
      <c r="A14" s="58" t="s">
        <v>256</v>
      </c>
      <c r="B14" s="58" t="s">
        <v>257</v>
      </c>
      <c r="C14" s="58" t="s">
        <v>66</v>
      </c>
      <c r="D14" s="58" t="s">
        <v>82</v>
      </c>
      <c r="E14" s="151">
        <v>3.280483410006485E-2</v>
      </c>
      <c r="Q14"/>
    </row>
    <row r="15" spans="1:17" x14ac:dyDescent="0.35">
      <c r="A15" s="58" t="s">
        <v>256</v>
      </c>
      <c r="B15" s="58" t="s">
        <v>257</v>
      </c>
      <c r="C15" s="58" t="s">
        <v>66</v>
      </c>
      <c r="D15" s="58" t="s">
        <v>84</v>
      </c>
      <c r="E15" s="151">
        <v>1.5944444444444442E-2</v>
      </c>
      <c r="Q15"/>
    </row>
    <row r="16" spans="1:17" x14ac:dyDescent="0.35">
      <c r="A16" s="58" t="s">
        <v>259</v>
      </c>
      <c r="B16" s="58" t="s">
        <v>260</v>
      </c>
      <c r="C16" s="58" t="s">
        <v>66</v>
      </c>
      <c r="D16" s="58" t="s">
        <v>82</v>
      </c>
      <c r="E16" s="151">
        <v>0.37176641117540893</v>
      </c>
      <c r="Q16"/>
    </row>
    <row r="17" spans="1:17" x14ac:dyDescent="0.35">
      <c r="A17" s="58" t="s">
        <v>259</v>
      </c>
      <c r="B17" s="58" t="s">
        <v>260</v>
      </c>
      <c r="C17" s="58" t="s">
        <v>66</v>
      </c>
      <c r="D17" s="58" t="s">
        <v>84</v>
      </c>
      <c r="E17" s="151">
        <v>0.3915246913580247</v>
      </c>
      <c r="Q17"/>
    </row>
    <row r="18" spans="1:17" x14ac:dyDescent="0.35">
      <c r="A18" s="58" t="s">
        <v>263</v>
      </c>
      <c r="B18" s="58" t="s">
        <v>264</v>
      </c>
      <c r="C18" s="58" t="s">
        <v>66</v>
      </c>
      <c r="D18" s="58" t="s">
        <v>82</v>
      </c>
      <c r="E18" s="151">
        <v>3.4377158820119012E-2</v>
      </c>
      <c r="Q18"/>
    </row>
    <row r="19" spans="1:17" x14ac:dyDescent="0.35">
      <c r="A19" s="58" t="s">
        <v>263</v>
      </c>
      <c r="B19" s="58" t="s">
        <v>264</v>
      </c>
      <c r="C19" s="58" t="s">
        <v>66</v>
      </c>
      <c r="D19" s="58" t="s">
        <v>84</v>
      </c>
      <c r="E19" s="151">
        <v>2.6574074074074069E-2</v>
      </c>
      <c r="Q19"/>
    </row>
    <row r="20" spans="1:17" x14ac:dyDescent="0.35">
      <c r="A20" s="58" t="s">
        <v>265</v>
      </c>
      <c r="B20" s="58" t="s">
        <v>266</v>
      </c>
      <c r="C20" s="58" t="s">
        <v>66</v>
      </c>
      <c r="D20" s="58" t="s">
        <v>82</v>
      </c>
      <c r="E20" s="151">
        <v>0.1302238408674441</v>
      </c>
      <c r="Q20"/>
    </row>
    <row r="21" spans="1:17" x14ac:dyDescent="0.35">
      <c r="A21" s="58" t="s">
        <v>265</v>
      </c>
      <c r="B21" s="58" t="s">
        <v>266</v>
      </c>
      <c r="C21" s="58" t="s">
        <v>66</v>
      </c>
      <c r="D21" s="58" t="s">
        <v>84</v>
      </c>
      <c r="E21" s="151">
        <v>0.12932716049382714</v>
      </c>
      <c r="Q21"/>
    </row>
    <row r="22" spans="1:17" x14ac:dyDescent="0.35">
      <c r="Q22"/>
    </row>
    <row r="23" spans="1:17" x14ac:dyDescent="0.35">
      <c r="Q23"/>
    </row>
    <row r="24" spans="1:17" x14ac:dyDescent="0.35">
      <c r="Q24"/>
    </row>
    <row r="25" spans="1:17" x14ac:dyDescent="0.35">
      <c r="Q25"/>
    </row>
    <row r="26" spans="1:17" x14ac:dyDescent="0.35">
      <c r="Q26"/>
    </row>
    <row r="27" spans="1:17" x14ac:dyDescent="0.35">
      <c r="Q27"/>
    </row>
    <row r="28" spans="1:17" x14ac:dyDescent="0.35">
      <c r="Q28"/>
    </row>
    <row r="29" spans="1:17" x14ac:dyDescent="0.35">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J142"/>
  <sheetViews>
    <sheetView tabSelected="1" workbookViewId="0">
      <selection activeCell="F1" sqref="F1"/>
    </sheetView>
  </sheetViews>
  <sheetFormatPr defaultRowHeight="14.5" x14ac:dyDescent="0.35"/>
  <cols>
    <col min="4" max="4" width="15.81640625" customWidth="1"/>
    <col min="6" max="6" width="23" style="58" bestFit="1" customWidth="1"/>
    <col min="7" max="8" width="8.26953125" bestFit="1" customWidth="1"/>
    <col min="9" max="9" width="12.54296875" customWidth="1"/>
    <col min="10" max="10" width="12.7265625" customWidth="1"/>
  </cols>
  <sheetData>
    <row r="1" spans="2:10" x14ac:dyDescent="0.35">
      <c r="B1" s="186" t="s">
        <v>2168</v>
      </c>
      <c r="D1" s="186" t="s">
        <v>2169</v>
      </c>
      <c r="F1" s="494" t="s">
        <v>3488</v>
      </c>
      <c r="G1" s="129" t="s">
        <v>116</v>
      </c>
      <c r="H1" s="129" t="s">
        <v>117</v>
      </c>
      <c r="I1" s="129" t="s">
        <v>3214</v>
      </c>
      <c r="J1" s="129" t="s">
        <v>3215</v>
      </c>
    </row>
    <row r="2" spans="2:10" x14ac:dyDescent="0.35">
      <c r="B2" s="58" t="s">
        <v>2787</v>
      </c>
      <c r="D2" s="58" t="s">
        <v>65</v>
      </c>
      <c r="F2" s="58" t="s">
        <v>156</v>
      </c>
      <c r="G2" t="b">
        <v>1</v>
      </c>
      <c r="H2" t="b">
        <v>1</v>
      </c>
      <c r="I2">
        <v>0</v>
      </c>
      <c r="J2">
        <v>0</v>
      </c>
    </row>
    <row r="3" spans="2:10" x14ac:dyDescent="0.35">
      <c r="B3" s="58" t="s">
        <v>2788</v>
      </c>
      <c r="D3" s="58" t="s">
        <v>2240</v>
      </c>
      <c r="F3" s="131" t="s">
        <v>169</v>
      </c>
      <c r="G3" t="b">
        <v>1</v>
      </c>
      <c r="H3" t="b">
        <v>1</v>
      </c>
      <c r="I3">
        <v>1</v>
      </c>
      <c r="J3">
        <v>4</v>
      </c>
    </row>
    <row r="4" spans="2:10" x14ac:dyDescent="0.35">
      <c r="B4" s="58" t="s">
        <v>2789</v>
      </c>
      <c r="D4" s="58" t="s">
        <v>67</v>
      </c>
      <c r="F4" s="131" t="s">
        <v>2587</v>
      </c>
      <c r="G4" t="b">
        <v>1</v>
      </c>
      <c r="H4" t="b">
        <v>1</v>
      </c>
      <c r="I4">
        <v>0</v>
      </c>
      <c r="J4">
        <v>9</v>
      </c>
    </row>
    <row r="5" spans="2:10" x14ac:dyDescent="0.35">
      <c r="B5" s="58" t="s">
        <v>206</v>
      </c>
      <c r="D5" s="58" t="s">
        <v>68</v>
      </c>
      <c r="F5" s="131" t="s">
        <v>2588</v>
      </c>
      <c r="G5" t="b">
        <v>1</v>
      </c>
      <c r="H5" t="b">
        <v>1</v>
      </c>
      <c r="I5">
        <v>5</v>
      </c>
      <c r="J5">
        <v>9</v>
      </c>
    </row>
    <row r="6" spans="2:10" x14ac:dyDescent="0.35">
      <c r="B6" s="58" t="s">
        <v>194</v>
      </c>
      <c r="D6" s="58" t="s">
        <v>70</v>
      </c>
      <c r="F6" s="131" t="s">
        <v>2589</v>
      </c>
      <c r="G6" t="b">
        <v>1</v>
      </c>
      <c r="H6" t="b">
        <v>1</v>
      </c>
      <c r="I6">
        <v>10</v>
      </c>
      <c r="J6">
        <v>14</v>
      </c>
    </row>
    <row r="7" spans="2:10" x14ac:dyDescent="0.35">
      <c r="B7" s="58"/>
      <c r="D7" s="58" t="s">
        <v>194</v>
      </c>
      <c r="F7" s="140" t="s">
        <v>2533</v>
      </c>
      <c r="G7" t="b">
        <v>1</v>
      </c>
      <c r="H7" t="b">
        <v>1</v>
      </c>
      <c r="I7">
        <v>5</v>
      </c>
      <c r="J7">
        <v>18</v>
      </c>
    </row>
    <row r="8" spans="2:10" x14ac:dyDescent="0.35">
      <c r="B8" s="58"/>
      <c r="D8" s="58" t="s">
        <v>200</v>
      </c>
      <c r="F8" s="140" t="s">
        <v>209</v>
      </c>
      <c r="G8" t="b">
        <v>1</v>
      </c>
      <c r="H8" t="b">
        <v>1</v>
      </c>
      <c r="I8">
        <v>1</v>
      </c>
      <c r="J8">
        <v>18</v>
      </c>
    </row>
    <row r="9" spans="2:10" x14ac:dyDescent="0.35">
      <c r="B9" s="58"/>
      <c r="D9" s="58" t="s">
        <v>69</v>
      </c>
      <c r="F9" s="58" t="s">
        <v>179</v>
      </c>
      <c r="G9" t="b">
        <v>1</v>
      </c>
      <c r="H9" s="58" t="b">
        <v>1</v>
      </c>
      <c r="I9">
        <v>1</v>
      </c>
      <c r="J9">
        <v>1</v>
      </c>
    </row>
    <row r="10" spans="2:10" x14ac:dyDescent="0.35">
      <c r="D10" s="58" t="s">
        <v>215</v>
      </c>
      <c r="F10" s="257" t="s">
        <v>182</v>
      </c>
      <c r="G10" t="b">
        <v>1</v>
      </c>
      <c r="H10" s="257" t="b">
        <v>1</v>
      </c>
      <c r="I10">
        <v>2</v>
      </c>
      <c r="J10">
        <v>2</v>
      </c>
    </row>
    <row r="11" spans="2:10" x14ac:dyDescent="0.35">
      <c r="D11" s="58" t="s">
        <v>220</v>
      </c>
      <c r="F11" s="257" t="s">
        <v>2429</v>
      </c>
      <c r="G11" t="b">
        <v>1</v>
      </c>
      <c r="H11" s="257" t="b">
        <v>1</v>
      </c>
      <c r="I11">
        <v>15</v>
      </c>
      <c r="J11">
        <v>15</v>
      </c>
    </row>
    <row r="12" spans="2:10" x14ac:dyDescent="0.35">
      <c r="D12" s="58" t="s">
        <v>232</v>
      </c>
      <c r="F12" s="257" t="s">
        <v>187</v>
      </c>
      <c r="G12" t="b">
        <v>0</v>
      </c>
      <c r="H12" s="257" t="b">
        <v>1</v>
      </c>
      <c r="I12">
        <v>15</v>
      </c>
      <c r="J12">
        <v>15</v>
      </c>
    </row>
    <row r="13" spans="2:10" x14ac:dyDescent="0.35">
      <c r="D13" s="58" t="s">
        <v>528</v>
      </c>
      <c r="F13" s="257" t="s">
        <v>2590</v>
      </c>
      <c r="G13" t="b">
        <v>1</v>
      </c>
      <c r="H13" s="257" t="b">
        <v>1</v>
      </c>
      <c r="I13">
        <v>15</v>
      </c>
      <c r="J13">
        <v>19</v>
      </c>
    </row>
    <row r="14" spans="2:10" x14ac:dyDescent="0.35">
      <c r="D14" s="58" t="s">
        <v>241</v>
      </c>
      <c r="F14" s="257" t="s">
        <v>3406</v>
      </c>
      <c r="G14" t="b">
        <v>1</v>
      </c>
      <c r="H14" s="257" t="b">
        <v>1</v>
      </c>
      <c r="I14">
        <v>15</v>
      </c>
      <c r="J14">
        <v>24</v>
      </c>
    </row>
    <row r="15" spans="2:10" x14ac:dyDescent="0.35">
      <c r="D15" s="58" t="s">
        <v>66</v>
      </c>
      <c r="F15" s="257" t="s">
        <v>3407</v>
      </c>
      <c r="G15" t="b">
        <v>1</v>
      </c>
      <c r="H15" s="257" t="b">
        <v>1</v>
      </c>
      <c r="I15">
        <v>25</v>
      </c>
      <c r="J15">
        <v>34</v>
      </c>
    </row>
    <row r="16" spans="2:10" x14ac:dyDescent="0.35">
      <c r="F16" s="257" t="s">
        <v>3396</v>
      </c>
      <c r="G16" t="b">
        <v>1</v>
      </c>
      <c r="H16" s="257" t="b">
        <v>1</v>
      </c>
      <c r="I16">
        <v>35</v>
      </c>
      <c r="J16">
        <v>44</v>
      </c>
    </row>
    <row r="17" spans="6:10" x14ac:dyDescent="0.35">
      <c r="F17" s="257" t="s">
        <v>3397</v>
      </c>
      <c r="G17" t="b">
        <v>1</v>
      </c>
      <c r="H17" s="257" t="b">
        <v>1</v>
      </c>
      <c r="I17">
        <v>45</v>
      </c>
      <c r="J17">
        <v>54</v>
      </c>
    </row>
    <row r="18" spans="6:10" x14ac:dyDescent="0.35">
      <c r="F18" s="257" t="s">
        <v>3398</v>
      </c>
      <c r="G18" t="b">
        <v>1</v>
      </c>
      <c r="H18" s="257" t="b">
        <v>1</v>
      </c>
      <c r="I18">
        <v>55</v>
      </c>
      <c r="J18">
        <v>64</v>
      </c>
    </row>
    <row r="19" spans="6:10" x14ac:dyDescent="0.35">
      <c r="F19" s="257" t="s">
        <v>3408</v>
      </c>
      <c r="G19" t="b">
        <v>1</v>
      </c>
      <c r="H19" s="257" t="b">
        <v>1</v>
      </c>
      <c r="I19">
        <v>18</v>
      </c>
      <c r="J19">
        <v>30</v>
      </c>
    </row>
    <row r="20" spans="6:10" x14ac:dyDescent="0.35">
      <c r="F20" s="257" t="s">
        <v>3409</v>
      </c>
      <c r="G20" t="b">
        <v>1</v>
      </c>
      <c r="H20" s="257" t="b">
        <v>1</v>
      </c>
      <c r="I20">
        <v>31</v>
      </c>
      <c r="J20">
        <v>44</v>
      </c>
    </row>
    <row r="21" spans="6:10" x14ac:dyDescent="0.35">
      <c r="F21" s="257" t="s">
        <v>2430</v>
      </c>
      <c r="G21" t="b">
        <v>1</v>
      </c>
      <c r="H21" s="257" t="b">
        <v>1</v>
      </c>
      <c r="I21">
        <v>18</v>
      </c>
      <c r="J21">
        <v>18</v>
      </c>
    </row>
    <row r="22" spans="6:10" x14ac:dyDescent="0.35">
      <c r="F22" s="257" t="s">
        <v>247</v>
      </c>
      <c r="G22" t="b">
        <v>0</v>
      </c>
      <c r="H22" s="257" t="b">
        <v>1</v>
      </c>
      <c r="I22">
        <v>18</v>
      </c>
      <c r="J22">
        <v>18</v>
      </c>
    </row>
    <row r="23" spans="6:10" x14ac:dyDescent="0.35">
      <c r="F23" s="257" t="s">
        <v>233</v>
      </c>
      <c r="G23" t="b">
        <v>1</v>
      </c>
      <c r="H23" s="257" t="b">
        <v>1</v>
      </c>
      <c r="I23">
        <v>30</v>
      </c>
      <c r="J23">
        <v>30</v>
      </c>
    </row>
    <row r="24" spans="6:10" x14ac:dyDescent="0.35">
      <c r="F24" s="58" t="s">
        <v>221</v>
      </c>
      <c r="G24" t="b">
        <v>1</v>
      </c>
      <c r="H24" s="257" t="b">
        <v>1</v>
      </c>
      <c r="I24">
        <v>50</v>
      </c>
      <c r="J24">
        <v>50</v>
      </c>
    </row>
    <row r="25" spans="6:10" x14ac:dyDescent="0.35">
      <c r="F25" s="58" t="s">
        <v>201</v>
      </c>
      <c r="G25" t="b">
        <v>1</v>
      </c>
      <c r="H25" t="b">
        <v>1</v>
      </c>
      <c r="I25">
        <v>18</v>
      </c>
    </row>
    <row r="26" spans="6:10" x14ac:dyDescent="0.35">
      <c r="F26" s="58" t="s">
        <v>2824</v>
      </c>
      <c r="G26" t="b">
        <v>1</v>
      </c>
      <c r="H26" t="b">
        <v>1</v>
      </c>
      <c r="I26">
        <v>35</v>
      </c>
    </row>
    <row r="27" spans="6:10" x14ac:dyDescent="0.35">
      <c r="F27" s="58" t="s">
        <v>3420</v>
      </c>
      <c r="G27" t="b">
        <v>1</v>
      </c>
      <c r="H27" s="257" t="b">
        <v>1</v>
      </c>
      <c r="I27">
        <v>50</v>
      </c>
    </row>
    <row r="28" spans="6:10" x14ac:dyDescent="0.35">
      <c r="F28" s="58" t="s">
        <v>3399</v>
      </c>
      <c r="G28" t="b">
        <v>1</v>
      </c>
      <c r="H28" s="257" t="b">
        <v>1</v>
      </c>
      <c r="I28">
        <v>65</v>
      </c>
    </row>
    <row r="29" spans="6:10" x14ac:dyDescent="0.35">
      <c r="F29" s="58" t="s">
        <v>3389</v>
      </c>
      <c r="G29" t="b">
        <v>1</v>
      </c>
      <c r="H29" s="257" t="b">
        <v>1</v>
      </c>
      <c r="I29">
        <v>70</v>
      </c>
    </row>
    <row r="30" spans="6:10" x14ac:dyDescent="0.35">
      <c r="F30" s="58" t="s">
        <v>2568</v>
      </c>
      <c r="G30" t="b">
        <v>1</v>
      </c>
      <c r="H30" t="b">
        <v>0</v>
      </c>
      <c r="I30">
        <v>18</v>
      </c>
    </row>
    <row r="31" spans="6:10" x14ac:dyDescent="0.35">
      <c r="F31" s="58" t="s">
        <v>253</v>
      </c>
      <c r="G31" t="b">
        <v>0</v>
      </c>
      <c r="H31" t="b">
        <v>1</v>
      </c>
      <c r="I31">
        <v>15</v>
      </c>
      <c r="J31">
        <v>49</v>
      </c>
    </row>
    <row r="32" spans="6:10" x14ac:dyDescent="0.35">
      <c r="F32" s="58" t="s">
        <v>2543</v>
      </c>
      <c r="G32" t="b">
        <v>1</v>
      </c>
      <c r="H32" t="b">
        <v>0</v>
      </c>
      <c r="I32">
        <v>15</v>
      </c>
      <c r="J32">
        <v>49</v>
      </c>
    </row>
    <row r="33" spans="6:10" x14ac:dyDescent="0.35">
      <c r="F33" s="58" t="s">
        <v>3477</v>
      </c>
      <c r="G33" t="b">
        <v>0</v>
      </c>
      <c r="H33" t="b">
        <v>1</v>
      </c>
      <c r="I33">
        <v>20</v>
      </c>
      <c r="J33">
        <v>29</v>
      </c>
    </row>
    <row r="34" spans="6:10" x14ac:dyDescent="0.35">
      <c r="F34" s="58" t="s">
        <v>3478</v>
      </c>
      <c r="G34" t="b">
        <v>1</v>
      </c>
      <c r="H34" t="b">
        <v>0</v>
      </c>
      <c r="I34">
        <v>20</v>
      </c>
      <c r="J34">
        <v>29</v>
      </c>
    </row>
    <row r="35" spans="6:10" x14ac:dyDescent="0.35">
      <c r="F35" s="58" t="s">
        <v>3479</v>
      </c>
      <c r="G35" t="b">
        <v>0</v>
      </c>
      <c r="H35" t="b">
        <v>1</v>
      </c>
      <c r="I35">
        <v>30</v>
      </c>
      <c r="J35">
        <v>39</v>
      </c>
    </row>
    <row r="36" spans="6:10" x14ac:dyDescent="0.35">
      <c r="F36" s="58" t="s">
        <v>3480</v>
      </c>
      <c r="G36" t="b">
        <v>1</v>
      </c>
      <c r="H36" t="b">
        <v>0</v>
      </c>
      <c r="I36">
        <v>30</v>
      </c>
      <c r="J36">
        <v>39</v>
      </c>
    </row>
    <row r="37" spans="6:10" x14ac:dyDescent="0.35">
      <c r="F37" s="58" t="s">
        <v>3481</v>
      </c>
      <c r="G37" t="b">
        <v>0</v>
      </c>
      <c r="H37" t="b">
        <v>1</v>
      </c>
      <c r="I37">
        <v>40</v>
      </c>
      <c r="J37">
        <v>49</v>
      </c>
    </row>
    <row r="38" spans="6:10" x14ac:dyDescent="0.35">
      <c r="F38" s="58" t="s">
        <v>3482</v>
      </c>
      <c r="G38" t="b">
        <v>1</v>
      </c>
      <c r="H38" t="b">
        <v>0</v>
      </c>
      <c r="I38">
        <v>40</v>
      </c>
      <c r="J38">
        <v>49</v>
      </c>
    </row>
    <row r="39" spans="6:10" x14ac:dyDescent="0.35">
      <c r="F39" s="58" t="s">
        <v>3483</v>
      </c>
      <c r="G39" t="b">
        <v>0</v>
      </c>
      <c r="H39" t="b">
        <v>1</v>
      </c>
      <c r="I39">
        <v>50</v>
      </c>
      <c r="J39">
        <v>59</v>
      </c>
    </row>
    <row r="40" spans="6:10" x14ac:dyDescent="0.35">
      <c r="F40" s="58" t="s">
        <v>3484</v>
      </c>
      <c r="G40" t="b">
        <v>1</v>
      </c>
      <c r="H40" t="b">
        <v>0</v>
      </c>
      <c r="I40">
        <v>50</v>
      </c>
      <c r="J40">
        <v>59</v>
      </c>
    </row>
    <row r="41" spans="6:10" x14ac:dyDescent="0.35">
      <c r="F41" s="58" t="s">
        <v>3485</v>
      </c>
      <c r="G41" t="b">
        <v>0</v>
      </c>
      <c r="H41" t="b">
        <v>1</v>
      </c>
      <c r="I41">
        <v>60</v>
      </c>
      <c r="J41">
        <v>69</v>
      </c>
    </row>
    <row r="42" spans="6:10" x14ac:dyDescent="0.35">
      <c r="F42" s="58" t="s">
        <v>3486</v>
      </c>
      <c r="G42" t="b">
        <v>1</v>
      </c>
      <c r="H42" t="b">
        <v>0</v>
      </c>
      <c r="I42">
        <v>60</v>
      </c>
      <c r="J42">
        <v>69</v>
      </c>
    </row>
    <row r="43" spans="6:10" x14ac:dyDescent="0.35">
      <c r="F43" s="58" t="s">
        <v>2561</v>
      </c>
      <c r="G43" t="b">
        <v>0</v>
      </c>
      <c r="H43" t="b">
        <v>1</v>
      </c>
      <c r="I43">
        <v>30</v>
      </c>
      <c r="J43">
        <v>49</v>
      </c>
    </row>
    <row r="44" spans="6:10" x14ac:dyDescent="0.35">
      <c r="F44" s="58" t="s">
        <v>212</v>
      </c>
      <c r="G44" t="b">
        <v>1</v>
      </c>
      <c r="H44" t="b">
        <v>1</v>
      </c>
    </row>
    <row r="45" spans="6:10" x14ac:dyDescent="0.35">
      <c r="F45" s="58" t="s">
        <v>194</v>
      </c>
      <c r="G45" t="b">
        <v>0</v>
      </c>
      <c r="H45" t="b">
        <v>0</v>
      </c>
    </row>
    <row r="50" spans="6:6" x14ac:dyDescent="0.35">
      <c r="F50"/>
    </row>
    <row r="51" spans="6:6" x14ac:dyDescent="0.35">
      <c r="F51"/>
    </row>
    <row r="52" spans="6:6" x14ac:dyDescent="0.35">
      <c r="F52"/>
    </row>
    <row r="53" spans="6:6" x14ac:dyDescent="0.35">
      <c r="F53"/>
    </row>
    <row r="54" spans="6:6" x14ac:dyDescent="0.35">
      <c r="F54"/>
    </row>
    <row r="55" spans="6:6" x14ac:dyDescent="0.35">
      <c r="F55"/>
    </row>
    <row r="56" spans="6:6" x14ac:dyDescent="0.35">
      <c r="F56"/>
    </row>
    <row r="57" spans="6:6" x14ac:dyDescent="0.35">
      <c r="F57"/>
    </row>
    <row r="58" spans="6:6" x14ac:dyDescent="0.35">
      <c r="F58"/>
    </row>
    <row r="59" spans="6:6" x14ac:dyDescent="0.35">
      <c r="F59"/>
    </row>
    <row r="60" spans="6:6" x14ac:dyDescent="0.35">
      <c r="F60"/>
    </row>
    <row r="61" spans="6:6" x14ac:dyDescent="0.35">
      <c r="F61"/>
    </row>
    <row r="62" spans="6:6" x14ac:dyDescent="0.35">
      <c r="F62"/>
    </row>
    <row r="63" spans="6:6" x14ac:dyDescent="0.35">
      <c r="F63"/>
    </row>
    <row r="64" spans="6:6" x14ac:dyDescent="0.35">
      <c r="F64"/>
    </row>
    <row r="65" spans="6:6" x14ac:dyDescent="0.35">
      <c r="F65"/>
    </row>
    <row r="66" spans="6:6" x14ac:dyDescent="0.35">
      <c r="F66"/>
    </row>
    <row r="67" spans="6:6" x14ac:dyDescent="0.35">
      <c r="F67"/>
    </row>
    <row r="68" spans="6:6" x14ac:dyDescent="0.35">
      <c r="F68"/>
    </row>
    <row r="69" spans="6:6" x14ac:dyDescent="0.35">
      <c r="F69"/>
    </row>
    <row r="70" spans="6:6" x14ac:dyDescent="0.35">
      <c r="F70"/>
    </row>
    <row r="71" spans="6:6" x14ac:dyDescent="0.35">
      <c r="F71"/>
    </row>
    <row r="72" spans="6:6" x14ac:dyDescent="0.35">
      <c r="F72"/>
    </row>
    <row r="73" spans="6:6" x14ac:dyDescent="0.35">
      <c r="F73"/>
    </row>
    <row r="74" spans="6:6" x14ac:dyDescent="0.35">
      <c r="F74"/>
    </row>
    <row r="75" spans="6:6" x14ac:dyDescent="0.35">
      <c r="F75"/>
    </row>
    <row r="76" spans="6:6" x14ac:dyDescent="0.35">
      <c r="F76"/>
    </row>
    <row r="77" spans="6:6" x14ac:dyDescent="0.35">
      <c r="F77"/>
    </row>
    <row r="78" spans="6:6" x14ac:dyDescent="0.35">
      <c r="F78"/>
    </row>
    <row r="79" spans="6:6" x14ac:dyDescent="0.35">
      <c r="F79"/>
    </row>
    <row r="80" spans="6:6" x14ac:dyDescent="0.35">
      <c r="F80"/>
    </row>
    <row r="81" spans="6:6" x14ac:dyDescent="0.35">
      <c r="F81"/>
    </row>
    <row r="82" spans="6:6" x14ac:dyDescent="0.35">
      <c r="F82"/>
    </row>
    <row r="83" spans="6:6" x14ac:dyDescent="0.35">
      <c r="F83"/>
    </row>
    <row r="84" spans="6:6" x14ac:dyDescent="0.35">
      <c r="F84"/>
    </row>
    <row r="85" spans="6:6" x14ac:dyDescent="0.35">
      <c r="F85"/>
    </row>
    <row r="86" spans="6:6" x14ac:dyDescent="0.35">
      <c r="F86"/>
    </row>
    <row r="87" spans="6:6" x14ac:dyDescent="0.35">
      <c r="F87"/>
    </row>
    <row r="88" spans="6:6" x14ac:dyDescent="0.35">
      <c r="F88"/>
    </row>
    <row r="89" spans="6:6" x14ac:dyDescent="0.35">
      <c r="F89"/>
    </row>
    <row r="90" spans="6:6" x14ac:dyDescent="0.35">
      <c r="F90"/>
    </row>
    <row r="91" spans="6:6" x14ac:dyDescent="0.35">
      <c r="F91"/>
    </row>
    <row r="92" spans="6:6" x14ac:dyDescent="0.35">
      <c r="F92"/>
    </row>
    <row r="93" spans="6:6" x14ac:dyDescent="0.35">
      <c r="F93"/>
    </row>
    <row r="94" spans="6:6" x14ac:dyDescent="0.35">
      <c r="F94"/>
    </row>
    <row r="95" spans="6:6" x14ac:dyDescent="0.35">
      <c r="F95"/>
    </row>
    <row r="96" spans="6:6" x14ac:dyDescent="0.35">
      <c r="F96"/>
    </row>
    <row r="97" spans="6:6" x14ac:dyDescent="0.35">
      <c r="F97"/>
    </row>
    <row r="98" spans="6:6" x14ac:dyDescent="0.35">
      <c r="F98"/>
    </row>
    <row r="99" spans="6:6" x14ac:dyDescent="0.35">
      <c r="F99"/>
    </row>
    <row r="100" spans="6:6" x14ac:dyDescent="0.35">
      <c r="F100"/>
    </row>
    <row r="101" spans="6:6" x14ac:dyDescent="0.35">
      <c r="F101"/>
    </row>
    <row r="102" spans="6:6" x14ac:dyDescent="0.35">
      <c r="F102"/>
    </row>
    <row r="103" spans="6:6" x14ac:dyDescent="0.35">
      <c r="F103"/>
    </row>
    <row r="104" spans="6:6" x14ac:dyDescent="0.35">
      <c r="F104"/>
    </row>
    <row r="105" spans="6:6" x14ac:dyDescent="0.35">
      <c r="F105"/>
    </row>
    <row r="106" spans="6:6" x14ac:dyDescent="0.35">
      <c r="F106"/>
    </row>
    <row r="107" spans="6:6" x14ac:dyDescent="0.35">
      <c r="F107"/>
    </row>
    <row r="108" spans="6:6" x14ac:dyDescent="0.35">
      <c r="F108"/>
    </row>
    <row r="109" spans="6:6" x14ac:dyDescent="0.35">
      <c r="F109"/>
    </row>
    <row r="110" spans="6:6" x14ac:dyDescent="0.35">
      <c r="F110"/>
    </row>
    <row r="111" spans="6:6" x14ac:dyDescent="0.35">
      <c r="F111"/>
    </row>
    <row r="112" spans="6:6" x14ac:dyDescent="0.35">
      <c r="F112"/>
    </row>
    <row r="113" spans="6:6" x14ac:dyDescent="0.35">
      <c r="F113"/>
    </row>
    <row r="114" spans="6:6" x14ac:dyDescent="0.35">
      <c r="F114"/>
    </row>
    <row r="115" spans="6:6" x14ac:dyDescent="0.35">
      <c r="F115"/>
    </row>
    <row r="116" spans="6:6" x14ac:dyDescent="0.35">
      <c r="F116"/>
    </row>
    <row r="117" spans="6:6" x14ac:dyDescent="0.35">
      <c r="F117"/>
    </row>
    <row r="118" spans="6:6" x14ac:dyDescent="0.35">
      <c r="F118"/>
    </row>
    <row r="119" spans="6:6" x14ac:dyDescent="0.35">
      <c r="F119"/>
    </row>
    <row r="120" spans="6:6" x14ac:dyDescent="0.35">
      <c r="F120"/>
    </row>
    <row r="121" spans="6:6" x14ac:dyDescent="0.35">
      <c r="F121"/>
    </row>
    <row r="122" spans="6:6" x14ac:dyDescent="0.35">
      <c r="F122"/>
    </row>
    <row r="123" spans="6:6" x14ac:dyDescent="0.35">
      <c r="F123"/>
    </row>
    <row r="124" spans="6:6" x14ac:dyDescent="0.35">
      <c r="F124"/>
    </row>
    <row r="125" spans="6:6" x14ac:dyDescent="0.35">
      <c r="F125"/>
    </row>
    <row r="126" spans="6:6" x14ac:dyDescent="0.35">
      <c r="F126"/>
    </row>
    <row r="127" spans="6:6" x14ac:dyDescent="0.35">
      <c r="F127"/>
    </row>
    <row r="128" spans="6:6" x14ac:dyDescent="0.35">
      <c r="F128"/>
    </row>
    <row r="129" spans="6:6" x14ac:dyDescent="0.35">
      <c r="F129"/>
    </row>
    <row r="130" spans="6:6" x14ac:dyDescent="0.35">
      <c r="F130"/>
    </row>
    <row r="131" spans="6:6" x14ac:dyDescent="0.35">
      <c r="F131"/>
    </row>
    <row r="132" spans="6:6" x14ac:dyDescent="0.35">
      <c r="F132"/>
    </row>
    <row r="133" spans="6:6" x14ac:dyDescent="0.35">
      <c r="F133"/>
    </row>
    <row r="134" spans="6:6" x14ac:dyDescent="0.35">
      <c r="F134"/>
    </row>
    <row r="135" spans="6:6" x14ac:dyDescent="0.35">
      <c r="F135"/>
    </row>
    <row r="136" spans="6:6" x14ac:dyDescent="0.35">
      <c r="F136"/>
    </row>
    <row r="137" spans="6:6" x14ac:dyDescent="0.35">
      <c r="F137"/>
    </row>
    <row r="138" spans="6:6" x14ac:dyDescent="0.35">
      <c r="F138"/>
    </row>
    <row r="139" spans="6:6" x14ac:dyDescent="0.35">
      <c r="F139"/>
    </row>
    <row r="140" spans="6:6" x14ac:dyDescent="0.35">
      <c r="F140"/>
    </row>
    <row r="141" spans="6:6" x14ac:dyDescent="0.35">
      <c r="F141"/>
    </row>
    <row r="142" spans="6:6" x14ac:dyDescent="0.35">
      <c r="F142"/>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199" zoomScale="90" zoomScaleNormal="90" workbookViewId="0">
      <selection activeCell="C217" sqref="C217"/>
    </sheetView>
  </sheetViews>
  <sheetFormatPr defaultRowHeight="14.5" x14ac:dyDescent="0.35"/>
  <cols>
    <col min="4" max="4" width="11.54296875" bestFit="1" customWidth="1"/>
    <col min="11" max="11" width="16.81640625" customWidth="1"/>
    <col min="13" max="15" width="9.453125" customWidth="1"/>
    <col min="16" max="17" width="12.54296875" customWidth="1"/>
    <col min="18" max="19" width="9.453125" customWidth="1"/>
    <col min="20" max="20" width="7.81640625" customWidth="1"/>
    <col min="39" max="39" width="12.54296875" customWidth="1"/>
    <col min="41" max="41" width="11.81640625" customWidth="1"/>
  </cols>
  <sheetData>
    <row r="1" spans="2:27" x14ac:dyDescent="0.35">
      <c r="B1" t="s">
        <v>310</v>
      </c>
    </row>
    <row r="2" spans="2:27" x14ac:dyDescent="0.35">
      <c r="B2" t="s">
        <v>311</v>
      </c>
    </row>
    <row r="3" spans="2:27" x14ac:dyDescent="0.35">
      <c r="B3" t="s">
        <v>312</v>
      </c>
    </row>
    <row r="4" spans="2:27" x14ac:dyDescent="0.35">
      <c r="B4" t="s">
        <v>313</v>
      </c>
    </row>
    <row r="7" spans="2:27" x14ac:dyDescent="0.35">
      <c r="B7" t="s">
        <v>314</v>
      </c>
    </row>
    <row r="8" spans="2:27" x14ac:dyDescent="0.35">
      <c r="B8" t="s">
        <v>315</v>
      </c>
      <c r="G8" s="188">
        <v>0.46089999999999998</v>
      </c>
    </row>
    <row r="11" spans="2:27" x14ac:dyDescent="0.35">
      <c r="B11" t="s">
        <v>316</v>
      </c>
    </row>
    <row r="12" spans="2:27" x14ac:dyDescent="0.35">
      <c r="B12" t="s">
        <v>317</v>
      </c>
      <c r="AA12" t="s">
        <v>318</v>
      </c>
    </row>
    <row r="27" spans="7:10" x14ac:dyDescent="0.35">
      <c r="H27" t="s">
        <v>319</v>
      </c>
      <c r="I27" t="s">
        <v>320</v>
      </c>
    </row>
    <row r="28" spans="7:10" x14ac:dyDescent="0.35">
      <c r="G28" t="s">
        <v>321</v>
      </c>
      <c r="H28" s="61">
        <v>0.27</v>
      </c>
      <c r="I28" s="61">
        <f>H28/SUM(H$28:H$31)</f>
        <v>0.67500000000000004</v>
      </c>
      <c r="J28" s="61"/>
    </row>
    <row r="29" spans="7:10" x14ac:dyDescent="0.35">
      <c r="G29" t="s">
        <v>266</v>
      </c>
      <c r="H29" s="61">
        <v>0.09</v>
      </c>
      <c r="I29" s="61">
        <f t="shared" ref="I29:I31" si="0">H29/SUM(H$28:H$31)</f>
        <v>0.22499999999999998</v>
      </c>
      <c r="J29" s="61"/>
    </row>
    <row r="30" spans="7:10" x14ac:dyDescent="0.35">
      <c r="G30" t="s">
        <v>322</v>
      </c>
      <c r="H30" s="61">
        <v>0.02</v>
      </c>
      <c r="I30" s="61">
        <f t="shared" si="0"/>
        <v>4.9999999999999996E-2</v>
      </c>
      <c r="J30" s="61"/>
    </row>
    <row r="31" spans="7:10" x14ac:dyDescent="0.35">
      <c r="G31" t="s">
        <v>323</v>
      </c>
      <c r="H31" s="61">
        <v>0.02</v>
      </c>
      <c r="I31" s="61">
        <f t="shared" si="0"/>
        <v>4.9999999999999996E-2</v>
      </c>
      <c r="J31" s="61"/>
    </row>
    <row r="32" spans="7:10" x14ac:dyDescent="0.35">
      <c r="G32" t="s">
        <v>324</v>
      </c>
      <c r="H32" s="61">
        <v>0.01</v>
      </c>
      <c r="I32" s="61"/>
      <c r="J32" s="61"/>
    </row>
    <row r="36" spans="2:27" x14ac:dyDescent="0.35">
      <c r="AA36" t="s">
        <v>325</v>
      </c>
    </row>
    <row r="40" spans="2:27" x14ac:dyDescent="0.35">
      <c r="B40" t="s">
        <v>326</v>
      </c>
    </row>
    <row r="41" spans="2:27" x14ac:dyDescent="0.35">
      <c r="B41" s="57" t="s">
        <v>327</v>
      </c>
      <c r="S41" s="127"/>
    </row>
    <row r="42" spans="2:27" x14ac:dyDescent="0.35">
      <c r="S42" s="127"/>
      <c r="AA42" t="s">
        <v>328</v>
      </c>
    </row>
    <row r="43" spans="2:27" x14ac:dyDescent="0.35">
      <c r="S43" s="127"/>
      <c r="T43" s="127"/>
      <c r="U43" s="127"/>
    </row>
    <row r="44" spans="2:27" x14ac:dyDescent="0.35">
      <c r="S44" s="127"/>
      <c r="T44" s="127"/>
      <c r="U44" s="127"/>
    </row>
    <row r="45" spans="2:27" x14ac:dyDescent="0.35">
      <c r="S45" s="127"/>
      <c r="T45" s="127"/>
      <c r="U45" s="127"/>
    </row>
    <row r="46" spans="2:27" x14ac:dyDescent="0.35">
      <c r="L46" s="127"/>
      <c r="M46" s="127"/>
      <c r="N46" s="127"/>
      <c r="O46" s="127"/>
      <c r="P46" s="127"/>
      <c r="Q46" s="127"/>
      <c r="R46" s="127"/>
      <c r="S46" s="127"/>
      <c r="T46" s="127"/>
      <c r="U46" s="127"/>
    </row>
    <row r="47" spans="2:27" x14ac:dyDescent="0.35">
      <c r="L47" s="127"/>
      <c r="N47" s="127"/>
      <c r="O47" s="127"/>
      <c r="P47" s="127"/>
      <c r="Q47" s="127"/>
      <c r="R47" s="127"/>
      <c r="S47" s="127"/>
      <c r="T47" s="127"/>
      <c r="U47" s="127"/>
    </row>
    <row r="48" spans="2:27" x14ac:dyDescent="0.35">
      <c r="L48" s="127"/>
      <c r="N48" s="127"/>
      <c r="O48" s="127"/>
      <c r="P48" s="127"/>
      <c r="Q48" s="127"/>
      <c r="R48" s="127"/>
      <c r="S48" s="127"/>
      <c r="T48" s="127"/>
      <c r="U48" s="127"/>
    </row>
    <row r="49" spans="5:44" x14ac:dyDescent="0.35">
      <c r="L49" s="58" t="s">
        <v>329</v>
      </c>
      <c r="M49" s="58"/>
      <c r="N49" s="58"/>
      <c r="O49" s="58"/>
      <c r="P49" s="58"/>
      <c r="Q49" s="58"/>
      <c r="R49" s="58"/>
      <c r="S49" s="127"/>
      <c r="T49" s="127"/>
      <c r="U49" s="127"/>
    </row>
    <row r="50" spans="5:44" x14ac:dyDescent="0.35">
      <c r="L50" s="58"/>
      <c r="M50" s="58" t="s">
        <v>330</v>
      </c>
      <c r="N50" s="58" t="s">
        <v>322</v>
      </c>
      <c r="O50" s="58" t="s">
        <v>323</v>
      </c>
      <c r="P50" s="58" t="s">
        <v>331</v>
      </c>
      <c r="Q50" s="58" t="s">
        <v>266</v>
      </c>
      <c r="R50" s="58" t="s">
        <v>332</v>
      </c>
      <c r="S50" s="58" t="s">
        <v>333</v>
      </c>
      <c r="T50" s="58" t="s">
        <v>334</v>
      </c>
      <c r="U50" s="127"/>
      <c r="AO50" t="s">
        <v>335</v>
      </c>
    </row>
    <row r="51" spans="5:44" x14ac:dyDescent="0.35">
      <c r="L51" s="58" t="s">
        <v>336</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337</v>
      </c>
      <c r="AO51" s="115">
        <v>0.19600000000000001</v>
      </c>
    </row>
    <row r="52" spans="5:44" x14ac:dyDescent="0.35">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338</v>
      </c>
      <c r="AO52" s="68">
        <v>0.23699999999999999</v>
      </c>
      <c r="AP52" s="68">
        <f>1-AP53</f>
        <v>0.2077</v>
      </c>
    </row>
    <row r="53" spans="5:44" x14ac:dyDescent="0.35">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339</v>
      </c>
      <c r="AO53" s="116">
        <f>(AO51-AO52*AP52)/AP53</f>
        <v>0.18525192477596872</v>
      </c>
      <c r="AP53" s="68">
        <v>0.7923</v>
      </c>
      <c r="AQ53" t="s">
        <v>340</v>
      </c>
      <c r="AR53" t="s">
        <v>341</v>
      </c>
    </row>
    <row r="54" spans="5:44" x14ac:dyDescent="0.35">
      <c r="L54" s="58" t="s">
        <v>342</v>
      </c>
      <c r="M54" s="89"/>
      <c r="N54" s="89"/>
      <c r="O54" s="89"/>
      <c r="P54" s="89"/>
      <c r="Q54" s="89"/>
      <c r="R54" s="89"/>
      <c r="S54" s="89"/>
    </row>
    <row r="55" spans="5:44" x14ac:dyDescent="0.35">
      <c r="F55" t="s">
        <v>343</v>
      </c>
      <c r="G55" t="s">
        <v>344</v>
      </c>
      <c r="H55" t="s">
        <v>118</v>
      </c>
      <c r="M55" s="58" t="s">
        <v>330</v>
      </c>
      <c r="N55" s="58" t="s">
        <v>322</v>
      </c>
      <c r="O55" s="58" t="s">
        <v>323</v>
      </c>
      <c r="P55" s="58" t="s">
        <v>331</v>
      </c>
      <c r="Q55" s="58" t="s">
        <v>266</v>
      </c>
      <c r="R55" s="58" t="s">
        <v>332</v>
      </c>
      <c r="AO55" s="114"/>
    </row>
    <row r="56" spans="5:44" x14ac:dyDescent="0.35">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x14ac:dyDescent="0.35">
      <c r="E57" t="s">
        <v>336</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345</v>
      </c>
    </row>
    <row r="58" spans="5:44" x14ac:dyDescent="0.35">
      <c r="E58" t="s">
        <v>118</v>
      </c>
      <c r="H58" s="60">
        <f>H56*T52+T51*H57</f>
        <v>58.083908045977005</v>
      </c>
      <c r="S58" t="s">
        <v>346</v>
      </c>
    </row>
    <row r="61" spans="5:44" x14ac:dyDescent="0.35">
      <c r="AA61" t="s">
        <v>347</v>
      </c>
    </row>
    <row r="64" spans="5:44" x14ac:dyDescent="0.35">
      <c r="AN64" t="s">
        <v>82</v>
      </c>
      <c r="AO64" s="85">
        <v>0.02</v>
      </c>
    </row>
    <row r="70" spans="12:39" x14ac:dyDescent="0.35">
      <c r="M70" t="s">
        <v>330</v>
      </c>
      <c r="N70" s="58" t="s">
        <v>322</v>
      </c>
      <c r="O70" s="58" t="s">
        <v>323</v>
      </c>
      <c r="P70" s="58" t="s">
        <v>331</v>
      </c>
      <c r="Q70" s="58" t="s">
        <v>266</v>
      </c>
      <c r="R70" s="58" t="s">
        <v>262</v>
      </c>
      <c r="S70" s="61" t="s">
        <v>348</v>
      </c>
      <c r="T70" s="61" t="s">
        <v>349</v>
      </c>
    </row>
    <row r="71" spans="12:39" x14ac:dyDescent="0.35">
      <c r="L71" s="61" t="s">
        <v>350</v>
      </c>
      <c r="N71" s="91">
        <v>0.7</v>
      </c>
      <c r="O71" s="91">
        <v>0.13</v>
      </c>
      <c r="P71" s="91">
        <v>0.38</v>
      </c>
      <c r="Q71" s="91">
        <v>0.11</v>
      </c>
      <c r="R71" s="91">
        <v>0.35</v>
      </c>
      <c r="S71" s="72">
        <f>SUMPRODUCT(N71:R71,N57:R57)-T72</f>
        <v>0.26812151014720248</v>
      </c>
      <c r="T71" s="91"/>
    </row>
    <row r="72" spans="12:39" x14ac:dyDescent="0.35">
      <c r="L72" s="61" t="s">
        <v>351</v>
      </c>
      <c r="N72" s="91">
        <v>0.24199999999999999</v>
      </c>
      <c r="O72" s="91">
        <v>3.4000000000000002E-2</v>
      </c>
      <c r="P72" s="91">
        <v>4.3999999999999997E-2</v>
      </c>
      <c r="Q72" s="91">
        <v>2.4E-2</v>
      </c>
      <c r="R72" s="91">
        <v>0.1</v>
      </c>
      <c r="S72" s="91"/>
      <c r="T72" s="72">
        <f>SUMPRODUCT(N72:R72,N57:R57)</f>
        <v>5.0116865018980945E-2</v>
      </c>
    </row>
    <row r="74" spans="12:39" x14ac:dyDescent="0.35">
      <c r="N74" s="91"/>
      <c r="O74" s="91"/>
      <c r="P74" s="91"/>
      <c r="Q74" s="91"/>
      <c r="R74" s="91"/>
      <c r="AA74" t="s">
        <v>352</v>
      </c>
    </row>
    <row r="77" spans="12:39" x14ac:dyDescent="0.35">
      <c r="L77" s="61"/>
      <c r="M77" s="61"/>
      <c r="N77" s="61"/>
      <c r="O77" s="61"/>
      <c r="P77" s="61"/>
      <c r="Q77" s="61"/>
      <c r="R77" s="61"/>
    </row>
    <row r="78" spans="12:39" x14ac:dyDescent="0.35">
      <c r="L78" s="61"/>
      <c r="M78" s="61"/>
      <c r="N78" s="61"/>
      <c r="O78" s="61"/>
      <c r="P78" s="61"/>
      <c r="Q78" s="61"/>
      <c r="R78" s="61"/>
      <c r="S78" s="61"/>
      <c r="T78" s="61"/>
    </row>
    <row r="79" spans="12:39" x14ac:dyDescent="0.35">
      <c r="M79" s="61"/>
      <c r="S79" s="61"/>
      <c r="T79" s="61"/>
    </row>
    <row r="80" spans="12:39" x14ac:dyDescent="0.35">
      <c r="M80" s="61"/>
      <c r="S80" s="61"/>
      <c r="T80" s="61"/>
      <c r="AM80" t="s">
        <v>353</v>
      </c>
    </row>
    <row r="81" spans="2:41" x14ac:dyDescent="0.35">
      <c r="AM81" s="68">
        <v>4.2000000000000003E-2</v>
      </c>
      <c r="AN81" t="s">
        <v>337</v>
      </c>
    </row>
    <row r="82" spans="2:41" x14ac:dyDescent="0.35">
      <c r="AM82" s="68">
        <v>1.9E-2</v>
      </c>
      <c r="AN82" t="s">
        <v>339</v>
      </c>
    </row>
    <row r="83" spans="2:41" x14ac:dyDescent="0.35">
      <c r="AM83" s="91">
        <f>(AM81-AM82*AP53)/AP52</f>
        <v>0.12973663938372654</v>
      </c>
      <c r="AN83" t="s">
        <v>338</v>
      </c>
    </row>
    <row r="91" spans="2:41" x14ac:dyDescent="0.35">
      <c r="B91" t="s">
        <v>354</v>
      </c>
    </row>
    <row r="92" spans="2:41" x14ac:dyDescent="0.35">
      <c r="B92" t="s">
        <v>355</v>
      </c>
      <c r="AA92" t="s">
        <v>356</v>
      </c>
    </row>
    <row r="94" spans="2:41" x14ac:dyDescent="0.35">
      <c r="AM94" s="68">
        <v>5.0999999999999997E-2</v>
      </c>
      <c r="AN94" t="s">
        <v>338</v>
      </c>
      <c r="AO94" t="s">
        <v>357</v>
      </c>
    </row>
    <row r="95" spans="2:41" x14ac:dyDescent="0.35">
      <c r="L95" s="185">
        <v>0.68</v>
      </c>
      <c r="M95" t="s">
        <v>358</v>
      </c>
      <c r="AM95" s="115">
        <v>1.9E-2</v>
      </c>
      <c r="AN95" t="s">
        <v>339</v>
      </c>
      <c r="AO95" t="s">
        <v>359</v>
      </c>
    </row>
    <row r="96" spans="2:41" x14ac:dyDescent="0.35">
      <c r="AM96" s="116">
        <f>AM94*AP52+AM95*AP53</f>
        <v>2.56464E-2</v>
      </c>
      <c r="AN96" t="s">
        <v>337</v>
      </c>
    </row>
    <row r="101" spans="2:27" x14ac:dyDescent="0.35">
      <c r="B101" s="57" t="s">
        <v>360</v>
      </c>
    </row>
    <row r="108" spans="2:27" x14ac:dyDescent="0.35">
      <c r="J108" s="185">
        <v>0.25</v>
      </c>
    </row>
    <row r="112" spans="2:27" x14ac:dyDescent="0.35">
      <c r="AA112" t="s">
        <v>2205</v>
      </c>
    </row>
    <row r="116" spans="40:40" x14ac:dyDescent="0.35">
      <c r="AN116" s="332">
        <v>0.14810999999999999</v>
      </c>
    </row>
    <row r="129" spans="2:27" x14ac:dyDescent="0.35">
      <c r="B129" t="s">
        <v>361</v>
      </c>
    </row>
    <row r="130" spans="2:27" x14ac:dyDescent="0.35">
      <c r="B130" t="s">
        <v>362</v>
      </c>
    </row>
    <row r="136" spans="2:27" x14ac:dyDescent="0.35">
      <c r="AA136" t="s">
        <v>2233</v>
      </c>
    </row>
    <row r="140" spans="2:27" x14ac:dyDescent="0.35">
      <c r="B140" t="s">
        <v>363</v>
      </c>
      <c r="K140" t="s">
        <v>1843</v>
      </c>
    </row>
    <row r="141" spans="2:27" x14ac:dyDescent="0.35">
      <c r="M141" t="s">
        <v>364</v>
      </c>
      <c r="N141" t="s">
        <v>365</v>
      </c>
    </row>
    <row r="142" spans="2:27" x14ac:dyDescent="0.35">
      <c r="L142" t="s">
        <v>366</v>
      </c>
      <c r="M142">
        <v>163</v>
      </c>
      <c r="N142">
        <v>37</v>
      </c>
      <c r="O142" t="s">
        <v>367</v>
      </c>
      <c r="Q142" s="47">
        <f>AVERAGE('mort adult m'!I275,'mort adult f'!I275)</f>
        <v>203.5595663710973</v>
      </c>
      <c r="R142" t="s">
        <v>368</v>
      </c>
    </row>
    <row r="143" spans="2:27" x14ac:dyDescent="0.35">
      <c r="L143" t="s">
        <v>332</v>
      </c>
      <c r="M143" s="47">
        <f>M144-M142</f>
        <v>551.91228070175441</v>
      </c>
      <c r="N143" s="47">
        <f>N144-N142</f>
        <v>47.474885844748854</v>
      </c>
      <c r="Q143" s="47">
        <f>Q142*100/(60-15)</f>
        <v>452.35459193577179</v>
      </c>
      <c r="R143" t="s">
        <v>369</v>
      </c>
    </row>
    <row r="144" spans="2:27" x14ac:dyDescent="0.35">
      <c r="L144" t="s">
        <v>118</v>
      </c>
      <c r="M144" s="73">
        <f>M142/0.228</f>
        <v>714.91228070175441</v>
      </c>
      <c r="N144" s="6">
        <f>N142/0.438</f>
        <v>84.474885844748854</v>
      </c>
      <c r="Q144" s="75">
        <f>N144/Q143</f>
        <v>0.18674483989043519</v>
      </c>
      <c r="R144" t="s">
        <v>370</v>
      </c>
    </row>
    <row r="145" spans="12:15" x14ac:dyDescent="0.35">
      <c r="N145" s="76">
        <f>N144/M144</f>
        <v>0.11816119001596771</v>
      </c>
      <c r="O145" t="s">
        <v>371</v>
      </c>
    </row>
    <row r="150" spans="12:15" x14ac:dyDescent="0.35">
      <c r="L150" t="s">
        <v>372</v>
      </c>
      <c r="N150" s="68">
        <v>0.78310000000000002</v>
      </c>
      <c r="O150" t="s">
        <v>373</v>
      </c>
    </row>
    <row r="151" spans="12:15" x14ac:dyDescent="0.35">
      <c r="L151" t="s">
        <v>374</v>
      </c>
      <c r="N151" s="54">
        <v>0.86</v>
      </c>
      <c r="O151" t="s">
        <v>375</v>
      </c>
    </row>
    <row r="152" spans="12:15" x14ac:dyDescent="0.35">
      <c r="L152" t="s">
        <v>376</v>
      </c>
      <c r="N152" s="74">
        <f>N151/N150</f>
        <v>1.0981994636700294</v>
      </c>
    </row>
    <row r="157" spans="12:15" x14ac:dyDescent="0.35">
      <c r="L157" t="s">
        <v>377</v>
      </c>
    </row>
    <row r="158" spans="12:15" x14ac:dyDescent="0.35">
      <c r="L158" s="72">
        <f>0.373+0.163</f>
        <v>0.53600000000000003</v>
      </c>
    </row>
    <row r="164" spans="2:35" x14ac:dyDescent="0.35">
      <c r="B164" t="s">
        <v>378</v>
      </c>
    </row>
    <row r="165" spans="2:35" x14ac:dyDescent="0.35">
      <c r="M165" s="54"/>
    </row>
    <row r="166" spans="2:35" x14ac:dyDescent="0.35">
      <c r="M166" s="54"/>
      <c r="AA166" s="68">
        <v>0.48499999999999999</v>
      </c>
    </row>
    <row r="170" spans="2:35" x14ac:dyDescent="0.35">
      <c r="AA170" t="s">
        <v>2432</v>
      </c>
    </row>
    <row r="171" spans="2:35" x14ac:dyDescent="0.35">
      <c r="B171" t="s">
        <v>379</v>
      </c>
    </row>
    <row r="172" spans="2:35" x14ac:dyDescent="0.35">
      <c r="K172" s="54">
        <v>0.25</v>
      </c>
      <c r="L172" t="s">
        <v>380</v>
      </c>
      <c r="AI172" s="332">
        <v>8.6999999999999994E-2</v>
      </c>
    </row>
    <row r="173" spans="2:35" x14ac:dyDescent="0.35">
      <c r="K173" s="54">
        <f>1-0.78</f>
        <v>0.21999999999999997</v>
      </c>
      <c r="L173" t="s">
        <v>381</v>
      </c>
      <c r="M173" t="s">
        <v>340</v>
      </c>
    </row>
    <row r="174" spans="2:35" x14ac:dyDescent="0.35">
      <c r="K174" s="84">
        <f>K172*K173</f>
        <v>5.4999999999999993E-2</v>
      </c>
      <c r="L174" t="s">
        <v>382</v>
      </c>
    </row>
    <row r="176" spans="2:35" x14ac:dyDescent="0.35">
      <c r="K176" s="54" t="e">
        <f>#REF!</f>
        <v>#REF!</v>
      </c>
      <c r="L176" t="s">
        <v>383</v>
      </c>
    </row>
    <row r="177" spans="2:38" x14ac:dyDescent="0.35">
      <c r="K177" s="54">
        <v>1</v>
      </c>
      <c r="L177" t="s">
        <v>384</v>
      </c>
    </row>
    <row r="179" spans="2:38" x14ac:dyDescent="0.35">
      <c r="K179" s="85">
        <f>L95/(1-K174)</f>
        <v>0.71957671957671954</v>
      </c>
      <c r="L179" t="s">
        <v>385</v>
      </c>
    </row>
    <row r="180" spans="2:38" x14ac:dyDescent="0.35">
      <c r="AA180" t="s">
        <v>2433</v>
      </c>
    </row>
    <row r="182" spans="2:38" x14ac:dyDescent="0.35">
      <c r="AA182" s="68">
        <v>3.5999999999999997E-2</v>
      </c>
      <c r="AB182" t="s">
        <v>2434</v>
      </c>
    </row>
    <row r="183" spans="2:38" x14ac:dyDescent="0.35">
      <c r="B183" t="s">
        <v>386</v>
      </c>
      <c r="AB183" t="s">
        <v>2435</v>
      </c>
    </row>
    <row r="184" spans="2:38" x14ac:dyDescent="0.35">
      <c r="B184" t="s">
        <v>317</v>
      </c>
      <c r="AB184" t="s">
        <v>2436</v>
      </c>
    </row>
    <row r="185" spans="2:38" x14ac:dyDescent="0.35">
      <c r="AB185" t="s">
        <v>2437</v>
      </c>
    </row>
    <row r="186" spans="2:38" x14ac:dyDescent="0.35">
      <c r="M186">
        <v>4.7</v>
      </c>
      <c r="N186" t="s">
        <v>337</v>
      </c>
      <c r="AA186" s="185">
        <v>0.05</v>
      </c>
      <c r="AB186" t="s">
        <v>2438</v>
      </c>
    </row>
    <row r="187" spans="2:38" x14ac:dyDescent="0.35">
      <c r="M187" s="60">
        <v>5</v>
      </c>
      <c r="N187" t="s">
        <v>339</v>
      </c>
    </row>
    <row r="188" spans="2:38" x14ac:dyDescent="0.35">
      <c r="M188">
        <v>4.0999999999999996</v>
      </c>
      <c r="N188" t="s">
        <v>338</v>
      </c>
    </row>
    <row r="190" spans="2:38" x14ac:dyDescent="0.35">
      <c r="AA190" t="s">
        <v>2491</v>
      </c>
      <c r="AL190" t="s">
        <v>2492</v>
      </c>
    </row>
    <row r="191" spans="2:38" x14ac:dyDescent="0.35">
      <c r="AL191" s="185">
        <v>0.15</v>
      </c>
    </row>
    <row r="192" spans="2:38" x14ac:dyDescent="0.35">
      <c r="B192" t="s">
        <v>387</v>
      </c>
    </row>
    <row r="205" spans="27:38" x14ac:dyDescent="0.35">
      <c r="AA205" t="s">
        <v>2494</v>
      </c>
    </row>
    <row r="206" spans="27:38" x14ac:dyDescent="0.35">
      <c r="AA206" s="127" t="s">
        <v>2495</v>
      </c>
    </row>
    <row r="208" spans="27:38" x14ac:dyDescent="0.35">
      <c r="AL208" s="115">
        <v>9.5000000000000001E-2</v>
      </c>
    </row>
    <row r="210" spans="2:39" x14ac:dyDescent="0.35">
      <c r="H210" t="s">
        <v>118</v>
      </c>
      <c r="I210" s="68">
        <v>0.14299999999999999</v>
      </c>
    </row>
    <row r="211" spans="2:39" x14ac:dyDescent="0.35">
      <c r="I211">
        <f>I210*26</f>
        <v>3.7179999999999995</v>
      </c>
    </row>
    <row r="216" spans="2:39" x14ac:dyDescent="0.35">
      <c r="B216" t="s">
        <v>118</v>
      </c>
      <c r="C216" s="68">
        <v>6.6000000000000003E-2</v>
      </c>
      <c r="N216" t="s">
        <v>118</v>
      </c>
      <c r="O216" s="68">
        <v>0.11799999999999999</v>
      </c>
      <c r="AA216" t="s">
        <v>2496</v>
      </c>
    </row>
    <row r="217" spans="2:39" x14ac:dyDescent="0.35">
      <c r="C217">
        <f>C216*26</f>
        <v>1.7160000000000002</v>
      </c>
      <c r="O217">
        <f>O216*26</f>
        <v>3.0679999999999996</v>
      </c>
      <c r="AL217" s="115">
        <v>0.16600000000000001</v>
      </c>
      <c r="AM217" t="s">
        <v>2497</v>
      </c>
    </row>
    <row r="219" spans="2:39" x14ac:dyDescent="0.35">
      <c r="B219" t="s">
        <v>388</v>
      </c>
    </row>
    <row r="220" spans="2:39" x14ac:dyDescent="0.35">
      <c r="B220" t="s">
        <v>389</v>
      </c>
    </row>
    <row r="221" spans="2:39" x14ac:dyDescent="0.35">
      <c r="B221" t="s">
        <v>390</v>
      </c>
    </row>
    <row r="222" spans="2:39" x14ac:dyDescent="0.35">
      <c r="B222" t="s">
        <v>391</v>
      </c>
    </row>
    <row r="227" spans="2:35" x14ac:dyDescent="0.35">
      <c r="B227" t="s">
        <v>392</v>
      </c>
    </row>
    <row r="228" spans="2:35" x14ac:dyDescent="0.35">
      <c r="B228" t="s">
        <v>393</v>
      </c>
      <c r="AA228" t="s">
        <v>2498</v>
      </c>
    </row>
    <row r="235" spans="2:35" x14ac:dyDescent="0.35">
      <c r="B235" s="57" t="s">
        <v>394</v>
      </c>
    </row>
    <row r="238" spans="2:35" x14ac:dyDescent="0.35">
      <c r="K238" s="115">
        <v>0.21579999999999999</v>
      </c>
    </row>
    <row r="239" spans="2:35" x14ac:dyDescent="0.35">
      <c r="AI239" t="s">
        <v>2499</v>
      </c>
    </row>
    <row r="240" spans="2:35" x14ac:dyDescent="0.35">
      <c r="AI240" s="115">
        <v>0.14499999999999999</v>
      </c>
    </row>
    <row r="244" spans="2:39" x14ac:dyDescent="0.35">
      <c r="B244" s="57" t="s">
        <v>395</v>
      </c>
    </row>
    <row r="249" spans="2:39" x14ac:dyDescent="0.35">
      <c r="P249" t="s">
        <v>396</v>
      </c>
      <c r="R249" t="s">
        <v>397</v>
      </c>
    </row>
    <row r="250" spans="2:39" x14ac:dyDescent="0.35">
      <c r="P250">
        <v>11</v>
      </c>
      <c r="Q250" t="s">
        <v>398</v>
      </c>
      <c r="R250" t="s">
        <v>399</v>
      </c>
      <c r="AA250" t="s">
        <v>2500</v>
      </c>
    </row>
    <row r="251" spans="2:39" x14ac:dyDescent="0.35">
      <c r="P251">
        <v>26</v>
      </c>
      <c r="Q251" t="s">
        <v>400</v>
      </c>
      <c r="R251" t="s">
        <v>399</v>
      </c>
    </row>
    <row r="252" spans="2:39" x14ac:dyDescent="0.35">
      <c r="P252">
        <v>21</v>
      </c>
      <c r="Q252" t="s">
        <v>401</v>
      </c>
      <c r="R252" t="s">
        <v>399</v>
      </c>
      <c r="AL252" s="54">
        <v>0.25</v>
      </c>
      <c r="AM252" t="s">
        <v>2501</v>
      </c>
    </row>
    <row r="253" spans="2:39" x14ac:dyDescent="0.35">
      <c r="P253">
        <v>5</v>
      </c>
      <c r="Q253" t="s">
        <v>402</v>
      </c>
      <c r="R253" t="s">
        <v>403</v>
      </c>
      <c r="AL253" s="54">
        <v>0.25</v>
      </c>
      <c r="AM253" t="s">
        <v>2502</v>
      </c>
    </row>
    <row r="254" spans="2:39" x14ac:dyDescent="0.35">
      <c r="Q254" t="s">
        <v>404</v>
      </c>
      <c r="R254" t="s">
        <v>405</v>
      </c>
    </row>
    <row r="255" spans="2:39" x14ac:dyDescent="0.35">
      <c r="P255">
        <v>5</v>
      </c>
      <c r="Q255" t="s">
        <v>406</v>
      </c>
      <c r="R255" t="s">
        <v>407</v>
      </c>
      <c r="AL255" s="361">
        <f>AL252*AL253*1.6</f>
        <v>0.1</v>
      </c>
      <c r="AM255" s="127" t="s">
        <v>2503</v>
      </c>
    </row>
    <row r="256" spans="2:39" x14ac:dyDescent="0.35">
      <c r="O256" s="116">
        <f>P256*1000000/P260</f>
        <v>9.9171468987202336E-3</v>
      </c>
      <c r="P256">
        <v>1</v>
      </c>
      <c r="Q256" t="s">
        <v>408</v>
      </c>
      <c r="R256" t="s">
        <v>409</v>
      </c>
    </row>
    <row r="257" spans="2:28" x14ac:dyDescent="0.35">
      <c r="P257">
        <v>10</v>
      </c>
      <c r="Q257" t="s">
        <v>410</v>
      </c>
      <c r="R257" t="s">
        <v>411</v>
      </c>
    </row>
    <row r="259" spans="2:28" x14ac:dyDescent="0.35">
      <c r="P259" s="6">
        <f>SUM(P250:P257)*1000000</f>
        <v>79000000</v>
      </c>
      <c r="Q259" t="s">
        <v>412</v>
      </c>
    </row>
    <row r="260" spans="2:28" x14ac:dyDescent="0.35">
      <c r="P260" s="6">
        <f>(SUM('Pop M'!I481:AC481)+SUM('Pop F'!I481:AC481))*1000</f>
        <v>100835453.00000001</v>
      </c>
      <c r="Q260" t="s">
        <v>413</v>
      </c>
    </row>
    <row r="261" spans="2:28" x14ac:dyDescent="0.35">
      <c r="P261" s="61">
        <f>P259/P260</f>
        <v>0.78345460499889841</v>
      </c>
      <c r="Q261" t="s">
        <v>414</v>
      </c>
    </row>
    <row r="263" spans="2:28" x14ac:dyDescent="0.35">
      <c r="P263" t="s">
        <v>415</v>
      </c>
    </row>
    <row r="266" spans="2:28" x14ac:dyDescent="0.35">
      <c r="AA266" t="s">
        <v>2506</v>
      </c>
    </row>
    <row r="267" spans="2:28" x14ac:dyDescent="0.35">
      <c r="AA267" t="s">
        <v>2507</v>
      </c>
    </row>
    <row r="268" spans="2:28" x14ac:dyDescent="0.35">
      <c r="AA268" t="s">
        <v>2508</v>
      </c>
    </row>
    <row r="269" spans="2:28" x14ac:dyDescent="0.35">
      <c r="AA269" t="s">
        <v>2509</v>
      </c>
    </row>
    <row r="271" spans="2:28" x14ac:dyDescent="0.35">
      <c r="AA271" s="127" t="s">
        <v>2510</v>
      </c>
    </row>
    <row r="272" spans="2:28" x14ac:dyDescent="0.35">
      <c r="B272" s="57" t="s">
        <v>416</v>
      </c>
      <c r="AA272" s="366">
        <v>1.4999999999999999E-2</v>
      </c>
      <c r="AB272" t="s">
        <v>2511</v>
      </c>
    </row>
    <row r="273" spans="2:27" x14ac:dyDescent="0.35">
      <c r="C273" t="s">
        <v>417</v>
      </c>
      <c r="D273" t="s">
        <v>418</v>
      </c>
      <c r="E273" t="s">
        <v>419</v>
      </c>
    </row>
    <row r="274" spans="2:27" x14ac:dyDescent="0.35">
      <c r="B274" t="s">
        <v>420</v>
      </c>
      <c r="C274" s="89">
        <v>2.08</v>
      </c>
      <c r="D274" s="6">
        <v>2232580</v>
      </c>
      <c r="AA274" t="s">
        <v>2512</v>
      </c>
    </row>
    <row r="275" spans="2:27" x14ac:dyDescent="0.35">
      <c r="B275" t="s">
        <v>421</v>
      </c>
      <c r="C275" s="89">
        <v>1.28</v>
      </c>
      <c r="D275" s="6">
        <v>1372230</v>
      </c>
    </row>
    <row r="276" spans="2:27" x14ac:dyDescent="0.35">
      <c r="B276" t="s">
        <v>422</v>
      </c>
      <c r="C276" s="89">
        <v>0.7</v>
      </c>
      <c r="D276" s="6">
        <v>758000</v>
      </c>
    </row>
    <row r="277" spans="2:27" x14ac:dyDescent="0.35">
      <c r="B277" t="s">
        <v>423</v>
      </c>
      <c r="C277" s="89">
        <v>0</v>
      </c>
      <c r="D277" s="6">
        <v>0</v>
      </c>
      <c r="E277" t="s">
        <v>424</v>
      </c>
    </row>
    <row r="278" spans="2:27" x14ac:dyDescent="0.35">
      <c r="B278" t="s">
        <v>425</v>
      </c>
      <c r="C278" s="89">
        <v>0</v>
      </c>
      <c r="D278" s="6">
        <v>0</v>
      </c>
    </row>
    <row r="279" spans="2:27" x14ac:dyDescent="0.35">
      <c r="B279" t="s">
        <v>426</v>
      </c>
      <c r="C279" s="89">
        <v>0</v>
      </c>
      <c r="D279" s="6">
        <v>0</v>
      </c>
    </row>
    <row r="284" spans="2:27" x14ac:dyDescent="0.35">
      <c r="B284" t="s">
        <v>2513</v>
      </c>
    </row>
    <row r="285" spans="2:27" x14ac:dyDescent="0.35">
      <c r="B285" t="s">
        <v>2514</v>
      </c>
    </row>
    <row r="286" spans="2:27" x14ac:dyDescent="0.35">
      <c r="F286" t="s">
        <v>2515</v>
      </c>
    </row>
    <row r="288" spans="2:27" x14ac:dyDescent="0.35">
      <c r="K288" s="332">
        <v>9.6000000000000002E-2</v>
      </c>
      <c r="L288" t="s">
        <v>2516</v>
      </c>
    </row>
    <row r="300" spans="2:27" x14ac:dyDescent="0.35">
      <c r="B300" t="s">
        <v>2517</v>
      </c>
    </row>
    <row r="301" spans="2:27" x14ac:dyDescent="0.35">
      <c r="AA301" t="s">
        <v>2530</v>
      </c>
    </row>
    <row r="302" spans="2:27" ht="14.5" customHeight="1" x14ac:dyDescent="0.35">
      <c r="H302" s="185">
        <v>0.14000000000000001</v>
      </c>
      <c r="I302" s="480" t="s">
        <v>2518</v>
      </c>
      <c r="J302" s="480"/>
      <c r="K302" s="480"/>
      <c r="L302" s="480"/>
      <c r="M302" s="480"/>
      <c r="N302" s="480"/>
      <c r="O302" s="480"/>
      <c r="P302" s="480"/>
      <c r="Q302" s="480"/>
    </row>
    <row r="303" spans="2:27" x14ac:dyDescent="0.35">
      <c r="I303" s="480"/>
      <c r="J303" s="480"/>
      <c r="K303" s="480"/>
      <c r="L303" s="480"/>
      <c r="M303" s="480"/>
      <c r="N303" s="480"/>
      <c r="O303" s="480"/>
      <c r="P303" s="480"/>
      <c r="Q303" s="480"/>
    </row>
    <row r="308" spans="2:30" x14ac:dyDescent="0.35">
      <c r="B308" t="s">
        <v>2520</v>
      </c>
    </row>
    <row r="316" spans="2:30" x14ac:dyDescent="0.35">
      <c r="B316" s="68">
        <v>0.13020000000000001</v>
      </c>
      <c r="C316" t="s">
        <v>2521</v>
      </c>
    </row>
    <row r="317" spans="2:30" x14ac:dyDescent="0.35">
      <c r="B317">
        <f>(49-15)</f>
        <v>34</v>
      </c>
      <c r="C317" t="s">
        <v>2522</v>
      </c>
    </row>
    <row r="318" spans="2:30" x14ac:dyDescent="0.35">
      <c r="B318" s="188">
        <f>B316/B317</f>
        <v>3.8294117647058828E-3</v>
      </c>
      <c r="C318" t="s">
        <v>2523</v>
      </c>
      <c r="AA318" t="s">
        <v>2531</v>
      </c>
      <c r="AD318" s="332">
        <v>0.29070000000000001</v>
      </c>
    </row>
    <row r="319" spans="2:30" x14ac:dyDescent="0.35">
      <c r="C319" s="127" t="s">
        <v>2524</v>
      </c>
    </row>
    <row r="320" spans="2:30" x14ac:dyDescent="0.35">
      <c r="C320" s="127" t="s">
        <v>2525</v>
      </c>
    </row>
    <row r="321" spans="2:28" x14ac:dyDescent="0.35">
      <c r="C321" s="127" t="s">
        <v>2526</v>
      </c>
      <c r="AA321" t="s">
        <v>327</v>
      </c>
    </row>
    <row r="322" spans="2:28" x14ac:dyDescent="0.35">
      <c r="AA322" t="s">
        <v>2532</v>
      </c>
      <c r="AB322" s="185">
        <v>0.03</v>
      </c>
    </row>
    <row r="323" spans="2:28" x14ac:dyDescent="0.35">
      <c r="B323" s="332">
        <v>0.37019999999999997</v>
      </c>
      <c r="C323" s="58" t="s">
        <v>2527</v>
      </c>
      <c r="AA323" s="367" t="s">
        <v>2533</v>
      </c>
      <c r="AB323" s="185">
        <v>0.02</v>
      </c>
    </row>
    <row r="324" spans="2:28" x14ac:dyDescent="0.35">
      <c r="AA324" t="s">
        <v>844</v>
      </c>
      <c r="AB324" s="185">
        <v>0.01</v>
      </c>
    </row>
    <row r="333" spans="2:28" x14ac:dyDescent="0.35">
      <c r="B333" t="s">
        <v>327</v>
      </c>
    </row>
    <row r="335" spans="2:28" x14ac:dyDescent="0.35">
      <c r="B335" t="s">
        <v>2539</v>
      </c>
    </row>
    <row r="336" spans="2:28" x14ac:dyDescent="0.35">
      <c r="B336" t="s">
        <v>2540</v>
      </c>
      <c r="C336" s="68">
        <v>3.9E-2</v>
      </c>
      <c r="E336" t="s">
        <v>2542</v>
      </c>
    </row>
    <row r="337" spans="2:3" x14ac:dyDescent="0.35">
      <c r="B337" t="s">
        <v>2541</v>
      </c>
      <c r="C337" s="68">
        <v>3.5999999999999997E-2</v>
      </c>
    </row>
    <row r="356" spans="27:37" x14ac:dyDescent="0.35">
      <c r="AA356" t="s">
        <v>2564</v>
      </c>
      <c r="AI356" t="s">
        <v>2566</v>
      </c>
    </row>
    <row r="357" spans="27:37" x14ac:dyDescent="0.35">
      <c r="AA357" t="s">
        <v>2565</v>
      </c>
    </row>
    <row r="359" spans="27:37" x14ac:dyDescent="0.35">
      <c r="AJ359" s="68">
        <v>8.8999999999999996E-2</v>
      </c>
      <c r="AK359" t="s">
        <v>2567</v>
      </c>
    </row>
    <row r="369" spans="2:40" x14ac:dyDescent="0.35">
      <c r="B369" t="s">
        <v>2549</v>
      </c>
    </row>
    <row r="370" spans="2:40" x14ac:dyDescent="0.35">
      <c r="B370" t="s">
        <v>2550</v>
      </c>
    </row>
    <row r="380" spans="2:40" x14ac:dyDescent="0.35">
      <c r="AA380" t="s">
        <v>2569</v>
      </c>
    </row>
    <row r="382" spans="2:40" x14ac:dyDescent="0.35">
      <c r="AA382" s="57" t="s">
        <v>2570</v>
      </c>
    </row>
    <row r="384" spans="2:40" x14ac:dyDescent="0.35">
      <c r="AM384" t="s">
        <v>1937</v>
      </c>
      <c r="AN384">
        <f>1000/1000000</f>
        <v>1E-3</v>
      </c>
    </row>
    <row r="386" spans="10:41" x14ac:dyDescent="0.35">
      <c r="AM386" t="s">
        <v>2572</v>
      </c>
      <c r="AN386">
        <v>360</v>
      </c>
    </row>
    <row r="387" spans="10:41" x14ac:dyDescent="0.35">
      <c r="AM387" t="s">
        <v>2573</v>
      </c>
      <c r="AN387">
        <v>180</v>
      </c>
    </row>
    <row r="388" spans="10:41" x14ac:dyDescent="0.35">
      <c r="AM388" t="s">
        <v>2574</v>
      </c>
      <c r="AN388">
        <v>890</v>
      </c>
    </row>
    <row r="390" spans="10:41" x14ac:dyDescent="0.35">
      <c r="AM390" t="s">
        <v>2576</v>
      </c>
      <c r="AN390" s="89">
        <f>AN387*0.172+283.132</f>
        <v>314.09199999999998</v>
      </c>
    </row>
    <row r="391" spans="10:41" x14ac:dyDescent="0.35">
      <c r="AM391" t="s">
        <v>2575</v>
      </c>
      <c r="AN391" s="369">
        <f>0.172*(AN388-AN387)+AN386</f>
        <v>482.12</v>
      </c>
      <c r="AO391" s="3"/>
    </row>
    <row r="393" spans="10:41" x14ac:dyDescent="0.35">
      <c r="AM393" t="s">
        <v>2580</v>
      </c>
      <c r="AN393" s="332">
        <v>3.1199999999999999E-2</v>
      </c>
    </row>
    <row r="395" spans="10:41" x14ac:dyDescent="0.35">
      <c r="AM395" t="s">
        <v>2577</v>
      </c>
    </row>
    <row r="396" spans="10:41" x14ac:dyDescent="0.35">
      <c r="L396" t="s">
        <v>576</v>
      </c>
      <c r="M396" t="s">
        <v>577</v>
      </c>
      <c r="N396" t="s">
        <v>118</v>
      </c>
      <c r="AM396" t="s">
        <v>2578</v>
      </c>
    </row>
    <row r="397" spans="10:41" x14ac:dyDescent="0.35">
      <c r="J397" t="s">
        <v>2551</v>
      </c>
      <c r="L397">
        <v>18895</v>
      </c>
      <c r="M397">
        <v>32970</v>
      </c>
      <c r="N397">
        <f>M397+L397</f>
        <v>51865</v>
      </c>
    </row>
    <row r="398" spans="10:41" x14ac:dyDescent="0.35">
      <c r="J398" t="s">
        <v>431</v>
      </c>
      <c r="L398">
        <v>57516835</v>
      </c>
      <c r="M398">
        <v>57446748</v>
      </c>
      <c r="N398">
        <f>M398+L398</f>
        <v>114963583</v>
      </c>
      <c r="P398" t="s">
        <v>2553</v>
      </c>
    </row>
    <row r="399" spans="10:41" x14ac:dyDescent="0.35">
      <c r="J399" t="s">
        <v>2552</v>
      </c>
      <c r="L399">
        <f>L397/L398</f>
        <v>3.2851251290165739E-4</v>
      </c>
      <c r="M399">
        <f>M397/M398</f>
        <v>5.7392282675426643E-4</v>
      </c>
      <c r="N399">
        <f>N397/N398</f>
        <v>4.5114286321434503E-4</v>
      </c>
      <c r="P399" t="s">
        <v>2554</v>
      </c>
    </row>
    <row r="401" spans="2:27" x14ac:dyDescent="0.35">
      <c r="AA401" t="s">
        <v>2571</v>
      </c>
    </row>
    <row r="403" spans="2:27" x14ac:dyDescent="0.35">
      <c r="B403" t="s">
        <v>2557</v>
      </c>
    </row>
    <row r="405" spans="2:27" x14ac:dyDescent="0.35">
      <c r="B405" t="s">
        <v>2558</v>
      </c>
    </row>
    <row r="406" spans="2:27" x14ac:dyDescent="0.35">
      <c r="B406" t="s">
        <v>2559</v>
      </c>
    </row>
    <row r="407" spans="2:27" x14ac:dyDescent="0.35">
      <c r="B407" t="s">
        <v>2560</v>
      </c>
    </row>
    <row r="409" spans="2:27" x14ac:dyDescent="0.35">
      <c r="B409" t="s">
        <v>2548</v>
      </c>
    </row>
    <row r="411" spans="2:27" x14ac:dyDescent="0.35">
      <c r="AA411" t="s">
        <v>2583</v>
      </c>
    </row>
    <row r="412" spans="2:27" x14ac:dyDescent="0.35">
      <c r="AA412" t="s">
        <v>2584</v>
      </c>
    </row>
    <row r="413" spans="2:27" x14ac:dyDescent="0.35">
      <c r="AA413" t="s">
        <v>2585</v>
      </c>
    </row>
    <row r="414" spans="2:27" x14ac:dyDescent="0.35">
      <c r="AA414" t="s">
        <v>2586</v>
      </c>
    </row>
    <row r="417" spans="2:36" x14ac:dyDescent="0.35">
      <c r="AJ417" s="332">
        <v>0.155</v>
      </c>
    </row>
    <row r="425" spans="2:36" x14ac:dyDescent="0.35">
      <c r="B425" t="s">
        <v>387</v>
      </c>
    </row>
    <row r="448" spans="2:19" x14ac:dyDescent="0.35">
      <c r="B448" s="68">
        <v>3.2000000000000001E-2</v>
      </c>
      <c r="C448" t="s">
        <v>2597</v>
      </c>
      <c r="S448" t="s">
        <v>2608</v>
      </c>
    </row>
    <row r="449" spans="2:31" x14ac:dyDescent="0.35">
      <c r="C449" t="s">
        <v>2598</v>
      </c>
      <c r="S449" t="s">
        <v>2609</v>
      </c>
    </row>
    <row r="451" spans="2:31" x14ac:dyDescent="0.35">
      <c r="B451">
        <v>4.5999999999999996</v>
      </c>
      <c r="C451" t="s">
        <v>2599</v>
      </c>
    </row>
    <row r="453" spans="2:31" x14ac:dyDescent="0.35">
      <c r="B453" s="188">
        <f>B448/B451</f>
        <v>6.956521739130435E-3</v>
      </c>
      <c r="C453" t="s">
        <v>2600</v>
      </c>
    </row>
    <row r="454" spans="2:31" x14ac:dyDescent="0.35">
      <c r="C454" t="s">
        <v>2601</v>
      </c>
    </row>
    <row r="460" spans="2:31" x14ac:dyDescent="0.35">
      <c r="B460" s="54">
        <v>0.27</v>
      </c>
      <c r="C460" t="s">
        <v>2602</v>
      </c>
    </row>
    <row r="461" spans="2:31" x14ac:dyDescent="0.35">
      <c r="B461" s="54">
        <v>0.31</v>
      </c>
      <c r="C461" t="s">
        <v>2603</v>
      </c>
      <c r="AD461" t="s">
        <v>2614</v>
      </c>
    </row>
    <row r="462" spans="2:31" x14ac:dyDescent="0.35">
      <c r="C462" t="s">
        <v>2604</v>
      </c>
      <c r="AD462" s="68">
        <v>8.3000000000000004E-2</v>
      </c>
      <c r="AE462" t="s">
        <v>1863</v>
      </c>
    </row>
    <row r="463" spans="2:31" x14ac:dyDescent="0.35">
      <c r="AD463" s="68">
        <v>3.5000000000000003E-2</v>
      </c>
      <c r="AE463" t="s">
        <v>2610</v>
      </c>
    </row>
    <row r="464" spans="2:31" x14ac:dyDescent="0.35">
      <c r="B464" s="188">
        <f>B460*B453</f>
        <v>1.8782608695652177E-3</v>
      </c>
      <c r="C464" t="s">
        <v>2605</v>
      </c>
      <c r="AD464" s="54">
        <v>0.13</v>
      </c>
      <c r="AE464" t="s">
        <v>2611</v>
      </c>
    </row>
    <row r="465" spans="2:31" x14ac:dyDescent="0.35">
      <c r="B465" s="188">
        <f>B453*B461</f>
        <v>2.156521739130435E-3</v>
      </c>
      <c r="C465" t="s">
        <v>2606</v>
      </c>
    </row>
    <row r="466" spans="2:31" x14ac:dyDescent="0.35">
      <c r="AD466" t="s">
        <v>2612</v>
      </c>
    </row>
    <row r="467" spans="2:31" x14ac:dyDescent="0.35">
      <c r="AD467" t="s">
        <v>2613</v>
      </c>
    </row>
    <row r="468" spans="2:31" x14ac:dyDescent="0.35">
      <c r="B468" t="s">
        <v>2615</v>
      </c>
    </row>
    <row r="469" spans="2:31" x14ac:dyDescent="0.35">
      <c r="B469" t="s">
        <v>2616</v>
      </c>
      <c r="AD469" s="188">
        <f>AD462/8</f>
        <v>1.0375000000000001E-2</v>
      </c>
      <c r="AE469" t="s">
        <v>1863</v>
      </c>
    </row>
    <row r="470" spans="2:31" x14ac:dyDescent="0.35">
      <c r="B470" s="188">
        <v>0.33</v>
      </c>
      <c r="D470" t="s">
        <v>2617</v>
      </c>
      <c r="AD470">
        <f>AD463/8</f>
        <v>4.3750000000000004E-3</v>
      </c>
      <c r="AE470" t="s">
        <v>2610</v>
      </c>
    </row>
    <row r="471" spans="2:31" x14ac:dyDescent="0.35">
      <c r="AD471">
        <f>AD464/8</f>
        <v>1.6250000000000001E-2</v>
      </c>
      <c r="AE471" t="s">
        <v>2611</v>
      </c>
    </row>
    <row r="479" spans="2:31" x14ac:dyDescent="0.35">
      <c r="B479" t="s">
        <v>2618</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105" workbookViewId="0">
      <selection activeCell="O116" sqref="O116"/>
    </sheetView>
  </sheetViews>
  <sheetFormatPr defaultRowHeight="14.5" x14ac:dyDescent="0.35"/>
  <cols>
    <col min="4" max="4" width="12.54296875" bestFit="1" customWidth="1"/>
    <col min="5" max="5" width="9.7265625" customWidth="1"/>
    <col min="11" max="11" width="12.453125" customWidth="1"/>
    <col min="13" max="13" width="12.54296875" bestFit="1" customWidth="1"/>
    <col min="15" max="15" width="13.54296875" bestFit="1" customWidth="1"/>
    <col min="16" max="16" width="9.1796875" bestFit="1" customWidth="1"/>
    <col min="17" max="18" width="9.1796875" customWidth="1"/>
    <col min="19" max="20" width="9.1796875" bestFit="1" customWidth="1"/>
    <col min="21" max="21" width="10.1796875" bestFit="1" customWidth="1"/>
    <col min="22" max="22" width="9.1796875" bestFit="1" customWidth="1"/>
    <col min="26" max="30" width="13.81640625" customWidth="1"/>
  </cols>
  <sheetData>
    <row r="1" spans="1:22" x14ac:dyDescent="0.35">
      <c r="A1" s="57" t="s">
        <v>567</v>
      </c>
    </row>
    <row r="2" spans="1:22" x14ac:dyDescent="0.35">
      <c r="G2" t="s">
        <v>568</v>
      </c>
      <c r="I2" t="s">
        <v>569</v>
      </c>
    </row>
    <row r="3" spans="1:22" x14ac:dyDescent="0.35">
      <c r="G3" t="s">
        <v>570</v>
      </c>
      <c r="I3" s="178">
        <f>SUM(V6:V22)/1000</f>
        <v>10.092043800000001</v>
      </c>
      <c r="J3" t="s">
        <v>571</v>
      </c>
    </row>
    <row r="4" spans="1:22" x14ac:dyDescent="0.35">
      <c r="S4" s="481" t="s">
        <v>572</v>
      </c>
      <c r="T4" s="481"/>
      <c r="U4" s="481"/>
    </row>
    <row r="5" spans="1:22" x14ac:dyDescent="0.35">
      <c r="H5" t="s">
        <v>434</v>
      </c>
      <c r="I5" t="s">
        <v>573</v>
      </c>
      <c r="J5" t="s">
        <v>1794</v>
      </c>
      <c r="K5" t="s">
        <v>574</v>
      </c>
      <c r="L5" t="s">
        <v>575</v>
      </c>
      <c r="S5" t="s">
        <v>576</v>
      </c>
      <c r="T5" t="s">
        <v>577</v>
      </c>
      <c r="U5" t="s">
        <v>118</v>
      </c>
      <c r="V5" t="s">
        <v>578</v>
      </c>
    </row>
    <row r="6" spans="1:22" x14ac:dyDescent="0.35">
      <c r="G6" t="s">
        <v>579</v>
      </c>
      <c r="H6">
        <v>1</v>
      </c>
      <c r="I6">
        <f>H6</f>
        <v>1</v>
      </c>
      <c r="J6" s="58">
        <f>I3</f>
        <v>10.092043800000001</v>
      </c>
      <c r="K6" s="54">
        <v>0.95</v>
      </c>
      <c r="L6" s="59">
        <f>I6/J6/K6</f>
        <v>0.10430311241290574</v>
      </c>
      <c r="M6" s="79" t="s">
        <v>292</v>
      </c>
      <c r="P6" t="s">
        <v>580</v>
      </c>
      <c r="S6" s="6">
        <f>SUMIFS('Pop M'!I:I,'Pop M'!C:C,P6,'Pop M'!H:H,2000)</f>
        <v>109.78100000000001</v>
      </c>
      <c r="T6" s="6">
        <f>SUMIFS('Pop F'!I:I,'Pop F'!C:C,P6,'Pop F'!H:H,2000)</f>
        <v>107.18</v>
      </c>
      <c r="U6" s="6">
        <f t="shared" ref="U6:U22" si="0">T6+S6</f>
        <v>216.96100000000001</v>
      </c>
      <c r="V6" s="6">
        <f>U6/5</f>
        <v>43.392200000000003</v>
      </c>
    </row>
    <row r="7" spans="1:22" x14ac:dyDescent="0.35">
      <c r="G7" t="s">
        <v>581</v>
      </c>
      <c r="H7">
        <v>9</v>
      </c>
      <c r="I7">
        <f>H7-H6</f>
        <v>8</v>
      </c>
      <c r="J7">
        <f>J6</f>
        <v>10.092043800000001</v>
      </c>
      <c r="K7" s="54">
        <v>0.95</v>
      </c>
      <c r="L7" s="59">
        <f t="shared" ref="L7:L17" si="1">I7/J7/K7</f>
        <v>0.83442489930324593</v>
      </c>
      <c r="M7" s="79" t="s">
        <v>163</v>
      </c>
      <c r="P7" t="s">
        <v>582</v>
      </c>
      <c r="S7" s="6">
        <f>SUMIFS('Pop M'!I:I,'Pop M'!C:C,P7,'Pop M'!H:H,2000)</f>
        <v>578.81100000000004</v>
      </c>
      <c r="T7" s="6">
        <f>SUMIFS('Pop F'!I:I,'Pop F'!C:C,P7,'Pop F'!H:H,2000)</f>
        <v>577.00599999999997</v>
      </c>
      <c r="U7" s="6">
        <f t="shared" si="0"/>
        <v>1155.817</v>
      </c>
      <c r="V7" s="6">
        <f t="shared" ref="V7:V22" si="2">U7/5</f>
        <v>231.1634</v>
      </c>
    </row>
    <row r="8" spans="1:22" x14ac:dyDescent="0.35">
      <c r="G8" t="s">
        <v>583</v>
      </c>
      <c r="H8">
        <v>12</v>
      </c>
      <c r="I8">
        <f t="shared" ref="I8:I17" si="3">H8-H7</f>
        <v>3</v>
      </c>
      <c r="J8">
        <f t="shared" ref="J8:J17" si="4">J7</f>
        <v>10.092043800000001</v>
      </c>
      <c r="K8" s="54">
        <v>0.95</v>
      </c>
      <c r="L8" s="59">
        <f t="shared" si="1"/>
        <v>0.31290933723871717</v>
      </c>
      <c r="M8" s="159" t="s">
        <v>296</v>
      </c>
      <c r="P8" t="s">
        <v>584</v>
      </c>
      <c r="S8" s="6">
        <f>SUMIFS('Pop M'!I:I,'Pop M'!C:C,P8,'Pop M'!H:H,2000)</f>
        <v>309.108</v>
      </c>
      <c r="T8" s="6">
        <f>SUMIFS('Pop F'!I:I,'Pop F'!C:C,P8,'Pop F'!H:H,2000)</f>
        <v>303.87900000000002</v>
      </c>
      <c r="U8" s="6">
        <f t="shared" si="0"/>
        <v>612.98700000000008</v>
      </c>
      <c r="V8" s="6">
        <f t="shared" si="2"/>
        <v>122.59740000000002</v>
      </c>
    </row>
    <row r="9" spans="1:22" x14ac:dyDescent="0.35">
      <c r="G9" t="s">
        <v>585</v>
      </c>
      <c r="H9">
        <v>13</v>
      </c>
      <c r="I9">
        <f t="shared" si="3"/>
        <v>1</v>
      </c>
      <c r="J9">
        <f t="shared" si="4"/>
        <v>10.092043800000001</v>
      </c>
      <c r="K9" s="54">
        <v>0.95</v>
      </c>
      <c r="L9">
        <f t="shared" si="1"/>
        <v>0.10430311241290574</v>
      </c>
      <c r="M9" s="159" t="s">
        <v>287</v>
      </c>
      <c r="P9" t="s">
        <v>586</v>
      </c>
      <c r="S9" s="6">
        <f>SUMIFS('Pop M'!I:I,'Pop M'!C:C,P9,'Pop M'!H:H,2000)</f>
        <v>257.42399999999998</v>
      </c>
      <c r="T9" s="6">
        <f>SUMIFS('Pop F'!I:I,'Pop F'!C:C,P9,'Pop F'!H:H,2000)</f>
        <v>253.32599999999999</v>
      </c>
      <c r="U9" s="6">
        <f t="shared" si="0"/>
        <v>510.75</v>
      </c>
      <c r="V9" s="6">
        <f t="shared" si="2"/>
        <v>102.15</v>
      </c>
    </row>
    <row r="10" spans="1:22" x14ac:dyDescent="0.35">
      <c r="G10" t="s">
        <v>587</v>
      </c>
      <c r="H10" s="179">
        <v>15.8</v>
      </c>
      <c r="I10">
        <f t="shared" si="3"/>
        <v>2.8000000000000007</v>
      </c>
      <c r="J10">
        <f t="shared" si="4"/>
        <v>10.092043800000001</v>
      </c>
      <c r="K10" s="54">
        <v>0.95</v>
      </c>
      <c r="L10" s="59">
        <f t="shared" si="1"/>
        <v>0.29204871475613614</v>
      </c>
      <c r="M10" s="79" t="s">
        <v>289</v>
      </c>
      <c r="P10" t="s">
        <v>588</v>
      </c>
      <c r="S10" s="6">
        <f>SUMIFS('Pop M'!I:I,'Pop M'!C:C,P10,'Pop M'!H:H,2000)</f>
        <v>1412.626</v>
      </c>
      <c r="T10" s="6">
        <f>SUMIFS('Pop F'!I:I,'Pop F'!C:C,P10,'Pop F'!H:H,2000)</f>
        <v>1401.569</v>
      </c>
      <c r="U10" s="6">
        <f t="shared" si="0"/>
        <v>2814.1949999999997</v>
      </c>
      <c r="V10" s="6">
        <f t="shared" si="2"/>
        <v>562.83899999999994</v>
      </c>
    </row>
    <row r="11" spans="1:22" x14ac:dyDescent="0.35">
      <c r="G11" t="s">
        <v>589</v>
      </c>
      <c r="H11" s="179">
        <v>16.2</v>
      </c>
      <c r="I11">
        <f t="shared" si="3"/>
        <v>0.39999999999999858</v>
      </c>
      <c r="J11">
        <f t="shared" si="4"/>
        <v>10.092043800000001</v>
      </c>
      <c r="K11" s="54">
        <v>0.95</v>
      </c>
      <c r="L11">
        <f t="shared" si="1"/>
        <v>4.1721244965162149E-2</v>
      </c>
      <c r="P11" t="s">
        <v>590</v>
      </c>
      <c r="S11" s="6">
        <f>SUMIFS('Pop M'!I:I,'Pop M'!C:C,P11,'Pop M'!H:H,2000)</f>
        <v>4357.8770000000004</v>
      </c>
      <c r="T11" s="6">
        <f>SUMIFS('Pop F'!I:I,'Pop F'!C:C,P11,'Pop F'!H:H,2000)</f>
        <v>4308.4849999999997</v>
      </c>
      <c r="U11" s="6">
        <f t="shared" si="0"/>
        <v>8666.362000000001</v>
      </c>
      <c r="V11" s="6">
        <f t="shared" si="2"/>
        <v>1733.2724000000003</v>
      </c>
    </row>
    <row r="12" spans="1:22" x14ac:dyDescent="0.35">
      <c r="G12" t="s">
        <v>591</v>
      </c>
      <c r="H12">
        <v>20</v>
      </c>
      <c r="I12">
        <f t="shared" si="3"/>
        <v>3.8000000000000007</v>
      </c>
      <c r="J12">
        <f t="shared" si="4"/>
        <v>10.092043800000001</v>
      </c>
      <c r="K12" s="54">
        <v>0.95</v>
      </c>
      <c r="L12">
        <f t="shared" si="1"/>
        <v>0.39635182716904188</v>
      </c>
      <c r="P12" t="s">
        <v>592</v>
      </c>
      <c r="S12" s="6">
        <f>SUMIFS('Pop M'!I:I,'Pop M'!C:C,P12,'Pop M'!H:H,2000)</f>
        <v>164.26499999999999</v>
      </c>
      <c r="T12" s="6">
        <f>SUMIFS('Pop F'!I:I,'Pop F'!C:C,P12,'Pop F'!H:H,2000)</f>
        <v>158.929</v>
      </c>
      <c r="U12" s="6">
        <f t="shared" si="0"/>
        <v>323.19399999999996</v>
      </c>
      <c r="V12" s="6">
        <f t="shared" si="2"/>
        <v>64.638799999999989</v>
      </c>
    </row>
    <row r="13" spans="1:22" x14ac:dyDescent="0.35">
      <c r="G13" t="s">
        <v>593</v>
      </c>
      <c r="H13">
        <v>21</v>
      </c>
      <c r="I13">
        <f t="shared" si="3"/>
        <v>1</v>
      </c>
      <c r="J13">
        <f t="shared" si="4"/>
        <v>10.092043800000001</v>
      </c>
      <c r="K13" s="54">
        <v>0.95</v>
      </c>
      <c r="L13">
        <f t="shared" si="1"/>
        <v>0.10430311241290574</v>
      </c>
      <c r="P13" t="s">
        <v>594</v>
      </c>
      <c r="S13" s="6">
        <f>SUMIFS('Pop M'!I:I,'Pop M'!C:C,P13,'Pop M'!H:H,2000)</f>
        <v>6246.6239999999998</v>
      </c>
      <c r="T13" s="6">
        <f>SUMIFS('Pop F'!I:I,'Pop F'!C:C,P13,'Pop F'!H:H,2000)</f>
        <v>6100.9660000000003</v>
      </c>
      <c r="U13" s="6">
        <f t="shared" si="0"/>
        <v>12347.59</v>
      </c>
      <c r="V13" s="6">
        <f t="shared" si="2"/>
        <v>2469.518</v>
      </c>
    </row>
    <row r="14" spans="1:22" x14ac:dyDescent="0.35">
      <c r="G14" t="s">
        <v>595</v>
      </c>
      <c r="H14" s="179">
        <v>21.8</v>
      </c>
      <c r="I14">
        <f t="shared" si="3"/>
        <v>0.80000000000000071</v>
      </c>
      <c r="J14">
        <f t="shared" si="4"/>
        <v>10.092043800000001</v>
      </c>
      <c r="K14" s="54">
        <v>0.95</v>
      </c>
      <c r="L14">
        <f t="shared" si="1"/>
        <v>8.3442489930324659E-2</v>
      </c>
      <c r="P14" t="s">
        <v>596</v>
      </c>
      <c r="S14" s="6">
        <f>SUMIFS('Pop M'!I:I,'Pop M'!C:C,P14,'Pop M'!H:H,2000)</f>
        <v>1578.674</v>
      </c>
      <c r="T14" s="6">
        <f>SUMIFS('Pop F'!I:I,'Pop F'!C:C,P14,'Pop F'!H:H,2000)</f>
        <v>1582.675</v>
      </c>
      <c r="U14" s="6">
        <f t="shared" si="0"/>
        <v>3161.3490000000002</v>
      </c>
      <c r="V14" s="6">
        <f t="shared" si="2"/>
        <v>632.26980000000003</v>
      </c>
    </row>
    <row r="15" spans="1:22" x14ac:dyDescent="0.35">
      <c r="G15" t="s">
        <v>597</v>
      </c>
      <c r="H15" s="179">
        <v>22.1</v>
      </c>
      <c r="I15">
        <f t="shared" si="3"/>
        <v>0.30000000000000071</v>
      </c>
      <c r="J15">
        <f t="shared" si="4"/>
        <v>10.092043800000001</v>
      </c>
      <c r="K15" s="54">
        <v>0.95</v>
      </c>
      <c r="L15">
        <f t="shared" si="1"/>
        <v>3.1290933723871796E-2</v>
      </c>
      <c r="P15" t="s">
        <v>598</v>
      </c>
      <c r="S15" s="6">
        <f>SUMIFS('Pop M'!I:I,'Pop M'!C:C,P15,'Pop M'!H:H,2000)</f>
        <v>132.58799999999999</v>
      </c>
      <c r="T15" s="6">
        <f>SUMIFS('Pop F'!I:I,'Pop F'!C:C,P15,'Pop F'!H:H,2000)</f>
        <v>132.84200000000001</v>
      </c>
      <c r="U15" s="6">
        <f t="shared" si="0"/>
        <v>265.43</v>
      </c>
      <c r="V15" s="6">
        <f t="shared" si="2"/>
        <v>53.085999999999999</v>
      </c>
    </row>
    <row r="16" spans="1:22" x14ac:dyDescent="0.35">
      <c r="G16" t="s">
        <v>599</v>
      </c>
      <c r="H16" s="179">
        <v>22.3</v>
      </c>
      <c r="I16">
        <f t="shared" si="3"/>
        <v>0.19999999999999929</v>
      </c>
      <c r="J16">
        <f t="shared" si="4"/>
        <v>10.092043800000001</v>
      </c>
      <c r="K16" s="54">
        <v>0.95</v>
      </c>
      <c r="L16">
        <f t="shared" si="1"/>
        <v>2.0860622482581075E-2</v>
      </c>
      <c r="P16" t="s">
        <v>600</v>
      </c>
      <c r="S16" s="6">
        <f>SUMIFS('Pop M'!I:I,'Pop M'!C:C,P16,'Pop M'!H:H,2000)</f>
        <v>643.88199999999995</v>
      </c>
      <c r="T16" s="6">
        <f>SUMIFS('Pop F'!I:I,'Pop F'!C:C,P16,'Pop F'!H:H,2000)</f>
        <v>645.64599999999996</v>
      </c>
      <c r="U16" s="6">
        <f t="shared" si="0"/>
        <v>1289.5279999999998</v>
      </c>
      <c r="V16" s="6">
        <f t="shared" si="2"/>
        <v>257.90559999999994</v>
      </c>
    </row>
    <row r="17" spans="1:22" x14ac:dyDescent="0.35">
      <c r="G17" t="s">
        <v>601</v>
      </c>
      <c r="H17" s="179">
        <v>22.4</v>
      </c>
      <c r="I17">
        <f t="shared" si="3"/>
        <v>9.9999999999997868E-2</v>
      </c>
      <c r="J17">
        <f t="shared" si="4"/>
        <v>10.092043800000001</v>
      </c>
      <c r="K17" s="54">
        <v>0.95</v>
      </c>
      <c r="L17" s="59">
        <f t="shared" si="1"/>
        <v>1.0430311241290352E-2</v>
      </c>
      <c r="M17" s="79" t="s">
        <v>292</v>
      </c>
      <c r="P17" t="s">
        <v>602</v>
      </c>
      <c r="S17" s="6">
        <f>SUMIFS('Pop M'!I:I,'Pop M'!C:C,P17,'Pop M'!H:H,2000)</f>
        <v>2457.0500000000002</v>
      </c>
      <c r="T17" s="6">
        <f>SUMIFS('Pop F'!I:I,'Pop F'!C:C,P17,'Pop F'!H:H,2000)</f>
        <v>2402.3780000000002</v>
      </c>
      <c r="U17" s="6">
        <f t="shared" si="0"/>
        <v>4859.4279999999999</v>
      </c>
      <c r="V17" s="6">
        <f t="shared" si="2"/>
        <v>971.88559999999995</v>
      </c>
    </row>
    <row r="18" spans="1:22" x14ac:dyDescent="0.35">
      <c r="P18" t="s">
        <v>603</v>
      </c>
      <c r="S18" s="6">
        <f>SUMIFS('Pop M'!I:I,'Pop M'!C:C,P18,'Pop M'!H:H,2000)</f>
        <v>73.69</v>
      </c>
      <c r="T18" s="6">
        <f>SUMIFS('Pop F'!I:I,'Pop F'!C:C,P18,'Pop F'!H:H,2000)</f>
        <v>72.668000000000006</v>
      </c>
      <c r="U18" s="6">
        <f t="shared" si="0"/>
        <v>146.358</v>
      </c>
      <c r="V18" s="6">
        <f t="shared" si="2"/>
        <v>29.271599999999999</v>
      </c>
    </row>
    <row r="19" spans="1:22" x14ac:dyDescent="0.35">
      <c r="P19" t="s">
        <v>604</v>
      </c>
      <c r="S19" s="6">
        <f>SUMIFS('Pop M'!I:I,'Pop M'!C:C,P19,'Pop M'!H:H,2000)</f>
        <v>2389.049</v>
      </c>
      <c r="T19" s="6">
        <f>SUMIFS('Pop F'!I:I,'Pop F'!C:C,P19,'Pop F'!H:H,2000)</f>
        <v>2347.4070000000002</v>
      </c>
      <c r="U19" s="6">
        <f t="shared" si="0"/>
        <v>4736.4560000000001</v>
      </c>
      <c r="V19" s="6">
        <f t="shared" si="2"/>
        <v>947.2912</v>
      </c>
    </row>
    <row r="20" spans="1:22" x14ac:dyDescent="0.35">
      <c r="P20" t="s">
        <v>605</v>
      </c>
      <c r="S20" s="6">
        <f>SUMIFS('Pop M'!I:I,'Pop M'!C:C,P20,'Pop M'!H:H,2000)</f>
        <v>2906.9850000000001</v>
      </c>
      <c r="T20" s="6">
        <f>SUMIFS('Pop F'!I:I,'Pop F'!C:C,P20,'Pop F'!H:H,2000)</f>
        <v>2847.1109999999999</v>
      </c>
      <c r="U20" s="6">
        <f t="shared" si="0"/>
        <v>5754.0959999999995</v>
      </c>
      <c r="V20" s="6">
        <f t="shared" si="2"/>
        <v>1150.8191999999999</v>
      </c>
    </row>
    <row r="21" spans="1:22" x14ac:dyDescent="0.35">
      <c r="P21" t="s">
        <v>606</v>
      </c>
      <c r="S21" s="6">
        <f>SUMIFS('Pop M'!I:I,'Pop M'!C:C,P21,'Pop M'!H:H,2000)</f>
        <v>961.10900000000004</v>
      </c>
      <c r="T21" s="6">
        <f>SUMIFS('Pop F'!I:I,'Pop F'!C:C,P21,'Pop F'!H:H,2000)</f>
        <v>946.91800000000001</v>
      </c>
      <c r="U21" s="6">
        <f t="shared" si="0"/>
        <v>1908.027</v>
      </c>
      <c r="V21" s="6">
        <f t="shared" si="2"/>
        <v>381.60540000000003</v>
      </c>
    </row>
    <row r="22" spans="1:22" x14ac:dyDescent="0.35">
      <c r="P22" t="s">
        <v>607</v>
      </c>
      <c r="S22" s="6">
        <f>SUMIFS('Pop M'!I:I,'Pop M'!C:C,P22,'Pop M'!H:H,2000)</f>
        <v>854.05499999999995</v>
      </c>
      <c r="T22" s="6">
        <f>SUMIFS('Pop F'!I:I,'Pop F'!C:C,P22,'Pop F'!H:H,2000)</f>
        <v>837.63599999999997</v>
      </c>
      <c r="U22" s="6">
        <f t="shared" si="0"/>
        <v>1691.6909999999998</v>
      </c>
      <c r="V22" s="6">
        <f t="shared" si="2"/>
        <v>338.33819999999997</v>
      </c>
    </row>
    <row r="27" spans="1:22" x14ac:dyDescent="0.35">
      <c r="A27" t="s">
        <v>608</v>
      </c>
    </row>
    <row r="28" spans="1:22" x14ac:dyDescent="0.35">
      <c r="I28" t="s">
        <v>609</v>
      </c>
      <c r="M28" s="54">
        <v>0.45</v>
      </c>
    </row>
    <row r="29" spans="1:22" x14ac:dyDescent="0.35">
      <c r="I29" t="s">
        <v>610</v>
      </c>
      <c r="M29">
        <f>29.1/1000</f>
        <v>2.9100000000000001E-2</v>
      </c>
    </row>
    <row r="30" spans="1:22" x14ac:dyDescent="0.35">
      <c r="I30" t="s">
        <v>611</v>
      </c>
      <c r="M30">
        <v>66.599999999999994</v>
      </c>
      <c r="N30" t="s">
        <v>612</v>
      </c>
    </row>
    <row r="31" spans="1:22" x14ac:dyDescent="0.35">
      <c r="M31">
        <v>63.2</v>
      </c>
      <c r="N31" s="86" t="s">
        <v>613</v>
      </c>
    </row>
    <row r="32" spans="1:22" x14ac:dyDescent="0.35">
      <c r="I32" t="s">
        <v>614</v>
      </c>
      <c r="L32" s="180">
        <f>M28*M29*M31</f>
        <v>0.82760400000000012</v>
      </c>
    </row>
    <row r="33" spans="1:21" x14ac:dyDescent="0.35">
      <c r="L33" s="127" t="s">
        <v>615</v>
      </c>
    </row>
    <row r="34" spans="1:21" x14ac:dyDescent="0.35">
      <c r="A34" t="s">
        <v>616</v>
      </c>
    </row>
    <row r="41" spans="1:21" x14ac:dyDescent="0.35">
      <c r="A41" t="s">
        <v>617</v>
      </c>
    </row>
    <row r="43" spans="1:21" x14ac:dyDescent="0.35">
      <c r="P43" t="s">
        <v>618</v>
      </c>
      <c r="S43" t="s">
        <v>619</v>
      </c>
      <c r="T43" t="s">
        <v>620</v>
      </c>
      <c r="U43" t="s">
        <v>621</v>
      </c>
    </row>
    <row r="44" spans="1:21" x14ac:dyDescent="0.35">
      <c r="O44" t="s">
        <v>622</v>
      </c>
      <c r="P44">
        <v>1.2</v>
      </c>
      <c r="S44">
        <v>1.8</v>
      </c>
      <c r="T44">
        <v>3.2</v>
      </c>
      <c r="U44">
        <v>10.5</v>
      </c>
    </row>
    <row r="45" spans="1:21" x14ac:dyDescent="0.35">
      <c r="O45" t="s">
        <v>623</v>
      </c>
      <c r="P45" s="54">
        <f>Prevalences!I30</f>
        <v>4.9999999999999996E-2</v>
      </c>
      <c r="Q45" s="54"/>
      <c r="R45" s="54"/>
      <c r="S45" s="61">
        <f>Prevalences!I33</f>
        <v>0</v>
      </c>
      <c r="T45" s="54">
        <f>Prevalences!I28</f>
        <v>0.67500000000000004</v>
      </c>
      <c r="U45" s="54">
        <f>Prevalences!I29+Prevalences!I31</f>
        <v>0.27499999999999997</v>
      </c>
    </row>
    <row r="49" spans="15:19" x14ac:dyDescent="0.35">
      <c r="P49" t="s">
        <v>153</v>
      </c>
      <c r="Q49" t="s">
        <v>624</v>
      </c>
      <c r="R49" t="s">
        <v>625</v>
      </c>
    </row>
    <row r="50" spans="15:19" x14ac:dyDescent="0.35">
      <c r="O50" t="s">
        <v>626</v>
      </c>
      <c r="P50">
        <v>47.2</v>
      </c>
      <c r="Q50">
        <v>295.39999999999998</v>
      </c>
      <c r="R50">
        <v>42.8</v>
      </c>
      <c r="S50" t="s">
        <v>627</v>
      </c>
    </row>
    <row r="51" spans="15:19" x14ac:dyDescent="0.35">
      <c r="O51" t="s">
        <v>622</v>
      </c>
      <c r="P51">
        <v>1.88</v>
      </c>
      <c r="Q51" s="181">
        <f>SUMPRODUCT(P44:U44,P45:U45)</f>
        <v>5.1074999999999999</v>
      </c>
      <c r="R51">
        <v>3</v>
      </c>
      <c r="S51" t="s">
        <v>628</v>
      </c>
    </row>
    <row r="52" spans="15:19" x14ac:dyDescent="0.35">
      <c r="O52" t="s">
        <v>629</v>
      </c>
      <c r="P52">
        <f>P50/P51</f>
        <v>25.106382978723406</v>
      </c>
      <c r="Q52">
        <f>Q50/Q51</f>
        <v>57.836514929025938</v>
      </c>
      <c r="R52">
        <f>R50/R51</f>
        <v>14.266666666666666</v>
      </c>
    </row>
    <row r="53" spans="15:19" x14ac:dyDescent="0.35">
      <c r="O53" t="s">
        <v>630</v>
      </c>
      <c r="P53" s="59">
        <f>1/P52</f>
        <v>3.9830508474576268E-2</v>
      </c>
      <c r="Q53" s="180">
        <f t="shared" ref="Q53:R53" si="5">1/Q52</f>
        <v>1.7290115098171972E-2</v>
      </c>
      <c r="R53" s="180">
        <f t="shared" si="5"/>
        <v>7.0093457943925241E-2</v>
      </c>
    </row>
    <row r="54" spans="15:19" x14ac:dyDescent="0.35">
      <c r="R54" s="127" t="s">
        <v>631</v>
      </c>
    </row>
    <row r="55" spans="15:19" x14ac:dyDescent="0.35">
      <c r="Q55" s="127" t="s">
        <v>632</v>
      </c>
    </row>
    <row r="74" spans="1:7" x14ac:dyDescent="0.35">
      <c r="A74" s="182" t="s">
        <v>633</v>
      </c>
      <c r="B74" s="182"/>
    </row>
    <row r="75" spans="1:7" x14ac:dyDescent="0.35">
      <c r="A75" t="s">
        <v>634</v>
      </c>
    </row>
    <row r="76" spans="1:7" x14ac:dyDescent="0.35">
      <c r="A76" t="s">
        <v>635</v>
      </c>
    </row>
    <row r="77" spans="1:7" x14ac:dyDescent="0.35">
      <c r="A77" t="s">
        <v>636</v>
      </c>
    </row>
    <row r="79" spans="1:7" x14ac:dyDescent="0.35">
      <c r="A79" t="s">
        <v>637</v>
      </c>
      <c r="E79">
        <f>401/100000</f>
        <v>4.0099999999999997E-3</v>
      </c>
      <c r="G79" t="s">
        <v>638</v>
      </c>
    </row>
    <row r="80" spans="1:7" x14ac:dyDescent="0.35">
      <c r="A80" t="s">
        <v>639</v>
      </c>
      <c r="E80" s="54">
        <v>0.85</v>
      </c>
      <c r="G80" t="s">
        <v>640</v>
      </c>
    </row>
    <row r="82" spans="2:22" x14ac:dyDescent="0.35">
      <c r="B82" t="s">
        <v>641</v>
      </c>
      <c r="C82" t="s">
        <v>642</v>
      </c>
      <c r="E82" t="s">
        <v>643</v>
      </c>
      <c r="G82" t="s">
        <v>644</v>
      </c>
    </row>
    <row r="83" spans="2:22" x14ac:dyDescent="0.35">
      <c r="B83" s="54">
        <v>1</v>
      </c>
      <c r="C83" t="s">
        <v>645</v>
      </c>
    </row>
    <row r="84" spans="2:22" x14ac:dyDescent="0.35">
      <c r="C84" s="61">
        <f>Prevalences!S71</f>
        <v>0.26812151014720248</v>
      </c>
      <c r="D84" t="s">
        <v>646</v>
      </c>
    </row>
    <row r="85" spans="2:22" x14ac:dyDescent="0.35">
      <c r="C85" s="61">
        <f>Prevalences!T72</f>
        <v>5.0116865018980945E-2</v>
      </c>
      <c r="D85" t="s">
        <v>647</v>
      </c>
    </row>
    <row r="86" spans="2:22" x14ac:dyDescent="0.35">
      <c r="C86" s="54">
        <f>B83-C84-C85</f>
        <v>0.68176162483381653</v>
      </c>
      <c r="D86" t="s">
        <v>648</v>
      </c>
    </row>
    <row r="87" spans="2:22" x14ac:dyDescent="0.35">
      <c r="C87" s="54"/>
      <c r="E87" s="61">
        <f>C86*C84</f>
        <v>0.18279495641085339</v>
      </c>
      <c r="F87" t="s">
        <v>646</v>
      </c>
    </row>
    <row r="88" spans="2:22" x14ac:dyDescent="0.35">
      <c r="C88" s="54"/>
      <c r="E88" s="61">
        <f>C86*C85</f>
        <v>3.4167755326917508E-2</v>
      </c>
      <c r="F88" t="s">
        <v>647</v>
      </c>
    </row>
    <row r="89" spans="2:22" x14ac:dyDescent="0.35">
      <c r="C89" s="54"/>
      <c r="E89" s="54">
        <f>C86-E87-E88</f>
        <v>0.4647989130960456</v>
      </c>
      <c r="F89" t="s">
        <v>648</v>
      </c>
    </row>
    <row r="90" spans="2:22" x14ac:dyDescent="0.35">
      <c r="C90" s="54"/>
      <c r="G90" s="61">
        <f>E89*E87</f>
        <v>8.4962897059203693E-2</v>
      </c>
      <c r="H90" t="s">
        <v>646</v>
      </c>
    </row>
    <row r="91" spans="2:22" x14ac:dyDescent="0.35">
      <c r="C91" s="54"/>
      <c r="G91" s="61">
        <f>E89*E88</f>
        <v>1.588113553888288E-2</v>
      </c>
      <c r="H91" t="s">
        <v>647</v>
      </c>
    </row>
    <row r="92" spans="2:22" x14ac:dyDescent="0.35">
      <c r="G92" s="54">
        <f>E89-G90-G91</f>
        <v>0.36395488049795904</v>
      </c>
      <c r="H92" t="s">
        <v>648</v>
      </c>
      <c r="I92" t="s">
        <v>649</v>
      </c>
    </row>
    <row r="93" spans="2:22" x14ac:dyDescent="0.35">
      <c r="G93" s="54"/>
      <c r="I93" s="61"/>
    </row>
    <row r="94" spans="2:22" x14ac:dyDescent="0.35">
      <c r="B94" s="89">
        <f>C84*0.5+C85*1+E87*1.5+E88*2+G90*2.5+G91*3+G92*3</f>
        <v>1.8786208561212323</v>
      </c>
      <c r="C94" t="s">
        <v>650</v>
      </c>
      <c r="G94" s="54"/>
      <c r="I94" s="61"/>
      <c r="V94" t="s">
        <v>2140</v>
      </c>
    </row>
    <row r="96" spans="2:22" x14ac:dyDescent="0.35">
      <c r="B96" t="s">
        <v>618</v>
      </c>
      <c r="C96" t="s">
        <v>619</v>
      </c>
      <c r="D96" t="s">
        <v>620</v>
      </c>
      <c r="E96" t="s">
        <v>651</v>
      </c>
    </row>
    <row r="97" spans="1:22" x14ac:dyDescent="0.35">
      <c r="A97" t="s">
        <v>652</v>
      </c>
      <c r="B97" s="54">
        <v>0.91</v>
      </c>
      <c r="C97" s="54">
        <v>0.85</v>
      </c>
      <c r="D97" s="54">
        <v>0.94</v>
      </c>
      <c r="E97" s="54">
        <v>0.99</v>
      </c>
      <c r="G97" t="s">
        <v>653</v>
      </c>
    </row>
    <row r="98" spans="1:22" x14ac:dyDescent="0.35">
      <c r="A98" t="s">
        <v>654</v>
      </c>
      <c r="B98" s="3">
        <f>B94</f>
        <v>1.8786208561212323</v>
      </c>
      <c r="C98" s="3">
        <f>B98</f>
        <v>1.8786208561212323</v>
      </c>
      <c r="D98" s="3">
        <f>C98</f>
        <v>1.8786208561212323</v>
      </c>
      <c r="E98">
        <v>3</v>
      </c>
    </row>
    <row r="99" spans="1:22" x14ac:dyDescent="0.35">
      <c r="A99" t="s">
        <v>655</v>
      </c>
      <c r="B99" s="54">
        <f>P45</f>
        <v>4.9999999999999996E-2</v>
      </c>
      <c r="C99" s="54">
        <f>S45</f>
        <v>0</v>
      </c>
      <c r="D99" s="54">
        <f>T45</f>
        <v>0.67500000000000004</v>
      </c>
      <c r="E99" s="54">
        <f>U45</f>
        <v>0.27499999999999997</v>
      </c>
    </row>
    <row r="101" spans="1:22" x14ac:dyDescent="0.35">
      <c r="A101" t="s">
        <v>656</v>
      </c>
      <c r="E101" s="89">
        <f>66.6</f>
        <v>66.599999999999994</v>
      </c>
      <c r="G101" t="s">
        <v>612</v>
      </c>
    </row>
    <row r="102" spans="1:22" x14ac:dyDescent="0.35">
      <c r="A102" t="s">
        <v>657</v>
      </c>
      <c r="E102" s="89">
        <f>S111</f>
        <v>29.195164730085189</v>
      </c>
      <c r="N102" t="s">
        <v>115</v>
      </c>
      <c r="O102" t="s">
        <v>658</v>
      </c>
      <c r="P102" t="s">
        <v>659</v>
      </c>
      <c r="Q102" t="s">
        <v>660</v>
      </c>
      <c r="R102" t="s">
        <v>661</v>
      </c>
      <c r="S102" t="s">
        <v>662</v>
      </c>
    </row>
    <row r="103" spans="1:22" x14ac:dyDescent="0.35">
      <c r="A103" t="s">
        <v>663</v>
      </c>
      <c r="E103" s="89">
        <f>E101-E102</f>
        <v>37.404835269914805</v>
      </c>
      <c r="N103" t="s">
        <v>664</v>
      </c>
      <c r="O103">
        <f>9.4/100</f>
        <v>9.4E-2</v>
      </c>
      <c r="P103" s="6">
        <f>'Pop F'!L482</f>
        <v>6432.598</v>
      </c>
      <c r="Q103" s="6">
        <f t="shared" ref="Q103:Q109" si="6">O103*P103</f>
        <v>604.66421200000002</v>
      </c>
      <c r="R103" s="61">
        <f>Q103/SUM(Q$103:Q$109)</f>
        <v>7.4784852036946237E-2</v>
      </c>
      <c r="S103">
        <v>17</v>
      </c>
    </row>
    <row r="104" spans="1:22" x14ac:dyDescent="0.35">
      <c r="N104" t="s">
        <v>665</v>
      </c>
      <c r="O104">
        <f>34.7/100</f>
        <v>0.34700000000000003</v>
      </c>
      <c r="P104" s="6">
        <f>'Pop F'!M482</f>
        <v>5816.1729999999998</v>
      </c>
      <c r="Q104" s="6">
        <f t="shared" si="6"/>
        <v>2018.212031</v>
      </c>
      <c r="R104" s="61">
        <f t="shared" ref="R104:R109" si="7">Q104/SUM(Q$103:Q$109)</f>
        <v>0.24961240490535225</v>
      </c>
      <c r="S104">
        <v>22</v>
      </c>
    </row>
    <row r="105" spans="1:22" x14ac:dyDescent="0.35">
      <c r="A105" s="86" t="s">
        <v>666</v>
      </c>
      <c r="N105" t="s">
        <v>667</v>
      </c>
      <c r="O105">
        <f>40.5/100</f>
        <v>0.40500000000000003</v>
      </c>
      <c r="P105" s="6">
        <f>'Pop F'!N482</f>
        <v>4802.45</v>
      </c>
      <c r="Q105" s="6">
        <f t="shared" si="6"/>
        <v>1944.99225</v>
      </c>
      <c r="R105" s="61">
        <f t="shared" si="7"/>
        <v>0.24055658453498344</v>
      </c>
      <c r="S105">
        <v>27</v>
      </c>
    </row>
    <row r="106" spans="1:22" x14ac:dyDescent="0.35">
      <c r="A106" t="s">
        <v>668</v>
      </c>
      <c r="E106">
        <f>E79*E80</f>
        <v>3.4084999999999996E-3</v>
      </c>
      <c r="F106" t="s">
        <v>669</v>
      </c>
      <c r="N106" t="s">
        <v>670</v>
      </c>
      <c r="O106">
        <f>39.5/100</f>
        <v>0.39500000000000002</v>
      </c>
      <c r="P106" s="6">
        <f>'Pop F'!O482</f>
        <v>3757.5439999999999</v>
      </c>
      <c r="Q106" s="6">
        <f t="shared" si="6"/>
        <v>1484.2298800000001</v>
      </c>
      <c r="R106" s="61">
        <f t="shared" si="7"/>
        <v>0.18356950810347358</v>
      </c>
      <c r="S106">
        <v>32</v>
      </c>
    </row>
    <row r="107" spans="1:22" x14ac:dyDescent="0.35">
      <c r="A107" t="s">
        <v>671</v>
      </c>
      <c r="E107">
        <f>SUMPRODUCT(B97:E97,B99:E99)</f>
        <v>0.95224999999999993</v>
      </c>
      <c r="N107" t="s">
        <v>672</v>
      </c>
      <c r="O107">
        <f>34.1/100</f>
        <v>0.34100000000000003</v>
      </c>
      <c r="P107" s="6">
        <f>'Pop F'!P482</f>
        <v>3182.837</v>
      </c>
      <c r="Q107" s="6">
        <f t="shared" si="6"/>
        <v>1085.3474170000002</v>
      </c>
      <c r="R107" s="61">
        <f t="shared" si="7"/>
        <v>0.13423573675801867</v>
      </c>
      <c r="S107">
        <v>37</v>
      </c>
    </row>
    <row r="108" spans="1:22" x14ac:dyDescent="0.35">
      <c r="A108" t="s">
        <v>673</v>
      </c>
      <c r="E108">
        <f>SUMPRODUCT(B99:E99,B98:E98)</f>
        <v>2.1870001206878937</v>
      </c>
      <c r="N108" t="s">
        <v>674</v>
      </c>
      <c r="O108">
        <f>26.9/100</f>
        <v>0.26899999999999996</v>
      </c>
      <c r="P108" s="6">
        <f>'Pop F'!Q482</f>
        <v>2488.422</v>
      </c>
      <c r="Q108" s="6">
        <f t="shared" si="6"/>
        <v>669.38551799999993</v>
      </c>
      <c r="R108" s="61">
        <f t="shared" si="7"/>
        <v>8.2789581268131351E-2</v>
      </c>
      <c r="S108">
        <v>42</v>
      </c>
    </row>
    <row r="109" spans="1:22" x14ac:dyDescent="0.35">
      <c r="A109" t="s">
        <v>675</v>
      </c>
      <c r="E109">
        <f>E106*E107*E108</f>
        <v>7.0984427930970212E-3</v>
      </c>
      <c r="N109" t="s">
        <v>676</v>
      </c>
      <c r="O109">
        <f>13.7/100</f>
        <v>0.13699999999999998</v>
      </c>
      <c r="P109" s="6">
        <f>'Pop F'!R482</f>
        <v>2033.2280000000001</v>
      </c>
      <c r="Q109" s="6">
        <f t="shared" si="6"/>
        <v>278.55223599999999</v>
      </c>
      <c r="R109" s="61">
        <f t="shared" si="7"/>
        <v>3.4451332393094447E-2</v>
      </c>
      <c r="S109">
        <v>47</v>
      </c>
    </row>
    <row r="110" spans="1:22" x14ac:dyDescent="0.35">
      <c r="A110" t="s">
        <v>677</v>
      </c>
      <c r="E110" s="183">
        <f>E109*E103</f>
        <v>0.26551608334870802</v>
      </c>
      <c r="V110" t="s">
        <v>2141</v>
      </c>
    </row>
    <row r="111" spans="1:22" x14ac:dyDescent="0.35">
      <c r="R111" t="s">
        <v>678</v>
      </c>
      <c r="S111" s="89">
        <f>SUMPRODUCT(S103:S109,R103:R109)</f>
        <v>29.195164730085189</v>
      </c>
      <c r="V111" t="s">
        <v>2142</v>
      </c>
    </row>
    <row r="113" spans="1:16" x14ac:dyDescent="0.35">
      <c r="A113" s="182" t="s">
        <v>679</v>
      </c>
    </row>
    <row r="114" spans="1:16" x14ac:dyDescent="0.35">
      <c r="A114" t="s">
        <v>680</v>
      </c>
    </row>
    <row r="116" spans="1:16" x14ac:dyDescent="0.35">
      <c r="M116" t="s">
        <v>681</v>
      </c>
      <c r="O116" s="189">
        <f>Prevalences!C217*SUM(Demographics_Total!B3:G4)</f>
        <v>7281600.1817481061</v>
      </c>
      <c r="P116" t="s">
        <v>682</v>
      </c>
    </row>
    <row r="117" spans="1:16" x14ac:dyDescent="0.35">
      <c r="F117" t="s">
        <v>683</v>
      </c>
      <c r="G117">
        <f>2/52*0.279</f>
        <v>1.0730769230769233E-2</v>
      </c>
      <c r="M117" t="s">
        <v>684</v>
      </c>
      <c r="O117" s="189">
        <f>10916+2461</f>
        <v>13377</v>
      </c>
      <c r="P117" t="s">
        <v>685</v>
      </c>
    </row>
    <row r="118" spans="1:16" x14ac:dyDescent="0.35">
      <c r="F118" t="s">
        <v>686</v>
      </c>
    </row>
    <row r="119" spans="1:16" x14ac:dyDescent="0.35">
      <c r="G119" t="s">
        <v>687</v>
      </c>
      <c r="J119" s="75">
        <f>O117/O116</f>
        <v>1.8370961967302854E-3</v>
      </c>
      <c r="O119" t="s">
        <v>688</v>
      </c>
    </row>
    <row r="120" spans="1:16" x14ac:dyDescent="0.35">
      <c r="G120" t="s">
        <v>689</v>
      </c>
      <c r="J120" s="61">
        <f>AVERAGE(0.34,0.5)</f>
        <v>0.42000000000000004</v>
      </c>
      <c r="O120" s="91">
        <f>43881/1500000</f>
        <v>2.9253999999999999E-2</v>
      </c>
      <c r="P120" t="s">
        <v>690</v>
      </c>
    </row>
    <row r="121" spans="1:16" x14ac:dyDescent="0.35">
      <c r="G121" t="s">
        <v>691</v>
      </c>
      <c r="J121" s="3">
        <f>E101</f>
        <v>66.599999999999994</v>
      </c>
      <c r="P121" t="s">
        <v>692</v>
      </c>
    </row>
    <row r="122" spans="1:16" x14ac:dyDescent="0.35">
      <c r="G122" t="s">
        <v>693</v>
      </c>
      <c r="J122">
        <v>2.5</v>
      </c>
    </row>
    <row r="123" spans="1:16" x14ac:dyDescent="0.35">
      <c r="G123" t="s">
        <v>694</v>
      </c>
      <c r="J123" s="3">
        <f>J121-J122</f>
        <v>64.099999999999994</v>
      </c>
    </row>
    <row r="124" spans="1:16" x14ac:dyDescent="0.35">
      <c r="G124" t="s">
        <v>695</v>
      </c>
      <c r="J124" s="184">
        <f>J119*J120*J123</f>
        <v>4.9458303808372746E-2</v>
      </c>
    </row>
    <row r="126" spans="1:16" x14ac:dyDescent="0.35">
      <c r="F126" t="s">
        <v>696</v>
      </c>
      <c r="G126" s="190">
        <f>J124+G117</f>
        <v>6.0189073039141977E-2</v>
      </c>
    </row>
    <row r="133" spans="1:16" x14ac:dyDescent="0.35">
      <c r="A133" s="186" t="s">
        <v>697</v>
      </c>
    </row>
    <row r="134" spans="1:16" x14ac:dyDescent="0.35">
      <c r="A134" t="s">
        <v>698</v>
      </c>
    </row>
    <row r="135" spans="1:16" x14ac:dyDescent="0.35">
      <c r="M135" t="s">
        <v>434</v>
      </c>
      <c r="O135">
        <v>3.2000000000000001E-2</v>
      </c>
      <c r="P135" t="s">
        <v>576</v>
      </c>
    </row>
    <row r="136" spans="1:16" x14ac:dyDescent="0.35">
      <c r="M136" t="s">
        <v>288</v>
      </c>
      <c r="O136">
        <v>3.34</v>
      </c>
      <c r="P136" t="s">
        <v>576</v>
      </c>
    </row>
    <row r="137" spans="1:16" x14ac:dyDescent="0.35">
      <c r="M137" t="s">
        <v>699</v>
      </c>
      <c r="O137">
        <f>O136*0.2</f>
        <v>0.66800000000000004</v>
      </c>
      <c r="P137" t="s">
        <v>576</v>
      </c>
    </row>
    <row r="138" spans="1:16" x14ac:dyDescent="0.35">
      <c r="M138" t="s">
        <v>614</v>
      </c>
      <c r="O138" s="191">
        <f>O135/O137</f>
        <v>4.7904191616766463E-2</v>
      </c>
      <c r="P138" s="127" t="s">
        <v>700</v>
      </c>
    </row>
    <row r="139" spans="1:16" x14ac:dyDescent="0.35">
      <c r="P139" t="s">
        <v>701</v>
      </c>
    </row>
    <row r="141" spans="1:16" x14ac:dyDescent="0.35">
      <c r="A141" t="s">
        <v>702</v>
      </c>
    </row>
    <row r="158" spans="1:12" x14ac:dyDescent="0.35">
      <c r="A158" t="s">
        <v>703</v>
      </c>
    </row>
    <row r="159" spans="1:12" x14ac:dyDescent="0.35">
      <c r="L159" t="s">
        <v>704</v>
      </c>
    </row>
    <row r="160" spans="1:12" x14ac:dyDescent="0.35">
      <c r="L160" t="s">
        <v>705</v>
      </c>
    </row>
    <row r="162" spans="1:14" x14ac:dyDescent="0.35">
      <c r="L162" t="s">
        <v>706</v>
      </c>
    </row>
    <row r="163" spans="1:14" x14ac:dyDescent="0.35">
      <c r="L163">
        <v>4979</v>
      </c>
    </row>
    <row r="164" spans="1:14" x14ac:dyDescent="0.35">
      <c r="L164" t="s">
        <v>707</v>
      </c>
    </row>
    <row r="165" spans="1:14" x14ac:dyDescent="0.35">
      <c r="L165">
        <v>338</v>
      </c>
      <c r="M165" t="s">
        <v>708</v>
      </c>
    </row>
    <row r="166" spans="1:14" x14ac:dyDescent="0.35">
      <c r="L166" s="180">
        <f>L165/1000</f>
        <v>0.33800000000000002</v>
      </c>
      <c r="M166" t="s">
        <v>709</v>
      </c>
      <c r="N166" s="127" t="s">
        <v>710</v>
      </c>
    </row>
    <row r="175" spans="1:14" x14ac:dyDescent="0.35">
      <c r="A175" t="s">
        <v>711</v>
      </c>
    </row>
    <row r="177" spans="1:16" x14ac:dyDescent="0.35">
      <c r="B177" s="188">
        <f>23/1000</f>
        <v>2.3E-2</v>
      </c>
      <c r="C177" t="s">
        <v>712</v>
      </c>
    </row>
    <row r="180" spans="1:16" x14ac:dyDescent="0.35">
      <c r="A180" t="s">
        <v>713</v>
      </c>
    </row>
    <row r="181" spans="1:16" x14ac:dyDescent="0.35">
      <c r="G181" t="s">
        <v>714</v>
      </c>
    </row>
    <row r="182" spans="1:16" x14ac:dyDescent="0.35">
      <c r="B182" t="s">
        <v>715</v>
      </c>
      <c r="D182" s="6">
        <v>1100000</v>
      </c>
      <c r="G182" s="196" t="s">
        <v>716</v>
      </c>
    </row>
    <row r="184" spans="1:16" x14ac:dyDescent="0.35">
      <c r="B184" t="s">
        <v>717</v>
      </c>
      <c r="D184" s="192">
        <v>271</v>
      </c>
      <c r="P184">
        <f>341.8406</f>
        <v>341.84059999999999</v>
      </c>
    </row>
    <row r="185" spans="1:16" x14ac:dyDescent="0.35">
      <c r="B185" t="s">
        <v>718</v>
      </c>
      <c r="D185" s="193">
        <v>17.3</v>
      </c>
      <c r="E185" t="s">
        <v>576</v>
      </c>
      <c r="P185" s="188">
        <f>P184/1000</f>
        <v>0.34184059999999999</v>
      </c>
    </row>
    <row r="187" spans="1:16" x14ac:dyDescent="0.35">
      <c r="B187" t="s">
        <v>719</v>
      </c>
      <c r="D187" s="161">
        <f>D185/D182*1000000</f>
        <v>15.727272727272728</v>
      </c>
    </row>
    <row r="188" spans="1:16" x14ac:dyDescent="0.35">
      <c r="B188" t="s">
        <v>720</v>
      </c>
      <c r="D188" s="180">
        <f>D187/D184</f>
        <v>5.8034216705803429E-2</v>
      </c>
    </row>
    <row r="192" spans="1:16" x14ac:dyDescent="0.35">
      <c r="A192" t="s">
        <v>721</v>
      </c>
      <c r="H192" s="57" t="s">
        <v>722</v>
      </c>
    </row>
    <row r="193" spans="1:8" x14ac:dyDescent="0.35">
      <c r="B193" s="186" t="s">
        <v>723</v>
      </c>
      <c r="C193" s="186" t="s">
        <v>724</v>
      </c>
      <c r="H193" t="s">
        <v>725</v>
      </c>
    </row>
    <row r="194" spans="1:8" x14ac:dyDescent="0.35">
      <c r="B194" t="s">
        <v>726</v>
      </c>
      <c r="C194" s="195">
        <v>0.36098622654892099</v>
      </c>
      <c r="D194" t="s">
        <v>294</v>
      </c>
    </row>
    <row r="195" spans="1:8" x14ac:dyDescent="0.35">
      <c r="B195" t="s">
        <v>727</v>
      </c>
      <c r="C195" s="195">
        <v>7.4195673431245293E-2</v>
      </c>
      <c r="D195" t="s">
        <v>293</v>
      </c>
    </row>
    <row r="196" spans="1:8" x14ac:dyDescent="0.35">
      <c r="B196" t="s">
        <v>728</v>
      </c>
      <c r="C196" s="195">
        <v>0.48551077682244398</v>
      </c>
      <c r="D196" t="s">
        <v>294</v>
      </c>
    </row>
    <row r="197" spans="1:8" x14ac:dyDescent="0.35">
      <c r="B197" t="s">
        <v>729</v>
      </c>
      <c r="C197" s="195">
        <v>0.29236325111597999</v>
      </c>
      <c r="D197" t="s">
        <v>729</v>
      </c>
    </row>
    <row r="198" spans="1:8" x14ac:dyDescent="0.35">
      <c r="B198" t="s">
        <v>730</v>
      </c>
      <c r="C198" s="195">
        <v>1.8559004324519299</v>
      </c>
      <c r="D198" t="s">
        <v>294</v>
      </c>
    </row>
    <row r="199" spans="1:8" x14ac:dyDescent="0.35">
      <c r="B199" t="s">
        <v>731</v>
      </c>
      <c r="C199" s="195">
        <v>0.14366259279414001</v>
      </c>
      <c r="D199" t="s">
        <v>295</v>
      </c>
    </row>
    <row r="200" spans="1:8" x14ac:dyDescent="0.35">
      <c r="B200" t="s">
        <v>732</v>
      </c>
      <c r="C200" s="195">
        <v>0.180473905853648</v>
      </c>
      <c r="D200" t="s">
        <v>295</v>
      </c>
    </row>
    <row r="201" spans="1:8" x14ac:dyDescent="0.35">
      <c r="B201" t="s">
        <v>733</v>
      </c>
      <c r="C201" s="195">
        <v>0.43717590813142299</v>
      </c>
      <c r="D201" t="s">
        <v>294</v>
      </c>
    </row>
    <row r="202" spans="1:8" x14ac:dyDescent="0.35">
      <c r="B202" t="s">
        <v>734</v>
      </c>
      <c r="C202" s="195">
        <v>6.2392966357071998E-2</v>
      </c>
      <c r="D202" t="s">
        <v>294</v>
      </c>
    </row>
    <row r="206" spans="1:8" x14ac:dyDescent="0.35">
      <c r="A206" s="57" t="s">
        <v>735</v>
      </c>
    </row>
    <row r="216" spans="13:13" x14ac:dyDescent="0.35">
      <c r="M216" s="127" t="s">
        <v>736</v>
      </c>
    </row>
    <row r="217" spans="13:13" x14ac:dyDescent="0.35">
      <c r="M217" s="127" t="s">
        <v>737</v>
      </c>
    </row>
    <row r="218" spans="13:13" x14ac:dyDescent="0.35">
      <c r="M218" s="127"/>
    </row>
    <row r="219" spans="13:13" x14ac:dyDescent="0.35">
      <c r="M219" s="127" t="s">
        <v>738</v>
      </c>
    </row>
    <row r="225" spans="1:13" x14ac:dyDescent="0.35">
      <c r="C225" t="s">
        <v>739</v>
      </c>
      <c r="E225" t="s">
        <v>740</v>
      </c>
      <c r="G225" t="s">
        <v>741</v>
      </c>
    </row>
    <row r="226" spans="1:13" x14ac:dyDescent="0.35">
      <c r="C226">
        <v>724</v>
      </c>
      <c r="E226">
        <v>4683</v>
      </c>
      <c r="G226" s="188">
        <f>E226/C226</f>
        <v>6.4682320441988947</v>
      </c>
    </row>
    <row r="227" spans="1:13" x14ac:dyDescent="0.35">
      <c r="G227" t="s">
        <v>1919</v>
      </c>
    </row>
    <row r="228" spans="1:13" x14ac:dyDescent="0.35">
      <c r="G228" s="188" t="e">
        <f>G226*Tasks_previous!#REF!</f>
        <v>#REF!</v>
      </c>
    </row>
    <row r="230" spans="1:13" x14ac:dyDescent="0.35">
      <c r="A230" s="186" t="s">
        <v>742</v>
      </c>
    </row>
    <row r="232" spans="1:13" x14ac:dyDescent="0.35">
      <c r="B232" t="s">
        <v>743</v>
      </c>
    </row>
    <row r="233" spans="1:13" x14ac:dyDescent="0.35">
      <c r="B233" t="s">
        <v>744</v>
      </c>
    </row>
    <row r="234" spans="1:13" x14ac:dyDescent="0.35">
      <c r="B234" t="s">
        <v>745</v>
      </c>
    </row>
    <row r="235" spans="1:13" x14ac:dyDescent="0.35">
      <c r="B235" t="s">
        <v>746</v>
      </c>
    </row>
    <row r="237" spans="1:13" x14ac:dyDescent="0.35">
      <c r="B237" s="57" t="s">
        <v>747</v>
      </c>
    </row>
    <row r="238" spans="1:13" x14ac:dyDescent="0.35">
      <c r="M238" t="s">
        <v>748</v>
      </c>
    </row>
    <row r="244" spans="13:18" x14ac:dyDescent="0.35">
      <c r="M244" t="s">
        <v>749</v>
      </c>
    </row>
    <row r="247" spans="13:18" x14ac:dyDescent="0.35">
      <c r="M247" t="s">
        <v>750</v>
      </c>
    </row>
    <row r="248" spans="13:18" x14ac:dyDescent="0.35">
      <c r="M248">
        <v>1.5</v>
      </c>
      <c r="N248" t="s">
        <v>751</v>
      </c>
      <c r="P248" t="s">
        <v>752</v>
      </c>
      <c r="R248">
        <v>0.52</v>
      </c>
    </row>
    <row r="249" spans="13:18" x14ac:dyDescent="0.35">
      <c r="M249">
        <v>1.17</v>
      </c>
      <c r="N249" t="s">
        <v>753</v>
      </c>
      <c r="P249" t="s">
        <v>754</v>
      </c>
      <c r="R249">
        <v>0.78</v>
      </c>
    </row>
    <row r="250" spans="13:18" x14ac:dyDescent="0.35">
      <c r="Q250" t="s">
        <v>755</v>
      </c>
      <c r="R250">
        <f>R249-R248</f>
        <v>0.26</v>
      </c>
    </row>
    <row r="251" spans="13:18" x14ac:dyDescent="0.35">
      <c r="M251" s="6">
        <f>M248/M249*10000</f>
        <v>12820.512820512822</v>
      </c>
      <c r="N251" t="s">
        <v>756</v>
      </c>
    </row>
    <row r="252" spans="13:18" x14ac:dyDescent="0.35">
      <c r="M252" s="6">
        <v>10000</v>
      </c>
      <c r="N252" t="s">
        <v>757</v>
      </c>
    </row>
    <row r="253" spans="13:18" x14ac:dyDescent="0.35">
      <c r="M253" s="197">
        <f>M251/M252/R250</f>
        <v>4.9309664694280082</v>
      </c>
      <c r="N253" t="s">
        <v>758</v>
      </c>
    </row>
    <row r="256" spans="13:18" x14ac:dyDescent="0.35">
      <c r="M256" t="s">
        <v>759</v>
      </c>
    </row>
    <row r="257" spans="13:13" x14ac:dyDescent="0.35">
      <c r="M257" t="s">
        <v>760</v>
      </c>
    </row>
    <row r="258" spans="13:13" x14ac:dyDescent="0.35">
      <c r="M258" t="s">
        <v>761</v>
      </c>
    </row>
    <row r="279" spans="2:10" x14ac:dyDescent="0.35">
      <c r="B279" t="s">
        <v>762</v>
      </c>
    </row>
    <row r="280" spans="2:10" x14ac:dyDescent="0.35">
      <c r="B280" t="s">
        <v>763</v>
      </c>
    </row>
    <row r="285" spans="2:10" x14ac:dyDescent="0.35">
      <c r="I285">
        <f>5.25/43</f>
        <v>0.12209302325581395</v>
      </c>
      <c r="J285" t="s">
        <v>764</v>
      </c>
    </row>
    <row r="286" spans="2:10" x14ac:dyDescent="0.35">
      <c r="I286">
        <v>15</v>
      </c>
      <c r="J286" t="s">
        <v>765</v>
      </c>
    </row>
    <row r="287" spans="2:10" x14ac:dyDescent="0.35">
      <c r="I287" s="59">
        <f>I285/I286</f>
        <v>8.1395348837209301E-3</v>
      </c>
    </row>
    <row r="290" spans="2:14" x14ac:dyDescent="0.35">
      <c r="B290" t="s">
        <v>766</v>
      </c>
    </row>
    <row r="301" spans="2:14" x14ac:dyDescent="0.35">
      <c r="M301">
        <v>29</v>
      </c>
      <c r="N301" t="s">
        <v>767</v>
      </c>
    </row>
    <row r="303" spans="2:14" x14ac:dyDescent="0.35">
      <c r="M303">
        <f>M301/365</f>
        <v>7.9452054794520555E-2</v>
      </c>
      <c r="N303" t="s">
        <v>768</v>
      </c>
    </row>
    <row r="304" spans="2:14" x14ac:dyDescent="0.35">
      <c r="N304" t="s">
        <v>769</v>
      </c>
    </row>
    <row r="305" spans="1:14" x14ac:dyDescent="0.35">
      <c r="N305" t="s">
        <v>770</v>
      </c>
    </row>
    <row r="309" spans="1:14" x14ac:dyDescent="0.35">
      <c r="A309" s="186" t="s">
        <v>200</v>
      </c>
    </row>
    <row r="311" spans="1:14" x14ac:dyDescent="0.35">
      <c r="A311" t="s">
        <v>504</v>
      </c>
    </row>
    <row r="314" spans="1:14" x14ac:dyDescent="0.35">
      <c r="M314" s="85">
        <v>0.12</v>
      </c>
      <c r="N314" t="s">
        <v>1809</v>
      </c>
    </row>
    <row r="323" spans="2:9" x14ac:dyDescent="0.35">
      <c r="B323" s="186" t="s">
        <v>1810</v>
      </c>
    </row>
    <row r="324" spans="2:9" x14ac:dyDescent="0.35">
      <c r="B324" t="s">
        <v>1814</v>
      </c>
      <c r="E324">
        <f>127/64</f>
        <v>1.984375</v>
      </c>
      <c r="F324" t="s">
        <v>1815</v>
      </c>
      <c r="H324" t="s">
        <v>1818</v>
      </c>
    </row>
    <row r="325" spans="2:9" x14ac:dyDescent="0.35">
      <c r="E325" s="226">
        <f>177/102</f>
        <v>1.7352941176470589</v>
      </c>
      <c r="F325" t="s">
        <v>1816</v>
      </c>
      <c r="H325" s="61">
        <f>1-(102/177)</f>
        <v>0.42372881355932202</v>
      </c>
      <c r="I325" t="s">
        <v>1816</v>
      </c>
    </row>
    <row r="327" spans="2:9" x14ac:dyDescent="0.35">
      <c r="B327" s="186" t="s">
        <v>1811</v>
      </c>
    </row>
    <row r="328" spans="2:9" x14ac:dyDescent="0.35">
      <c r="B328" t="s">
        <v>1812</v>
      </c>
      <c r="E328" s="54">
        <v>0.76</v>
      </c>
    </row>
    <row r="329" spans="2:9" x14ac:dyDescent="0.35">
      <c r="B329" t="s">
        <v>1813</v>
      </c>
      <c r="E329" s="54">
        <v>0.95</v>
      </c>
    </row>
    <row r="331" spans="2:9" x14ac:dyDescent="0.35">
      <c r="B331" s="186" t="s">
        <v>1817</v>
      </c>
    </row>
    <row r="332" spans="2:9" x14ac:dyDescent="0.35">
      <c r="B332" t="s">
        <v>1819</v>
      </c>
      <c r="F332">
        <f>102*0.76</f>
        <v>77.52</v>
      </c>
    </row>
    <row r="333" spans="2:9" x14ac:dyDescent="0.35">
      <c r="B333" t="s">
        <v>1820</v>
      </c>
      <c r="F333">
        <f>177*0.95</f>
        <v>168.15</v>
      </c>
    </row>
    <row r="334" spans="2:9" x14ac:dyDescent="0.35">
      <c r="B334" t="s">
        <v>1821</v>
      </c>
      <c r="F334">
        <f>F333-F332</f>
        <v>90.63000000000001</v>
      </c>
    </row>
    <row r="335" spans="2:9" x14ac:dyDescent="0.35">
      <c r="F335" s="227">
        <f>F334/F333</f>
        <v>0.53898305084745768</v>
      </c>
      <c r="G335" t="s">
        <v>1822</v>
      </c>
    </row>
    <row r="338" spans="1:18" x14ac:dyDescent="0.35">
      <c r="A338" t="s">
        <v>1823</v>
      </c>
    </row>
    <row r="342" spans="1:18" x14ac:dyDescent="0.35">
      <c r="O342" t="s">
        <v>1828</v>
      </c>
      <c r="P342" t="s">
        <v>1829</v>
      </c>
      <c r="Q342" t="s">
        <v>1830</v>
      </c>
    </row>
    <row r="343" spans="1:18" x14ac:dyDescent="0.35">
      <c r="M343" t="s">
        <v>1824</v>
      </c>
      <c r="O343">
        <v>0.62</v>
      </c>
      <c r="P343">
        <v>44.8</v>
      </c>
      <c r="Q343" s="60">
        <f>P343/O343</f>
        <v>72.258064516129025</v>
      </c>
    </row>
    <row r="344" spans="1:18" x14ac:dyDescent="0.35">
      <c r="M344" t="s">
        <v>1825</v>
      </c>
      <c r="O344">
        <f>0.62+0.51</f>
        <v>1.1299999999999999</v>
      </c>
      <c r="P344">
        <v>47.4</v>
      </c>
      <c r="Q344" s="60">
        <f t="shared" ref="Q344:Q346" si="8">P344/O344</f>
        <v>41.946902654867259</v>
      </c>
    </row>
    <row r="345" spans="1:18" x14ac:dyDescent="0.35">
      <c r="M345" t="s">
        <v>1826</v>
      </c>
      <c r="O345">
        <f>0.61+0.03</f>
        <v>0.64</v>
      </c>
      <c r="P345">
        <v>45.9</v>
      </c>
      <c r="Q345" s="60">
        <f t="shared" si="8"/>
        <v>71.71875</v>
      </c>
    </row>
    <row r="346" spans="1:18" x14ac:dyDescent="0.35">
      <c r="M346" t="s">
        <v>1827</v>
      </c>
      <c r="O346">
        <f>0.62+0.51+0.03</f>
        <v>1.1599999999999999</v>
      </c>
      <c r="P346">
        <v>48.4</v>
      </c>
      <c r="Q346" s="229">
        <f t="shared" si="8"/>
        <v>41.724137931034484</v>
      </c>
      <c r="R346" t="s">
        <v>1831</v>
      </c>
    </row>
    <row r="360" spans="1:1" x14ac:dyDescent="0.35">
      <c r="A360" s="186" t="s">
        <v>69</v>
      </c>
    </row>
    <row r="361" spans="1:1" x14ac:dyDescent="0.35">
      <c r="A361" t="s">
        <v>1835</v>
      </c>
    </row>
    <row r="381" spans="2:8" x14ac:dyDescent="0.35">
      <c r="B381" t="s">
        <v>1836</v>
      </c>
      <c r="E381" s="193">
        <v>0.3</v>
      </c>
    </row>
    <row r="382" spans="2:8" x14ac:dyDescent="0.35">
      <c r="B382" t="s">
        <v>1837</v>
      </c>
      <c r="E382" s="193">
        <v>13.5</v>
      </c>
      <c r="G382">
        <f>E382/E381</f>
        <v>45</v>
      </c>
      <c r="H382" t="s">
        <v>1839</v>
      </c>
    </row>
    <row r="383" spans="2:8" x14ac:dyDescent="0.35">
      <c r="B383" t="s">
        <v>1838</v>
      </c>
      <c r="E383" s="231">
        <f>E381*(1/E382)</f>
        <v>2.222222222222222E-2</v>
      </c>
    </row>
    <row r="386" spans="1:11" x14ac:dyDescent="0.35">
      <c r="A386" t="s">
        <v>215</v>
      </c>
    </row>
    <row r="388" spans="1:11" x14ac:dyDescent="0.35">
      <c r="K388" t="s">
        <v>1842</v>
      </c>
    </row>
    <row r="404" spans="1:16" x14ac:dyDescent="0.35">
      <c r="B404" t="s">
        <v>363</v>
      </c>
    </row>
    <row r="407" spans="1:16" x14ac:dyDescent="0.35">
      <c r="M407" t="s">
        <v>418</v>
      </c>
      <c r="N407" t="s">
        <v>1846</v>
      </c>
      <c r="O407" t="s">
        <v>1847</v>
      </c>
    </row>
    <row r="408" spans="1:16" x14ac:dyDescent="0.35">
      <c r="L408" t="s">
        <v>1845</v>
      </c>
      <c r="M408">
        <v>15</v>
      </c>
      <c r="N408">
        <f>AVERAGE(1,7)</f>
        <v>4</v>
      </c>
    </row>
    <row r="409" spans="1:16" x14ac:dyDescent="0.35">
      <c r="L409" t="s">
        <v>1844</v>
      </c>
      <c r="M409">
        <v>35</v>
      </c>
      <c r="N409">
        <f>AVERAGE(8,30)</f>
        <v>19</v>
      </c>
      <c r="O409">
        <f>SUMPRODUCT(M408:M409,N408:N409)/SUM(M408:M409)</f>
        <v>14.5</v>
      </c>
      <c r="P409" t="s">
        <v>1848</v>
      </c>
    </row>
    <row r="410" spans="1:16" x14ac:dyDescent="0.35">
      <c r="O410">
        <f>O409/365</f>
        <v>3.9726027397260277E-2</v>
      </c>
      <c r="P410" t="s">
        <v>1849</v>
      </c>
    </row>
    <row r="411" spans="1:16" x14ac:dyDescent="0.35">
      <c r="O411">
        <v>1.44</v>
      </c>
      <c r="P411" t="s">
        <v>1850</v>
      </c>
    </row>
    <row r="412" spans="1:16" x14ac:dyDescent="0.35">
      <c r="O412" s="59">
        <f>O410*(O411-1)</f>
        <v>1.7479452054794519E-2</v>
      </c>
      <c r="P412" t="s">
        <v>1851</v>
      </c>
    </row>
    <row r="415" spans="1:16" x14ac:dyDescent="0.35">
      <c r="A415" s="186" t="s">
        <v>1853</v>
      </c>
    </row>
    <row r="417" spans="2:32" x14ac:dyDescent="0.35">
      <c r="B417" t="s">
        <v>1854</v>
      </c>
    </row>
    <row r="420" spans="2:32" x14ac:dyDescent="0.35">
      <c r="Y420" t="s">
        <v>1875</v>
      </c>
      <c r="Z420" s="54">
        <v>0.7</v>
      </c>
      <c r="AC420" s="127" t="s">
        <v>1886</v>
      </c>
    </row>
    <row r="421" spans="2:32" x14ac:dyDescent="0.35">
      <c r="AC421" s="127" t="s">
        <v>1879</v>
      </c>
    </row>
    <row r="423" spans="2:32" x14ac:dyDescent="0.35">
      <c r="L423" t="s">
        <v>1859</v>
      </c>
      <c r="Y423" t="s">
        <v>1864</v>
      </c>
    </row>
    <row r="424" spans="2:32" x14ac:dyDescent="0.35">
      <c r="K424" t="s">
        <v>1855</v>
      </c>
      <c r="L424">
        <v>40</v>
      </c>
      <c r="Z424" t="s">
        <v>1865</v>
      </c>
      <c r="AA424" t="s">
        <v>1869</v>
      </c>
      <c r="AB424" t="s">
        <v>1870</v>
      </c>
      <c r="AC424" t="s">
        <v>1871</v>
      </c>
      <c r="AD424" t="s">
        <v>1872</v>
      </c>
    </row>
    <row r="425" spans="2:32" x14ac:dyDescent="0.35">
      <c r="K425" t="s">
        <v>1856</v>
      </c>
      <c r="L425">
        <v>32.9</v>
      </c>
      <c r="Y425" t="s">
        <v>1866</v>
      </c>
      <c r="Z425" s="89">
        <v>18.7</v>
      </c>
      <c r="AA425" s="89">
        <f>13.7</f>
        <v>13.7</v>
      </c>
      <c r="AB425" s="89">
        <v>13.4</v>
      </c>
      <c r="AC425" s="89">
        <f>$Z425-($Z425-AA425)/$Z$420</f>
        <v>11.557142857142857</v>
      </c>
      <c r="AD425" s="89">
        <f t="shared" ref="AD425:AD429" si="9">$Z425-($Z425-AB425)/$Z$420</f>
        <v>11.12857142857143</v>
      </c>
    </row>
    <row r="426" spans="2:32" x14ac:dyDescent="0.35">
      <c r="K426" t="s">
        <v>1857</v>
      </c>
      <c r="L426">
        <v>32.5</v>
      </c>
      <c r="Y426" t="s">
        <v>1867</v>
      </c>
      <c r="Z426" s="89">
        <v>10.7</v>
      </c>
      <c r="AA426" s="89">
        <f>9.9</f>
        <v>9.9</v>
      </c>
      <c r="AB426" s="89">
        <v>9.8000000000000007</v>
      </c>
      <c r="AC426" s="89">
        <f t="shared" ref="AC426:AC429" si="10">$Z426-($Z426-AA426)/$Z$420</f>
        <v>9.5571428571428569</v>
      </c>
      <c r="AD426" s="89">
        <f t="shared" si="9"/>
        <v>9.4142857142857146</v>
      </c>
    </row>
    <row r="427" spans="2:32" x14ac:dyDescent="0.35">
      <c r="Y427" t="s">
        <v>1868</v>
      </c>
      <c r="Z427" s="89">
        <v>9.1999999999999993</v>
      </c>
      <c r="AA427" s="89">
        <f>8.2</f>
        <v>8.1999999999999993</v>
      </c>
      <c r="AB427" s="89">
        <v>3.2</v>
      </c>
      <c r="AC427" s="89">
        <f t="shared" si="10"/>
        <v>7.7714285714285705</v>
      </c>
      <c r="AD427" s="89">
        <f t="shared" si="9"/>
        <v>0.62857142857142811</v>
      </c>
    </row>
    <row r="428" spans="2:32" x14ac:dyDescent="0.35">
      <c r="L428" t="s">
        <v>1860</v>
      </c>
      <c r="M428" t="s">
        <v>1861</v>
      </c>
      <c r="N428" t="s">
        <v>1862</v>
      </c>
      <c r="Y428" t="s">
        <v>1873</v>
      </c>
      <c r="Z428" s="89">
        <f>0.8</f>
        <v>0.8</v>
      </c>
      <c r="AA428" s="89">
        <f>0.6</f>
        <v>0.6</v>
      </c>
      <c r="AB428" s="89">
        <v>0.6</v>
      </c>
      <c r="AC428" s="89">
        <f t="shared" si="10"/>
        <v>0.51428571428571423</v>
      </c>
      <c r="AD428" s="89">
        <f t="shared" si="9"/>
        <v>0.51428571428571423</v>
      </c>
    </row>
    <row r="429" spans="2:32" x14ac:dyDescent="0.35">
      <c r="K429" t="s">
        <v>1863</v>
      </c>
      <c r="L429" s="91">
        <v>0.248</v>
      </c>
      <c r="M429" s="91">
        <v>0.17499999999999999</v>
      </c>
      <c r="N429" s="91">
        <v>0.153</v>
      </c>
      <c r="Y429" t="s">
        <v>1874</v>
      </c>
      <c r="Z429" s="89">
        <v>0.6</v>
      </c>
      <c r="AA429" s="89">
        <v>0.5</v>
      </c>
      <c r="AB429" s="89">
        <v>0.5</v>
      </c>
      <c r="AC429" s="89">
        <f t="shared" si="10"/>
        <v>0.45714285714285718</v>
      </c>
      <c r="AD429" s="89">
        <f t="shared" si="9"/>
        <v>0.45714285714285718</v>
      </c>
    </row>
    <row r="430" spans="2:32" x14ac:dyDescent="0.35">
      <c r="K430" t="s">
        <v>1878</v>
      </c>
      <c r="L430" s="91">
        <f>L429*0.7</f>
        <v>0.17359999999999998</v>
      </c>
      <c r="M430" s="91">
        <f t="shared" ref="M430:N430" si="11">M429*0.7</f>
        <v>0.12249999999999998</v>
      </c>
      <c r="N430" s="91">
        <f t="shared" si="11"/>
        <v>0.10709999999999999</v>
      </c>
    </row>
    <row r="431" spans="2:32" x14ac:dyDescent="0.35">
      <c r="J431" t="s">
        <v>1856</v>
      </c>
      <c r="K431" t="s">
        <v>1876</v>
      </c>
      <c r="L431" s="91">
        <v>4.2000000000000003E-2</v>
      </c>
      <c r="M431" s="91">
        <v>0.16</v>
      </c>
      <c r="N431" s="91">
        <v>1.2E-2</v>
      </c>
      <c r="AC431" s="3">
        <f>SUM(AC425:AC429)</f>
        <v>29.857142857142854</v>
      </c>
      <c r="AD431" s="3">
        <f>SUM(AD425:AD429)</f>
        <v>22.142857142857139</v>
      </c>
      <c r="AE431" t="s">
        <v>1880</v>
      </c>
    </row>
    <row r="432" spans="2:32" x14ac:dyDescent="0.35">
      <c r="K432" t="s">
        <v>1877</v>
      </c>
      <c r="L432" s="91">
        <f>L430-L431</f>
        <v>0.13159999999999997</v>
      </c>
      <c r="M432" s="91">
        <v>0</v>
      </c>
      <c r="N432" s="91">
        <f t="shared" ref="N432" si="12">N430-N431</f>
        <v>9.509999999999999E-2</v>
      </c>
      <c r="AE432">
        <v>25</v>
      </c>
      <c r="AF432" t="s">
        <v>1881</v>
      </c>
    </row>
    <row r="433" spans="10:37" x14ac:dyDescent="0.35">
      <c r="J433" t="s">
        <v>1857</v>
      </c>
      <c r="K433" t="s">
        <v>1876</v>
      </c>
      <c r="L433" s="91">
        <v>0.126</v>
      </c>
      <c r="M433" s="91">
        <v>0.14899999999999999</v>
      </c>
      <c r="N433" s="91">
        <v>6.0000000000000001E-3</v>
      </c>
      <c r="AC433" s="3">
        <f>AC431/1000*AE432</f>
        <v>0.74642857142857133</v>
      </c>
      <c r="AD433" s="3">
        <f>AD431/1000*AE432</f>
        <v>0.55357142857142849</v>
      </c>
      <c r="AE433" s="89" t="s">
        <v>1882</v>
      </c>
    </row>
    <row r="434" spans="10:37" x14ac:dyDescent="0.35">
      <c r="K434" t="s">
        <v>1877</v>
      </c>
      <c r="L434" s="91">
        <f>L430-L433</f>
        <v>4.7599999999999976E-2</v>
      </c>
      <c r="M434" s="91">
        <v>0</v>
      </c>
      <c r="N434" s="91">
        <f t="shared" ref="N434" si="13">N430-N433</f>
        <v>0.10109999999999998</v>
      </c>
      <c r="AE434" s="84">
        <f>L429</f>
        <v>0.248</v>
      </c>
      <c r="AF434" t="s">
        <v>1883</v>
      </c>
    </row>
    <row r="435" spans="10:37" x14ac:dyDescent="0.35">
      <c r="AC435" s="232">
        <f>AC433/AE434</f>
        <v>3.0097926267281103</v>
      </c>
      <c r="AD435" s="3">
        <f>AD433/AE434</f>
        <v>2.2321428571428568</v>
      </c>
      <c r="AE435" t="s">
        <v>1884</v>
      </c>
      <c r="AK435" s="127" t="s">
        <v>1885</v>
      </c>
    </row>
    <row r="436" spans="10:37" x14ac:dyDescent="0.35">
      <c r="AC436" s="127" t="s">
        <v>1887</v>
      </c>
    </row>
    <row r="437" spans="10:37" x14ac:dyDescent="0.35">
      <c r="AC437" s="127" t="s">
        <v>1888</v>
      </c>
    </row>
    <row r="450" spans="1:25" x14ac:dyDescent="0.35">
      <c r="A450" t="s">
        <v>1893</v>
      </c>
    </row>
    <row r="451" spans="1:25" x14ac:dyDescent="0.35">
      <c r="A451" t="s">
        <v>1892</v>
      </c>
    </row>
    <row r="452" spans="1:25" x14ac:dyDescent="0.35">
      <c r="P452" t="s">
        <v>1894</v>
      </c>
      <c r="Y452" t="s">
        <v>1895</v>
      </c>
    </row>
    <row r="456" spans="1:25" x14ac:dyDescent="0.35">
      <c r="K456" t="s">
        <v>1896</v>
      </c>
    </row>
    <row r="457" spans="1:25" x14ac:dyDescent="0.35">
      <c r="K457" s="59">
        <f>AVERAGE(0.154,0.135,0.146)</f>
        <v>0.14500000000000002</v>
      </c>
    </row>
    <row r="463" spans="1:25" x14ac:dyDescent="0.35">
      <c r="B463" t="s">
        <v>1897</v>
      </c>
    </row>
    <row r="475" spans="12:15" x14ac:dyDescent="0.35">
      <c r="M475" t="s">
        <v>1901</v>
      </c>
      <c r="N475" t="s">
        <v>434</v>
      </c>
      <c r="O475" t="s">
        <v>1902</v>
      </c>
    </row>
    <row r="476" spans="12:15" x14ac:dyDescent="0.35">
      <c r="L476" t="s">
        <v>1898</v>
      </c>
      <c r="M476">
        <v>761.9</v>
      </c>
      <c r="N476">
        <v>1.075</v>
      </c>
      <c r="O476" s="201">
        <f>N476/M476</f>
        <v>1.41094631841449E-3</v>
      </c>
    </row>
    <row r="477" spans="12:15" x14ac:dyDescent="0.35">
      <c r="L477" t="s">
        <v>1899</v>
      </c>
      <c r="M477">
        <v>463.7</v>
      </c>
      <c r="N477">
        <v>0.65300000000000002</v>
      </c>
      <c r="O477" s="201">
        <f t="shared" ref="O477:O479" si="14">N477/M477</f>
        <v>1.4082380849687298E-3</v>
      </c>
    </row>
    <row r="478" spans="12:15" x14ac:dyDescent="0.35">
      <c r="L478" t="s">
        <v>423</v>
      </c>
      <c r="M478">
        <v>428.2</v>
      </c>
      <c r="N478">
        <v>1.758</v>
      </c>
      <c r="O478" s="201">
        <f t="shared" si="14"/>
        <v>4.1055581503970113E-3</v>
      </c>
    </row>
    <row r="479" spans="12:15" x14ac:dyDescent="0.35">
      <c r="L479" t="s">
        <v>1900</v>
      </c>
      <c r="M479">
        <v>252.3</v>
      </c>
      <c r="N479">
        <v>2.613</v>
      </c>
      <c r="O479" s="201">
        <f t="shared" si="14"/>
        <v>1.0356718192627824E-2</v>
      </c>
    </row>
    <row r="481" spans="1:15" x14ac:dyDescent="0.35">
      <c r="L481" s="127" t="s">
        <v>1903</v>
      </c>
    </row>
    <row r="491" spans="1:15" x14ac:dyDescent="0.35">
      <c r="A491" s="186" t="s">
        <v>1904</v>
      </c>
    </row>
    <row r="493" spans="1:15" x14ac:dyDescent="0.35">
      <c r="B493" t="s">
        <v>1905</v>
      </c>
    </row>
    <row r="494" spans="1:15" x14ac:dyDescent="0.35">
      <c r="B494" s="57" t="s">
        <v>1906</v>
      </c>
    </row>
    <row r="495" spans="1:15" x14ac:dyDescent="0.35">
      <c r="O495" t="s">
        <v>1907</v>
      </c>
    </row>
    <row r="517" spans="2:18" x14ac:dyDescent="0.35">
      <c r="P517" t="s">
        <v>1908</v>
      </c>
      <c r="Q517" t="s">
        <v>1858</v>
      </c>
    </row>
    <row r="518" spans="2:18" x14ac:dyDescent="0.35">
      <c r="O518" t="s">
        <v>1019</v>
      </c>
      <c r="P518">
        <v>21</v>
      </c>
      <c r="Q518">
        <f>P518/365*B$522</f>
        <v>2.1863013698630137E-2</v>
      </c>
    </row>
    <row r="519" spans="2:18" x14ac:dyDescent="0.35">
      <c r="O519" t="s">
        <v>1023</v>
      </c>
      <c r="P519">
        <v>22.3</v>
      </c>
      <c r="Q519" s="59">
        <f t="shared" ref="Q519:Q524" si="15">P519/365*B$522</f>
        <v>2.3216438356164385E-2</v>
      </c>
      <c r="R519" s="127" t="s">
        <v>1909</v>
      </c>
    </row>
    <row r="520" spans="2:18" x14ac:dyDescent="0.35">
      <c r="O520" t="s">
        <v>1026</v>
      </c>
      <c r="P520">
        <v>22.1</v>
      </c>
      <c r="Q520">
        <f t="shared" si="15"/>
        <v>2.3008219178082195E-2</v>
      </c>
    </row>
    <row r="521" spans="2:18" x14ac:dyDescent="0.35">
      <c r="O521" t="s">
        <v>1028</v>
      </c>
      <c r="P521">
        <v>26.3</v>
      </c>
      <c r="Q521" s="234">
        <f t="shared" si="15"/>
        <v>2.7380821917808218E-2</v>
      </c>
    </row>
    <row r="522" spans="2:18" x14ac:dyDescent="0.35">
      <c r="B522">
        <f>1-0.62</f>
        <v>0.38</v>
      </c>
      <c r="O522" t="s">
        <v>1030</v>
      </c>
      <c r="P522">
        <v>26.3</v>
      </c>
      <c r="Q522">
        <f t="shared" si="15"/>
        <v>2.7380821917808218E-2</v>
      </c>
    </row>
    <row r="523" spans="2:18" x14ac:dyDescent="0.35">
      <c r="B523" s="482" t="s">
        <v>1910</v>
      </c>
      <c r="C523" s="482"/>
      <c r="D523" s="482"/>
      <c r="E523" s="482"/>
      <c r="F523" s="482"/>
      <c r="G523" s="482"/>
      <c r="H523" s="482"/>
      <c r="I523" s="482"/>
      <c r="J523" s="482"/>
      <c r="O523" t="s">
        <v>1033</v>
      </c>
      <c r="P523">
        <v>27.1</v>
      </c>
      <c r="Q523">
        <f t="shared" si="15"/>
        <v>2.821369863013699E-2</v>
      </c>
    </row>
    <row r="524" spans="2:18" x14ac:dyDescent="0.35">
      <c r="B524" s="482"/>
      <c r="C524" s="482"/>
      <c r="D524" s="482"/>
      <c r="E524" s="482"/>
      <c r="F524" s="482"/>
      <c r="G524" s="482"/>
      <c r="H524" s="482"/>
      <c r="I524" s="482"/>
      <c r="J524" s="482"/>
      <c r="O524" t="s">
        <v>1036</v>
      </c>
      <c r="P524">
        <v>27.1</v>
      </c>
      <c r="Q524">
        <f t="shared" si="15"/>
        <v>2.821369863013699E-2</v>
      </c>
    </row>
    <row r="526" spans="2:18" x14ac:dyDescent="0.35">
      <c r="B526" t="s">
        <v>1911</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4.5" x14ac:dyDescent="0.35"/>
  <cols>
    <col min="3" max="3" width="19.81640625" bestFit="1" customWidth="1"/>
    <col min="4" max="4" width="19.81640625" customWidth="1"/>
    <col min="5" max="9" width="12.453125" customWidth="1"/>
  </cols>
  <sheetData>
    <row r="1" spans="2:10" x14ac:dyDescent="0.35">
      <c r="B1" t="s">
        <v>771</v>
      </c>
      <c r="C1" t="s">
        <v>435</v>
      </c>
      <c r="D1" t="s">
        <v>772</v>
      </c>
      <c r="E1" t="s">
        <v>624</v>
      </c>
      <c r="F1" t="s">
        <v>268</v>
      </c>
      <c r="G1" t="s">
        <v>773</v>
      </c>
      <c r="H1" t="s">
        <v>774</v>
      </c>
      <c r="I1" t="s">
        <v>153</v>
      </c>
    </row>
    <row r="3" spans="2:10" x14ac:dyDescent="0.35">
      <c r="B3" t="s">
        <v>775</v>
      </c>
    </row>
    <row r="4" spans="2:10" s="161" customFormat="1" x14ac:dyDescent="0.35">
      <c r="B4" s="161">
        <v>77.400000000000006</v>
      </c>
      <c r="E4" s="161">
        <v>295.39999999999998</v>
      </c>
      <c r="F4" s="161">
        <v>113.8</v>
      </c>
      <c r="G4" s="161">
        <v>81</v>
      </c>
      <c r="H4" s="161">
        <v>78.099999999999994</v>
      </c>
      <c r="I4" s="161">
        <v>47.2</v>
      </c>
      <c r="J4" s="161" t="s">
        <v>776</v>
      </c>
    </row>
    <row r="5" spans="2:10" x14ac:dyDescent="0.35">
      <c r="B5" t="s">
        <v>777</v>
      </c>
    </row>
    <row r="6" spans="2:10" s="61" customFormat="1" x14ac:dyDescent="0.35">
      <c r="C6" s="61">
        <v>0.08</v>
      </c>
      <c r="D6" s="61">
        <v>0.12</v>
      </c>
      <c r="E6" s="61">
        <f>C6</f>
        <v>0.08</v>
      </c>
      <c r="F6" s="61">
        <f>D6</f>
        <v>0.12</v>
      </c>
      <c r="G6" s="61">
        <f t="shared" ref="G6:H6" si="0">F6</f>
        <v>0.12</v>
      </c>
      <c r="H6" s="61">
        <f t="shared" si="0"/>
        <v>0.12</v>
      </c>
      <c r="I6" s="61">
        <f>C6</f>
        <v>0.08</v>
      </c>
      <c r="J6" s="61" t="s">
        <v>778</v>
      </c>
    </row>
    <row r="7" spans="2:10" s="61" customFormat="1" x14ac:dyDescent="0.35">
      <c r="C7" s="61">
        <v>0.15</v>
      </c>
      <c r="D7" s="61">
        <v>0.06</v>
      </c>
      <c r="E7" s="61">
        <f t="shared" ref="E7:E10" si="1">C7</f>
        <v>0.15</v>
      </c>
      <c r="F7" s="61">
        <f>D7</f>
        <v>0.06</v>
      </c>
      <c r="G7" s="61">
        <f t="shared" ref="G7:H7" si="2">F7</f>
        <v>0.06</v>
      </c>
      <c r="H7" s="61">
        <f t="shared" si="2"/>
        <v>0.06</v>
      </c>
      <c r="I7" s="61">
        <f t="shared" ref="I7:I10" si="3">C7</f>
        <v>0.15</v>
      </c>
      <c r="J7" s="61" t="s">
        <v>779</v>
      </c>
    </row>
    <row r="8" spans="2:10" s="61" customFormat="1" x14ac:dyDescent="0.35">
      <c r="C8" s="61">
        <v>0.04</v>
      </c>
      <c r="D8" s="61">
        <v>0.15</v>
      </c>
      <c r="E8" s="61">
        <f t="shared" si="1"/>
        <v>0.04</v>
      </c>
      <c r="F8" s="61">
        <f>D8</f>
        <v>0.15</v>
      </c>
      <c r="G8" s="61">
        <f t="shared" ref="G8:H8" si="4">F8</f>
        <v>0.15</v>
      </c>
      <c r="H8" s="61">
        <f t="shared" si="4"/>
        <v>0.15</v>
      </c>
      <c r="I8" s="61">
        <f t="shared" si="3"/>
        <v>0.04</v>
      </c>
      <c r="J8" s="61" t="s">
        <v>780</v>
      </c>
    </row>
    <row r="9" spans="2:10" s="61" customFormat="1" x14ac:dyDescent="0.35">
      <c r="C9" s="61">
        <v>0.68</v>
      </c>
      <c r="D9" s="61">
        <v>0.53</v>
      </c>
      <c r="E9" s="61">
        <f t="shared" si="1"/>
        <v>0.68</v>
      </c>
      <c r="F9" s="61">
        <f>D9</f>
        <v>0.53</v>
      </c>
      <c r="G9" s="61">
        <f t="shared" ref="G9:H9" si="5">F9</f>
        <v>0.53</v>
      </c>
      <c r="H9" s="61">
        <f t="shared" si="5"/>
        <v>0.53</v>
      </c>
      <c r="I9" s="61">
        <f t="shared" si="3"/>
        <v>0.68</v>
      </c>
      <c r="J9" s="61" t="s">
        <v>781</v>
      </c>
    </row>
    <row r="10" spans="2:10" s="61" customFormat="1" x14ac:dyDescent="0.35">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782</v>
      </c>
    </row>
    <row r="12" spans="2:10" x14ac:dyDescent="0.35">
      <c r="B12" t="s">
        <v>783</v>
      </c>
    </row>
    <row r="13" spans="2:10" x14ac:dyDescent="0.35">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784</v>
      </c>
    </row>
    <row r="14" spans="2:10" x14ac:dyDescent="0.35">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776</v>
      </c>
    </row>
    <row r="16" spans="2:10" x14ac:dyDescent="0.35">
      <c r="E16" t="s">
        <v>785</v>
      </c>
    </row>
    <row r="17" spans="2:9" x14ac:dyDescent="0.35">
      <c r="E17" s="127" t="s">
        <v>786</v>
      </c>
    </row>
    <row r="30" spans="2:9" x14ac:dyDescent="0.35">
      <c r="B30" t="s">
        <v>787</v>
      </c>
    </row>
    <row r="32" spans="2:9" x14ac:dyDescent="0.35">
      <c r="I32" t="s">
        <v>788</v>
      </c>
    </row>
    <row r="33" spans="2:6" ht="15.5" x14ac:dyDescent="0.35">
      <c r="B33" s="483" t="s">
        <v>789</v>
      </c>
      <c r="C33" s="483"/>
      <c r="D33" s="483"/>
      <c r="E33" s="483"/>
    </row>
    <row r="34" spans="2:6" ht="15.5" x14ac:dyDescent="0.35">
      <c r="C34" s="162" t="s">
        <v>790</v>
      </c>
      <c r="D34" s="162" t="s">
        <v>791</v>
      </c>
      <c r="E34" s="162" t="s">
        <v>792</v>
      </c>
      <c r="F34" s="162" t="s">
        <v>793</v>
      </c>
    </row>
    <row r="35" spans="2:6" ht="31" x14ac:dyDescent="0.35">
      <c r="C35" s="163" t="s">
        <v>794</v>
      </c>
      <c r="D35" s="164">
        <v>35256</v>
      </c>
      <c r="E35" s="164">
        <v>2938</v>
      </c>
      <c r="F35" s="161">
        <f>D35/C38</f>
        <v>1272.7797833935019</v>
      </c>
    </row>
    <row r="36" spans="2:6" ht="31" x14ac:dyDescent="0.35">
      <c r="C36" s="163" t="s">
        <v>795</v>
      </c>
      <c r="D36" s="164">
        <v>43536</v>
      </c>
      <c r="E36" s="164">
        <v>3628</v>
      </c>
      <c r="F36" s="161">
        <f>D36/C38</f>
        <v>1571.6967509025271</v>
      </c>
    </row>
    <row r="38" spans="2:6" ht="15.5" x14ac:dyDescent="0.35">
      <c r="B38" s="165" t="s">
        <v>796</v>
      </c>
      <c r="C38" s="165">
        <v>27.7</v>
      </c>
    </row>
    <row r="40" spans="2:6" x14ac:dyDescent="0.35">
      <c r="C40" s="127" t="s">
        <v>797</v>
      </c>
    </row>
    <row r="41" spans="2:6" x14ac:dyDescent="0.35">
      <c r="C41" s="127" t="s">
        <v>798</v>
      </c>
    </row>
  </sheetData>
  <mergeCells count="1">
    <mergeCell ref="B33:E33"/>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1:BD62"/>
  <sheetViews>
    <sheetView topLeftCell="AD33" workbookViewId="0">
      <selection activeCell="AT34" sqref="AT34:AT37"/>
    </sheetView>
  </sheetViews>
  <sheetFormatPr defaultRowHeight="14.5" x14ac:dyDescent="0.35"/>
  <cols>
    <col min="28" max="28" width="7" bestFit="1" customWidth="1"/>
    <col min="29" max="29" width="10.26953125" bestFit="1" customWidth="1"/>
    <col min="30" max="30" width="6.26953125" bestFit="1" customWidth="1"/>
    <col min="31" max="31" width="11.26953125" bestFit="1" customWidth="1"/>
    <col min="32" max="32" width="18.81640625" bestFit="1" customWidth="1"/>
    <col min="33" max="33" width="11.1796875" bestFit="1" customWidth="1"/>
    <col min="51" max="51" width="10.26953125" bestFit="1" customWidth="1"/>
    <col min="52" max="52" width="19.7265625" bestFit="1" customWidth="1"/>
    <col min="53" max="53" width="6.26953125" bestFit="1" customWidth="1"/>
    <col min="54" max="54" width="11.26953125" bestFit="1" customWidth="1"/>
  </cols>
  <sheetData>
    <row r="1" spans="2:56" x14ac:dyDescent="0.35">
      <c r="AX1" s="404" t="s">
        <v>267</v>
      </c>
      <c r="AY1" s="404" t="s">
        <v>2834</v>
      </c>
      <c r="AZ1" s="404" t="s">
        <v>3213</v>
      </c>
      <c r="BA1" s="404" t="s">
        <v>3212</v>
      </c>
      <c r="BB1" s="404" t="s">
        <v>2842</v>
      </c>
      <c r="BC1" s="404" t="s">
        <v>2844</v>
      </c>
      <c r="BD1" s="404" t="s">
        <v>2843</v>
      </c>
    </row>
    <row r="2" spans="2:56" x14ac:dyDescent="0.35">
      <c r="B2" t="s">
        <v>838</v>
      </c>
      <c r="AX2" t="s">
        <v>269</v>
      </c>
      <c r="AY2" t="str">
        <f>_xlfn.CONCAT(AX2,BD2)</f>
        <v>JanET</v>
      </c>
      <c r="AZ2" s="412">
        <f>BA2/SUM($BA$2:$BA$13)</f>
        <v>8.2535106481912021E-2</v>
      </c>
      <c r="BA2" s="181">
        <f>(BA4-BA13)/3+BA13</f>
        <v>0.98611111111111105</v>
      </c>
      <c r="BB2">
        <v>0</v>
      </c>
      <c r="BC2" t="s">
        <v>594</v>
      </c>
      <c r="BD2" t="s">
        <v>2849</v>
      </c>
    </row>
    <row r="3" spans="2:56" ht="15" thickBot="1" x14ac:dyDescent="0.4">
      <c r="V3" s="172" t="s">
        <v>594</v>
      </c>
      <c r="W3" t="s">
        <v>604</v>
      </c>
      <c r="X3" t="s">
        <v>839</v>
      </c>
      <c r="Y3" t="s">
        <v>840</v>
      </c>
      <c r="AX3" t="s">
        <v>270</v>
      </c>
      <c r="AY3" t="str">
        <f t="shared" ref="AY3:AY13" si="0">_xlfn.CONCAT(AX3,BD3)</f>
        <v>FebET</v>
      </c>
      <c r="AZ3" s="412">
        <f t="shared" ref="AZ3:AZ13" si="1">BA3/SUM($BA$2:$BA$13)</f>
        <v>8.6208499953501355E-2</v>
      </c>
      <c r="BA3" s="181">
        <f>AT34</f>
        <v>1.03</v>
      </c>
      <c r="BB3">
        <v>0</v>
      </c>
      <c r="BC3" t="s">
        <v>594</v>
      </c>
      <c r="BD3" t="s">
        <v>2849</v>
      </c>
    </row>
    <row r="4" spans="2:56" x14ac:dyDescent="0.35">
      <c r="N4" t="s">
        <v>841</v>
      </c>
      <c r="U4" s="166" t="s">
        <v>267</v>
      </c>
      <c r="V4" s="167" t="s">
        <v>842</v>
      </c>
      <c r="W4" s="171" t="s">
        <v>843</v>
      </c>
      <c r="X4" s="171" t="s">
        <v>843</v>
      </c>
      <c r="Y4" s="171" t="s">
        <v>843</v>
      </c>
      <c r="AX4" t="s">
        <v>271</v>
      </c>
      <c r="AY4" t="str">
        <f t="shared" si="0"/>
        <v>MarET</v>
      </c>
      <c r="AZ4" s="412">
        <f t="shared" si="1"/>
        <v>8.74639635450572E-2</v>
      </c>
      <c r="BA4" s="181">
        <f>(BA6-BA3)/3+BA3</f>
        <v>1.0449999999999999</v>
      </c>
      <c r="BB4">
        <v>0</v>
      </c>
      <c r="BC4" t="s">
        <v>594</v>
      </c>
      <c r="BD4" t="s">
        <v>2849</v>
      </c>
    </row>
    <row r="5" spans="2:56" x14ac:dyDescent="0.35">
      <c r="N5" s="54">
        <v>0.36</v>
      </c>
      <c r="O5" t="s">
        <v>844</v>
      </c>
      <c r="U5" s="168" t="s">
        <v>845</v>
      </c>
      <c r="V5" s="173">
        <v>13</v>
      </c>
      <c r="W5">
        <v>0.4</v>
      </c>
      <c r="X5">
        <v>0.6</v>
      </c>
      <c r="Y5">
        <v>7.5</v>
      </c>
      <c r="AX5" t="s">
        <v>272</v>
      </c>
      <c r="AY5" t="str">
        <f t="shared" si="0"/>
        <v>AprET</v>
      </c>
      <c r="AZ5" s="412">
        <f t="shared" si="1"/>
        <v>8.871942713661303E-2</v>
      </c>
      <c r="BA5" s="181">
        <f>(BA6-BA3)/3+BA4</f>
        <v>1.0599999999999998</v>
      </c>
      <c r="BB5">
        <v>0</v>
      </c>
      <c r="BC5" t="s">
        <v>594</v>
      </c>
      <c r="BD5" t="s">
        <v>2849</v>
      </c>
    </row>
    <row r="6" spans="2:56" x14ac:dyDescent="0.35">
      <c r="U6" s="169" t="s">
        <v>846</v>
      </c>
      <c r="V6" s="174">
        <v>30</v>
      </c>
      <c r="W6">
        <v>1.6</v>
      </c>
      <c r="X6">
        <v>0.6</v>
      </c>
      <c r="Y6">
        <v>6.9</v>
      </c>
      <c r="AX6" t="s">
        <v>273</v>
      </c>
      <c r="AY6" t="str">
        <f t="shared" si="0"/>
        <v>MayET</v>
      </c>
      <c r="AZ6" s="412">
        <f t="shared" si="1"/>
        <v>8.9974890728168888E-2</v>
      </c>
      <c r="BA6" s="181">
        <f>AT35</f>
        <v>1.075</v>
      </c>
      <c r="BB6">
        <v>0</v>
      </c>
      <c r="BC6" t="s">
        <v>594</v>
      </c>
      <c r="BD6" t="s">
        <v>2849</v>
      </c>
    </row>
    <row r="7" spans="2:56" x14ac:dyDescent="0.35">
      <c r="N7" t="s">
        <v>847</v>
      </c>
      <c r="U7" s="168" t="s">
        <v>848</v>
      </c>
      <c r="V7" s="173">
        <v>58</v>
      </c>
      <c r="W7">
        <v>3.1</v>
      </c>
      <c r="X7">
        <v>0.8</v>
      </c>
      <c r="Y7">
        <v>3.9</v>
      </c>
      <c r="AX7" t="s">
        <v>274</v>
      </c>
      <c r="AY7" t="str">
        <f t="shared" si="0"/>
        <v>JuneET</v>
      </c>
      <c r="AZ7" s="412">
        <f t="shared" si="1"/>
        <v>8.6766483771970618E-2</v>
      </c>
      <c r="BA7" s="181">
        <f>(BA9-BA6)/3+BA6</f>
        <v>1.0366666666666666</v>
      </c>
      <c r="BB7">
        <v>0</v>
      </c>
      <c r="BC7" t="s">
        <v>594</v>
      </c>
      <c r="BD7" t="s">
        <v>2849</v>
      </c>
    </row>
    <row r="8" spans="2:56" x14ac:dyDescent="0.35">
      <c r="N8" t="s">
        <v>849</v>
      </c>
      <c r="U8" s="169" t="s">
        <v>850</v>
      </c>
      <c r="V8" s="174">
        <v>82</v>
      </c>
      <c r="W8">
        <v>6.7</v>
      </c>
      <c r="X8">
        <v>1.6</v>
      </c>
      <c r="Y8">
        <v>1.4</v>
      </c>
      <c r="AX8" t="s">
        <v>275</v>
      </c>
      <c r="AY8" t="str">
        <f t="shared" si="0"/>
        <v>JulyET</v>
      </c>
      <c r="AZ8" s="412">
        <f t="shared" si="1"/>
        <v>8.3558076815772347E-2</v>
      </c>
      <c r="BA8" s="181">
        <f>(BA9-BA6)/3+BA7</f>
        <v>0.99833333333333329</v>
      </c>
      <c r="BB8">
        <v>0</v>
      </c>
      <c r="BC8" t="s">
        <v>594</v>
      </c>
      <c r="BD8" t="s">
        <v>2849</v>
      </c>
    </row>
    <row r="9" spans="2:56" x14ac:dyDescent="0.35">
      <c r="U9" s="168" t="s">
        <v>273</v>
      </c>
      <c r="V9" s="173">
        <v>84</v>
      </c>
      <c r="W9">
        <v>7.9</v>
      </c>
      <c r="X9">
        <v>2.7</v>
      </c>
      <c r="Y9">
        <v>0.3</v>
      </c>
      <c r="AX9" t="s">
        <v>276</v>
      </c>
      <c r="AY9" t="str">
        <f t="shared" si="0"/>
        <v>AugET</v>
      </c>
      <c r="AZ9" s="412">
        <f t="shared" si="1"/>
        <v>8.0349669859574077E-2</v>
      </c>
      <c r="BA9" s="181">
        <f>AT36</f>
        <v>0.96</v>
      </c>
      <c r="BB9">
        <v>0</v>
      </c>
      <c r="BC9" t="s">
        <v>594</v>
      </c>
      <c r="BD9" t="s">
        <v>2849</v>
      </c>
    </row>
    <row r="10" spans="2:56" x14ac:dyDescent="0.35">
      <c r="N10" t="s">
        <v>851</v>
      </c>
      <c r="U10" s="169" t="s">
        <v>274</v>
      </c>
      <c r="V10" s="174">
        <v>138</v>
      </c>
      <c r="W10">
        <v>5.5</v>
      </c>
      <c r="X10">
        <v>3.7</v>
      </c>
      <c r="Y10">
        <v>0.1</v>
      </c>
      <c r="AX10" t="s">
        <v>277</v>
      </c>
      <c r="AY10" t="str">
        <f t="shared" si="0"/>
        <v>SeptET</v>
      </c>
      <c r="AZ10" s="412">
        <f t="shared" si="1"/>
        <v>7.9233702222635552E-2</v>
      </c>
      <c r="BA10" s="181">
        <f>(BA12-BA9)/3+BA9</f>
        <v>0.94666666666666666</v>
      </c>
      <c r="BB10">
        <v>0</v>
      </c>
      <c r="BC10" t="s">
        <v>594</v>
      </c>
      <c r="BD10" t="s">
        <v>2849</v>
      </c>
    </row>
    <row r="11" spans="2:56" x14ac:dyDescent="0.35">
      <c r="U11" s="168" t="s">
        <v>275</v>
      </c>
      <c r="V11" s="173">
        <v>280</v>
      </c>
      <c r="W11">
        <v>6.3</v>
      </c>
      <c r="X11">
        <v>3.3</v>
      </c>
      <c r="Y11">
        <v>0.1</v>
      </c>
      <c r="AX11" t="s">
        <v>278</v>
      </c>
      <c r="AY11" t="str">
        <f t="shared" si="0"/>
        <v>OctET</v>
      </c>
      <c r="AZ11" s="412">
        <f t="shared" si="1"/>
        <v>7.8117734585697027E-2</v>
      </c>
      <c r="BA11" s="181">
        <f>(BA12-BA9)/3+BA10</f>
        <v>0.93333333333333335</v>
      </c>
      <c r="BB11">
        <v>0</v>
      </c>
      <c r="BC11" t="s">
        <v>594</v>
      </c>
      <c r="BD11" t="s">
        <v>2849</v>
      </c>
    </row>
    <row r="12" spans="2:56" x14ac:dyDescent="0.35">
      <c r="U12" s="169" t="s">
        <v>852</v>
      </c>
      <c r="V12" s="174">
        <v>290</v>
      </c>
      <c r="W12">
        <v>8.6999999999999993</v>
      </c>
      <c r="X12">
        <v>3</v>
      </c>
      <c r="Y12">
        <v>0.1</v>
      </c>
      <c r="AX12" t="s">
        <v>279</v>
      </c>
      <c r="AY12" t="str">
        <f t="shared" si="0"/>
        <v>NovET</v>
      </c>
      <c r="AZ12" s="412">
        <f t="shared" si="1"/>
        <v>7.7001766948758502E-2</v>
      </c>
      <c r="BA12" s="181">
        <f>AT37</f>
        <v>0.92</v>
      </c>
      <c r="BB12">
        <v>0</v>
      </c>
      <c r="BC12" t="s">
        <v>594</v>
      </c>
      <c r="BD12" t="s">
        <v>2849</v>
      </c>
    </row>
    <row r="13" spans="2:56" x14ac:dyDescent="0.35">
      <c r="U13" s="168" t="s">
        <v>853</v>
      </c>
      <c r="V13" s="173">
        <v>149</v>
      </c>
      <c r="W13">
        <v>6.7</v>
      </c>
      <c r="X13">
        <v>1.6</v>
      </c>
      <c r="Y13">
        <v>0.3</v>
      </c>
      <c r="AX13" t="s">
        <v>280</v>
      </c>
      <c r="AY13" t="str">
        <f t="shared" si="0"/>
        <v>DecET</v>
      </c>
      <c r="AZ13" s="412">
        <f t="shared" si="1"/>
        <v>8.0070677950339453E-2</v>
      </c>
      <c r="BA13" s="181">
        <f>(BA3-BA12)/3+BA12</f>
        <v>0.95666666666666667</v>
      </c>
      <c r="BB13">
        <v>0</v>
      </c>
      <c r="BC13" t="s">
        <v>594</v>
      </c>
      <c r="BD13" t="s">
        <v>2849</v>
      </c>
    </row>
    <row r="14" spans="2:56" x14ac:dyDescent="0.35">
      <c r="U14" s="169" t="s">
        <v>854</v>
      </c>
      <c r="V14" s="174">
        <v>27</v>
      </c>
      <c r="W14">
        <v>6.3</v>
      </c>
      <c r="X14">
        <v>0.1</v>
      </c>
      <c r="Y14">
        <v>1.6</v>
      </c>
    </row>
    <row r="15" spans="2:56" x14ac:dyDescent="0.35">
      <c r="U15" s="168" t="s">
        <v>855</v>
      </c>
      <c r="V15" s="173">
        <v>7</v>
      </c>
      <c r="W15">
        <v>3.5</v>
      </c>
      <c r="X15">
        <v>0</v>
      </c>
      <c r="Y15">
        <v>3.7</v>
      </c>
    </row>
    <row r="16" spans="2:56" ht="15" thickBot="1" x14ac:dyDescent="0.4">
      <c r="U16" s="170" t="s">
        <v>856</v>
      </c>
      <c r="V16" s="175">
        <v>7</v>
      </c>
      <c r="W16">
        <v>1.6</v>
      </c>
      <c r="X16">
        <v>0.7</v>
      </c>
      <c r="Y16">
        <v>7.3</v>
      </c>
    </row>
    <row r="21" spans="2:20" x14ac:dyDescent="0.35">
      <c r="B21" t="s">
        <v>857</v>
      </c>
    </row>
    <row r="30" spans="2:20" x14ac:dyDescent="0.35">
      <c r="T30" t="s">
        <v>858</v>
      </c>
    </row>
    <row r="34" spans="13:49" x14ac:dyDescent="0.35">
      <c r="AT34">
        <v>1.03</v>
      </c>
      <c r="AU34" t="s">
        <v>859</v>
      </c>
    </row>
    <row r="35" spans="13:49" x14ac:dyDescent="0.35">
      <c r="AT35">
        <v>1.075</v>
      </c>
      <c r="AU35" t="s">
        <v>860</v>
      </c>
    </row>
    <row r="36" spans="13:49" x14ac:dyDescent="0.35">
      <c r="AT36">
        <v>0.96</v>
      </c>
      <c r="AU36" t="s">
        <v>861</v>
      </c>
    </row>
    <row r="37" spans="13:49" x14ac:dyDescent="0.35">
      <c r="AT37">
        <v>0.92</v>
      </c>
      <c r="AU37" t="s">
        <v>862</v>
      </c>
    </row>
    <row r="38" spans="13:49" x14ac:dyDescent="0.35">
      <c r="M38" t="s">
        <v>863</v>
      </c>
    </row>
    <row r="39" spans="13:49" x14ac:dyDescent="0.35">
      <c r="M39" t="s">
        <v>864</v>
      </c>
      <c r="AT39">
        <f>(AT35-AT37)/AT37</f>
        <v>0.16847826086956511</v>
      </c>
      <c r="AU39" t="s">
        <v>865</v>
      </c>
    </row>
    <row r="41" spans="13:49" x14ac:dyDescent="0.35">
      <c r="M41" t="s">
        <v>841</v>
      </c>
      <c r="AU41" t="s">
        <v>866</v>
      </c>
    </row>
    <row r="42" spans="13:49" x14ac:dyDescent="0.35">
      <c r="M42" s="84" t="s">
        <v>867</v>
      </c>
      <c r="AT42" t="s">
        <v>805</v>
      </c>
      <c r="AU42" t="s">
        <v>868</v>
      </c>
    </row>
    <row r="43" spans="13:49" x14ac:dyDescent="0.35">
      <c r="AT43" t="s">
        <v>869</v>
      </c>
      <c r="AU43" t="s">
        <v>870</v>
      </c>
    </row>
    <row r="44" spans="13:49" x14ac:dyDescent="0.35">
      <c r="M44" t="s">
        <v>871</v>
      </c>
      <c r="AT44" t="s">
        <v>872</v>
      </c>
      <c r="AU44" t="s">
        <v>873</v>
      </c>
      <c r="AV44" s="61">
        <f>55/115</f>
        <v>0.47826086956521741</v>
      </c>
      <c r="AW44" t="s">
        <v>874</v>
      </c>
    </row>
    <row r="45" spans="13:49" x14ac:dyDescent="0.35">
      <c r="M45" t="s">
        <v>875</v>
      </c>
      <c r="AW45" t="s">
        <v>876</v>
      </c>
    </row>
    <row r="46" spans="13:49" x14ac:dyDescent="0.35">
      <c r="M46" t="s">
        <v>877</v>
      </c>
    </row>
    <row r="53" spans="3:15" x14ac:dyDescent="0.35">
      <c r="C53" t="s">
        <v>878</v>
      </c>
    </row>
    <row r="55" spans="3:15" x14ac:dyDescent="0.35">
      <c r="O55" t="s">
        <v>879</v>
      </c>
    </row>
    <row r="57" spans="3:15" x14ac:dyDescent="0.35">
      <c r="O57" t="s">
        <v>880</v>
      </c>
    </row>
    <row r="59" spans="3:15" x14ac:dyDescent="0.35">
      <c r="O59" t="s">
        <v>881</v>
      </c>
    </row>
    <row r="60" spans="3:15" x14ac:dyDescent="0.35">
      <c r="O60" t="s">
        <v>882</v>
      </c>
    </row>
    <row r="62" spans="3:15" x14ac:dyDescent="0.35">
      <c r="O62" t="s">
        <v>883</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32321-C7A3-4600-9ECA-22F69BC40B1E}">
  <sheetPr>
    <tabColor theme="5" tint="0.59999389629810485"/>
  </sheetPr>
  <dimension ref="A1:H169"/>
  <sheetViews>
    <sheetView workbookViewId="0">
      <selection activeCell="I7" sqref="I7"/>
    </sheetView>
  </sheetViews>
  <sheetFormatPr defaultRowHeight="14.5" x14ac:dyDescent="0.35"/>
  <cols>
    <col min="1" max="1" width="7" bestFit="1" customWidth="1"/>
    <col min="2" max="2" width="10.26953125" bestFit="1" customWidth="1"/>
    <col min="3" max="3" width="8.54296875" style="412" bestFit="1" customWidth="1"/>
    <col min="4" max="4" width="11.26953125" bestFit="1" customWidth="1"/>
    <col min="5" max="5" width="17.453125" bestFit="1" customWidth="1"/>
    <col min="6" max="6" width="11.1796875" bestFit="1" customWidth="1"/>
  </cols>
  <sheetData>
    <row r="1" spans="1:8" x14ac:dyDescent="0.35">
      <c r="A1" s="404" t="s">
        <v>267</v>
      </c>
      <c r="B1" s="404" t="s">
        <v>2834</v>
      </c>
      <c r="C1" s="438" t="s">
        <v>3210</v>
      </c>
      <c r="D1" s="404" t="s">
        <v>2842</v>
      </c>
      <c r="E1" s="404" t="s">
        <v>2844</v>
      </c>
      <c r="F1" s="404" t="s">
        <v>2843</v>
      </c>
    </row>
    <row r="2" spans="1:8" x14ac:dyDescent="0.35">
      <c r="A2" t="s">
        <v>269</v>
      </c>
      <c r="B2" t="str">
        <f t="shared" ref="B2:B65" si="0">_xlfn.CONCAT(A2,F2)</f>
        <v>JanET</v>
      </c>
      <c r="C2" s="439">
        <v>9.3468292987793397E-2</v>
      </c>
      <c r="D2">
        <v>0</v>
      </c>
      <c r="E2" t="s">
        <v>594</v>
      </c>
      <c r="F2" t="s">
        <v>2849</v>
      </c>
      <c r="H2" s="261" t="s">
        <v>3419</v>
      </c>
    </row>
    <row r="3" spans="1:8" x14ac:dyDescent="0.35">
      <c r="A3" t="s">
        <v>270</v>
      </c>
      <c r="B3" t="str">
        <f t="shared" si="0"/>
        <v>FebET</v>
      </c>
      <c r="C3" s="439">
        <v>8.70935409593733E-2</v>
      </c>
      <c r="D3">
        <v>0</v>
      </c>
      <c r="E3" t="s">
        <v>594</v>
      </c>
      <c r="F3" t="s">
        <v>2849</v>
      </c>
    </row>
    <row r="4" spans="1:8" x14ac:dyDescent="0.35">
      <c r="A4" t="s">
        <v>271</v>
      </c>
      <c r="B4" t="str">
        <f t="shared" si="0"/>
        <v>MarET</v>
      </c>
      <c r="C4" s="439">
        <v>8.8412160129692496E-2</v>
      </c>
      <c r="D4">
        <v>0</v>
      </c>
      <c r="E4" t="s">
        <v>594</v>
      </c>
      <c r="F4" t="s">
        <v>2849</v>
      </c>
    </row>
    <row r="5" spans="1:8" x14ac:dyDescent="0.35">
      <c r="A5" t="s">
        <v>272</v>
      </c>
      <c r="B5" t="str">
        <f t="shared" si="0"/>
        <v>AprET</v>
      </c>
      <c r="C5" s="439">
        <v>8.4403739867652303E-2</v>
      </c>
      <c r="D5">
        <v>0</v>
      </c>
      <c r="E5" t="s">
        <v>594</v>
      </c>
      <c r="F5" t="s">
        <v>2849</v>
      </c>
    </row>
    <row r="6" spans="1:8" x14ac:dyDescent="0.35">
      <c r="A6" t="s">
        <v>273</v>
      </c>
      <c r="B6" t="str">
        <f t="shared" si="0"/>
        <v>MayET</v>
      </c>
      <c r="C6" s="439">
        <v>8.8117442317258002E-2</v>
      </c>
      <c r="D6">
        <v>0</v>
      </c>
      <c r="E6" t="s">
        <v>594</v>
      </c>
      <c r="F6" t="s">
        <v>2849</v>
      </c>
    </row>
    <row r="7" spans="1:8" x14ac:dyDescent="0.35">
      <c r="A7" t="s">
        <v>274</v>
      </c>
      <c r="B7" t="str">
        <f t="shared" si="0"/>
        <v>JuneET</v>
      </c>
      <c r="C7" s="439">
        <v>8.6393880468918605E-2</v>
      </c>
      <c r="D7">
        <v>0</v>
      </c>
      <c r="E7" t="s">
        <v>594</v>
      </c>
      <c r="F7" t="s">
        <v>2849</v>
      </c>
    </row>
    <row r="8" spans="1:8" x14ac:dyDescent="0.35">
      <c r="A8" t="s">
        <v>275</v>
      </c>
      <c r="B8" t="str">
        <f t="shared" si="0"/>
        <v>JulyET</v>
      </c>
      <c r="C8" s="439">
        <v>8.5205006727096494E-2</v>
      </c>
      <c r="D8">
        <v>0</v>
      </c>
      <c r="E8" t="s">
        <v>594</v>
      </c>
      <c r="F8" t="s">
        <v>2849</v>
      </c>
    </row>
    <row r="9" spans="1:8" x14ac:dyDescent="0.35">
      <c r="A9" t="s">
        <v>276</v>
      </c>
      <c r="B9" t="str">
        <f t="shared" si="0"/>
        <v>AugET</v>
      </c>
      <c r="C9" s="439">
        <v>9.1867766222212294E-2</v>
      </c>
      <c r="D9">
        <v>0</v>
      </c>
      <c r="E9" t="s">
        <v>594</v>
      </c>
      <c r="F9" t="s">
        <v>2849</v>
      </c>
    </row>
    <row r="10" spans="1:8" x14ac:dyDescent="0.35">
      <c r="A10" t="s">
        <v>277</v>
      </c>
      <c r="B10" t="str">
        <f t="shared" si="0"/>
        <v>SeptET</v>
      </c>
      <c r="C10" s="439">
        <v>8.3208753466405896E-2</v>
      </c>
      <c r="D10">
        <v>0</v>
      </c>
      <c r="E10" t="s">
        <v>594</v>
      </c>
      <c r="F10" t="s">
        <v>2849</v>
      </c>
    </row>
    <row r="11" spans="1:8" x14ac:dyDescent="0.35">
      <c r="A11" t="s">
        <v>278</v>
      </c>
      <c r="B11" t="str">
        <f t="shared" si="0"/>
        <v>OctET</v>
      </c>
      <c r="C11" s="439">
        <v>7.3805667224914301E-2</v>
      </c>
      <c r="D11">
        <v>0</v>
      </c>
      <c r="E11" t="s">
        <v>594</v>
      </c>
      <c r="F11" t="s">
        <v>2849</v>
      </c>
    </row>
    <row r="12" spans="1:8" x14ac:dyDescent="0.35">
      <c r="A12" t="s">
        <v>279</v>
      </c>
      <c r="B12" t="str">
        <f t="shared" si="0"/>
        <v>NovET</v>
      </c>
      <c r="C12" s="439">
        <v>7.5192895334018697E-2</v>
      </c>
      <c r="D12">
        <v>0</v>
      </c>
      <c r="E12" t="s">
        <v>594</v>
      </c>
      <c r="F12" t="s">
        <v>2849</v>
      </c>
    </row>
    <row r="13" spans="1:8" x14ac:dyDescent="0.35">
      <c r="A13" t="s">
        <v>280</v>
      </c>
      <c r="B13" t="str">
        <f t="shared" si="0"/>
        <v>DecET</v>
      </c>
      <c r="C13" s="439">
        <v>6.2830854294664104E-2</v>
      </c>
      <c r="D13">
        <v>0</v>
      </c>
      <c r="E13" t="s">
        <v>594</v>
      </c>
      <c r="F13" t="s">
        <v>2849</v>
      </c>
    </row>
    <row r="14" spans="1:8" x14ac:dyDescent="0.35">
      <c r="A14" t="s">
        <v>269</v>
      </c>
      <c r="B14" t="str">
        <f t="shared" si="0"/>
        <v>JanETU</v>
      </c>
      <c r="C14" s="439">
        <v>7.6408043258177794E-2</v>
      </c>
      <c r="D14">
        <v>0.5</v>
      </c>
      <c r="E14" t="s">
        <v>336</v>
      </c>
      <c r="F14" t="s">
        <v>2867</v>
      </c>
    </row>
    <row r="15" spans="1:8" x14ac:dyDescent="0.35">
      <c r="A15" t="s">
        <v>270</v>
      </c>
      <c r="B15" t="str">
        <f t="shared" si="0"/>
        <v>FebETU</v>
      </c>
      <c r="C15" s="439">
        <v>9.1690279136459801E-2</v>
      </c>
      <c r="D15">
        <v>0.5</v>
      </c>
      <c r="E15" t="s">
        <v>336</v>
      </c>
      <c r="F15" t="s">
        <v>2867</v>
      </c>
    </row>
    <row r="16" spans="1:8" x14ac:dyDescent="0.35">
      <c r="A16" t="s">
        <v>271</v>
      </c>
      <c r="B16" t="str">
        <f t="shared" si="0"/>
        <v>MarETU</v>
      </c>
      <c r="C16" s="439">
        <v>8.9547495163188606E-2</v>
      </c>
      <c r="D16">
        <v>0.5</v>
      </c>
      <c r="E16" t="s">
        <v>336</v>
      </c>
      <c r="F16" t="s">
        <v>2867</v>
      </c>
    </row>
    <row r="17" spans="1:6" x14ac:dyDescent="0.35">
      <c r="A17" t="s">
        <v>272</v>
      </c>
      <c r="B17" t="str">
        <f t="shared" si="0"/>
        <v>AprETU</v>
      </c>
      <c r="C17" s="439">
        <v>9.2176047325894406E-2</v>
      </c>
      <c r="D17">
        <v>0.5</v>
      </c>
      <c r="E17" t="s">
        <v>336</v>
      </c>
      <c r="F17" t="s">
        <v>2867</v>
      </c>
    </row>
    <row r="18" spans="1:6" x14ac:dyDescent="0.35">
      <c r="A18" t="s">
        <v>273</v>
      </c>
      <c r="B18" t="str">
        <f t="shared" si="0"/>
        <v>MayETU</v>
      </c>
      <c r="C18" s="439">
        <v>6.4782227209412901E-2</v>
      </c>
      <c r="D18">
        <v>0.5</v>
      </c>
      <c r="E18" t="s">
        <v>336</v>
      </c>
      <c r="F18" t="s">
        <v>2867</v>
      </c>
    </row>
    <row r="19" spans="1:6" x14ac:dyDescent="0.35">
      <c r="A19" t="s">
        <v>274</v>
      </c>
      <c r="B19" t="str">
        <f t="shared" si="0"/>
        <v>JuneETU</v>
      </c>
      <c r="C19" s="439">
        <v>8.8030508513506203E-2</v>
      </c>
      <c r="D19">
        <v>0.5</v>
      </c>
      <c r="E19" t="s">
        <v>336</v>
      </c>
      <c r="F19" t="s">
        <v>2867</v>
      </c>
    </row>
    <row r="20" spans="1:6" x14ac:dyDescent="0.35">
      <c r="A20" t="s">
        <v>275</v>
      </c>
      <c r="B20" t="str">
        <f t="shared" si="0"/>
        <v>JulyETU</v>
      </c>
      <c r="C20" s="439">
        <v>8.9732339850653597E-2</v>
      </c>
      <c r="D20">
        <v>0.5</v>
      </c>
      <c r="E20" t="s">
        <v>336</v>
      </c>
      <c r="F20" t="s">
        <v>2867</v>
      </c>
    </row>
    <row r="21" spans="1:6" x14ac:dyDescent="0.35">
      <c r="A21" t="s">
        <v>276</v>
      </c>
      <c r="B21" t="str">
        <f t="shared" si="0"/>
        <v>AugETU</v>
      </c>
      <c r="C21" s="439">
        <v>9.5015425914235896E-2</v>
      </c>
      <c r="D21">
        <v>0.5</v>
      </c>
      <c r="E21" t="s">
        <v>336</v>
      </c>
      <c r="F21" t="s">
        <v>2867</v>
      </c>
    </row>
    <row r="22" spans="1:6" x14ac:dyDescent="0.35">
      <c r="A22" t="s">
        <v>277</v>
      </c>
      <c r="B22" t="str">
        <f t="shared" si="0"/>
        <v>SeptETU</v>
      </c>
      <c r="C22" s="439">
        <v>7.9092727755465206E-2</v>
      </c>
      <c r="D22">
        <v>0.5</v>
      </c>
      <c r="E22" t="s">
        <v>336</v>
      </c>
      <c r="F22" t="s">
        <v>2867</v>
      </c>
    </row>
    <row r="23" spans="1:6" x14ac:dyDescent="0.35">
      <c r="A23" t="s">
        <v>278</v>
      </c>
      <c r="B23" t="str">
        <f t="shared" si="0"/>
        <v>OctETU</v>
      </c>
      <c r="C23" s="439">
        <v>8.0252051237286098E-2</v>
      </c>
      <c r="D23">
        <v>0.5</v>
      </c>
      <c r="E23" t="s">
        <v>336</v>
      </c>
      <c r="F23" t="s">
        <v>2867</v>
      </c>
    </row>
    <row r="24" spans="1:6" x14ac:dyDescent="0.35">
      <c r="A24" t="s">
        <v>279</v>
      </c>
      <c r="B24" t="str">
        <f t="shared" si="0"/>
        <v>NovETU</v>
      </c>
      <c r="C24" s="439">
        <v>7.1049271147846205E-2</v>
      </c>
      <c r="D24">
        <v>0.5</v>
      </c>
      <c r="E24" t="s">
        <v>336</v>
      </c>
      <c r="F24" t="s">
        <v>2867</v>
      </c>
    </row>
    <row r="25" spans="1:6" x14ac:dyDescent="0.35">
      <c r="A25" t="s">
        <v>280</v>
      </c>
      <c r="B25" t="str">
        <f t="shared" si="0"/>
        <v>DecETU</v>
      </c>
      <c r="C25" s="439">
        <v>8.2223583487873203E-2</v>
      </c>
      <c r="D25">
        <v>0.5</v>
      </c>
      <c r="E25" t="s">
        <v>336</v>
      </c>
      <c r="F25" t="s">
        <v>2867</v>
      </c>
    </row>
    <row r="26" spans="1:6" x14ac:dyDescent="0.35">
      <c r="A26" t="s">
        <v>269</v>
      </c>
      <c r="B26" t="str">
        <f t="shared" si="0"/>
        <v>JanETR</v>
      </c>
      <c r="C26" s="439">
        <v>9.5713728266083806E-2</v>
      </c>
      <c r="D26">
        <v>0.5</v>
      </c>
      <c r="E26" t="s">
        <v>84</v>
      </c>
      <c r="F26" t="s">
        <v>2866</v>
      </c>
    </row>
    <row r="27" spans="1:6" x14ac:dyDescent="0.35">
      <c r="A27" t="s">
        <v>270</v>
      </c>
      <c r="B27" t="str">
        <f t="shared" si="0"/>
        <v>FebETR</v>
      </c>
      <c r="C27" s="439">
        <v>8.6488527654674893E-2</v>
      </c>
      <c r="D27">
        <v>0.5</v>
      </c>
      <c r="E27" t="s">
        <v>84</v>
      </c>
      <c r="F27" t="s">
        <v>2866</v>
      </c>
    </row>
    <row r="28" spans="1:6" x14ac:dyDescent="0.35">
      <c r="A28" t="s">
        <v>271</v>
      </c>
      <c r="B28" t="str">
        <f t="shared" si="0"/>
        <v>MarETR</v>
      </c>
      <c r="C28" s="439">
        <v>8.8262729647882801E-2</v>
      </c>
      <c r="D28">
        <v>0.5</v>
      </c>
      <c r="E28" t="s">
        <v>84</v>
      </c>
      <c r="F28" t="s">
        <v>2866</v>
      </c>
    </row>
    <row r="29" spans="1:6" x14ac:dyDescent="0.35">
      <c r="A29" t="s">
        <v>272</v>
      </c>
      <c r="B29" t="str">
        <f t="shared" si="0"/>
        <v>AprETR</v>
      </c>
      <c r="C29" s="439">
        <v>8.3380764610135397E-2</v>
      </c>
      <c r="D29">
        <v>0.5</v>
      </c>
      <c r="E29" t="s">
        <v>84</v>
      </c>
      <c r="F29" t="s">
        <v>2866</v>
      </c>
    </row>
    <row r="30" spans="1:6" x14ac:dyDescent="0.35">
      <c r="A30" t="s">
        <v>273</v>
      </c>
      <c r="B30" t="str">
        <f t="shared" si="0"/>
        <v>MayETR</v>
      </c>
      <c r="C30" s="439">
        <v>9.1188775742037306E-2</v>
      </c>
      <c r="D30">
        <v>0.5</v>
      </c>
      <c r="E30" t="s">
        <v>84</v>
      </c>
      <c r="F30" t="s">
        <v>2866</v>
      </c>
    </row>
    <row r="31" spans="1:6" x14ac:dyDescent="0.35">
      <c r="A31" t="s">
        <v>274</v>
      </c>
      <c r="B31" t="str">
        <f t="shared" si="0"/>
        <v>JuneETR</v>
      </c>
      <c r="C31" s="439">
        <v>8.6178470823280298E-2</v>
      </c>
      <c r="D31">
        <v>0.5</v>
      </c>
      <c r="E31" t="s">
        <v>84</v>
      </c>
      <c r="F31" t="s">
        <v>2866</v>
      </c>
    </row>
    <row r="32" spans="1:6" x14ac:dyDescent="0.35">
      <c r="A32" t="s">
        <v>275</v>
      </c>
      <c r="B32" t="str">
        <f t="shared" si="0"/>
        <v>JulyETR</v>
      </c>
      <c r="C32" s="439">
        <v>8.4609128374005305E-2</v>
      </c>
      <c r="D32">
        <v>0.5</v>
      </c>
      <c r="E32" t="s">
        <v>84</v>
      </c>
      <c r="F32" t="s">
        <v>2866</v>
      </c>
    </row>
    <row r="33" spans="1:6" x14ac:dyDescent="0.35">
      <c r="A33" t="s">
        <v>276</v>
      </c>
      <c r="B33" t="str">
        <f t="shared" si="0"/>
        <v>AugETR</v>
      </c>
      <c r="C33" s="439">
        <v>9.1453477672599107E-2</v>
      </c>
      <c r="D33">
        <v>0.5</v>
      </c>
      <c r="E33" t="s">
        <v>84</v>
      </c>
      <c r="F33" t="s">
        <v>2866</v>
      </c>
    </row>
    <row r="34" spans="1:6" x14ac:dyDescent="0.35">
      <c r="A34" t="s">
        <v>277</v>
      </c>
      <c r="B34" t="str">
        <f t="shared" si="0"/>
        <v>SeptETR</v>
      </c>
      <c r="C34" s="439">
        <v>8.3750496376631497E-2</v>
      </c>
      <c r="D34">
        <v>0.5</v>
      </c>
      <c r="E34" t="s">
        <v>84</v>
      </c>
      <c r="F34" t="s">
        <v>2866</v>
      </c>
    </row>
    <row r="35" spans="1:6" x14ac:dyDescent="0.35">
      <c r="A35" t="s">
        <v>278</v>
      </c>
      <c r="B35" t="str">
        <f t="shared" si="0"/>
        <v>OctETR</v>
      </c>
      <c r="C35" s="439">
        <v>7.2957207307375205E-2</v>
      </c>
      <c r="D35">
        <v>0.5</v>
      </c>
      <c r="E35" t="s">
        <v>84</v>
      </c>
      <c r="F35" t="s">
        <v>2866</v>
      </c>
    </row>
    <row r="36" spans="1:6" x14ac:dyDescent="0.35">
      <c r="A36" t="s">
        <v>279</v>
      </c>
      <c r="B36" t="str">
        <f t="shared" si="0"/>
        <v>NovETR</v>
      </c>
      <c r="C36" s="439">
        <v>7.5738270699272497E-2</v>
      </c>
      <c r="D36">
        <v>0.5</v>
      </c>
      <c r="E36" t="s">
        <v>84</v>
      </c>
      <c r="F36" t="s">
        <v>2866</v>
      </c>
    </row>
    <row r="37" spans="1:6" x14ac:dyDescent="0.35">
      <c r="A37" t="s">
        <v>280</v>
      </c>
      <c r="B37" t="str">
        <f t="shared" si="0"/>
        <v>DecETR</v>
      </c>
      <c r="C37" s="439">
        <v>6.0278422826021999E-2</v>
      </c>
      <c r="D37">
        <v>0.5</v>
      </c>
      <c r="E37" t="s">
        <v>84</v>
      </c>
      <c r="F37" t="s">
        <v>2866</v>
      </c>
    </row>
    <row r="38" spans="1:6" x14ac:dyDescent="0.35">
      <c r="A38" t="s">
        <v>269</v>
      </c>
      <c r="B38" t="str">
        <f t="shared" si="0"/>
        <v>JanET01</v>
      </c>
      <c r="C38" s="440">
        <v>7.8977856201488505E-2</v>
      </c>
      <c r="D38">
        <v>1</v>
      </c>
      <c r="E38" t="s">
        <v>3357</v>
      </c>
      <c r="F38" t="s">
        <v>2868</v>
      </c>
    </row>
    <row r="39" spans="1:6" x14ac:dyDescent="0.35">
      <c r="A39" t="s">
        <v>270</v>
      </c>
      <c r="B39" t="str">
        <f t="shared" si="0"/>
        <v>FebET01</v>
      </c>
      <c r="C39" s="412">
        <v>7.9554276374392205E-2</v>
      </c>
      <c r="D39">
        <v>1</v>
      </c>
      <c r="E39" t="s">
        <v>3357</v>
      </c>
      <c r="F39" t="s">
        <v>2868</v>
      </c>
    </row>
    <row r="40" spans="1:6" x14ac:dyDescent="0.35">
      <c r="A40" t="s">
        <v>271</v>
      </c>
      <c r="B40" t="str">
        <f t="shared" si="0"/>
        <v>MarET01</v>
      </c>
      <c r="C40" s="412">
        <v>9.4694643265869793E-2</v>
      </c>
      <c r="D40">
        <v>1</v>
      </c>
      <c r="E40" t="s">
        <v>3357</v>
      </c>
      <c r="F40" t="s">
        <v>2868</v>
      </c>
    </row>
    <row r="41" spans="1:6" x14ac:dyDescent="0.35">
      <c r="A41" t="s">
        <v>272</v>
      </c>
      <c r="B41" t="str">
        <f t="shared" si="0"/>
        <v>AprET01</v>
      </c>
      <c r="C41" s="412">
        <v>8.5724970151308796E-2</v>
      </c>
      <c r="D41">
        <v>1</v>
      </c>
      <c r="E41" t="s">
        <v>3357</v>
      </c>
      <c r="F41" t="s">
        <v>2868</v>
      </c>
    </row>
    <row r="42" spans="1:6" x14ac:dyDescent="0.35">
      <c r="A42" t="s">
        <v>273</v>
      </c>
      <c r="B42" t="str">
        <f t="shared" si="0"/>
        <v>MayET01</v>
      </c>
      <c r="C42" s="412">
        <v>9.0977549382895401E-2</v>
      </c>
      <c r="D42">
        <v>1</v>
      </c>
      <c r="E42" t="s">
        <v>3357</v>
      </c>
      <c r="F42" t="s">
        <v>2868</v>
      </c>
    </row>
    <row r="43" spans="1:6" x14ac:dyDescent="0.35">
      <c r="A43" t="s">
        <v>274</v>
      </c>
      <c r="B43" t="str">
        <f t="shared" si="0"/>
        <v>JuneET01</v>
      </c>
      <c r="C43" s="412">
        <v>7.71206575106297E-2</v>
      </c>
      <c r="D43">
        <v>1</v>
      </c>
      <c r="E43" t="s">
        <v>3357</v>
      </c>
      <c r="F43" t="s">
        <v>2868</v>
      </c>
    </row>
    <row r="44" spans="1:6" x14ac:dyDescent="0.35">
      <c r="A44" t="s">
        <v>275</v>
      </c>
      <c r="B44" t="str">
        <f t="shared" si="0"/>
        <v>JulyET01</v>
      </c>
      <c r="C44" s="412">
        <v>7.2849730514378597E-2</v>
      </c>
      <c r="D44">
        <v>1</v>
      </c>
      <c r="E44" t="s">
        <v>3357</v>
      </c>
      <c r="F44" t="s">
        <v>2868</v>
      </c>
    </row>
    <row r="45" spans="1:6" x14ac:dyDescent="0.35">
      <c r="A45" t="s">
        <v>276</v>
      </c>
      <c r="B45" t="str">
        <f t="shared" si="0"/>
        <v>AugET01</v>
      </c>
      <c r="C45" s="412">
        <v>9.9294366885082794E-2</v>
      </c>
      <c r="D45">
        <v>1</v>
      </c>
      <c r="E45" t="s">
        <v>3357</v>
      </c>
      <c r="F45" t="s">
        <v>2868</v>
      </c>
    </row>
    <row r="46" spans="1:6" x14ac:dyDescent="0.35">
      <c r="A46" t="s">
        <v>277</v>
      </c>
      <c r="B46" t="str">
        <f t="shared" si="0"/>
        <v>SeptET01</v>
      </c>
      <c r="C46" s="412">
        <v>7.8116476307395794E-2</v>
      </c>
      <c r="D46">
        <v>1</v>
      </c>
      <c r="E46" t="s">
        <v>3357</v>
      </c>
      <c r="F46" t="s">
        <v>2868</v>
      </c>
    </row>
    <row r="47" spans="1:6" x14ac:dyDescent="0.35">
      <c r="A47" t="s">
        <v>278</v>
      </c>
      <c r="B47" t="str">
        <f t="shared" si="0"/>
        <v>OctET01</v>
      </c>
      <c r="C47" s="412">
        <v>9.0719206026811799E-2</v>
      </c>
      <c r="D47">
        <v>1</v>
      </c>
      <c r="E47" t="s">
        <v>3357</v>
      </c>
      <c r="F47" t="s">
        <v>2868</v>
      </c>
    </row>
    <row r="48" spans="1:6" x14ac:dyDescent="0.35">
      <c r="A48" t="s">
        <v>279</v>
      </c>
      <c r="B48" t="str">
        <f t="shared" si="0"/>
        <v>NovET01</v>
      </c>
      <c r="C48" s="412">
        <v>7.9228708050398097E-2</v>
      </c>
      <c r="D48">
        <v>1</v>
      </c>
      <c r="E48" t="s">
        <v>3357</v>
      </c>
      <c r="F48" t="s">
        <v>2868</v>
      </c>
    </row>
    <row r="49" spans="1:6" x14ac:dyDescent="0.35">
      <c r="A49" t="s">
        <v>280</v>
      </c>
      <c r="B49" t="str">
        <f t="shared" si="0"/>
        <v>DecET01</v>
      </c>
      <c r="C49" s="412">
        <v>7.2741559329348504E-2</v>
      </c>
      <c r="D49">
        <v>1</v>
      </c>
      <c r="E49" t="s">
        <v>3357</v>
      </c>
      <c r="F49" t="s">
        <v>2868</v>
      </c>
    </row>
    <row r="50" spans="1:6" x14ac:dyDescent="0.35">
      <c r="A50" t="s">
        <v>269</v>
      </c>
      <c r="B50" t="str">
        <f t="shared" si="0"/>
        <v>JanET02</v>
      </c>
      <c r="C50" s="412">
        <v>0.119638970739136</v>
      </c>
      <c r="D50">
        <v>1</v>
      </c>
      <c r="E50" t="s">
        <v>3358</v>
      </c>
      <c r="F50" t="s">
        <v>2869</v>
      </c>
    </row>
    <row r="51" spans="1:6" x14ac:dyDescent="0.35">
      <c r="A51" t="s">
        <v>270</v>
      </c>
      <c r="B51" t="str">
        <f t="shared" si="0"/>
        <v>FebET02</v>
      </c>
      <c r="C51" s="412">
        <v>0.12031804378581901</v>
      </c>
      <c r="D51">
        <v>1</v>
      </c>
      <c r="E51" t="s">
        <v>3358</v>
      </c>
      <c r="F51" t="s">
        <v>2869</v>
      </c>
    </row>
    <row r="52" spans="1:6" x14ac:dyDescent="0.35">
      <c r="A52" t="s">
        <v>271</v>
      </c>
      <c r="B52" t="str">
        <f t="shared" si="0"/>
        <v>MarET02</v>
      </c>
      <c r="C52" s="412">
        <v>8.3057341185665406E-2</v>
      </c>
      <c r="D52">
        <v>1</v>
      </c>
      <c r="E52" t="s">
        <v>3358</v>
      </c>
      <c r="F52" t="s">
        <v>2869</v>
      </c>
    </row>
    <row r="53" spans="1:6" x14ac:dyDescent="0.35">
      <c r="A53" t="s">
        <v>272</v>
      </c>
      <c r="B53" t="str">
        <f t="shared" si="0"/>
        <v>AprET02</v>
      </c>
      <c r="C53" s="412">
        <v>9.1408419043312095E-2</v>
      </c>
      <c r="D53">
        <v>1</v>
      </c>
      <c r="E53" t="s">
        <v>3358</v>
      </c>
      <c r="F53" t="s">
        <v>2869</v>
      </c>
    </row>
    <row r="54" spans="1:6" x14ac:dyDescent="0.35">
      <c r="A54" t="s">
        <v>273</v>
      </c>
      <c r="B54" t="str">
        <f t="shared" si="0"/>
        <v>MayET02</v>
      </c>
      <c r="C54" s="412">
        <v>0.12854095954422901</v>
      </c>
      <c r="D54">
        <v>1</v>
      </c>
      <c r="E54" t="s">
        <v>3358</v>
      </c>
      <c r="F54" t="s">
        <v>2869</v>
      </c>
    </row>
    <row r="55" spans="1:6" x14ac:dyDescent="0.35">
      <c r="A55" t="s">
        <v>274</v>
      </c>
      <c r="B55" t="str">
        <f t="shared" si="0"/>
        <v>JuneET02</v>
      </c>
      <c r="C55" s="412">
        <v>0.110063927388844</v>
      </c>
      <c r="D55">
        <v>1</v>
      </c>
      <c r="E55" t="s">
        <v>3358</v>
      </c>
      <c r="F55" t="s">
        <v>2869</v>
      </c>
    </row>
    <row r="56" spans="1:6" x14ac:dyDescent="0.35">
      <c r="A56" t="s">
        <v>275</v>
      </c>
      <c r="B56" t="str">
        <f t="shared" si="0"/>
        <v>JulyET02</v>
      </c>
      <c r="C56" s="412">
        <v>8.8776240502924597E-2</v>
      </c>
      <c r="D56">
        <v>1</v>
      </c>
      <c r="E56" t="s">
        <v>3358</v>
      </c>
      <c r="F56" t="s">
        <v>2869</v>
      </c>
    </row>
    <row r="57" spans="1:6" x14ac:dyDescent="0.35">
      <c r="A57" t="s">
        <v>276</v>
      </c>
      <c r="B57" t="str">
        <f t="shared" si="0"/>
        <v>AugET02</v>
      </c>
      <c r="C57" s="412">
        <v>4.7855591203143102E-2</v>
      </c>
      <c r="D57">
        <v>1</v>
      </c>
      <c r="E57" t="s">
        <v>3358</v>
      </c>
      <c r="F57" t="s">
        <v>2869</v>
      </c>
    </row>
    <row r="58" spans="1:6" x14ac:dyDescent="0.35">
      <c r="A58" t="s">
        <v>277</v>
      </c>
      <c r="B58" t="str">
        <f t="shared" si="0"/>
        <v>SeptET02</v>
      </c>
      <c r="C58" s="412">
        <v>3.1295713444432403E-2</v>
      </c>
      <c r="D58">
        <v>1</v>
      </c>
      <c r="E58" t="s">
        <v>3358</v>
      </c>
      <c r="F58" t="s">
        <v>2869</v>
      </c>
    </row>
    <row r="59" spans="1:6" x14ac:dyDescent="0.35">
      <c r="A59" t="s">
        <v>278</v>
      </c>
      <c r="B59" t="str">
        <f t="shared" si="0"/>
        <v>OctET02</v>
      </c>
      <c r="C59" s="412">
        <v>6.5555611557017293E-2</v>
      </c>
      <c r="D59">
        <v>1</v>
      </c>
      <c r="E59" t="s">
        <v>3358</v>
      </c>
      <c r="F59" t="s">
        <v>2869</v>
      </c>
    </row>
    <row r="60" spans="1:6" x14ac:dyDescent="0.35">
      <c r="A60" t="s">
        <v>279</v>
      </c>
      <c r="B60" t="str">
        <f t="shared" si="0"/>
        <v>NovET02</v>
      </c>
      <c r="C60" s="412">
        <v>6.0795718292669797E-2</v>
      </c>
      <c r="D60">
        <v>1</v>
      </c>
      <c r="E60" t="s">
        <v>3358</v>
      </c>
      <c r="F60" t="s">
        <v>2869</v>
      </c>
    </row>
    <row r="61" spans="1:6" x14ac:dyDescent="0.35">
      <c r="A61" t="s">
        <v>280</v>
      </c>
      <c r="B61" t="str">
        <f t="shared" si="0"/>
        <v>DecET02</v>
      </c>
      <c r="C61" s="412">
        <v>5.2693463312806797E-2</v>
      </c>
      <c r="D61">
        <v>1</v>
      </c>
      <c r="E61" t="s">
        <v>3358</v>
      </c>
      <c r="F61" t="s">
        <v>2869</v>
      </c>
    </row>
    <row r="62" spans="1:6" x14ac:dyDescent="0.35">
      <c r="A62" t="s">
        <v>269</v>
      </c>
      <c r="B62" t="str">
        <f t="shared" si="0"/>
        <v>JanET03</v>
      </c>
      <c r="C62" s="412">
        <v>7.3215020513968401E-2</v>
      </c>
      <c r="D62">
        <v>1</v>
      </c>
      <c r="E62" t="s">
        <v>3359</v>
      </c>
      <c r="F62" t="s">
        <v>2871</v>
      </c>
    </row>
    <row r="63" spans="1:6" x14ac:dyDescent="0.35">
      <c r="A63" t="s">
        <v>270</v>
      </c>
      <c r="B63" t="str">
        <f t="shared" si="0"/>
        <v>FebET03</v>
      </c>
      <c r="C63" s="412">
        <v>8.0759360654443793E-2</v>
      </c>
      <c r="D63">
        <v>1</v>
      </c>
      <c r="E63" t="s">
        <v>3359</v>
      </c>
      <c r="F63" t="s">
        <v>2871</v>
      </c>
    </row>
    <row r="64" spans="1:6" x14ac:dyDescent="0.35">
      <c r="A64" t="s">
        <v>271</v>
      </c>
      <c r="B64" t="str">
        <f t="shared" si="0"/>
        <v>MarET03</v>
      </c>
      <c r="C64" s="412">
        <v>9.7303723372625203E-2</v>
      </c>
      <c r="D64">
        <v>1</v>
      </c>
      <c r="E64" t="s">
        <v>3359</v>
      </c>
      <c r="F64" t="s">
        <v>2871</v>
      </c>
    </row>
    <row r="65" spans="1:6" x14ac:dyDescent="0.35">
      <c r="A65" t="s">
        <v>272</v>
      </c>
      <c r="B65" t="str">
        <f t="shared" si="0"/>
        <v>AprET03</v>
      </c>
      <c r="C65" s="412">
        <v>8.7542573457591796E-2</v>
      </c>
      <c r="D65">
        <v>1</v>
      </c>
      <c r="E65" t="s">
        <v>3359</v>
      </c>
      <c r="F65" t="s">
        <v>2871</v>
      </c>
    </row>
    <row r="66" spans="1:6" x14ac:dyDescent="0.35">
      <c r="A66" t="s">
        <v>273</v>
      </c>
      <c r="B66" t="str">
        <f t="shared" ref="B66:B129" si="1">_xlfn.CONCAT(A66,F66)</f>
        <v>MayET03</v>
      </c>
      <c r="C66" s="412">
        <v>7.5933322382079393E-2</v>
      </c>
      <c r="D66">
        <v>1</v>
      </c>
      <c r="E66" t="s">
        <v>3359</v>
      </c>
      <c r="F66" t="s">
        <v>2871</v>
      </c>
    </row>
    <row r="67" spans="1:6" x14ac:dyDescent="0.35">
      <c r="A67" t="s">
        <v>274</v>
      </c>
      <c r="B67" t="str">
        <f t="shared" si="1"/>
        <v>JuneET03</v>
      </c>
      <c r="C67" s="412">
        <v>6.2686359255245794E-2</v>
      </c>
      <c r="D67">
        <v>1</v>
      </c>
      <c r="E67" t="s">
        <v>3359</v>
      </c>
      <c r="F67" t="s">
        <v>2871</v>
      </c>
    </row>
    <row r="68" spans="1:6" x14ac:dyDescent="0.35">
      <c r="A68" t="s">
        <v>275</v>
      </c>
      <c r="B68" t="str">
        <f t="shared" si="1"/>
        <v>JulyET03</v>
      </c>
      <c r="C68" s="412">
        <v>8.6314041705917902E-2</v>
      </c>
      <c r="D68">
        <v>1</v>
      </c>
      <c r="E68" t="s">
        <v>3359</v>
      </c>
      <c r="F68" t="s">
        <v>2871</v>
      </c>
    </row>
    <row r="69" spans="1:6" x14ac:dyDescent="0.35">
      <c r="A69" t="s">
        <v>276</v>
      </c>
      <c r="B69" t="str">
        <f t="shared" si="1"/>
        <v>AugET03</v>
      </c>
      <c r="C69" s="412">
        <v>0.10510507714313699</v>
      </c>
      <c r="D69">
        <v>1</v>
      </c>
      <c r="E69" t="s">
        <v>3359</v>
      </c>
      <c r="F69" t="s">
        <v>2871</v>
      </c>
    </row>
    <row r="70" spans="1:6" x14ac:dyDescent="0.35">
      <c r="A70" t="s">
        <v>277</v>
      </c>
      <c r="B70" t="str">
        <f t="shared" si="1"/>
        <v>SeptET03</v>
      </c>
      <c r="C70" s="412">
        <v>0.102730579396168</v>
      </c>
      <c r="D70">
        <v>1</v>
      </c>
      <c r="E70" t="s">
        <v>3359</v>
      </c>
      <c r="F70" t="s">
        <v>2871</v>
      </c>
    </row>
    <row r="71" spans="1:6" x14ac:dyDescent="0.35">
      <c r="A71" t="s">
        <v>278</v>
      </c>
      <c r="B71" t="str">
        <f t="shared" si="1"/>
        <v>OctET03</v>
      </c>
      <c r="C71" s="412">
        <v>7.1352256743233602E-2</v>
      </c>
      <c r="D71">
        <v>1</v>
      </c>
      <c r="E71" t="s">
        <v>3359</v>
      </c>
      <c r="F71" t="s">
        <v>2871</v>
      </c>
    </row>
    <row r="72" spans="1:6" x14ac:dyDescent="0.35">
      <c r="A72" t="s">
        <v>279</v>
      </c>
      <c r="B72" t="str">
        <f t="shared" si="1"/>
        <v>NovET03</v>
      </c>
      <c r="C72" s="412">
        <v>8.0057405568158102E-2</v>
      </c>
      <c r="D72">
        <v>1</v>
      </c>
      <c r="E72" t="s">
        <v>3359</v>
      </c>
      <c r="F72" t="s">
        <v>2871</v>
      </c>
    </row>
    <row r="73" spans="1:6" x14ac:dyDescent="0.35">
      <c r="A73" t="s">
        <v>280</v>
      </c>
      <c r="B73" t="str">
        <f t="shared" si="1"/>
        <v>DecET03</v>
      </c>
      <c r="C73" s="412">
        <v>7.7000279807430794E-2</v>
      </c>
      <c r="D73">
        <v>1</v>
      </c>
      <c r="E73" t="s">
        <v>3359</v>
      </c>
      <c r="F73" t="s">
        <v>2871</v>
      </c>
    </row>
    <row r="74" spans="1:6" x14ac:dyDescent="0.35">
      <c r="A74" t="s">
        <v>269</v>
      </c>
      <c r="B74" t="str">
        <f t="shared" si="1"/>
        <v>JanET04</v>
      </c>
      <c r="C74" s="412">
        <v>9.5276942203046194E-2</v>
      </c>
      <c r="D74">
        <v>1</v>
      </c>
      <c r="E74" t="s">
        <v>3360</v>
      </c>
      <c r="F74" t="s">
        <v>2872</v>
      </c>
    </row>
    <row r="75" spans="1:6" x14ac:dyDescent="0.35">
      <c r="A75" t="s">
        <v>270</v>
      </c>
      <c r="B75" t="str">
        <f t="shared" si="1"/>
        <v>FebET04</v>
      </c>
      <c r="C75" s="412">
        <v>9.0759896157263903E-2</v>
      </c>
      <c r="D75">
        <v>1</v>
      </c>
      <c r="E75" t="s">
        <v>3360</v>
      </c>
      <c r="F75" t="s">
        <v>2872</v>
      </c>
    </row>
    <row r="76" spans="1:6" x14ac:dyDescent="0.35">
      <c r="A76" t="s">
        <v>271</v>
      </c>
      <c r="B76" t="str">
        <f t="shared" si="1"/>
        <v>MarET04</v>
      </c>
      <c r="C76" s="412">
        <v>9.4408035576808894E-2</v>
      </c>
      <c r="D76">
        <v>1</v>
      </c>
      <c r="E76" t="s">
        <v>3360</v>
      </c>
      <c r="F76" t="s">
        <v>2872</v>
      </c>
    </row>
    <row r="77" spans="1:6" x14ac:dyDescent="0.35">
      <c r="A77" t="s">
        <v>272</v>
      </c>
      <c r="B77" t="str">
        <f t="shared" si="1"/>
        <v>AprET04</v>
      </c>
      <c r="C77" s="412">
        <v>8.1631306167197604E-2</v>
      </c>
      <c r="D77">
        <v>1</v>
      </c>
      <c r="E77" t="s">
        <v>3360</v>
      </c>
      <c r="F77" t="s">
        <v>2872</v>
      </c>
    </row>
    <row r="78" spans="1:6" x14ac:dyDescent="0.35">
      <c r="A78" t="s">
        <v>273</v>
      </c>
      <c r="B78" t="str">
        <f t="shared" si="1"/>
        <v>MayET04</v>
      </c>
      <c r="C78" s="412">
        <v>9.0941206490117096E-2</v>
      </c>
      <c r="D78">
        <v>1</v>
      </c>
      <c r="E78" t="s">
        <v>3360</v>
      </c>
      <c r="F78" t="s">
        <v>2872</v>
      </c>
    </row>
    <row r="79" spans="1:6" x14ac:dyDescent="0.35">
      <c r="A79" t="s">
        <v>274</v>
      </c>
      <c r="B79" t="str">
        <f t="shared" si="1"/>
        <v>JuneET04</v>
      </c>
      <c r="C79" s="412">
        <v>8.9449106592488406E-2</v>
      </c>
      <c r="D79">
        <v>1</v>
      </c>
      <c r="E79" t="s">
        <v>3360</v>
      </c>
      <c r="F79" t="s">
        <v>2872</v>
      </c>
    </row>
    <row r="80" spans="1:6" x14ac:dyDescent="0.35">
      <c r="A80" t="s">
        <v>275</v>
      </c>
      <c r="B80" t="str">
        <f t="shared" si="1"/>
        <v>JulyET04</v>
      </c>
      <c r="C80" s="412">
        <v>8.3909266408871905E-2</v>
      </c>
      <c r="D80">
        <v>1</v>
      </c>
      <c r="E80" t="s">
        <v>3360</v>
      </c>
      <c r="F80" t="s">
        <v>2872</v>
      </c>
    </row>
    <row r="81" spans="1:6" x14ac:dyDescent="0.35">
      <c r="A81" t="s">
        <v>276</v>
      </c>
      <c r="B81" t="str">
        <f t="shared" si="1"/>
        <v>AugET04</v>
      </c>
      <c r="C81" s="412">
        <v>9.0376977349690205E-2</v>
      </c>
      <c r="D81">
        <v>1</v>
      </c>
      <c r="E81" t="s">
        <v>3360</v>
      </c>
      <c r="F81" t="s">
        <v>2872</v>
      </c>
    </row>
    <row r="82" spans="1:6" x14ac:dyDescent="0.35">
      <c r="A82" t="s">
        <v>277</v>
      </c>
      <c r="B82" t="str">
        <f t="shared" si="1"/>
        <v>SeptET04</v>
      </c>
      <c r="C82" s="412">
        <v>8.6065126328565306E-2</v>
      </c>
      <c r="D82">
        <v>1</v>
      </c>
      <c r="E82" t="s">
        <v>3360</v>
      </c>
      <c r="F82" t="s">
        <v>2872</v>
      </c>
    </row>
    <row r="83" spans="1:6" x14ac:dyDescent="0.35">
      <c r="A83" t="s">
        <v>278</v>
      </c>
      <c r="B83" t="str">
        <f t="shared" si="1"/>
        <v>OctET04</v>
      </c>
      <c r="C83" s="412">
        <v>7.4317226790385299E-2</v>
      </c>
      <c r="D83">
        <v>1</v>
      </c>
      <c r="E83" t="s">
        <v>3360</v>
      </c>
      <c r="F83" t="s">
        <v>2872</v>
      </c>
    </row>
    <row r="84" spans="1:6" x14ac:dyDescent="0.35">
      <c r="A84" t="s">
        <v>279</v>
      </c>
      <c r="B84" t="str">
        <f t="shared" si="1"/>
        <v>NovET04</v>
      </c>
      <c r="C84" s="412">
        <v>7.5794930007336198E-2</v>
      </c>
      <c r="D84">
        <v>1</v>
      </c>
      <c r="E84" t="s">
        <v>3360</v>
      </c>
      <c r="F84" t="s">
        <v>2872</v>
      </c>
    </row>
    <row r="85" spans="1:6" x14ac:dyDescent="0.35">
      <c r="A85" t="s">
        <v>280</v>
      </c>
      <c r="B85" t="str">
        <f t="shared" si="1"/>
        <v>DecET04</v>
      </c>
      <c r="C85" s="412">
        <v>4.7069979928228999E-2</v>
      </c>
      <c r="D85">
        <v>1</v>
      </c>
      <c r="E85" t="s">
        <v>3360</v>
      </c>
      <c r="F85" t="s">
        <v>2872</v>
      </c>
    </row>
    <row r="86" spans="1:6" x14ac:dyDescent="0.35">
      <c r="A86" t="s">
        <v>269</v>
      </c>
      <c r="B86" t="str">
        <f t="shared" si="1"/>
        <v>JanET05</v>
      </c>
      <c r="C86" s="412">
        <v>0.12665112663851</v>
      </c>
      <c r="D86">
        <v>1</v>
      </c>
      <c r="E86" t="s">
        <v>3361</v>
      </c>
      <c r="F86" t="s">
        <v>2873</v>
      </c>
    </row>
    <row r="87" spans="1:6" x14ac:dyDescent="0.35">
      <c r="A87" t="s">
        <v>270</v>
      </c>
      <c r="B87" t="str">
        <f t="shared" si="1"/>
        <v>FebET05</v>
      </c>
      <c r="C87" s="412">
        <v>9.5858291524042905E-2</v>
      </c>
      <c r="D87">
        <v>1</v>
      </c>
      <c r="E87" t="s">
        <v>3361</v>
      </c>
      <c r="F87" t="s">
        <v>2873</v>
      </c>
    </row>
    <row r="88" spans="1:6" x14ac:dyDescent="0.35">
      <c r="A88" t="s">
        <v>271</v>
      </c>
      <c r="B88" t="str">
        <f t="shared" si="1"/>
        <v>MarET05</v>
      </c>
      <c r="C88" s="412">
        <v>0.10597568194856501</v>
      </c>
      <c r="D88">
        <v>1</v>
      </c>
      <c r="E88" t="s">
        <v>3361</v>
      </c>
      <c r="F88" t="s">
        <v>2873</v>
      </c>
    </row>
    <row r="89" spans="1:6" x14ac:dyDescent="0.35">
      <c r="A89" t="s">
        <v>272</v>
      </c>
      <c r="B89" t="str">
        <f t="shared" si="1"/>
        <v>AprET05</v>
      </c>
      <c r="C89" s="412">
        <v>6.3617234782729404E-2</v>
      </c>
      <c r="D89">
        <v>1</v>
      </c>
      <c r="E89" t="s">
        <v>3361</v>
      </c>
      <c r="F89" t="s">
        <v>2873</v>
      </c>
    </row>
    <row r="90" spans="1:6" x14ac:dyDescent="0.35">
      <c r="A90" t="s">
        <v>273</v>
      </c>
      <c r="B90" t="str">
        <f t="shared" si="1"/>
        <v>MayET05</v>
      </c>
      <c r="C90" s="412">
        <v>0.107100610446238</v>
      </c>
      <c r="D90">
        <v>1</v>
      </c>
      <c r="E90" t="s">
        <v>3361</v>
      </c>
      <c r="F90" t="s">
        <v>2873</v>
      </c>
    </row>
    <row r="91" spans="1:6" x14ac:dyDescent="0.35">
      <c r="A91" t="s">
        <v>274</v>
      </c>
      <c r="B91" t="str">
        <f t="shared" si="1"/>
        <v>JuneET05</v>
      </c>
      <c r="C91" s="412">
        <v>9.7748498755981197E-2</v>
      </c>
      <c r="D91">
        <v>1</v>
      </c>
      <c r="E91" t="s">
        <v>3361</v>
      </c>
      <c r="F91" t="s">
        <v>2873</v>
      </c>
    </row>
    <row r="92" spans="1:6" x14ac:dyDescent="0.35">
      <c r="A92" t="s">
        <v>275</v>
      </c>
      <c r="B92" t="str">
        <f t="shared" si="1"/>
        <v>JulyET05</v>
      </c>
      <c r="C92" s="412">
        <v>8.5496913821880696E-2</v>
      </c>
      <c r="D92">
        <v>1</v>
      </c>
      <c r="E92" t="s">
        <v>3361</v>
      </c>
      <c r="F92" t="s">
        <v>2873</v>
      </c>
    </row>
    <row r="93" spans="1:6" x14ac:dyDescent="0.35">
      <c r="A93" t="s">
        <v>276</v>
      </c>
      <c r="B93" t="str">
        <f t="shared" si="1"/>
        <v>AugET05</v>
      </c>
      <c r="C93" s="412">
        <v>8.6352851939908007E-2</v>
      </c>
      <c r="D93">
        <v>1</v>
      </c>
      <c r="E93" t="s">
        <v>3361</v>
      </c>
      <c r="F93" t="s">
        <v>2873</v>
      </c>
    </row>
    <row r="94" spans="1:6" x14ac:dyDescent="0.35">
      <c r="A94" t="s">
        <v>277</v>
      </c>
      <c r="B94" t="str">
        <f t="shared" si="1"/>
        <v>SeptET05</v>
      </c>
      <c r="C94" s="412">
        <v>7.8326742531016597E-2</v>
      </c>
      <c r="D94">
        <v>1</v>
      </c>
      <c r="E94" t="s">
        <v>3361</v>
      </c>
      <c r="F94" t="s">
        <v>2873</v>
      </c>
    </row>
    <row r="95" spans="1:6" x14ac:dyDescent="0.35">
      <c r="A95" t="s">
        <v>278</v>
      </c>
      <c r="B95" t="str">
        <f t="shared" si="1"/>
        <v>OctET05</v>
      </c>
      <c r="C95" s="412">
        <v>5.0162480704962598E-2</v>
      </c>
      <c r="D95">
        <v>1</v>
      </c>
      <c r="E95" t="s">
        <v>3361</v>
      </c>
      <c r="F95" t="s">
        <v>2873</v>
      </c>
    </row>
    <row r="96" spans="1:6" x14ac:dyDescent="0.35">
      <c r="A96" t="s">
        <v>279</v>
      </c>
      <c r="B96" t="str">
        <f t="shared" si="1"/>
        <v>NovET05</v>
      </c>
      <c r="C96" s="412">
        <v>5.5283216021023901E-2</v>
      </c>
      <c r="D96">
        <v>1</v>
      </c>
      <c r="E96" t="s">
        <v>3361</v>
      </c>
      <c r="F96" t="s">
        <v>2873</v>
      </c>
    </row>
    <row r="97" spans="1:6" x14ac:dyDescent="0.35">
      <c r="A97" t="s">
        <v>280</v>
      </c>
      <c r="B97" t="str">
        <f t="shared" si="1"/>
        <v>DecET05</v>
      </c>
      <c r="C97" s="412">
        <v>4.7426350885141799E-2</v>
      </c>
      <c r="D97">
        <v>1</v>
      </c>
      <c r="E97" t="s">
        <v>3361</v>
      </c>
      <c r="F97" t="s">
        <v>2873</v>
      </c>
    </row>
    <row r="98" spans="1:6" x14ac:dyDescent="0.35">
      <c r="A98" t="s">
        <v>269</v>
      </c>
      <c r="B98" t="str">
        <f t="shared" si="1"/>
        <v>JanET06</v>
      </c>
      <c r="C98" s="412">
        <v>9.8730657896003604E-2</v>
      </c>
      <c r="D98">
        <v>1</v>
      </c>
      <c r="E98" t="s">
        <v>3362</v>
      </c>
      <c r="F98" t="s">
        <v>2876</v>
      </c>
    </row>
    <row r="99" spans="1:6" x14ac:dyDescent="0.35">
      <c r="A99" t="s">
        <v>270</v>
      </c>
      <c r="B99" t="str">
        <f t="shared" si="1"/>
        <v>FebET06</v>
      </c>
      <c r="C99" s="412">
        <v>9.1888708369127506E-2</v>
      </c>
      <c r="D99">
        <v>1</v>
      </c>
      <c r="E99" t="s">
        <v>3362</v>
      </c>
      <c r="F99" t="s">
        <v>2876</v>
      </c>
    </row>
    <row r="100" spans="1:6" x14ac:dyDescent="0.35">
      <c r="A100" t="s">
        <v>271</v>
      </c>
      <c r="B100" t="str">
        <f t="shared" si="1"/>
        <v>MarET06</v>
      </c>
      <c r="C100" s="412">
        <v>8.0632307432735306E-2</v>
      </c>
      <c r="D100">
        <v>1</v>
      </c>
      <c r="E100" t="s">
        <v>3362</v>
      </c>
      <c r="F100" t="s">
        <v>2876</v>
      </c>
    </row>
    <row r="101" spans="1:6" x14ac:dyDescent="0.35">
      <c r="A101" t="s">
        <v>272</v>
      </c>
      <c r="B101" t="str">
        <f t="shared" si="1"/>
        <v>AprET06</v>
      </c>
      <c r="C101" s="412">
        <v>8.30445582672662E-2</v>
      </c>
      <c r="D101">
        <v>1</v>
      </c>
      <c r="E101" t="s">
        <v>3362</v>
      </c>
      <c r="F101" t="s">
        <v>2876</v>
      </c>
    </row>
    <row r="102" spans="1:6" x14ac:dyDescent="0.35">
      <c r="A102" t="s">
        <v>273</v>
      </c>
      <c r="B102" t="str">
        <f t="shared" si="1"/>
        <v>MayET06</v>
      </c>
      <c r="C102" s="412">
        <v>8.6791018955436505E-2</v>
      </c>
      <c r="D102">
        <v>1</v>
      </c>
      <c r="E102" t="s">
        <v>3362</v>
      </c>
      <c r="F102" t="s">
        <v>2876</v>
      </c>
    </row>
    <row r="103" spans="1:6" x14ac:dyDescent="0.35">
      <c r="A103" t="s">
        <v>274</v>
      </c>
      <c r="B103" t="str">
        <f t="shared" si="1"/>
        <v>JuneET06</v>
      </c>
      <c r="C103" s="412">
        <v>0.11168180157944101</v>
      </c>
      <c r="D103">
        <v>1</v>
      </c>
      <c r="E103" t="s">
        <v>3362</v>
      </c>
      <c r="F103" t="s">
        <v>2876</v>
      </c>
    </row>
    <row r="104" spans="1:6" x14ac:dyDescent="0.35">
      <c r="A104" t="s">
        <v>275</v>
      </c>
      <c r="B104" t="str">
        <f t="shared" si="1"/>
        <v>JulyET06</v>
      </c>
      <c r="C104" s="412">
        <v>0.11681766728509201</v>
      </c>
      <c r="D104">
        <v>1</v>
      </c>
      <c r="E104" t="s">
        <v>3362</v>
      </c>
      <c r="F104" t="s">
        <v>2876</v>
      </c>
    </row>
    <row r="105" spans="1:6" x14ac:dyDescent="0.35">
      <c r="A105" t="s">
        <v>276</v>
      </c>
      <c r="B105" t="str">
        <f t="shared" si="1"/>
        <v>AugET06</v>
      </c>
      <c r="C105" s="412">
        <v>7.6739559956737799E-2</v>
      </c>
      <c r="D105">
        <v>1</v>
      </c>
      <c r="E105" t="s">
        <v>3362</v>
      </c>
      <c r="F105" t="s">
        <v>2876</v>
      </c>
    </row>
    <row r="106" spans="1:6" x14ac:dyDescent="0.35">
      <c r="A106" t="s">
        <v>277</v>
      </c>
      <c r="B106" t="str">
        <f t="shared" si="1"/>
        <v>SeptET06</v>
      </c>
      <c r="C106" s="412">
        <v>8.2370788099667094E-2</v>
      </c>
      <c r="D106">
        <v>1</v>
      </c>
      <c r="E106" t="s">
        <v>3362</v>
      </c>
      <c r="F106" t="s">
        <v>2876</v>
      </c>
    </row>
    <row r="107" spans="1:6" x14ac:dyDescent="0.35">
      <c r="A107" t="s">
        <v>278</v>
      </c>
      <c r="B107" t="str">
        <f t="shared" si="1"/>
        <v>OctET06</v>
      </c>
      <c r="C107" s="412">
        <v>7.7896509256574598E-2</v>
      </c>
      <c r="D107">
        <v>1</v>
      </c>
      <c r="E107" t="s">
        <v>3362</v>
      </c>
      <c r="F107" t="s">
        <v>2876</v>
      </c>
    </row>
    <row r="108" spans="1:6" x14ac:dyDescent="0.35">
      <c r="A108" t="s">
        <v>279</v>
      </c>
      <c r="B108" t="str">
        <f t="shared" si="1"/>
        <v>NovET06</v>
      </c>
      <c r="C108" s="412">
        <v>4.5603011085689503E-2</v>
      </c>
      <c r="D108">
        <v>1</v>
      </c>
      <c r="E108" t="s">
        <v>3362</v>
      </c>
      <c r="F108" t="s">
        <v>2876</v>
      </c>
    </row>
    <row r="109" spans="1:6" x14ac:dyDescent="0.35">
      <c r="A109" t="s">
        <v>280</v>
      </c>
      <c r="B109" t="str">
        <f t="shared" si="1"/>
        <v>DecET06</v>
      </c>
      <c r="C109" s="412">
        <v>4.7803411816228901E-2</v>
      </c>
      <c r="D109">
        <v>1</v>
      </c>
      <c r="E109" t="s">
        <v>3362</v>
      </c>
      <c r="F109" t="s">
        <v>2876</v>
      </c>
    </row>
    <row r="110" spans="1:6" x14ac:dyDescent="0.35">
      <c r="A110" t="s">
        <v>269</v>
      </c>
      <c r="B110" t="str">
        <f t="shared" si="1"/>
        <v>JanET07</v>
      </c>
      <c r="C110" s="412">
        <v>0.1029818095797</v>
      </c>
      <c r="D110">
        <v>1</v>
      </c>
      <c r="E110" t="s">
        <v>3363</v>
      </c>
      <c r="F110" t="s">
        <v>2878</v>
      </c>
    </row>
    <row r="111" spans="1:6" x14ac:dyDescent="0.35">
      <c r="A111" t="s">
        <v>270</v>
      </c>
      <c r="B111" t="str">
        <f t="shared" si="1"/>
        <v>FebET07</v>
      </c>
      <c r="C111" s="412">
        <v>8.5040139539699494E-2</v>
      </c>
      <c r="D111">
        <v>1</v>
      </c>
      <c r="E111" t="s">
        <v>3363</v>
      </c>
      <c r="F111" t="s">
        <v>2878</v>
      </c>
    </row>
    <row r="112" spans="1:6" x14ac:dyDescent="0.35">
      <c r="A112" t="s">
        <v>271</v>
      </c>
      <c r="B112" t="str">
        <f t="shared" si="1"/>
        <v>MarET07</v>
      </c>
      <c r="C112" s="412">
        <v>6.3224966979639793E-2</v>
      </c>
      <c r="D112">
        <v>1</v>
      </c>
      <c r="E112" t="s">
        <v>3363</v>
      </c>
      <c r="F112" t="s">
        <v>2878</v>
      </c>
    </row>
    <row r="113" spans="1:6" x14ac:dyDescent="0.35">
      <c r="A113" t="s">
        <v>272</v>
      </c>
      <c r="B113" t="str">
        <f t="shared" si="1"/>
        <v>AprET07</v>
      </c>
      <c r="C113" s="412">
        <v>9.3590813012297602E-2</v>
      </c>
      <c r="D113">
        <v>1</v>
      </c>
      <c r="E113" t="s">
        <v>3363</v>
      </c>
      <c r="F113" t="s">
        <v>2878</v>
      </c>
    </row>
    <row r="114" spans="1:6" x14ac:dyDescent="0.35">
      <c r="A114" t="s">
        <v>273</v>
      </c>
      <c r="B114" t="str">
        <f t="shared" si="1"/>
        <v>MayET07</v>
      </c>
      <c r="C114" s="412">
        <v>8.9618409866999899E-2</v>
      </c>
      <c r="D114">
        <v>1</v>
      </c>
      <c r="E114" t="s">
        <v>3363</v>
      </c>
      <c r="F114" t="s">
        <v>2878</v>
      </c>
    </row>
    <row r="115" spans="1:6" x14ac:dyDescent="0.35">
      <c r="A115" t="s">
        <v>274</v>
      </c>
      <c r="B115" t="str">
        <f t="shared" si="1"/>
        <v>JuneET07</v>
      </c>
      <c r="C115" s="412">
        <v>9.50488415830084E-2</v>
      </c>
      <c r="D115">
        <v>1</v>
      </c>
      <c r="E115" t="s">
        <v>3363</v>
      </c>
      <c r="F115" t="s">
        <v>2878</v>
      </c>
    </row>
    <row r="116" spans="1:6" x14ac:dyDescent="0.35">
      <c r="A116" t="s">
        <v>275</v>
      </c>
      <c r="B116" t="str">
        <f t="shared" si="1"/>
        <v>JulyET07</v>
      </c>
      <c r="C116" s="412">
        <v>8.7688677490194905E-2</v>
      </c>
      <c r="D116">
        <v>1</v>
      </c>
      <c r="E116" t="s">
        <v>3363</v>
      </c>
      <c r="F116" t="s">
        <v>2878</v>
      </c>
    </row>
    <row r="117" spans="1:6" x14ac:dyDescent="0.35">
      <c r="A117" t="s">
        <v>276</v>
      </c>
      <c r="B117" t="str">
        <f t="shared" si="1"/>
        <v>AugET07</v>
      </c>
      <c r="C117" s="412">
        <v>8.27840791483829E-2</v>
      </c>
      <c r="D117">
        <v>1</v>
      </c>
      <c r="E117" t="s">
        <v>3363</v>
      </c>
      <c r="F117" t="s">
        <v>2878</v>
      </c>
    </row>
    <row r="118" spans="1:6" x14ac:dyDescent="0.35">
      <c r="A118" t="s">
        <v>277</v>
      </c>
      <c r="B118" t="str">
        <f t="shared" si="1"/>
        <v>SeptET07</v>
      </c>
      <c r="C118" s="412">
        <v>6.5825389428905604E-2</v>
      </c>
      <c r="D118">
        <v>1</v>
      </c>
      <c r="E118" t="s">
        <v>3363</v>
      </c>
      <c r="F118" t="s">
        <v>2878</v>
      </c>
    </row>
    <row r="119" spans="1:6" x14ac:dyDescent="0.35">
      <c r="A119" t="s">
        <v>278</v>
      </c>
      <c r="B119" t="str">
        <f t="shared" si="1"/>
        <v>OctET07</v>
      </c>
      <c r="C119" s="412">
        <v>7.5636705496391801E-2</v>
      </c>
      <c r="D119">
        <v>1</v>
      </c>
      <c r="E119" t="s">
        <v>3363</v>
      </c>
      <c r="F119" t="s">
        <v>2878</v>
      </c>
    </row>
    <row r="120" spans="1:6" x14ac:dyDescent="0.35">
      <c r="A120" t="s">
        <v>279</v>
      </c>
      <c r="B120" t="str">
        <f t="shared" si="1"/>
        <v>NovET07</v>
      </c>
      <c r="C120" s="412">
        <v>7.3172346304579305E-2</v>
      </c>
      <c r="D120">
        <v>1</v>
      </c>
      <c r="E120" t="s">
        <v>3363</v>
      </c>
      <c r="F120" t="s">
        <v>2878</v>
      </c>
    </row>
    <row r="121" spans="1:6" x14ac:dyDescent="0.35">
      <c r="A121" t="s">
        <v>280</v>
      </c>
      <c r="B121" t="str">
        <f t="shared" si="1"/>
        <v>DecET07</v>
      </c>
      <c r="C121" s="412">
        <v>8.5387821570199807E-2</v>
      </c>
      <c r="D121">
        <v>1</v>
      </c>
      <c r="E121" t="s">
        <v>3363</v>
      </c>
      <c r="F121" t="s">
        <v>2878</v>
      </c>
    </row>
    <row r="122" spans="1:6" x14ac:dyDescent="0.35">
      <c r="A122" t="s">
        <v>269</v>
      </c>
      <c r="B122" t="str">
        <f t="shared" si="1"/>
        <v>JanET12</v>
      </c>
      <c r="C122" s="412">
        <v>0.104474565881907</v>
      </c>
      <c r="D122">
        <v>1</v>
      </c>
      <c r="E122" t="s">
        <v>3364</v>
      </c>
      <c r="F122" t="s">
        <v>2880</v>
      </c>
    </row>
    <row r="123" spans="1:6" x14ac:dyDescent="0.35">
      <c r="A123" t="s">
        <v>270</v>
      </c>
      <c r="B123" t="str">
        <f t="shared" si="1"/>
        <v>FebET12</v>
      </c>
      <c r="C123" s="412">
        <v>9.3831708162952596E-2</v>
      </c>
      <c r="D123">
        <v>1</v>
      </c>
      <c r="E123" t="s">
        <v>3364</v>
      </c>
      <c r="F123" t="s">
        <v>2880</v>
      </c>
    </row>
    <row r="124" spans="1:6" x14ac:dyDescent="0.35">
      <c r="A124" t="s">
        <v>271</v>
      </c>
      <c r="B124" t="str">
        <f t="shared" si="1"/>
        <v>MarET12</v>
      </c>
      <c r="C124" s="412">
        <v>5.43907990353827E-2</v>
      </c>
      <c r="D124">
        <v>1</v>
      </c>
      <c r="E124" t="s">
        <v>3364</v>
      </c>
      <c r="F124" t="s">
        <v>2880</v>
      </c>
    </row>
    <row r="125" spans="1:6" x14ac:dyDescent="0.35">
      <c r="A125" t="s">
        <v>272</v>
      </c>
      <c r="B125" t="str">
        <f t="shared" si="1"/>
        <v>AprET12</v>
      </c>
      <c r="C125" s="412">
        <v>7.2831893666271505E-2</v>
      </c>
      <c r="D125">
        <v>1</v>
      </c>
      <c r="E125" t="s">
        <v>3364</v>
      </c>
      <c r="F125" t="s">
        <v>2880</v>
      </c>
    </row>
    <row r="126" spans="1:6" x14ac:dyDescent="0.35">
      <c r="A126" t="s">
        <v>273</v>
      </c>
      <c r="B126" t="str">
        <f t="shared" si="1"/>
        <v>MayET12</v>
      </c>
      <c r="C126" s="412">
        <v>0.102513844193343</v>
      </c>
      <c r="D126">
        <v>1</v>
      </c>
      <c r="E126" t="s">
        <v>3364</v>
      </c>
      <c r="F126" t="s">
        <v>2880</v>
      </c>
    </row>
    <row r="127" spans="1:6" x14ac:dyDescent="0.35">
      <c r="A127" t="s">
        <v>274</v>
      </c>
      <c r="B127" t="str">
        <f t="shared" si="1"/>
        <v>JuneET12</v>
      </c>
      <c r="C127" s="412">
        <v>0.111302765612524</v>
      </c>
      <c r="D127">
        <v>1</v>
      </c>
      <c r="E127" t="s">
        <v>3364</v>
      </c>
      <c r="F127" t="s">
        <v>2880</v>
      </c>
    </row>
    <row r="128" spans="1:6" x14ac:dyDescent="0.35">
      <c r="A128" t="s">
        <v>275</v>
      </c>
      <c r="B128" t="str">
        <f t="shared" si="1"/>
        <v>JulyET12</v>
      </c>
      <c r="C128" s="412">
        <v>6.8448466371474406E-2</v>
      </c>
      <c r="D128">
        <v>1</v>
      </c>
      <c r="E128" t="s">
        <v>3364</v>
      </c>
      <c r="F128" t="s">
        <v>2880</v>
      </c>
    </row>
    <row r="129" spans="1:6" x14ac:dyDescent="0.35">
      <c r="A129" t="s">
        <v>276</v>
      </c>
      <c r="B129" t="str">
        <f t="shared" si="1"/>
        <v>AugET12</v>
      </c>
      <c r="C129" s="412">
        <v>0.102790066700541</v>
      </c>
      <c r="D129">
        <v>1</v>
      </c>
      <c r="E129" t="s">
        <v>3364</v>
      </c>
      <c r="F129" t="s">
        <v>2880</v>
      </c>
    </row>
    <row r="130" spans="1:6" x14ac:dyDescent="0.35">
      <c r="A130" t="s">
        <v>277</v>
      </c>
      <c r="B130" t="str">
        <f t="shared" ref="B130:B169" si="2">_xlfn.CONCAT(A130,F130)</f>
        <v>SeptET12</v>
      </c>
      <c r="C130" s="412">
        <v>9.0566204521441804E-2</v>
      </c>
      <c r="D130">
        <v>1</v>
      </c>
      <c r="E130" t="s">
        <v>3364</v>
      </c>
      <c r="F130" t="s">
        <v>2880</v>
      </c>
    </row>
    <row r="131" spans="1:6" x14ac:dyDescent="0.35">
      <c r="A131" t="s">
        <v>278</v>
      </c>
      <c r="B131" t="str">
        <f t="shared" si="2"/>
        <v>OctET12</v>
      </c>
      <c r="C131" s="412">
        <v>8.2660859606248999E-2</v>
      </c>
      <c r="D131">
        <v>1</v>
      </c>
      <c r="E131" t="s">
        <v>3364</v>
      </c>
      <c r="F131" t="s">
        <v>2880</v>
      </c>
    </row>
    <row r="132" spans="1:6" x14ac:dyDescent="0.35">
      <c r="A132" t="s">
        <v>279</v>
      </c>
      <c r="B132" t="str">
        <f t="shared" si="2"/>
        <v>NovET12</v>
      </c>
      <c r="C132" s="412">
        <v>6.5860324066232795E-2</v>
      </c>
      <c r="D132">
        <v>1</v>
      </c>
      <c r="E132" t="s">
        <v>3364</v>
      </c>
      <c r="F132" t="s">
        <v>2880</v>
      </c>
    </row>
    <row r="133" spans="1:6" x14ac:dyDescent="0.35">
      <c r="A133" t="s">
        <v>280</v>
      </c>
      <c r="B133" t="str">
        <f t="shared" si="2"/>
        <v>DecET12</v>
      </c>
      <c r="C133" s="412">
        <v>5.03285021816803E-2</v>
      </c>
      <c r="D133">
        <v>1</v>
      </c>
      <c r="E133" t="s">
        <v>3364</v>
      </c>
      <c r="F133" t="s">
        <v>2880</v>
      </c>
    </row>
    <row r="134" spans="1:6" x14ac:dyDescent="0.35">
      <c r="A134" t="s">
        <v>269</v>
      </c>
      <c r="B134" t="str">
        <f t="shared" si="2"/>
        <v>JanET13</v>
      </c>
      <c r="C134" s="412">
        <v>9.5542442366008007E-2</v>
      </c>
      <c r="D134">
        <v>1</v>
      </c>
      <c r="E134" t="s">
        <v>3365</v>
      </c>
      <c r="F134" t="s">
        <v>2882</v>
      </c>
    </row>
    <row r="135" spans="1:6" x14ac:dyDescent="0.35">
      <c r="A135" t="s">
        <v>270</v>
      </c>
      <c r="B135" t="str">
        <f t="shared" si="2"/>
        <v>FebET13</v>
      </c>
      <c r="C135" s="412">
        <v>0.101006764229001</v>
      </c>
      <c r="D135">
        <v>1</v>
      </c>
      <c r="E135" t="s">
        <v>3365</v>
      </c>
      <c r="F135" t="s">
        <v>2882</v>
      </c>
    </row>
    <row r="136" spans="1:6" x14ac:dyDescent="0.35">
      <c r="A136" t="s">
        <v>271</v>
      </c>
      <c r="B136" t="str">
        <f t="shared" si="2"/>
        <v>MarET13</v>
      </c>
      <c r="C136" s="412">
        <v>9.3882458085874504E-2</v>
      </c>
      <c r="D136">
        <v>1</v>
      </c>
      <c r="E136" t="s">
        <v>3365</v>
      </c>
      <c r="F136" t="s">
        <v>2882</v>
      </c>
    </row>
    <row r="137" spans="1:6" x14ac:dyDescent="0.35">
      <c r="A137" t="s">
        <v>272</v>
      </c>
      <c r="B137" t="str">
        <f t="shared" si="2"/>
        <v>AprET13</v>
      </c>
      <c r="C137" s="412">
        <v>6.2568163144299305E-2</v>
      </c>
      <c r="D137">
        <v>1</v>
      </c>
      <c r="E137" t="s">
        <v>3365</v>
      </c>
      <c r="F137" t="s">
        <v>2882</v>
      </c>
    </row>
    <row r="138" spans="1:6" x14ac:dyDescent="0.35">
      <c r="A138" t="s">
        <v>273</v>
      </c>
      <c r="B138" t="str">
        <f t="shared" si="2"/>
        <v>MayET13</v>
      </c>
      <c r="C138" s="412">
        <v>0.116399282061574</v>
      </c>
      <c r="D138">
        <v>1</v>
      </c>
      <c r="E138" t="s">
        <v>3365</v>
      </c>
      <c r="F138" t="s">
        <v>2882</v>
      </c>
    </row>
    <row r="139" spans="1:6" x14ac:dyDescent="0.35">
      <c r="A139" t="s">
        <v>274</v>
      </c>
      <c r="B139" t="str">
        <f t="shared" si="2"/>
        <v>JuneET13</v>
      </c>
      <c r="C139" s="412">
        <v>8.6545671407926503E-2</v>
      </c>
      <c r="D139">
        <v>1</v>
      </c>
      <c r="E139" t="s">
        <v>3365</v>
      </c>
      <c r="F139" t="s">
        <v>2882</v>
      </c>
    </row>
    <row r="140" spans="1:6" x14ac:dyDescent="0.35">
      <c r="A140" t="s">
        <v>275</v>
      </c>
      <c r="B140" t="str">
        <f t="shared" si="2"/>
        <v>JulyET13</v>
      </c>
      <c r="C140" s="412">
        <v>8.5347770208764495E-2</v>
      </c>
      <c r="D140">
        <v>1</v>
      </c>
      <c r="E140" t="s">
        <v>3365</v>
      </c>
      <c r="F140" t="s">
        <v>2882</v>
      </c>
    </row>
    <row r="141" spans="1:6" x14ac:dyDescent="0.35">
      <c r="A141" t="s">
        <v>276</v>
      </c>
      <c r="B141" t="str">
        <f t="shared" si="2"/>
        <v>AugET13</v>
      </c>
      <c r="C141" s="412">
        <v>7.0098582817870098E-2</v>
      </c>
      <c r="D141">
        <v>1</v>
      </c>
      <c r="E141" t="s">
        <v>3365</v>
      </c>
      <c r="F141" t="s">
        <v>2882</v>
      </c>
    </row>
    <row r="142" spans="1:6" x14ac:dyDescent="0.35">
      <c r="A142" t="s">
        <v>277</v>
      </c>
      <c r="B142" t="str">
        <f t="shared" si="2"/>
        <v>SeptET13</v>
      </c>
      <c r="C142" s="412">
        <v>6.9289475788807703E-2</v>
      </c>
      <c r="D142">
        <v>1</v>
      </c>
      <c r="E142" t="s">
        <v>3365</v>
      </c>
      <c r="F142" t="s">
        <v>2882</v>
      </c>
    </row>
    <row r="143" spans="1:6" x14ac:dyDescent="0.35">
      <c r="A143" t="s">
        <v>278</v>
      </c>
      <c r="B143" t="str">
        <f t="shared" si="2"/>
        <v>OctET13</v>
      </c>
      <c r="C143" s="412">
        <v>7.2725267571382493E-2</v>
      </c>
      <c r="D143">
        <v>1</v>
      </c>
      <c r="E143" t="s">
        <v>3365</v>
      </c>
      <c r="F143" t="s">
        <v>2882</v>
      </c>
    </row>
    <row r="144" spans="1:6" x14ac:dyDescent="0.35">
      <c r="A144" t="s">
        <v>279</v>
      </c>
      <c r="B144" t="str">
        <f t="shared" si="2"/>
        <v>NovET13</v>
      </c>
      <c r="C144" s="412">
        <v>7.89905461762163E-2</v>
      </c>
      <c r="D144">
        <v>1</v>
      </c>
      <c r="E144" t="s">
        <v>3365</v>
      </c>
      <c r="F144" t="s">
        <v>2882</v>
      </c>
    </row>
    <row r="145" spans="1:6" x14ac:dyDescent="0.35">
      <c r="A145" t="s">
        <v>280</v>
      </c>
      <c r="B145" t="str">
        <f t="shared" si="2"/>
        <v>DecET13</v>
      </c>
      <c r="C145" s="412">
        <v>6.7603576142275495E-2</v>
      </c>
      <c r="D145">
        <v>1</v>
      </c>
      <c r="E145" t="s">
        <v>3365</v>
      </c>
      <c r="F145" t="s">
        <v>2882</v>
      </c>
    </row>
    <row r="146" spans="1:6" x14ac:dyDescent="0.35">
      <c r="A146" t="s">
        <v>269</v>
      </c>
      <c r="B146" t="str">
        <f t="shared" si="2"/>
        <v>JanET14</v>
      </c>
      <c r="C146" s="412">
        <v>9.6150420068166403E-2</v>
      </c>
      <c r="D146">
        <v>1</v>
      </c>
      <c r="E146" t="s">
        <v>3366</v>
      </c>
      <c r="F146" t="s">
        <v>2884</v>
      </c>
    </row>
    <row r="147" spans="1:6" x14ac:dyDescent="0.35">
      <c r="A147" t="s">
        <v>270</v>
      </c>
      <c r="B147" t="str">
        <f t="shared" si="2"/>
        <v>FebET14</v>
      </c>
      <c r="C147" s="412">
        <v>7.0895192110293201E-2</v>
      </c>
      <c r="D147">
        <v>1</v>
      </c>
      <c r="E147" t="s">
        <v>3366</v>
      </c>
      <c r="F147" t="s">
        <v>2884</v>
      </c>
    </row>
    <row r="148" spans="1:6" x14ac:dyDescent="0.35">
      <c r="A148" t="s">
        <v>271</v>
      </c>
      <c r="B148" t="str">
        <f t="shared" si="2"/>
        <v>MarET14</v>
      </c>
      <c r="C148" s="412">
        <v>8.4228346142514204E-2</v>
      </c>
      <c r="D148">
        <v>1</v>
      </c>
      <c r="E148" t="s">
        <v>3366</v>
      </c>
      <c r="F148" t="s">
        <v>2884</v>
      </c>
    </row>
    <row r="149" spans="1:6" x14ac:dyDescent="0.35">
      <c r="A149" t="s">
        <v>272</v>
      </c>
      <c r="B149" t="str">
        <f t="shared" si="2"/>
        <v>AprET14</v>
      </c>
      <c r="C149" s="412">
        <v>7.1844864423629404E-2</v>
      </c>
      <c r="D149">
        <v>1</v>
      </c>
      <c r="E149" t="s">
        <v>3366</v>
      </c>
      <c r="F149" t="s">
        <v>2884</v>
      </c>
    </row>
    <row r="150" spans="1:6" x14ac:dyDescent="0.35">
      <c r="A150" t="s">
        <v>273</v>
      </c>
      <c r="B150" t="str">
        <f t="shared" si="2"/>
        <v>MayET14</v>
      </c>
      <c r="C150" s="412">
        <v>4.3646601761714199E-2</v>
      </c>
      <c r="D150">
        <v>1</v>
      </c>
      <c r="E150" t="s">
        <v>3366</v>
      </c>
      <c r="F150" t="s">
        <v>2884</v>
      </c>
    </row>
    <row r="151" spans="1:6" x14ac:dyDescent="0.35">
      <c r="A151" t="s">
        <v>274</v>
      </c>
      <c r="B151" t="str">
        <f t="shared" si="2"/>
        <v>JuneET14</v>
      </c>
      <c r="C151" s="412">
        <v>0.115473553158547</v>
      </c>
      <c r="D151">
        <v>1</v>
      </c>
      <c r="E151" t="s">
        <v>3366</v>
      </c>
      <c r="F151" t="s">
        <v>2884</v>
      </c>
    </row>
    <row r="152" spans="1:6" x14ac:dyDescent="0.35">
      <c r="A152" t="s">
        <v>275</v>
      </c>
      <c r="B152" t="str">
        <f t="shared" si="2"/>
        <v>JulyET14</v>
      </c>
      <c r="C152" s="412">
        <v>0.102405641337484</v>
      </c>
      <c r="D152">
        <v>1</v>
      </c>
      <c r="E152" t="s">
        <v>3366</v>
      </c>
      <c r="F152" t="s">
        <v>2884</v>
      </c>
    </row>
    <row r="153" spans="1:6" x14ac:dyDescent="0.35">
      <c r="A153" t="s">
        <v>276</v>
      </c>
      <c r="B153" t="str">
        <f t="shared" si="2"/>
        <v>AugET14</v>
      </c>
      <c r="C153" s="412">
        <v>0.111501884032705</v>
      </c>
      <c r="D153">
        <v>1</v>
      </c>
      <c r="E153" t="s">
        <v>3366</v>
      </c>
      <c r="F153" t="s">
        <v>2884</v>
      </c>
    </row>
    <row r="154" spans="1:6" x14ac:dyDescent="0.35">
      <c r="A154" t="s">
        <v>277</v>
      </c>
      <c r="B154" t="str">
        <f t="shared" si="2"/>
        <v>SeptET14</v>
      </c>
      <c r="C154" s="412">
        <v>7.8591809810500901E-2</v>
      </c>
      <c r="D154">
        <v>1</v>
      </c>
      <c r="E154" t="s">
        <v>3366</v>
      </c>
      <c r="F154" t="s">
        <v>2884</v>
      </c>
    </row>
    <row r="155" spans="1:6" x14ac:dyDescent="0.35">
      <c r="A155" t="s">
        <v>278</v>
      </c>
      <c r="B155" t="str">
        <f t="shared" si="2"/>
        <v>OctET14</v>
      </c>
      <c r="C155" s="412">
        <v>6.3284257106929295E-2</v>
      </c>
      <c r="D155">
        <v>1</v>
      </c>
      <c r="E155" t="s">
        <v>3366</v>
      </c>
      <c r="F155" t="s">
        <v>2884</v>
      </c>
    </row>
    <row r="156" spans="1:6" x14ac:dyDescent="0.35">
      <c r="A156" t="s">
        <v>279</v>
      </c>
      <c r="B156" t="str">
        <f t="shared" si="2"/>
        <v>NovET14</v>
      </c>
      <c r="C156" s="412">
        <v>9.2879351459249193E-2</v>
      </c>
      <c r="D156">
        <v>1</v>
      </c>
      <c r="E156" t="s">
        <v>3366</v>
      </c>
      <c r="F156" t="s">
        <v>2884</v>
      </c>
    </row>
    <row r="157" spans="1:6" x14ac:dyDescent="0.35">
      <c r="A157" t="s">
        <v>280</v>
      </c>
      <c r="B157" t="str">
        <f t="shared" si="2"/>
        <v>DecET14</v>
      </c>
      <c r="C157" s="412">
        <v>6.9098078588266901E-2</v>
      </c>
      <c r="D157">
        <v>1</v>
      </c>
      <c r="E157" t="s">
        <v>3366</v>
      </c>
      <c r="F157" t="s">
        <v>2884</v>
      </c>
    </row>
    <row r="158" spans="1:6" x14ac:dyDescent="0.35">
      <c r="A158" t="s">
        <v>269</v>
      </c>
      <c r="B158" t="str">
        <f t="shared" si="2"/>
        <v>JanET15</v>
      </c>
      <c r="C158" s="412">
        <v>8.1045077945293906E-2</v>
      </c>
      <c r="D158">
        <v>1</v>
      </c>
      <c r="E158" t="s">
        <v>3367</v>
      </c>
      <c r="F158" t="s">
        <v>2885</v>
      </c>
    </row>
    <row r="159" spans="1:6" x14ac:dyDescent="0.35">
      <c r="A159" t="s">
        <v>270</v>
      </c>
      <c r="B159" t="str">
        <f t="shared" si="2"/>
        <v>FebET15</v>
      </c>
      <c r="C159" s="412">
        <v>8.5770478256495697E-2</v>
      </c>
      <c r="D159">
        <v>1</v>
      </c>
      <c r="E159" t="s">
        <v>3367</v>
      </c>
      <c r="F159" t="s">
        <v>2885</v>
      </c>
    </row>
    <row r="160" spans="1:6" x14ac:dyDescent="0.35">
      <c r="A160" t="s">
        <v>271</v>
      </c>
      <c r="B160" t="str">
        <f t="shared" si="2"/>
        <v>MarET15</v>
      </c>
      <c r="C160" s="412">
        <v>7.5381590232430407E-2</v>
      </c>
      <c r="D160">
        <v>1</v>
      </c>
      <c r="E160" t="s">
        <v>3367</v>
      </c>
      <c r="F160" t="s">
        <v>2885</v>
      </c>
    </row>
    <row r="161" spans="1:6" x14ac:dyDescent="0.35">
      <c r="A161" t="s">
        <v>272</v>
      </c>
      <c r="B161" t="str">
        <f t="shared" si="2"/>
        <v>AprET15</v>
      </c>
      <c r="C161" s="412">
        <v>7.8487189655032402E-2</v>
      </c>
      <c r="D161">
        <v>1</v>
      </c>
      <c r="E161" t="s">
        <v>3367</v>
      </c>
      <c r="F161" t="s">
        <v>2885</v>
      </c>
    </row>
    <row r="162" spans="1:6" x14ac:dyDescent="0.35">
      <c r="A162" t="s">
        <v>273</v>
      </c>
      <c r="B162" t="str">
        <f t="shared" si="2"/>
        <v>MayET15</v>
      </c>
      <c r="C162" s="412">
        <v>0.11447534993177701</v>
      </c>
      <c r="D162">
        <v>1</v>
      </c>
      <c r="E162" t="s">
        <v>3367</v>
      </c>
      <c r="F162" t="s">
        <v>2885</v>
      </c>
    </row>
    <row r="163" spans="1:6" x14ac:dyDescent="0.35">
      <c r="A163" t="s">
        <v>274</v>
      </c>
      <c r="B163" t="str">
        <f t="shared" si="2"/>
        <v>JuneET15</v>
      </c>
      <c r="C163" s="412">
        <v>9.1567471887607402E-2</v>
      </c>
      <c r="D163">
        <v>1</v>
      </c>
      <c r="E163" t="s">
        <v>3367</v>
      </c>
      <c r="F163" t="s">
        <v>2885</v>
      </c>
    </row>
    <row r="164" spans="1:6" x14ac:dyDescent="0.35">
      <c r="A164" t="s">
        <v>275</v>
      </c>
      <c r="B164" t="str">
        <f t="shared" si="2"/>
        <v>JulyET15</v>
      </c>
      <c r="C164" s="412">
        <v>7.6663317967091693E-2</v>
      </c>
      <c r="D164">
        <v>1</v>
      </c>
      <c r="E164" t="s">
        <v>3367</v>
      </c>
      <c r="F164" t="s">
        <v>2885</v>
      </c>
    </row>
    <row r="165" spans="1:6" x14ac:dyDescent="0.35">
      <c r="A165" t="s">
        <v>276</v>
      </c>
      <c r="B165" t="str">
        <f t="shared" si="2"/>
        <v>AugET15</v>
      </c>
      <c r="C165" s="412">
        <v>0.10236751558819</v>
      </c>
      <c r="D165">
        <v>1</v>
      </c>
      <c r="E165" t="s">
        <v>3367</v>
      </c>
      <c r="F165" t="s">
        <v>2885</v>
      </c>
    </row>
    <row r="166" spans="1:6" x14ac:dyDescent="0.35">
      <c r="A166" t="s">
        <v>277</v>
      </c>
      <c r="B166" t="str">
        <f t="shared" si="2"/>
        <v>SeptET15</v>
      </c>
      <c r="C166" s="412">
        <v>8.6088587577240597E-2</v>
      </c>
      <c r="D166">
        <v>1</v>
      </c>
      <c r="E166" t="s">
        <v>3367</v>
      </c>
      <c r="F166" t="s">
        <v>2885</v>
      </c>
    </row>
    <row r="167" spans="1:6" x14ac:dyDescent="0.35">
      <c r="A167" t="s">
        <v>278</v>
      </c>
      <c r="B167" t="str">
        <f t="shared" si="2"/>
        <v>OctET15</v>
      </c>
      <c r="C167" s="412">
        <v>8.7759485950088895E-2</v>
      </c>
      <c r="D167">
        <v>1</v>
      </c>
      <c r="E167" t="s">
        <v>3367</v>
      </c>
      <c r="F167" t="s">
        <v>2885</v>
      </c>
    </row>
    <row r="168" spans="1:6" x14ac:dyDescent="0.35">
      <c r="A168" t="s">
        <v>279</v>
      </c>
      <c r="B168" t="str">
        <f t="shared" si="2"/>
        <v>NovET15</v>
      </c>
      <c r="C168" s="412">
        <v>6.8733846537411394E-2</v>
      </c>
      <c r="D168">
        <v>1</v>
      </c>
      <c r="E168" t="s">
        <v>3367</v>
      </c>
      <c r="F168" t="s">
        <v>2885</v>
      </c>
    </row>
    <row r="169" spans="1:6" x14ac:dyDescent="0.35">
      <c r="A169" t="s">
        <v>280</v>
      </c>
      <c r="B169" t="str">
        <f t="shared" si="2"/>
        <v>DecET15</v>
      </c>
      <c r="C169" s="412">
        <v>5.1660088471340203E-2</v>
      </c>
      <c r="D169">
        <v>1</v>
      </c>
      <c r="E169" t="s">
        <v>3367</v>
      </c>
      <c r="F169" t="s">
        <v>2885</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FF3A6-F5E0-4AF7-BA72-BAF686032D70}">
  <sheetPr>
    <tabColor theme="5" tint="0.59999389629810485"/>
  </sheetPr>
  <dimension ref="A1:I13"/>
  <sheetViews>
    <sheetView topLeftCell="B1" workbookViewId="0">
      <selection activeCell="I1" sqref="I1"/>
    </sheetView>
  </sheetViews>
  <sheetFormatPr defaultRowHeight="14.5" x14ac:dyDescent="0.35"/>
  <cols>
    <col min="1" max="1" width="7" bestFit="1" customWidth="1"/>
    <col min="2" max="2" width="10.26953125" bestFit="1" customWidth="1"/>
    <col min="3" max="3" width="25.26953125" bestFit="1" customWidth="1"/>
    <col min="4" max="4" width="11.7265625" bestFit="1" customWidth="1"/>
    <col min="5" max="5" width="11.26953125" bestFit="1" customWidth="1"/>
    <col min="6" max="6" width="18.81640625" bestFit="1" customWidth="1"/>
    <col min="7" max="7" width="11.1796875" bestFit="1" customWidth="1"/>
  </cols>
  <sheetData>
    <row r="1" spans="1:9" x14ac:dyDescent="0.35">
      <c r="A1" s="404" t="s">
        <v>267</v>
      </c>
      <c r="B1" s="404" t="s">
        <v>2834</v>
      </c>
      <c r="C1" s="404" t="s">
        <v>3218</v>
      </c>
      <c r="D1" s="404" t="s">
        <v>3216</v>
      </c>
      <c r="E1" s="404" t="s">
        <v>2842</v>
      </c>
      <c r="F1" s="404" t="s">
        <v>2844</v>
      </c>
      <c r="G1" s="404" t="s">
        <v>2843</v>
      </c>
      <c r="I1" t="s">
        <v>3354</v>
      </c>
    </row>
    <row r="2" spans="1:9" x14ac:dyDescent="0.35">
      <c r="A2" t="s">
        <v>269</v>
      </c>
      <c r="B2" t="str">
        <f>_xlfn.CONCAT(A2,G2)</f>
        <v>JanET07</v>
      </c>
      <c r="C2" s="413">
        <f>D2/SUM($D$2:$D$13)</f>
        <v>9.7892720259538907E-2</v>
      </c>
      <c r="D2" s="432">
        <v>1.17919491561408</v>
      </c>
      <c r="E2">
        <v>1</v>
      </c>
      <c r="F2" t="s">
        <v>3217</v>
      </c>
      <c r="G2" t="s">
        <v>2878</v>
      </c>
    </row>
    <row r="3" spans="1:9" x14ac:dyDescent="0.35">
      <c r="A3" t="s">
        <v>270</v>
      </c>
      <c r="B3" t="str">
        <f>_xlfn.CONCAT(A3,G3)</f>
        <v>FebET07</v>
      </c>
      <c r="C3" s="413">
        <f t="shared" ref="C3:C13" si="0">D3/SUM($D$2:$D$13)</f>
        <v>0.11145199066061744</v>
      </c>
      <c r="D3" s="432">
        <v>1.3425270068461681</v>
      </c>
      <c r="E3">
        <v>1</v>
      </c>
      <c r="F3" t="s">
        <v>3217</v>
      </c>
      <c r="G3" t="s">
        <v>2878</v>
      </c>
    </row>
    <row r="4" spans="1:9" x14ac:dyDescent="0.35">
      <c r="A4" t="s">
        <v>271</v>
      </c>
      <c r="B4" t="str">
        <f t="shared" ref="B4:B13" si="1">_xlfn.CONCAT(A4,G4)</f>
        <v>MarET07</v>
      </c>
      <c r="C4" s="413">
        <f t="shared" si="0"/>
        <v>0.12678985220161312</v>
      </c>
      <c r="D4" s="432">
        <v>1.5272836291729697</v>
      </c>
      <c r="E4">
        <v>1</v>
      </c>
      <c r="F4" t="s">
        <v>3217</v>
      </c>
      <c r="G4" t="s">
        <v>2878</v>
      </c>
    </row>
    <row r="5" spans="1:9" x14ac:dyDescent="0.35">
      <c r="A5" t="s">
        <v>272</v>
      </c>
      <c r="B5" t="str">
        <f t="shared" si="1"/>
        <v>AprET07</v>
      </c>
      <c r="C5" s="413">
        <f t="shared" si="0"/>
        <v>0.11608174608550521</v>
      </c>
      <c r="D5" s="432">
        <v>1.3982960573239782</v>
      </c>
      <c r="E5">
        <v>1</v>
      </c>
      <c r="F5" t="s">
        <v>3217</v>
      </c>
      <c r="G5" t="s">
        <v>2878</v>
      </c>
    </row>
    <row r="6" spans="1:9" x14ac:dyDescent="0.35">
      <c r="A6" t="s">
        <v>273</v>
      </c>
      <c r="B6" t="str">
        <f t="shared" si="1"/>
        <v>MayET07</v>
      </c>
      <c r="C6" s="413">
        <f t="shared" si="0"/>
        <v>9.710943265680623E-2</v>
      </c>
      <c r="D6" s="432">
        <v>1.1697595995235976</v>
      </c>
      <c r="E6">
        <v>1</v>
      </c>
      <c r="F6" t="s">
        <v>3217</v>
      </c>
      <c r="G6" t="s">
        <v>2878</v>
      </c>
    </row>
    <row r="7" spans="1:9" x14ac:dyDescent="0.35">
      <c r="A7" t="s">
        <v>274</v>
      </c>
      <c r="B7" t="str">
        <f t="shared" si="1"/>
        <v>JuneET07</v>
      </c>
      <c r="C7" s="413">
        <f t="shared" si="0"/>
        <v>7.3740198772910687E-2</v>
      </c>
      <c r="D7" s="432">
        <v>0.88825877183563995</v>
      </c>
      <c r="E7">
        <v>1</v>
      </c>
      <c r="F7" t="s">
        <v>3217</v>
      </c>
      <c r="G7" t="s">
        <v>2878</v>
      </c>
    </row>
    <row r="8" spans="1:9" x14ac:dyDescent="0.35">
      <c r="A8" t="s">
        <v>275</v>
      </c>
      <c r="B8" t="str">
        <f t="shared" si="1"/>
        <v>JulyET07</v>
      </c>
      <c r="C8" s="413">
        <f t="shared" si="0"/>
        <v>5.6152135281385754E-2</v>
      </c>
      <c r="D8" s="432">
        <v>0.67639669476068109</v>
      </c>
      <c r="E8">
        <v>1</v>
      </c>
      <c r="F8" t="s">
        <v>3217</v>
      </c>
      <c r="G8" t="s">
        <v>2878</v>
      </c>
    </row>
    <row r="9" spans="1:9" x14ac:dyDescent="0.35">
      <c r="A9" t="s">
        <v>276</v>
      </c>
      <c r="B9" t="str">
        <f t="shared" si="1"/>
        <v>AugET07</v>
      </c>
      <c r="C9" s="413">
        <f t="shared" si="0"/>
        <v>5.7572990687490763E-2</v>
      </c>
      <c r="D9" s="432">
        <v>0.69351201718976174</v>
      </c>
      <c r="E9">
        <v>1</v>
      </c>
      <c r="F9" t="s">
        <v>3217</v>
      </c>
      <c r="G9" t="s">
        <v>2878</v>
      </c>
    </row>
    <row r="10" spans="1:9" x14ac:dyDescent="0.35">
      <c r="A10" t="s">
        <v>277</v>
      </c>
      <c r="B10" t="str">
        <f t="shared" si="1"/>
        <v>SeptET07</v>
      </c>
      <c r="C10" s="413">
        <f t="shared" si="0"/>
        <v>5.5517049192932967E-2</v>
      </c>
      <c r="D10" s="432">
        <v>0.66874658263288178</v>
      </c>
      <c r="E10">
        <v>1</v>
      </c>
      <c r="F10" t="s">
        <v>3217</v>
      </c>
      <c r="G10" t="s">
        <v>2878</v>
      </c>
    </row>
    <row r="11" spans="1:9" x14ac:dyDescent="0.35">
      <c r="A11" t="s">
        <v>278</v>
      </c>
      <c r="B11" t="str">
        <f t="shared" si="1"/>
        <v>OctET07</v>
      </c>
      <c r="C11" s="413">
        <f t="shared" si="0"/>
        <v>5.6351548258912781E-2</v>
      </c>
      <c r="D11" s="432">
        <v>0.67879878113221004</v>
      </c>
      <c r="E11">
        <v>1</v>
      </c>
      <c r="F11" t="s">
        <v>3217</v>
      </c>
      <c r="G11" t="s">
        <v>2878</v>
      </c>
    </row>
    <row r="12" spans="1:9" x14ac:dyDescent="0.35">
      <c r="A12" t="s">
        <v>279</v>
      </c>
      <c r="B12" t="str">
        <f t="shared" si="1"/>
        <v>NovET07</v>
      </c>
      <c r="C12" s="413">
        <f t="shared" si="0"/>
        <v>6.8327289554465973E-2</v>
      </c>
      <c r="D12" s="432">
        <v>0.82305601710425713</v>
      </c>
      <c r="E12">
        <v>1</v>
      </c>
      <c r="F12" t="s">
        <v>3217</v>
      </c>
      <c r="G12" t="s">
        <v>2878</v>
      </c>
    </row>
    <row r="13" spans="1:9" x14ac:dyDescent="0.35">
      <c r="A13" t="s">
        <v>280</v>
      </c>
      <c r="B13" t="str">
        <f t="shared" si="1"/>
        <v>DecET07</v>
      </c>
      <c r="C13" s="413">
        <f t="shared" si="0"/>
        <v>8.3013046387820241E-2</v>
      </c>
      <c r="D13" s="432">
        <v>0.99995752463130572</v>
      </c>
      <c r="E13">
        <v>1</v>
      </c>
      <c r="F13" t="s">
        <v>3217</v>
      </c>
      <c r="G13" t="s">
        <v>2878</v>
      </c>
    </row>
  </sheetData>
  <phoneticPr fontId="37"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V40"/>
  <sheetViews>
    <sheetView topLeftCell="AB1" zoomScale="80" zoomScaleNormal="80" workbookViewId="0">
      <selection activeCell="U5" sqref="U5"/>
    </sheetView>
  </sheetViews>
  <sheetFormatPr defaultRowHeight="14.5" x14ac:dyDescent="0.35"/>
  <cols>
    <col min="11" max="13" width="9.26953125" bestFit="1" customWidth="1"/>
    <col min="14" max="14" width="8.81640625" bestFit="1" customWidth="1"/>
    <col min="15" max="17" width="9.26953125" bestFit="1" customWidth="1"/>
    <col min="43" max="43" width="7.26953125" bestFit="1" customWidth="1"/>
    <col min="44" max="44" width="10.7265625" bestFit="1" customWidth="1"/>
    <col min="45" max="45" width="11.1796875" bestFit="1" customWidth="1"/>
    <col min="46" max="46" width="11.453125" bestFit="1" customWidth="1"/>
    <col min="47" max="47" width="19.1796875" bestFit="1" customWidth="1"/>
    <col min="48" max="48" width="11.453125" bestFit="1" customWidth="1"/>
  </cols>
  <sheetData>
    <row r="1" spans="1:48" x14ac:dyDescent="0.35">
      <c r="A1" s="57" t="s">
        <v>884</v>
      </c>
      <c r="AQ1" s="404" t="s">
        <v>267</v>
      </c>
      <c r="AR1" s="404" t="s">
        <v>2834</v>
      </c>
      <c r="AS1" s="404" t="s">
        <v>3209</v>
      </c>
      <c r="AT1" s="404" t="s">
        <v>2842</v>
      </c>
      <c r="AU1" s="404" t="s">
        <v>2844</v>
      </c>
      <c r="AV1" s="404" t="s">
        <v>2843</v>
      </c>
    </row>
    <row r="2" spans="1:48" x14ac:dyDescent="0.35">
      <c r="AQ2" t="s">
        <v>269</v>
      </c>
      <c r="AR2" t="str">
        <f>_xlfn.CONCAT(AQ2,AV2)</f>
        <v>JanETR</v>
      </c>
      <c r="AS2" s="3">
        <f>AM21</f>
        <v>6.6936482067843195E-2</v>
      </c>
      <c r="AT2">
        <v>0.5</v>
      </c>
      <c r="AU2" t="s">
        <v>84</v>
      </c>
      <c r="AV2" t="s">
        <v>2866</v>
      </c>
    </row>
    <row r="3" spans="1:48" x14ac:dyDescent="0.35">
      <c r="AQ3" t="s">
        <v>270</v>
      </c>
      <c r="AR3" t="str">
        <f t="shared" ref="AR3:AR13" si="0">_xlfn.CONCAT(AQ3,AV3)</f>
        <v>FebETR</v>
      </c>
      <c r="AS3" s="3">
        <f t="shared" ref="AS3:AS13" si="1">AM22</f>
        <v>6.4084654318813022E-2</v>
      </c>
      <c r="AT3">
        <v>0.5</v>
      </c>
      <c r="AU3" t="s">
        <v>84</v>
      </c>
      <c r="AV3" t="s">
        <v>2866</v>
      </c>
    </row>
    <row r="4" spans="1:48" x14ac:dyDescent="0.35">
      <c r="K4" t="s">
        <v>885</v>
      </c>
      <c r="L4" t="s">
        <v>886</v>
      </c>
      <c r="M4" t="s">
        <v>887</v>
      </c>
      <c r="N4" t="s">
        <v>888</v>
      </c>
      <c r="O4" t="s">
        <v>889</v>
      </c>
      <c r="P4" t="s">
        <v>890</v>
      </c>
      <c r="Q4" t="s">
        <v>891</v>
      </c>
      <c r="U4" t="s">
        <v>885</v>
      </c>
      <c r="V4" t="s">
        <v>886</v>
      </c>
      <c r="W4" t="s">
        <v>887</v>
      </c>
      <c r="X4" t="s">
        <v>888</v>
      </c>
      <c r="Y4" t="s">
        <v>889</v>
      </c>
      <c r="Z4" t="s">
        <v>890</v>
      </c>
      <c r="AA4" t="s">
        <v>891</v>
      </c>
      <c r="AQ4" t="s">
        <v>271</v>
      </c>
      <c r="AR4" t="str">
        <f t="shared" si="0"/>
        <v>MarETR</v>
      </c>
      <c r="AS4" s="3">
        <f t="shared" si="1"/>
        <v>6.0600247743600254E-2</v>
      </c>
      <c r="AT4">
        <v>0.5</v>
      </c>
      <c r="AU4" t="s">
        <v>84</v>
      </c>
      <c r="AV4" t="s">
        <v>2866</v>
      </c>
    </row>
    <row r="5" spans="1:48" x14ac:dyDescent="0.35">
      <c r="J5" t="s">
        <v>269</v>
      </c>
      <c r="K5" s="6">
        <v>1618</v>
      </c>
      <c r="L5" s="6">
        <v>962</v>
      </c>
      <c r="M5" s="6">
        <v>688</v>
      </c>
      <c r="N5" s="6">
        <v>142</v>
      </c>
      <c r="O5" s="6">
        <v>1529</v>
      </c>
      <c r="P5" s="6">
        <v>2385</v>
      </c>
      <c r="Q5" s="6">
        <v>1062</v>
      </c>
      <c r="U5" s="89">
        <f t="shared" ref="U5:U16" si="2">K5/SUM(K$5:K$16)</f>
        <v>7.3192798335293588E-2</v>
      </c>
      <c r="V5" s="89">
        <f t="shared" ref="V5:V16" si="3">L5/SUM(L$5:L$16)</f>
        <v>6.4052200545975102E-2</v>
      </c>
      <c r="W5" s="89">
        <f t="shared" ref="W5:W16" si="4">M5/SUM(M$5:M$16)</f>
        <v>6.8186323092170473E-2</v>
      </c>
      <c r="X5" s="89">
        <f t="shared" ref="X5:X16" si="5">N5/SUM(N$5:N$16)</f>
        <v>6.495882891125343E-2</v>
      </c>
      <c r="Y5" s="89">
        <f t="shared" ref="Y5:Y16" si="6">O5/SUM(O$5:O$16)</f>
        <v>5.9185569404660528E-2</v>
      </c>
      <c r="Z5" s="89">
        <f t="shared" ref="Z5:Z16" si="7">P5/SUM(P$5:P$16)</f>
        <v>6.1553152502129199E-2</v>
      </c>
      <c r="AA5" s="89">
        <f t="shared" ref="AA5:AA16" si="8">Q5/SUM(Q$5:Q$16)</f>
        <v>7.5329834019009792E-2</v>
      </c>
      <c r="AQ5" t="s">
        <v>272</v>
      </c>
      <c r="AR5" t="str">
        <f t="shared" si="0"/>
        <v>AprETR</v>
      </c>
      <c r="AS5" s="3">
        <f t="shared" si="1"/>
        <v>6.0703878213611638E-2</v>
      </c>
      <c r="AT5">
        <v>0.5</v>
      </c>
      <c r="AU5" t="s">
        <v>84</v>
      </c>
      <c r="AV5" t="s">
        <v>2866</v>
      </c>
    </row>
    <row r="6" spans="1:48" x14ac:dyDescent="0.35">
      <c r="J6" t="s">
        <v>270</v>
      </c>
      <c r="K6" s="6">
        <v>1537</v>
      </c>
      <c r="L6" s="6">
        <v>917</v>
      </c>
      <c r="M6" s="6">
        <v>688</v>
      </c>
      <c r="N6" s="6">
        <v>160</v>
      </c>
      <c r="O6" s="6">
        <v>1548</v>
      </c>
      <c r="P6" s="6">
        <v>2725</v>
      </c>
      <c r="Q6" s="6">
        <v>906</v>
      </c>
      <c r="U6" s="89">
        <f t="shared" si="2"/>
        <v>6.952863475979372E-2</v>
      </c>
      <c r="V6" s="89">
        <f t="shared" si="3"/>
        <v>6.1055995738730939E-2</v>
      </c>
      <c r="W6" s="89">
        <f t="shared" si="4"/>
        <v>6.8186323092170473E-2</v>
      </c>
      <c r="X6" s="89">
        <f t="shared" si="5"/>
        <v>7.3193046660567251E-2</v>
      </c>
      <c r="Y6" s="89">
        <f t="shared" si="6"/>
        <v>5.9921034295889138E-2</v>
      </c>
      <c r="Z6" s="89">
        <f t="shared" si="7"/>
        <v>7.0328025395514485E-2</v>
      </c>
      <c r="AA6" s="89">
        <f t="shared" si="8"/>
        <v>6.4264434671584617E-2</v>
      </c>
      <c r="AQ6" t="s">
        <v>273</v>
      </c>
      <c r="AR6" t="str">
        <f t="shared" si="0"/>
        <v>MayETR</v>
      </c>
      <c r="AS6" s="3">
        <f t="shared" si="1"/>
        <v>6.4051402944234115E-2</v>
      </c>
      <c r="AT6">
        <v>0.5</v>
      </c>
      <c r="AU6" t="s">
        <v>84</v>
      </c>
      <c r="AV6" t="s">
        <v>2866</v>
      </c>
    </row>
    <row r="7" spans="1:48" x14ac:dyDescent="0.35">
      <c r="J7" t="s">
        <v>271</v>
      </c>
      <c r="K7" s="6">
        <v>1439</v>
      </c>
      <c r="L7" s="6">
        <v>846</v>
      </c>
      <c r="M7" s="6">
        <v>546</v>
      </c>
      <c r="N7" s="6">
        <v>158</v>
      </c>
      <c r="O7" s="6">
        <v>1434</v>
      </c>
      <c r="P7" s="6">
        <v>2270</v>
      </c>
      <c r="Q7" s="6">
        <v>909</v>
      </c>
      <c r="U7" s="89">
        <f t="shared" si="2"/>
        <v>6.50954491993124E-2</v>
      </c>
      <c r="V7" s="89">
        <f t="shared" si="3"/>
        <v>5.6328650376190156E-2</v>
      </c>
      <c r="W7" s="89">
        <f t="shared" si="4"/>
        <v>5.4112983151635284E-2</v>
      </c>
      <c r="X7" s="89">
        <f t="shared" si="5"/>
        <v>7.2278133577310152E-2</v>
      </c>
      <c r="Y7" s="89">
        <f t="shared" si="6"/>
        <v>5.5508244948517457E-2</v>
      </c>
      <c r="Z7" s="89">
        <f t="shared" si="7"/>
        <v>5.8585180788190055E-2</v>
      </c>
      <c r="AA7" s="89">
        <f t="shared" si="8"/>
        <v>6.4477230812881259E-2</v>
      </c>
      <c r="AQ7" t="s">
        <v>274</v>
      </c>
      <c r="AR7" t="str">
        <f t="shared" si="0"/>
        <v>JuneETR</v>
      </c>
      <c r="AS7" s="3">
        <f t="shared" si="1"/>
        <v>7.8032799832215824E-2</v>
      </c>
      <c r="AT7">
        <v>0.5</v>
      </c>
      <c r="AU7" t="s">
        <v>84</v>
      </c>
      <c r="AV7" t="s">
        <v>2866</v>
      </c>
    </row>
    <row r="8" spans="1:48" x14ac:dyDescent="0.35">
      <c r="J8" t="s">
        <v>272</v>
      </c>
      <c r="K8" s="6">
        <v>1500</v>
      </c>
      <c r="L8" s="6">
        <v>822</v>
      </c>
      <c r="M8" s="6">
        <v>702</v>
      </c>
      <c r="N8" s="6">
        <v>208</v>
      </c>
      <c r="O8" s="6">
        <v>1416</v>
      </c>
      <c r="P8" s="6">
        <v>2267</v>
      </c>
      <c r="Q8" s="6">
        <v>822</v>
      </c>
      <c r="U8" s="89">
        <f t="shared" si="2"/>
        <v>6.785488102777526E-2</v>
      </c>
      <c r="V8" s="89">
        <f t="shared" si="3"/>
        <v>5.4730674478993276E-2</v>
      </c>
      <c r="W8" s="89">
        <f t="shared" si="4"/>
        <v>6.9573835480673932E-2</v>
      </c>
      <c r="X8" s="89">
        <f t="shared" si="5"/>
        <v>9.5150960658737418E-2</v>
      </c>
      <c r="Y8" s="89">
        <f t="shared" si="6"/>
        <v>5.4811488735774558E-2</v>
      </c>
      <c r="Z8" s="89">
        <f t="shared" si="7"/>
        <v>5.8507755439130768E-2</v>
      </c>
      <c r="AA8" s="89">
        <f t="shared" si="8"/>
        <v>5.8306142715278765E-2</v>
      </c>
      <c r="AQ8" t="s">
        <v>275</v>
      </c>
      <c r="AR8" t="str">
        <f t="shared" si="0"/>
        <v>JulyETR</v>
      </c>
      <c r="AS8" s="3">
        <f t="shared" si="1"/>
        <v>9.129394265165322E-2</v>
      </c>
      <c r="AT8">
        <v>0.5</v>
      </c>
      <c r="AU8" t="s">
        <v>84</v>
      </c>
      <c r="AV8" t="s">
        <v>2866</v>
      </c>
    </row>
    <row r="9" spans="1:48" x14ac:dyDescent="0.35">
      <c r="J9" t="s">
        <v>273</v>
      </c>
      <c r="K9" s="6">
        <v>1650</v>
      </c>
      <c r="L9" s="6">
        <v>841</v>
      </c>
      <c r="M9" s="6">
        <v>746</v>
      </c>
      <c r="N9" s="6">
        <v>189</v>
      </c>
      <c r="O9" s="6">
        <v>1792</v>
      </c>
      <c r="P9" s="6">
        <v>2532</v>
      </c>
      <c r="Q9" s="6">
        <v>914</v>
      </c>
      <c r="U9" s="89">
        <f t="shared" si="2"/>
        <v>7.4640369130552789E-2</v>
      </c>
      <c r="V9" s="89">
        <f t="shared" si="3"/>
        <v>5.5995738730940811E-2</v>
      </c>
      <c r="W9" s="89">
        <f t="shared" si="4"/>
        <v>7.3934588701684831E-2</v>
      </c>
      <c r="X9" s="89">
        <f t="shared" si="5"/>
        <v>8.6459286367795055E-2</v>
      </c>
      <c r="Y9" s="89">
        <f t="shared" si="6"/>
        <v>6.936595184640397E-2</v>
      </c>
      <c r="Z9" s="89">
        <f t="shared" si="7"/>
        <v>6.534699460603402E-2</v>
      </c>
      <c r="AA9" s="89">
        <f t="shared" si="8"/>
        <v>6.4831891048375653E-2</v>
      </c>
      <c r="AQ9" t="s">
        <v>276</v>
      </c>
      <c r="AR9" t="str">
        <f t="shared" si="0"/>
        <v>AugETR</v>
      </c>
      <c r="AS9" s="3">
        <f t="shared" si="1"/>
        <v>7.2674867820140321E-2</v>
      </c>
      <c r="AT9">
        <v>0.5</v>
      </c>
      <c r="AU9" t="s">
        <v>84</v>
      </c>
      <c r="AV9" t="s">
        <v>2866</v>
      </c>
    </row>
    <row r="10" spans="1:48" x14ac:dyDescent="0.35">
      <c r="J10" t="s">
        <v>274</v>
      </c>
      <c r="K10" s="6">
        <v>2173</v>
      </c>
      <c r="L10" s="6">
        <v>1033</v>
      </c>
      <c r="M10" s="6">
        <v>928</v>
      </c>
      <c r="N10" s="6">
        <v>234</v>
      </c>
      <c r="O10" s="6">
        <v>2645</v>
      </c>
      <c r="P10" s="6">
        <v>3701</v>
      </c>
      <c r="Q10" s="6">
        <v>896</v>
      </c>
      <c r="U10" s="89">
        <f t="shared" si="2"/>
        <v>9.8299104315570429E-2</v>
      </c>
      <c r="V10" s="89">
        <f t="shared" si="3"/>
        <v>6.8779545908515885E-2</v>
      </c>
      <c r="W10" s="89">
        <f t="shared" si="4"/>
        <v>9.1972249752229937E-2</v>
      </c>
      <c r="X10" s="89">
        <f t="shared" si="5"/>
        <v>0.10704483074107959</v>
      </c>
      <c r="Y10" s="89">
        <f t="shared" si="6"/>
        <v>0.10238445459472013</v>
      </c>
      <c r="Z10" s="89">
        <f t="shared" si="7"/>
        <v>9.5517072289467569E-2</v>
      </c>
      <c r="AA10" s="89">
        <f t="shared" si="8"/>
        <v>6.3555114200595828E-2</v>
      </c>
      <c r="AQ10" t="s">
        <v>277</v>
      </c>
      <c r="AR10" t="str">
        <f t="shared" si="0"/>
        <v>SeptETR</v>
      </c>
      <c r="AS10" s="3">
        <f t="shared" si="1"/>
        <v>9.393164701025386E-2</v>
      </c>
      <c r="AT10">
        <v>0.5</v>
      </c>
      <c r="AU10" t="s">
        <v>84</v>
      </c>
      <c r="AV10" t="s">
        <v>2866</v>
      </c>
    </row>
    <row r="11" spans="1:48" x14ac:dyDescent="0.35">
      <c r="J11" t="s">
        <v>275</v>
      </c>
      <c r="K11" s="6">
        <v>1682</v>
      </c>
      <c r="L11" s="6">
        <v>914</v>
      </c>
      <c r="M11" s="6">
        <v>772</v>
      </c>
      <c r="N11" s="6">
        <v>158</v>
      </c>
      <c r="O11" s="6">
        <v>2669</v>
      </c>
      <c r="P11" s="6">
        <v>2753</v>
      </c>
      <c r="Q11" s="6">
        <v>1067</v>
      </c>
      <c r="U11" s="89">
        <f t="shared" si="2"/>
        <v>7.608793992581199E-2</v>
      </c>
      <c r="V11" s="89">
        <f t="shared" si="3"/>
        <v>6.0856248751581334E-2</v>
      </c>
      <c r="W11" s="89">
        <f t="shared" si="4"/>
        <v>7.6511397423191282E-2</v>
      </c>
      <c r="X11" s="89">
        <f t="shared" si="5"/>
        <v>7.2278133577310152E-2</v>
      </c>
      <c r="Y11" s="89">
        <f t="shared" si="6"/>
        <v>0.10331346287837734</v>
      </c>
      <c r="Z11" s="89">
        <f t="shared" si="7"/>
        <v>7.1050661986734459E-2</v>
      </c>
      <c r="AA11" s="89">
        <f t="shared" si="8"/>
        <v>7.5684494254504187E-2</v>
      </c>
      <c r="AQ11" t="s">
        <v>278</v>
      </c>
      <c r="AR11" t="str">
        <f t="shared" si="0"/>
        <v>OctETR</v>
      </c>
      <c r="AS11" s="3">
        <f t="shared" si="1"/>
        <v>0.1277403545528342</v>
      </c>
      <c r="AT11">
        <v>0.5</v>
      </c>
      <c r="AU11" t="s">
        <v>84</v>
      </c>
      <c r="AV11" t="s">
        <v>2866</v>
      </c>
    </row>
    <row r="12" spans="1:48" x14ac:dyDescent="0.35">
      <c r="J12" t="s">
        <v>276</v>
      </c>
      <c r="K12" s="6">
        <v>1211</v>
      </c>
      <c r="L12" s="6">
        <v>1117</v>
      </c>
      <c r="M12" s="6">
        <v>591</v>
      </c>
      <c r="N12" s="6">
        <v>123</v>
      </c>
      <c r="O12" s="6">
        <v>1721</v>
      </c>
      <c r="P12" s="6">
        <v>2183</v>
      </c>
      <c r="Q12" s="6">
        <v>1132</v>
      </c>
      <c r="U12" s="89">
        <f t="shared" si="2"/>
        <v>5.4781507283090565E-2</v>
      </c>
      <c r="V12" s="89">
        <f t="shared" si="3"/>
        <v>7.4372461548704971E-2</v>
      </c>
      <c r="W12" s="89">
        <f t="shared" si="4"/>
        <v>5.857284440039643E-2</v>
      </c>
      <c r="X12" s="89">
        <f t="shared" si="5"/>
        <v>5.6267154620311073E-2</v>
      </c>
      <c r="Y12" s="89">
        <f t="shared" si="6"/>
        <v>6.6617635673918096E-2</v>
      </c>
      <c r="Z12" s="89">
        <f t="shared" si="7"/>
        <v>5.6339845665470872E-2</v>
      </c>
      <c r="AA12" s="89">
        <f t="shared" si="8"/>
        <v>8.0295077315931343E-2</v>
      </c>
      <c r="AQ12" t="s">
        <v>279</v>
      </c>
      <c r="AR12" t="str">
        <f t="shared" si="0"/>
        <v>NovETR</v>
      </c>
      <c r="AS12" s="3">
        <f t="shared" si="1"/>
        <v>0.13255239757366111</v>
      </c>
      <c r="AT12">
        <v>0.5</v>
      </c>
      <c r="AU12" t="s">
        <v>84</v>
      </c>
      <c r="AV12" t="s">
        <v>2866</v>
      </c>
    </row>
    <row r="13" spans="1:48" x14ac:dyDescent="0.35">
      <c r="J13" t="s">
        <v>277</v>
      </c>
      <c r="K13" s="6">
        <v>1703</v>
      </c>
      <c r="L13" s="6">
        <v>1188</v>
      </c>
      <c r="M13" s="6">
        <v>872</v>
      </c>
      <c r="N13" s="6">
        <v>126</v>
      </c>
      <c r="O13" s="6">
        <v>2096</v>
      </c>
      <c r="P13" s="6">
        <v>3352</v>
      </c>
      <c r="Q13" s="6">
        <v>1729</v>
      </c>
      <c r="U13" s="89">
        <f t="shared" si="2"/>
        <v>7.7037908260200849E-2</v>
      </c>
      <c r="V13" s="89">
        <f t="shared" si="3"/>
        <v>7.9099806911245754E-2</v>
      </c>
      <c r="W13" s="89">
        <f t="shared" si="4"/>
        <v>8.6422200198216059E-2</v>
      </c>
      <c r="X13" s="89">
        <f t="shared" si="5"/>
        <v>5.7639524245196708E-2</v>
      </c>
      <c r="Y13" s="89">
        <f t="shared" si="6"/>
        <v>8.1133390106061784E-2</v>
      </c>
      <c r="Z13" s="89">
        <f t="shared" si="7"/>
        <v>8.6509923348904436E-2</v>
      </c>
      <c r="AA13" s="89">
        <f t="shared" si="8"/>
        <v>0.12264150943396226</v>
      </c>
      <c r="AQ13" t="s">
        <v>280</v>
      </c>
      <c r="AR13" t="str">
        <f t="shared" si="0"/>
        <v>DecETR</v>
      </c>
      <c r="AS13" s="3">
        <f t="shared" si="1"/>
        <v>8.7397325271139303E-2</v>
      </c>
      <c r="AT13">
        <v>0.5</v>
      </c>
      <c r="AU13" t="s">
        <v>84</v>
      </c>
      <c r="AV13" t="s">
        <v>2866</v>
      </c>
    </row>
    <row r="14" spans="1:48" x14ac:dyDescent="0.35">
      <c r="J14" t="s">
        <v>278</v>
      </c>
      <c r="K14" s="6">
        <v>2614</v>
      </c>
      <c r="L14" s="6">
        <v>2577</v>
      </c>
      <c r="M14" s="6">
        <v>854</v>
      </c>
      <c r="N14" s="6">
        <v>202</v>
      </c>
      <c r="O14" s="6">
        <v>3187</v>
      </c>
      <c r="P14" s="6">
        <v>5708</v>
      </c>
      <c r="Q14" s="6">
        <v>1852</v>
      </c>
      <c r="U14" s="89">
        <f t="shared" si="2"/>
        <v>0.11824843933773636</v>
      </c>
      <c r="V14" s="89">
        <f t="shared" si="3"/>
        <v>0.17158266196151542</v>
      </c>
      <c r="W14" s="89">
        <f t="shared" si="4"/>
        <v>8.4638255698711598E-2</v>
      </c>
      <c r="X14" s="89">
        <f t="shared" si="5"/>
        <v>9.2406221408966149E-2</v>
      </c>
      <c r="Y14" s="89">
        <f t="shared" si="6"/>
        <v>0.12336455833397848</v>
      </c>
      <c r="Z14" s="89">
        <f t="shared" si="7"/>
        <v>0.14731463081012725</v>
      </c>
      <c r="AA14" s="89">
        <f t="shared" si="8"/>
        <v>0.13136615122712442</v>
      </c>
    </row>
    <row r="15" spans="1:48" x14ac:dyDescent="0.35">
      <c r="J15" t="s">
        <v>279</v>
      </c>
      <c r="K15" s="6">
        <v>2722</v>
      </c>
      <c r="L15" s="6">
        <v>2412</v>
      </c>
      <c r="M15" s="6">
        <v>1545</v>
      </c>
      <c r="N15" s="6">
        <v>247</v>
      </c>
      <c r="O15" s="6">
        <v>3294</v>
      </c>
      <c r="P15" s="6">
        <v>4492</v>
      </c>
      <c r="Q15" s="6">
        <v>1487</v>
      </c>
      <c r="U15" s="89">
        <f t="shared" si="2"/>
        <v>0.12313399077173617</v>
      </c>
      <c r="V15" s="89">
        <f t="shared" si="3"/>
        <v>0.16059657766828683</v>
      </c>
      <c r="W15" s="89">
        <f t="shared" si="4"/>
        <v>0.1531219028741328</v>
      </c>
      <c r="X15" s="89">
        <f t="shared" si="5"/>
        <v>0.11299176578225069</v>
      </c>
      <c r="Y15" s="89">
        <f t="shared" si="6"/>
        <v>0.12750638693195016</v>
      </c>
      <c r="Z15" s="89">
        <f t="shared" si="7"/>
        <v>0.1159315559914316</v>
      </c>
      <c r="AA15" s="89">
        <f t="shared" si="8"/>
        <v>0.10547595403603348</v>
      </c>
    </row>
    <row r="16" spans="1:48" x14ac:dyDescent="0.35">
      <c r="J16" t="s">
        <v>280</v>
      </c>
      <c r="K16" s="6">
        <v>2257</v>
      </c>
      <c r="L16" s="6">
        <v>1390</v>
      </c>
      <c r="M16" s="6">
        <v>1158</v>
      </c>
      <c r="N16" s="6">
        <v>239</v>
      </c>
      <c r="O16" s="6">
        <v>2503</v>
      </c>
      <c r="P16" s="6">
        <v>4379</v>
      </c>
      <c r="Q16" s="6">
        <v>1322</v>
      </c>
      <c r="U16" s="89">
        <f t="shared" si="2"/>
        <v>0.10209897765312585</v>
      </c>
      <c r="V16" s="89">
        <f t="shared" si="3"/>
        <v>9.2549437379319532E-2</v>
      </c>
      <c r="W16" s="89">
        <f t="shared" si="4"/>
        <v>0.11476709613478692</v>
      </c>
      <c r="X16" s="89">
        <f t="shared" si="5"/>
        <v>0.10933211344922232</v>
      </c>
      <c r="Y16" s="89">
        <f t="shared" si="6"/>
        <v>9.6887822249748387E-2</v>
      </c>
      <c r="Z16" s="89">
        <f t="shared" si="7"/>
        <v>0.11301520117686531</v>
      </c>
      <c r="AA16" s="89">
        <f t="shared" si="8"/>
        <v>9.3772166264718404E-2</v>
      </c>
    </row>
    <row r="17" spans="2:41" x14ac:dyDescent="0.35">
      <c r="U17" s="89"/>
    </row>
    <row r="18" spans="2:41" x14ac:dyDescent="0.35">
      <c r="B18" t="s">
        <v>892</v>
      </c>
    </row>
    <row r="20" spans="2:41" x14ac:dyDescent="0.35">
      <c r="K20" t="s">
        <v>893</v>
      </c>
      <c r="L20" t="s">
        <v>894</v>
      </c>
      <c r="M20" t="s">
        <v>895</v>
      </c>
      <c r="N20" t="s">
        <v>896</v>
      </c>
      <c r="O20" t="s">
        <v>897</v>
      </c>
      <c r="P20" t="s">
        <v>898</v>
      </c>
      <c r="Q20" t="s">
        <v>899</v>
      </c>
      <c r="R20" t="s">
        <v>900</v>
      </c>
      <c r="S20" t="s">
        <v>901</v>
      </c>
      <c r="U20" t="s">
        <v>893</v>
      </c>
      <c r="V20" t="s">
        <v>894</v>
      </c>
      <c r="W20" t="s">
        <v>895</v>
      </c>
      <c r="X20" t="s">
        <v>896</v>
      </c>
      <c r="Y20" t="s">
        <v>897</v>
      </c>
      <c r="Z20" t="s">
        <v>898</v>
      </c>
      <c r="AA20" t="s">
        <v>899</v>
      </c>
      <c r="AB20" t="s">
        <v>900</v>
      </c>
      <c r="AC20" t="s">
        <v>902</v>
      </c>
      <c r="AN20" t="s">
        <v>1991</v>
      </c>
      <c r="AO20" t="s">
        <v>1992</v>
      </c>
    </row>
    <row r="21" spans="2:41" x14ac:dyDescent="0.35">
      <c r="J21" t="s">
        <v>269</v>
      </c>
      <c r="K21">
        <v>849</v>
      </c>
      <c r="L21">
        <v>484</v>
      </c>
      <c r="M21">
        <v>119</v>
      </c>
      <c r="N21">
        <v>311</v>
      </c>
      <c r="O21">
        <v>171</v>
      </c>
      <c r="P21">
        <v>235</v>
      </c>
      <c r="Q21">
        <v>50</v>
      </c>
      <c r="R21">
        <v>275</v>
      </c>
      <c r="S21">
        <v>117</v>
      </c>
      <c r="U21" s="89">
        <f>K21/SUM(K$21:K$32)</f>
        <v>6.2986868462052079E-2</v>
      </c>
      <c r="V21" s="89">
        <f t="shared" ref="V21:V32" si="9">L21/SUM(L$21:L$32)</f>
        <v>5.2706087335293479E-2</v>
      </c>
      <c r="W21" s="89">
        <f t="shared" ref="W21:W32" si="10">M21/SUM(M$21:M$32)</f>
        <v>8.3158630328441646E-2</v>
      </c>
      <c r="X21" s="89">
        <f t="shared" ref="X21:X32" si="11">N21/SUM(N$21:N$32)</f>
        <v>6.9466160375251287E-2</v>
      </c>
      <c r="Y21" s="89">
        <f t="shared" ref="Y21:Y32" si="12">O21/SUM(O$21:O$32)</f>
        <v>6.1488673139158574E-2</v>
      </c>
      <c r="Z21" s="89">
        <f t="shared" ref="Z21:Z32" si="13">P21/SUM(P$21:P$32)</f>
        <v>6.8553092182030345E-2</v>
      </c>
      <c r="AA21" s="89">
        <f t="shared" ref="AA21:AA32" si="14">Q21/SUM(Q$21:Q$32)</f>
        <v>5.8072009291521488E-2</v>
      </c>
      <c r="AB21" s="89">
        <f t="shared" ref="AB21:AB32" si="15">R21/SUM(R$21:R$32)</f>
        <v>5.7676174496644292E-2</v>
      </c>
      <c r="AC21" s="89">
        <f t="shared" ref="AC21:AC32" si="16">S21/SUM(S$21:S$32)</f>
        <v>9.0417310664605871E-2</v>
      </c>
      <c r="AL21" s="3">
        <f>AVERAGE(U21:AC21,U5:AA5)</f>
        <v>6.6936482067843195E-2</v>
      </c>
      <c r="AM21" s="89">
        <f>AL21/SUM(AL$21:AL$32)</f>
        <v>6.6936482067843195E-2</v>
      </c>
      <c r="AN21">
        <f>_xlfn.STDEV.S(U21:AC21,U5:AA5)</f>
        <v>9.8253872301259041E-3</v>
      </c>
      <c r="AO21" s="3">
        <f>AN21/AL21</f>
        <v>0.14678672865071432</v>
      </c>
    </row>
    <row r="22" spans="2:41" x14ac:dyDescent="0.35">
      <c r="J22" t="s">
        <v>270</v>
      </c>
      <c r="K22">
        <v>780</v>
      </c>
      <c r="L22">
        <v>510</v>
      </c>
      <c r="M22">
        <v>97</v>
      </c>
      <c r="N22">
        <v>280</v>
      </c>
      <c r="O22">
        <v>183</v>
      </c>
      <c r="P22">
        <v>245</v>
      </c>
      <c r="Q22">
        <v>36</v>
      </c>
      <c r="R22">
        <v>295</v>
      </c>
      <c r="S22">
        <v>96</v>
      </c>
      <c r="U22" s="89">
        <f t="shared" ref="U22:U32" si="17">K22/SUM(K$21:K$32)</f>
        <v>5.7867794346761627E-2</v>
      </c>
      <c r="V22" s="89">
        <f t="shared" si="9"/>
        <v>5.5537406076445604E-2</v>
      </c>
      <c r="W22" s="89">
        <f t="shared" si="10"/>
        <v>6.7784765897973442E-2</v>
      </c>
      <c r="X22" s="89">
        <f t="shared" si="11"/>
        <v>6.2541880723698901E-2</v>
      </c>
      <c r="Y22" s="89">
        <f t="shared" si="12"/>
        <v>6.5803667745415323E-2</v>
      </c>
      <c r="Z22" s="89">
        <f t="shared" si="13"/>
        <v>7.1470245040840139E-2</v>
      </c>
      <c r="AA22" s="89">
        <f t="shared" si="14"/>
        <v>4.1811846689895474E-2</v>
      </c>
      <c r="AB22" s="89">
        <f t="shared" si="15"/>
        <v>6.1870805369127514E-2</v>
      </c>
      <c r="AC22" s="89">
        <f t="shared" si="16"/>
        <v>7.4188562596599686E-2</v>
      </c>
      <c r="AL22" s="3">
        <f t="shared" ref="AL22:AL32" si="18">AVERAGE(U22:AC22,U6:AA6)</f>
        <v>6.4084654318813022E-2</v>
      </c>
      <c r="AM22" s="89">
        <f t="shared" ref="AM22:AM32" si="19">AL22/SUM(AL$21:AL$32)</f>
        <v>6.4084654318813022E-2</v>
      </c>
      <c r="AN22">
        <f t="shared" ref="AN22:AN32" si="20">_xlfn.STDEV.S(U22:AC22,U6:AA6)</f>
        <v>8.0964589460895027E-3</v>
      </c>
      <c r="AO22" s="3">
        <f t="shared" ref="AO22:AO32" si="21">AN22/AL22</f>
        <v>0.12634005803964624</v>
      </c>
    </row>
    <row r="23" spans="2:41" x14ac:dyDescent="0.35">
      <c r="J23" t="s">
        <v>271</v>
      </c>
      <c r="K23">
        <v>958</v>
      </c>
      <c r="L23">
        <v>522</v>
      </c>
      <c r="M23">
        <v>86</v>
      </c>
      <c r="N23">
        <v>290</v>
      </c>
      <c r="O23">
        <v>162</v>
      </c>
      <c r="P23">
        <v>131</v>
      </c>
      <c r="Q23">
        <v>62</v>
      </c>
      <c r="R23">
        <v>283</v>
      </c>
      <c r="S23">
        <v>81</v>
      </c>
      <c r="U23" s="89">
        <f t="shared" si="17"/>
        <v>7.1073521774612361E-2</v>
      </c>
      <c r="V23" s="89">
        <f t="shared" si="9"/>
        <v>5.6844168572361971E-2</v>
      </c>
      <c r="W23" s="89">
        <f t="shared" si="10"/>
        <v>6.0097833682739341E-2</v>
      </c>
      <c r="X23" s="89">
        <f t="shared" si="11"/>
        <v>6.4775519320973862E-2</v>
      </c>
      <c r="Y23" s="89">
        <f t="shared" si="12"/>
        <v>5.8252427184466021E-2</v>
      </c>
      <c r="Z23" s="89">
        <f t="shared" si="13"/>
        <v>3.8214702450408401E-2</v>
      </c>
      <c r="AA23" s="89">
        <f t="shared" si="14"/>
        <v>7.2009291521486649E-2</v>
      </c>
      <c r="AB23" s="89">
        <f t="shared" si="15"/>
        <v>5.9354026845637585E-2</v>
      </c>
      <c r="AC23" s="89">
        <f t="shared" si="16"/>
        <v>6.2596599690880994E-2</v>
      </c>
      <c r="AL23" s="3">
        <f t="shared" si="18"/>
        <v>6.0600247743600254E-2</v>
      </c>
      <c r="AM23" s="89">
        <f t="shared" si="19"/>
        <v>6.0600247743600254E-2</v>
      </c>
      <c r="AN23">
        <f t="shared" si="20"/>
        <v>8.349624997372353E-3</v>
      </c>
      <c r="AO23" s="3">
        <f t="shared" si="21"/>
        <v>0.13778202743823145</v>
      </c>
    </row>
    <row r="24" spans="2:41" x14ac:dyDescent="0.35">
      <c r="J24" t="s">
        <v>272</v>
      </c>
      <c r="K24">
        <v>847</v>
      </c>
      <c r="L24">
        <v>650</v>
      </c>
      <c r="M24">
        <v>76</v>
      </c>
      <c r="N24">
        <v>347</v>
      </c>
      <c r="O24">
        <v>129</v>
      </c>
      <c r="P24">
        <v>78</v>
      </c>
      <c r="Q24">
        <v>43</v>
      </c>
      <c r="R24">
        <v>254</v>
      </c>
      <c r="S24">
        <v>98</v>
      </c>
      <c r="U24" s="89">
        <f t="shared" si="17"/>
        <v>6.2838489502188594E-2</v>
      </c>
      <c r="V24" s="89">
        <f t="shared" si="9"/>
        <v>7.0782968528803225E-2</v>
      </c>
      <c r="W24" s="89">
        <f t="shared" si="10"/>
        <v>5.3109713487071976E-2</v>
      </c>
      <c r="X24" s="89">
        <f t="shared" si="11"/>
        <v>7.7507259325441141E-2</v>
      </c>
      <c r="Y24" s="89">
        <f t="shared" si="12"/>
        <v>4.6386192017259978E-2</v>
      </c>
      <c r="Z24" s="89">
        <f t="shared" si="13"/>
        <v>2.2753792298716453E-2</v>
      </c>
      <c r="AA24" s="89">
        <f t="shared" si="14"/>
        <v>4.9941927990708478E-2</v>
      </c>
      <c r="AB24" s="89">
        <f t="shared" si="15"/>
        <v>5.3271812080536912E-2</v>
      </c>
      <c r="AC24" s="89">
        <f t="shared" si="16"/>
        <v>7.5734157650695522E-2</v>
      </c>
      <c r="AL24" s="3">
        <f t="shared" si="18"/>
        <v>6.0703878213611638E-2</v>
      </c>
      <c r="AM24" s="89">
        <f t="shared" si="19"/>
        <v>6.0703878213611638E-2</v>
      </c>
      <c r="AN24">
        <f t="shared" si="20"/>
        <v>1.6094978926506305E-2</v>
      </c>
      <c r="AO24" s="3">
        <f t="shared" si="21"/>
        <v>0.26513922009841745</v>
      </c>
    </row>
    <row r="25" spans="2:41" x14ac:dyDescent="0.35">
      <c r="J25" t="s">
        <v>273</v>
      </c>
      <c r="K25">
        <v>853</v>
      </c>
      <c r="L25">
        <v>661</v>
      </c>
      <c r="M25">
        <v>79</v>
      </c>
      <c r="N25">
        <v>257</v>
      </c>
      <c r="O25">
        <v>157</v>
      </c>
      <c r="P25">
        <v>86</v>
      </c>
      <c r="Q25">
        <v>55</v>
      </c>
      <c r="R25">
        <v>252</v>
      </c>
      <c r="S25">
        <v>114</v>
      </c>
      <c r="U25" s="89">
        <f t="shared" si="17"/>
        <v>6.3283626381779062E-2</v>
      </c>
      <c r="V25" s="89">
        <f t="shared" si="9"/>
        <v>7.1980834150059889E-2</v>
      </c>
      <c r="W25" s="89">
        <f t="shared" si="10"/>
        <v>5.5206149545772187E-2</v>
      </c>
      <c r="X25" s="89">
        <f t="shared" si="11"/>
        <v>5.7404511949966493E-2</v>
      </c>
      <c r="Y25" s="89">
        <f t="shared" si="12"/>
        <v>5.645451276519238E-2</v>
      </c>
      <c r="Z25" s="89">
        <f t="shared" si="13"/>
        <v>2.5087514585764293E-2</v>
      </c>
      <c r="AA25" s="89">
        <f t="shared" si="14"/>
        <v>6.3879210220673638E-2</v>
      </c>
      <c r="AB25" s="89">
        <f t="shared" si="15"/>
        <v>5.2852348993288591E-2</v>
      </c>
      <c r="AC25" s="89">
        <f t="shared" si="16"/>
        <v>8.8098918083462138E-2</v>
      </c>
      <c r="AL25" s="3">
        <f t="shared" si="18"/>
        <v>6.4051402944234115E-2</v>
      </c>
      <c r="AM25" s="89">
        <f t="shared" si="19"/>
        <v>6.4051402944234115E-2</v>
      </c>
      <c r="AN25">
        <f t="shared" si="20"/>
        <v>1.4771270513391249E-2</v>
      </c>
      <c r="AO25" s="3">
        <f t="shared" si="21"/>
        <v>0.23061587778571763</v>
      </c>
    </row>
    <row r="26" spans="2:41" x14ac:dyDescent="0.35">
      <c r="J26" t="s">
        <v>274</v>
      </c>
      <c r="K26">
        <v>1048</v>
      </c>
      <c r="L26">
        <v>688</v>
      </c>
      <c r="M26">
        <v>119</v>
      </c>
      <c r="N26">
        <v>465</v>
      </c>
      <c r="O26">
        <v>176</v>
      </c>
      <c r="P26">
        <v>89</v>
      </c>
      <c r="Q26">
        <v>43</v>
      </c>
      <c r="R26">
        <v>309</v>
      </c>
      <c r="S26">
        <v>100</v>
      </c>
      <c r="U26" s="89">
        <f t="shared" si="17"/>
        <v>7.7750574968469474E-2</v>
      </c>
      <c r="V26" s="89">
        <f t="shared" si="9"/>
        <v>7.4921049765871717E-2</v>
      </c>
      <c r="W26" s="89">
        <f t="shared" si="10"/>
        <v>8.3158630328441646E-2</v>
      </c>
      <c r="X26" s="89">
        <f t="shared" si="11"/>
        <v>0.10386419477328568</v>
      </c>
      <c r="Y26" s="89">
        <f t="shared" si="12"/>
        <v>6.3286587558432222E-2</v>
      </c>
      <c r="Z26" s="89">
        <f t="shared" si="13"/>
        <v>2.5962660443407233E-2</v>
      </c>
      <c r="AA26" s="89">
        <f t="shared" si="14"/>
        <v>4.9941927990708478E-2</v>
      </c>
      <c r="AB26" s="89">
        <f t="shared" si="15"/>
        <v>6.4807046979865765E-2</v>
      </c>
      <c r="AC26" s="89">
        <f t="shared" si="16"/>
        <v>7.7279752704791344E-2</v>
      </c>
      <c r="AL26" s="3">
        <f t="shared" si="18"/>
        <v>7.8032799832215824E-2</v>
      </c>
      <c r="AM26" s="89">
        <f t="shared" si="19"/>
        <v>7.8032799832215824E-2</v>
      </c>
      <c r="AN26">
        <f t="shared" si="20"/>
        <v>2.196556531683359E-2</v>
      </c>
      <c r="AO26" s="3">
        <f t="shared" si="21"/>
        <v>0.28149144159972983</v>
      </c>
    </row>
    <row r="27" spans="2:41" x14ac:dyDescent="0.35">
      <c r="J27" t="s">
        <v>275</v>
      </c>
      <c r="K27">
        <v>1275</v>
      </c>
      <c r="L27">
        <v>906</v>
      </c>
      <c r="M27">
        <v>173</v>
      </c>
      <c r="N27">
        <v>688</v>
      </c>
      <c r="O27">
        <v>435</v>
      </c>
      <c r="P27">
        <v>174</v>
      </c>
      <c r="Q27">
        <v>55</v>
      </c>
      <c r="R27">
        <v>467</v>
      </c>
      <c r="S27">
        <v>114</v>
      </c>
      <c r="U27" s="89">
        <f t="shared" si="17"/>
        <v>9.4591586912975742E-2</v>
      </c>
      <c r="V27" s="89">
        <f t="shared" si="9"/>
        <v>9.866056844168572E-2</v>
      </c>
      <c r="W27" s="89">
        <f t="shared" si="10"/>
        <v>0.12089447938504543</v>
      </c>
      <c r="X27" s="89">
        <f t="shared" si="11"/>
        <v>0.1536743354925173</v>
      </c>
      <c r="Y27" s="89">
        <f t="shared" si="12"/>
        <v>0.15641855447680691</v>
      </c>
      <c r="Z27" s="89">
        <f t="shared" si="13"/>
        <v>5.0758459743290546E-2</v>
      </c>
      <c r="AA27" s="89">
        <f t="shared" si="14"/>
        <v>6.3879210220673638E-2</v>
      </c>
      <c r="AB27" s="89">
        <f t="shared" si="15"/>
        <v>9.7944630872483215E-2</v>
      </c>
      <c r="AC27" s="89">
        <f t="shared" si="16"/>
        <v>8.8098918083462138E-2</v>
      </c>
      <c r="AL27" s="3">
        <f t="shared" si="18"/>
        <v>9.129394265165322E-2</v>
      </c>
      <c r="AM27" s="89">
        <f t="shared" si="19"/>
        <v>9.129394265165322E-2</v>
      </c>
      <c r="AN27">
        <f t="shared" si="20"/>
        <v>3.0614494578008921E-2</v>
      </c>
      <c r="AO27" s="3">
        <f t="shared" si="21"/>
        <v>0.33533982309016347</v>
      </c>
    </row>
    <row r="28" spans="2:41" x14ac:dyDescent="0.35">
      <c r="J28" t="s">
        <v>276</v>
      </c>
      <c r="K28">
        <v>1202</v>
      </c>
      <c r="L28">
        <v>633</v>
      </c>
      <c r="M28">
        <v>104</v>
      </c>
      <c r="N28">
        <v>396</v>
      </c>
      <c r="O28">
        <v>321</v>
      </c>
      <c r="P28">
        <v>264</v>
      </c>
      <c r="Q28">
        <v>45</v>
      </c>
      <c r="R28">
        <v>406</v>
      </c>
      <c r="S28">
        <v>86</v>
      </c>
      <c r="U28" s="89">
        <f t="shared" si="17"/>
        <v>8.9175754877958299E-2</v>
      </c>
      <c r="V28" s="89">
        <f t="shared" si="9"/>
        <v>6.8931721659588371E-2</v>
      </c>
      <c r="W28" s="89">
        <f t="shared" si="10"/>
        <v>7.2676450034940596E-2</v>
      </c>
      <c r="X28" s="89">
        <f t="shared" si="11"/>
        <v>8.8452088452088448E-2</v>
      </c>
      <c r="Y28" s="89">
        <f t="shared" si="12"/>
        <v>0.11542610571736785</v>
      </c>
      <c r="Z28" s="89">
        <f t="shared" si="13"/>
        <v>7.7012835472578769E-2</v>
      </c>
      <c r="AA28" s="89">
        <f t="shared" si="14"/>
        <v>5.2264808362369339E-2</v>
      </c>
      <c r="AB28" s="89">
        <f t="shared" si="15"/>
        <v>8.5151006711409391E-2</v>
      </c>
      <c r="AC28" s="89">
        <f t="shared" si="16"/>
        <v>6.6460587326120563E-2</v>
      </c>
      <c r="AL28" s="3">
        <f t="shared" si="18"/>
        <v>7.2674867820140321E-2</v>
      </c>
      <c r="AM28" s="89">
        <f t="shared" si="19"/>
        <v>7.2674867820140321E-2</v>
      </c>
      <c r="AN28">
        <f t="shared" si="20"/>
        <v>1.662380654701651E-2</v>
      </c>
      <c r="AO28" s="3">
        <f t="shared" si="21"/>
        <v>0.22874216418470827</v>
      </c>
    </row>
    <row r="29" spans="2:41" x14ac:dyDescent="0.35">
      <c r="J29" t="s">
        <v>277</v>
      </c>
      <c r="K29">
        <v>1740</v>
      </c>
      <c r="L29">
        <v>917</v>
      </c>
      <c r="M29">
        <v>119</v>
      </c>
      <c r="N29">
        <v>437</v>
      </c>
      <c r="O29">
        <v>204</v>
      </c>
      <c r="P29">
        <v>446</v>
      </c>
      <c r="Q29">
        <v>78</v>
      </c>
      <c r="R29">
        <v>479</v>
      </c>
      <c r="S29">
        <v>140</v>
      </c>
      <c r="U29" s="89">
        <f t="shared" si="17"/>
        <v>0.12908969508123749</v>
      </c>
      <c r="V29" s="89">
        <f t="shared" si="9"/>
        <v>9.9858434062942397E-2</v>
      </c>
      <c r="W29" s="89">
        <f t="shared" si="10"/>
        <v>8.3158630328441646E-2</v>
      </c>
      <c r="X29" s="89">
        <f t="shared" si="11"/>
        <v>9.7610006700915797E-2</v>
      </c>
      <c r="Y29" s="89">
        <f t="shared" si="12"/>
        <v>7.3354908306364611E-2</v>
      </c>
      <c r="Z29" s="89">
        <f t="shared" si="13"/>
        <v>0.13010501750291714</v>
      </c>
      <c r="AA29" s="89">
        <f t="shared" si="14"/>
        <v>9.0592334494773524E-2</v>
      </c>
      <c r="AB29" s="89">
        <f t="shared" si="15"/>
        <v>0.10046140939597316</v>
      </c>
      <c r="AC29" s="89">
        <f t="shared" si="16"/>
        <v>0.10819165378670788</v>
      </c>
      <c r="AL29" s="3">
        <f t="shared" si="18"/>
        <v>9.393164701025386E-2</v>
      </c>
      <c r="AM29" s="89">
        <f t="shared" si="19"/>
        <v>9.393164701025386E-2</v>
      </c>
      <c r="AN29">
        <f t="shared" si="20"/>
        <v>2.0513215727405113E-2</v>
      </c>
      <c r="AO29" s="3">
        <f t="shared" si="21"/>
        <v>0.2183844995836795</v>
      </c>
    </row>
    <row r="30" spans="2:41" x14ac:dyDescent="0.35">
      <c r="J30" t="s">
        <v>278</v>
      </c>
      <c r="K30">
        <v>1643</v>
      </c>
      <c r="L30">
        <v>1382</v>
      </c>
      <c r="M30">
        <v>197</v>
      </c>
      <c r="N30">
        <v>500</v>
      </c>
      <c r="O30">
        <v>268</v>
      </c>
      <c r="P30">
        <v>598</v>
      </c>
      <c r="Q30">
        <v>124</v>
      </c>
      <c r="R30">
        <v>698</v>
      </c>
      <c r="S30">
        <v>119</v>
      </c>
      <c r="U30" s="89">
        <f t="shared" si="17"/>
        <v>0.12189331552785815</v>
      </c>
      <c r="V30" s="89">
        <f t="shared" si="9"/>
        <v>0.15049548077970162</v>
      </c>
      <c r="W30" s="89">
        <f t="shared" si="10"/>
        <v>0.1376659678546471</v>
      </c>
      <c r="X30" s="89">
        <f t="shared" si="11"/>
        <v>0.11168192986374804</v>
      </c>
      <c r="Y30" s="89">
        <f t="shared" si="12"/>
        <v>9.6368212873067238E-2</v>
      </c>
      <c r="Z30" s="89">
        <f t="shared" si="13"/>
        <v>0.17444574095682613</v>
      </c>
      <c r="AA30" s="89">
        <f t="shared" si="14"/>
        <v>0.1440185830429733</v>
      </c>
      <c r="AB30" s="89">
        <f t="shared" si="15"/>
        <v>0.14639261744966442</v>
      </c>
      <c r="AC30" s="89">
        <f t="shared" si="16"/>
        <v>9.1962905718701707E-2</v>
      </c>
      <c r="AL30" s="3">
        <f t="shared" si="18"/>
        <v>0.1277403545528342</v>
      </c>
      <c r="AM30" s="89">
        <f t="shared" si="19"/>
        <v>0.1277403545528342</v>
      </c>
      <c r="AN30">
        <f t="shared" si="20"/>
        <v>2.7689799395829037E-2</v>
      </c>
      <c r="AO30" s="3">
        <f t="shared" si="21"/>
        <v>0.21676626382288899</v>
      </c>
    </row>
    <row r="31" spans="2:41" x14ac:dyDescent="0.35">
      <c r="J31" t="s">
        <v>279</v>
      </c>
      <c r="K31">
        <v>1354</v>
      </c>
      <c r="L31">
        <v>1048</v>
      </c>
      <c r="M31">
        <v>148</v>
      </c>
      <c r="N31">
        <v>302</v>
      </c>
      <c r="O31">
        <v>370</v>
      </c>
      <c r="P31">
        <v>756</v>
      </c>
      <c r="Q31">
        <v>205</v>
      </c>
      <c r="R31">
        <v>711</v>
      </c>
      <c r="S31">
        <v>124</v>
      </c>
      <c r="U31" s="89">
        <f t="shared" si="17"/>
        <v>0.10045255582758365</v>
      </c>
      <c r="V31" s="89">
        <f t="shared" si="9"/>
        <v>0.11412392464336274</v>
      </c>
      <c r="W31" s="89">
        <f t="shared" si="10"/>
        <v>0.103424178895877</v>
      </c>
      <c r="X31" s="89">
        <f t="shared" si="11"/>
        <v>6.7455885637703814E-2</v>
      </c>
      <c r="Y31" s="89">
        <f t="shared" si="12"/>
        <v>0.13304566702624954</v>
      </c>
      <c r="Z31" s="89">
        <f t="shared" si="13"/>
        <v>0.220536756126021</v>
      </c>
      <c r="AA31" s="89">
        <f t="shared" si="14"/>
        <v>0.23809523809523808</v>
      </c>
      <c r="AB31" s="89">
        <f t="shared" si="15"/>
        <v>0.14911912751677853</v>
      </c>
      <c r="AC31" s="89">
        <f t="shared" si="16"/>
        <v>9.5826893353941262E-2</v>
      </c>
      <c r="AL31" s="3">
        <f t="shared" si="18"/>
        <v>0.13255239757366111</v>
      </c>
      <c r="AM31" s="89">
        <f t="shared" si="19"/>
        <v>0.13255239757366111</v>
      </c>
      <c r="AN31">
        <f t="shared" si="20"/>
        <v>4.4479037891736309E-2</v>
      </c>
      <c r="AO31" s="3">
        <f t="shared" si="21"/>
        <v>0.33555815440470416</v>
      </c>
    </row>
    <row r="32" spans="2:41" x14ac:dyDescent="0.35">
      <c r="J32" t="s">
        <v>280</v>
      </c>
      <c r="K32">
        <v>930</v>
      </c>
      <c r="L32">
        <v>782</v>
      </c>
      <c r="M32">
        <v>114</v>
      </c>
      <c r="N32">
        <v>204</v>
      </c>
      <c r="O32">
        <v>205</v>
      </c>
      <c r="P32">
        <v>326</v>
      </c>
      <c r="Q32">
        <v>65</v>
      </c>
      <c r="R32">
        <v>339</v>
      </c>
      <c r="S32">
        <v>105</v>
      </c>
      <c r="U32" s="89">
        <f t="shared" si="17"/>
        <v>6.8996216336523475E-2</v>
      </c>
      <c r="V32" s="89">
        <f t="shared" si="9"/>
        <v>8.5157355983883257E-2</v>
      </c>
      <c r="W32" s="89">
        <f t="shared" si="10"/>
        <v>7.9664570230607967E-2</v>
      </c>
      <c r="X32" s="89">
        <f t="shared" si="11"/>
        <v>4.55662273844092E-2</v>
      </c>
      <c r="Y32" s="89">
        <f t="shared" si="12"/>
        <v>7.3714491190219347E-2</v>
      </c>
      <c r="Z32" s="89">
        <f t="shared" si="13"/>
        <v>9.5099183197199538E-2</v>
      </c>
      <c r="AA32" s="89">
        <f t="shared" si="14"/>
        <v>7.5493612078977937E-2</v>
      </c>
      <c r="AB32" s="89">
        <f t="shared" si="15"/>
        <v>7.1098993288590609E-2</v>
      </c>
      <c r="AC32" s="89">
        <f t="shared" si="16"/>
        <v>8.1143740340030912E-2</v>
      </c>
      <c r="AL32" s="3">
        <f t="shared" si="18"/>
        <v>8.7397325271139303E-2</v>
      </c>
      <c r="AM32" s="89">
        <f t="shared" si="19"/>
        <v>8.7397325271139303E-2</v>
      </c>
      <c r="AN32">
        <f t="shared" si="20"/>
        <v>1.8450185641377684E-2</v>
      </c>
      <c r="AO32" s="3">
        <f t="shared" si="21"/>
        <v>0.21110698278395001</v>
      </c>
    </row>
    <row r="34" spans="2:41" x14ac:dyDescent="0.35">
      <c r="AO34" s="3">
        <f>AVERAGE(AO21:AO32)</f>
        <v>0.22783777012354597</v>
      </c>
    </row>
    <row r="36" spans="2:41" x14ac:dyDescent="0.35">
      <c r="AO36" s="154" t="s">
        <v>1993</v>
      </c>
    </row>
    <row r="37" spans="2:41" x14ac:dyDescent="0.35">
      <c r="AO37" s="154" t="s">
        <v>1995</v>
      </c>
    </row>
    <row r="38" spans="2:41" x14ac:dyDescent="0.35">
      <c r="B38" s="57" t="s">
        <v>903</v>
      </c>
      <c r="AO38" s="154" t="s">
        <v>1994</v>
      </c>
    </row>
    <row r="40" spans="2:41" x14ac:dyDescent="0.35">
      <c r="AO40" s="154" t="s">
        <v>1996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AG35"/>
  <sheetViews>
    <sheetView workbookViewId="0">
      <selection activeCell="M12" sqref="M12"/>
    </sheetView>
  </sheetViews>
  <sheetFormatPr defaultRowHeight="14.5" x14ac:dyDescent="0.35"/>
  <cols>
    <col min="20" max="20" width="10.1796875" customWidth="1"/>
    <col min="23" max="26" width="9" customWidth="1"/>
    <col min="28" max="28" width="7" bestFit="1" customWidth="1"/>
    <col min="29" max="29" width="10.26953125" bestFit="1" customWidth="1"/>
    <col min="30" max="30" width="8" bestFit="1" customWidth="1"/>
    <col min="31" max="31" width="11.26953125" bestFit="1" customWidth="1"/>
    <col min="32" max="32" width="18.81640625" bestFit="1" customWidth="1"/>
    <col min="33" max="33" width="11.1796875" bestFit="1" customWidth="1"/>
  </cols>
  <sheetData>
    <row r="1" spans="1:33" x14ac:dyDescent="0.35">
      <c r="A1" t="s">
        <v>904</v>
      </c>
      <c r="AB1" s="404" t="s">
        <v>267</v>
      </c>
      <c r="AC1" s="404" t="s">
        <v>2834</v>
      </c>
      <c r="AD1" s="404" t="s">
        <v>3211</v>
      </c>
      <c r="AE1" s="404" t="s">
        <v>2842</v>
      </c>
      <c r="AF1" s="404" t="s">
        <v>2844</v>
      </c>
      <c r="AG1" s="404" t="s">
        <v>2843</v>
      </c>
    </row>
    <row r="2" spans="1:33" x14ac:dyDescent="0.35">
      <c r="A2" t="s">
        <v>905</v>
      </c>
      <c r="AB2" t="s">
        <v>269</v>
      </c>
      <c r="AC2" t="str">
        <f>_xlfn.CONCAT(AB2,AG2)</f>
        <v>JanET</v>
      </c>
      <c r="AD2" s="3">
        <f>Y13/SUM($Y$13:$Y$24)</f>
        <v>0.16488222698072805</v>
      </c>
      <c r="AE2">
        <v>0</v>
      </c>
      <c r="AF2" t="s">
        <v>594</v>
      </c>
      <c r="AG2" t="s">
        <v>2849</v>
      </c>
    </row>
    <row r="3" spans="1:33" x14ac:dyDescent="0.35">
      <c r="AB3" t="s">
        <v>270</v>
      </c>
      <c r="AC3" t="str">
        <f t="shared" ref="AC3:AC13" si="0">_xlfn.CONCAT(AB3,AG3)</f>
        <v>FebET</v>
      </c>
      <c r="AD3" s="3">
        <f t="shared" ref="AD3:AD13" si="1">Y14/SUM($Y$13:$Y$24)</f>
        <v>6.852248394004283E-2</v>
      </c>
      <c r="AE3">
        <v>0</v>
      </c>
      <c r="AF3" t="s">
        <v>594</v>
      </c>
      <c r="AG3" t="s">
        <v>2849</v>
      </c>
    </row>
    <row r="4" spans="1:33" x14ac:dyDescent="0.35">
      <c r="L4" s="71" t="s">
        <v>906</v>
      </c>
      <c r="AB4" t="s">
        <v>271</v>
      </c>
      <c r="AC4" t="str">
        <f t="shared" si="0"/>
        <v>MarET</v>
      </c>
      <c r="AD4" s="3">
        <f t="shared" si="1"/>
        <v>1.9271948608137045E-2</v>
      </c>
      <c r="AE4">
        <v>0</v>
      </c>
      <c r="AF4" t="s">
        <v>594</v>
      </c>
      <c r="AG4" t="s">
        <v>2849</v>
      </c>
    </row>
    <row r="5" spans="1:33" x14ac:dyDescent="0.35">
      <c r="L5" t="s">
        <v>907</v>
      </c>
      <c r="AB5" t="s">
        <v>272</v>
      </c>
      <c r="AC5" t="str">
        <f t="shared" si="0"/>
        <v>AprET</v>
      </c>
      <c r="AD5" s="3">
        <f t="shared" si="1"/>
        <v>1.9271948608137045E-2</v>
      </c>
      <c r="AE5">
        <v>0</v>
      </c>
      <c r="AF5" t="s">
        <v>594</v>
      </c>
      <c r="AG5" t="s">
        <v>2849</v>
      </c>
    </row>
    <row r="6" spans="1:33" x14ac:dyDescent="0.35">
      <c r="L6" t="s">
        <v>908</v>
      </c>
      <c r="AB6" t="s">
        <v>273</v>
      </c>
      <c r="AC6" t="str">
        <f t="shared" si="0"/>
        <v>MayET</v>
      </c>
      <c r="AD6" s="3">
        <f t="shared" si="1"/>
        <v>2.9978586723768741E-2</v>
      </c>
      <c r="AE6">
        <v>0</v>
      </c>
      <c r="AF6" t="s">
        <v>594</v>
      </c>
      <c r="AG6" t="s">
        <v>2849</v>
      </c>
    </row>
    <row r="7" spans="1:33" x14ac:dyDescent="0.35">
      <c r="L7" t="s">
        <v>909</v>
      </c>
      <c r="AB7" t="s">
        <v>274</v>
      </c>
      <c r="AC7" t="str">
        <f t="shared" si="0"/>
        <v>JuneET</v>
      </c>
      <c r="AD7" s="3">
        <f t="shared" si="1"/>
        <v>2.9978586723768744E-2</v>
      </c>
      <c r="AE7">
        <v>0</v>
      </c>
      <c r="AF7" t="s">
        <v>594</v>
      </c>
      <c r="AG7" t="s">
        <v>2849</v>
      </c>
    </row>
    <row r="8" spans="1:33" x14ac:dyDescent="0.35">
      <c r="L8" t="s">
        <v>910</v>
      </c>
      <c r="AB8" t="s">
        <v>275</v>
      </c>
      <c r="AC8" t="str">
        <f t="shared" si="0"/>
        <v>JulyET</v>
      </c>
      <c r="AD8" s="3">
        <f t="shared" si="1"/>
        <v>3.8543897216274096E-2</v>
      </c>
      <c r="AE8">
        <v>0</v>
      </c>
      <c r="AF8" t="s">
        <v>594</v>
      </c>
      <c r="AG8" t="s">
        <v>2849</v>
      </c>
    </row>
    <row r="9" spans="1:33" x14ac:dyDescent="0.35">
      <c r="U9" s="484" t="s">
        <v>911</v>
      </c>
      <c r="V9" s="484"/>
      <c r="W9" s="484" t="s">
        <v>912</v>
      </c>
      <c r="X9" s="484"/>
      <c r="Y9" s="484" t="s">
        <v>913</v>
      </c>
      <c r="Z9" s="484"/>
      <c r="AB9" t="s">
        <v>276</v>
      </c>
      <c r="AC9" t="str">
        <f t="shared" si="0"/>
        <v>AugET</v>
      </c>
      <c r="AD9" s="3">
        <f t="shared" si="1"/>
        <v>6.852248394004283E-2</v>
      </c>
      <c r="AE9">
        <v>0</v>
      </c>
      <c r="AF9" t="s">
        <v>594</v>
      </c>
      <c r="AG9" t="s">
        <v>2849</v>
      </c>
    </row>
    <row r="10" spans="1:33" ht="14.5" customHeight="1" x14ac:dyDescent="0.35">
      <c r="M10" t="s">
        <v>914</v>
      </c>
      <c r="N10" t="s">
        <v>812</v>
      </c>
      <c r="O10" t="s">
        <v>915</v>
      </c>
      <c r="U10" s="484"/>
      <c r="V10" s="484"/>
      <c r="W10" s="484"/>
      <c r="X10" s="484"/>
      <c r="Y10" s="484"/>
      <c r="Z10" s="484"/>
      <c r="AB10" t="s">
        <v>277</v>
      </c>
      <c r="AC10" t="str">
        <f t="shared" si="0"/>
        <v>SeptET</v>
      </c>
      <c r="AD10" s="3">
        <f t="shared" si="1"/>
        <v>0.10706638115631693</v>
      </c>
      <c r="AE10">
        <v>0</v>
      </c>
      <c r="AF10" t="s">
        <v>594</v>
      </c>
      <c r="AG10" t="s">
        <v>2849</v>
      </c>
    </row>
    <row r="11" spans="1:33" x14ac:dyDescent="0.35">
      <c r="M11" t="s">
        <v>916</v>
      </c>
      <c r="U11" s="484"/>
      <c r="V11" s="484"/>
      <c r="W11" s="484"/>
      <c r="X11" s="484"/>
      <c r="Y11" s="484"/>
      <c r="Z11" s="484"/>
      <c r="AB11" t="s">
        <v>278</v>
      </c>
      <c r="AC11" t="str">
        <f t="shared" si="0"/>
        <v>OctET</v>
      </c>
      <c r="AD11" s="3">
        <f t="shared" si="1"/>
        <v>0.15417558886509636</v>
      </c>
      <c r="AE11">
        <v>0</v>
      </c>
      <c r="AF11" t="s">
        <v>594</v>
      </c>
      <c r="AG11" t="s">
        <v>2849</v>
      </c>
    </row>
    <row r="12" spans="1:33" ht="15" thickBot="1" x14ac:dyDescent="0.4">
      <c r="L12" t="s">
        <v>269</v>
      </c>
      <c r="M12" s="54">
        <v>0.77</v>
      </c>
      <c r="N12" s="54">
        <v>1</v>
      </c>
      <c r="S12" t="s">
        <v>917</v>
      </c>
      <c r="T12" t="s">
        <v>918</v>
      </c>
      <c r="U12" s="55" t="s">
        <v>914</v>
      </c>
      <c r="V12" s="55" t="s">
        <v>812</v>
      </c>
      <c r="W12" s="55" t="s">
        <v>914</v>
      </c>
      <c r="X12" s="55" t="s">
        <v>812</v>
      </c>
      <c r="Y12" s="55" t="s">
        <v>914</v>
      </c>
      <c r="Z12" s="55" t="s">
        <v>812</v>
      </c>
      <c r="AB12" t="s">
        <v>279</v>
      </c>
      <c r="AC12" t="str">
        <f t="shared" si="0"/>
        <v>NovET</v>
      </c>
      <c r="AD12" s="3">
        <f t="shared" si="1"/>
        <v>0.14561027837259102</v>
      </c>
      <c r="AE12">
        <v>0</v>
      </c>
      <c r="AF12" t="s">
        <v>594</v>
      </c>
      <c r="AG12" t="s">
        <v>2849</v>
      </c>
    </row>
    <row r="13" spans="1:33" x14ac:dyDescent="0.35">
      <c r="L13" t="s">
        <v>270</v>
      </c>
      <c r="M13" s="54">
        <v>0.32</v>
      </c>
      <c r="N13" s="54">
        <v>0.8</v>
      </c>
      <c r="S13" t="s">
        <v>269</v>
      </c>
      <c r="T13" t="s">
        <v>272</v>
      </c>
      <c r="U13" s="120">
        <f>SUM(M15:M23)</f>
        <v>3.49</v>
      </c>
      <c r="V13" s="122">
        <f>SUM(N15:N23)</f>
        <v>3</v>
      </c>
      <c r="W13" s="121">
        <f>U13/AVERAGE(U$13:U$24)</f>
        <v>0.996431120628123</v>
      </c>
      <c r="X13" s="122">
        <f t="shared" ref="X13:X24" si="2">V13/AVERAGE(V$13:V$24)</f>
        <v>0.79999999999999993</v>
      </c>
      <c r="Y13" s="120">
        <f>M12/AVERAGE(M12:M23)</f>
        <v>1.9785867237687365</v>
      </c>
      <c r="Z13" s="122">
        <f>N12/AVERAGE(N12:N23)</f>
        <v>2.4</v>
      </c>
      <c r="AB13" t="s">
        <v>280</v>
      </c>
      <c r="AC13" t="str">
        <f t="shared" si="0"/>
        <v>DecET</v>
      </c>
      <c r="AD13" s="3">
        <f t="shared" si="1"/>
        <v>0.15417558886509636</v>
      </c>
      <c r="AE13">
        <v>0</v>
      </c>
      <c r="AF13" t="s">
        <v>594</v>
      </c>
      <c r="AG13" t="s">
        <v>2849</v>
      </c>
    </row>
    <row r="14" spans="1:33" x14ac:dyDescent="0.35">
      <c r="L14" t="s">
        <v>271</v>
      </c>
      <c r="M14" s="54">
        <v>0.09</v>
      </c>
      <c r="N14" s="54">
        <v>0.2</v>
      </c>
      <c r="S14" t="s">
        <v>270</v>
      </c>
      <c r="T14" t="s">
        <v>273</v>
      </c>
      <c r="U14" s="88">
        <f t="shared" ref="U14:V24" si="3">SUM(M16:M24)</f>
        <v>4.17</v>
      </c>
      <c r="V14" s="106">
        <f t="shared" si="3"/>
        <v>3.8</v>
      </c>
      <c r="W14" s="105">
        <f t="shared" ref="W14:W24" si="4">U14/AVERAGE(U$13:U$24)</f>
        <v>1.1905781584582442</v>
      </c>
      <c r="X14" s="106">
        <f t="shared" si="2"/>
        <v>1.0133333333333332</v>
      </c>
      <c r="Y14" s="88">
        <f t="shared" ref="Y14:Z14" si="5">M13/AVERAGE(M13:M24)</f>
        <v>0.82226980728051391</v>
      </c>
      <c r="Z14" s="106">
        <f t="shared" si="5"/>
        <v>1.92</v>
      </c>
    </row>
    <row r="15" spans="1:33" x14ac:dyDescent="0.35">
      <c r="L15" t="s">
        <v>272</v>
      </c>
      <c r="M15" s="54">
        <v>0.09</v>
      </c>
      <c r="N15" s="54">
        <v>0.2</v>
      </c>
      <c r="S15" t="s">
        <v>271</v>
      </c>
      <c r="T15" t="s">
        <v>274</v>
      </c>
      <c r="U15" s="88">
        <f t="shared" si="3"/>
        <v>4.3499999999999996</v>
      </c>
      <c r="V15" s="106">
        <f t="shared" si="3"/>
        <v>4.4000000000000004</v>
      </c>
      <c r="W15" s="105">
        <f t="shared" si="4"/>
        <v>1.2419700214132763</v>
      </c>
      <c r="X15" s="106">
        <f t="shared" si="2"/>
        <v>1.1733333333333333</v>
      </c>
      <c r="Y15" s="88">
        <f t="shared" ref="Y15:Z15" si="6">M14/AVERAGE(M14:M25)</f>
        <v>0.23126338329764454</v>
      </c>
      <c r="Z15" s="106">
        <f t="shared" si="6"/>
        <v>0.48</v>
      </c>
    </row>
    <row r="16" spans="1:33" x14ac:dyDescent="0.35">
      <c r="L16" t="s">
        <v>273</v>
      </c>
      <c r="M16" s="54">
        <v>0.14000000000000001</v>
      </c>
      <c r="N16" s="54">
        <v>0.2</v>
      </c>
      <c r="S16" t="s">
        <v>272</v>
      </c>
      <c r="T16" t="s">
        <v>275</v>
      </c>
      <c r="U16" s="88">
        <f t="shared" si="3"/>
        <v>4.3</v>
      </c>
      <c r="V16" s="106">
        <f t="shared" si="3"/>
        <v>4.6000000000000005</v>
      </c>
      <c r="W16" s="105">
        <f t="shared" si="4"/>
        <v>1.2276945039257674</v>
      </c>
      <c r="X16" s="106">
        <f t="shared" si="2"/>
        <v>1.2266666666666666</v>
      </c>
      <c r="Y16" s="88">
        <f t="shared" ref="Y16:Z16" si="7">M15/AVERAGE(M15:M26)</f>
        <v>0.23126338329764454</v>
      </c>
      <c r="Z16" s="106">
        <f t="shared" si="7"/>
        <v>0.48</v>
      </c>
    </row>
    <row r="17" spans="12:26" x14ac:dyDescent="0.35">
      <c r="L17" t="s">
        <v>274</v>
      </c>
      <c r="M17" s="54">
        <v>0.14000000000000001</v>
      </c>
      <c r="N17" s="54">
        <v>0</v>
      </c>
      <c r="S17" t="s">
        <v>273</v>
      </c>
      <c r="T17" t="s">
        <v>276</v>
      </c>
      <c r="U17" s="88">
        <f t="shared" si="3"/>
        <v>4.21</v>
      </c>
      <c r="V17" s="106">
        <f t="shared" si="3"/>
        <v>4.8000000000000007</v>
      </c>
      <c r="W17" s="105">
        <f t="shared" si="4"/>
        <v>1.2019985724482514</v>
      </c>
      <c r="X17" s="106">
        <f t="shared" si="2"/>
        <v>1.28</v>
      </c>
      <c r="Y17" s="88">
        <f t="shared" ref="Y17:Z17" si="8">M16/AVERAGE(M16:M27)</f>
        <v>0.35974304068522489</v>
      </c>
      <c r="Z17" s="106">
        <f t="shared" si="8"/>
        <v>0.48</v>
      </c>
    </row>
    <row r="18" spans="12:26" x14ac:dyDescent="0.35">
      <c r="L18" t="s">
        <v>275</v>
      </c>
      <c r="M18" s="54">
        <v>0.18</v>
      </c>
      <c r="N18" s="54">
        <v>0</v>
      </c>
      <c r="S18" t="s">
        <v>274</v>
      </c>
      <c r="T18" t="s">
        <v>277</v>
      </c>
      <c r="U18" s="88">
        <f t="shared" si="3"/>
        <v>4.0299999999999994</v>
      </c>
      <c r="V18" s="106">
        <f t="shared" si="3"/>
        <v>4.8000000000000007</v>
      </c>
      <c r="W18" s="105">
        <f t="shared" si="4"/>
        <v>1.1506067094932191</v>
      </c>
      <c r="X18" s="106">
        <f t="shared" si="2"/>
        <v>1.28</v>
      </c>
      <c r="Y18" s="88">
        <f t="shared" ref="Y18:Z18" si="9">M17/AVERAGE(M17:M28)</f>
        <v>0.35974304068522495</v>
      </c>
      <c r="Z18" s="106">
        <f t="shared" si="9"/>
        <v>0</v>
      </c>
    </row>
    <row r="19" spans="12:26" x14ac:dyDescent="0.35">
      <c r="L19" t="s">
        <v>276</v>
      </c>
      <c r="M19" s="54">
        <v>0.32</v>
      </c>
      <c r="N19" s="54">
        <v>0.2</v>
      </c>
      <c r="S19" t="s">
        <v>275</v>
      </c>
      <c r="T19" t="s">
        <v>278</v>
      </c>
      <c r="U19" s="88">
        <f t="shared" si="3"/>
        <v>3.67</v>
      </c>
      <c r="V19" s="106">
        <f t="shared" si="3"/>
        <v>4.4000000000000004</v>
      </c>
      <c r="W19" s="105">
        <f t="shared" si="4"/>
        <v>1.047822983583155</v>
      </c>
      <c r="X19" s="106">
        <f t="shared" si="2"/>
        <v>1.1733333333333333</v>
      </c>
      <c r="Y19" s="88">
        <f t="shared" ref="Y19:Z19" si="10">M18/AVERAGE(M18:M29)</f>
        <v>0.46252676659528913</v>
      </c>
      <c r="Z19" s="106">
        <f t="shared" si="10"/>
        <v>0</v>
      </c>
    </row>
    <row r="20" spans="12:26" x14ac:dyDescent="0.35">
      <c r="L20" t="s">
        <v>277</v>
      </c>
      <c r="M20" s="54">
        <v>0.5</v>
      </c>
      <c r="N20" s="54">
        <v>0.4</v>
      </c>
      <c r="S20" t="s">
        <v>276</v>
      </c>
      <c r="T20" t="s">
        <v>279</v>
      </c>
      <c r="U20" s="88">
        <f t="shared" si="3"/>
        <v>3.13</v>
      </c>
      <c r="V20" s="106">
        <f t="shared" si="3"/>
        <v>3.8000000000000007</v>
      </c>
      <c r="W20" s="105">
        <f t="shared" si="4"/>
        <v>0.89364739471805865</v>
      </c>
      <c r="X20" s="106">
        <f t="shared" si="2"/>
        <v>1.0133333333333334</v>
      </c>
      <c r="Y20" s="88">
        <f t="shared" ref="Y20:Z20" si="11">M19/AVERAGE(M19:M30)</f>
        <v>0.82226980728051402</v>
      </c>
      <c r="Z20" s="106">
        <f t="shared" si="11"/>
        <v>0.47999999999999993</v>
      </c>
    </row>
    <row r="21" spans="12:26" x14ac:dyDescent="0.35">
      <c r="L21" t="s">
        <v>278</v>
      </c>
      <c r="M21" s="54">
        <v>0.72</v>
      </c>
      <c r="N21" s="54">
        <v>0.6</v>
      </c>
      <c r="S21" t="s">
        <v>277</v>
      </c>
      <c r="T21" t="s">
        <v>280</v>
      </c>
      <c r="U21" s="88">
        <f t="shared" si="3"/>
        <v>2.7700000000000005</v>
      </c>
      <c r="V21" s="106">
        <f t="shared" si="3"/>
        <v>3.4000000000000008</v>
      </c>
      <c r="W21" s="105">
        <f t="shared" si="4"/>
        <v>0.79086366880799452</v>
      </c>
      <c r="X21" s="106">
        <f t="shared" si="2"/>
        <v>0.90666666666666673</v>
      </c>
      <c r="Y21" s="88">
        <f t="shared" ref="Y21:Z21" si="12">M20/AVERAGE(M20:M31)</f>
        <v>1.2847965738758031</v>
      </c>
      <c r="Z21" s="106">
        <f t="shared" si="12"/>
        <v>0.95999999999999985</v>
      </c>
    </row>
    <row r="22" spans="12:26" x14ac:dyDescent="0.35">
      <c r="L22" t="s">
        <v>279</v>
      </c>
      <c r="M22" s="54">
        <v>0.68</v>
      </c>
      <c r="N22" s="54">
        <v>0.6</v>
      </c>
      <c r="S22" t="s">
        <v>278</v>
      </c>
      <c r="T22" t="s">
        <v>269</v>
      </c>
      <c r="U22" s="88">
        <f t="shared" si="3"/>
        <v>2.5500000000000003</v>
      </c>
      <c r="V22" s="106">
        <f t="shared" si="3"/>
        <v>3.0000000000000004</v>
      </c>
      <c r="W22" s="105">
        <f t="shared" si="4"/>
        <v>0.7280513918629552</v>
      </c>
      <c r="X22" s="106">
        <f t="shared" si="2"/>
        <v>0.8</v>
      </c>
      <c r="Y22" s="88">
        <f t="shared" ref="Y22:Z22" si="13">M21/AVERAGE(M21:M32)</f>
        <v>1.8501070663811563</v>
      </c>
      <c r="Z22" s="106">
        <f t="shared" si="13"/>
        <v>1.4399999999999997</v>
      </c>
    </row>
    <row r="23" spans="12:26" x14ac:dyDescent="0.35">
      <c r="L23" t="s">
        <v>280</v>
      </c>
      <c r="M23" s="54">
        <v>0.72</v>
      </c>
      <c r="N23" s="54">
        <v>0.8</v>
      </c>
      <c r="S23" t="s">
        <v>279</v>
      </c>
      <c r="T23" t="s">
        <v>270</v>
      </c>
      <c r="U23" s="88">
        <f t="shared" si="3"/>
        <v>2.5</v>
      </c>
      <c r="V23" s="106">
        <f t="shared" si="3"/>
        <v>2.6</v>
      </c>
      <c r="W23" s="105">
        <f t="shared" si="4"/>
        <v>0.71377587437544621</v>
      </c>
      <c r="X23" s="106">
        <f t="shared" si="2"/>
        <v>0.69333333333333325</v>
      </c>
      <c r="Y23" s="88">
        <f t="shared" ref="Y23:Z23" si="14">M22/AVERAGE(M22:M33)</f>
        <v>1.7473233404710922</v>
      </c>
      <c r="Z23" s="106">
        <f t="shared" si="14"/>
        <v>1.4399999999999997</v>
      </c>
    </row>
    <row r="24" spans="12:26" ht="15" thickBot="1" x14ac:dyDescent="0.4">
      <c r="L24" t="s">
        <v>269</v>
      </c>
      <c r="M24" s="61">
        <f>M12</f>
        <v>0.77</v>
      </c>
      <c r="N24" s="61">
        <f>N12</f>
        <v>1</v>
      </c>
      <c r="S24" t="s">
        <v>280</v>
      </c>
      <c r="T24" t="s">
        <v>271</v>
      </c>
      <c r="U24" s="123">
        <f t="shared" si="3"/>
        <v>2.86</v>
      </c>
      <c r="V24" s="108">
        <f t="shared" si="3"/>
        <v>2.4000000000000004</v>
      </c>
      <c r="W24" s="107">
        <f t="shared" si="4"/>
        <v>0.81655960028551045</v>
      </c>
      <c r="X24" s="108">
        <f t="shared" si="2"/>
        <v>0.64</v>
      </c>
      <c r="Y24" s="123">
        <f t="shared" ref="Y24:Z24" si="15">M23/AVERAGE(M23:M34)</f>
        <v>1.8501070663811563</v>
      </c>
      <c r="Z24" s="108">
        <f t="shared" si="15"/>
        <v>1.92</v>
      </c>
    </row>
    <row r="25" spans="12:26" x14ac:dyDescent="0.35">
      <c r="L25" t="s">
        <v>270</v>
      </c>
      <c r="M25" s="61">
        <f t="shared" ref="M25:N35" si="16">M13</f>
        <v>0.32</v>
      </c>
      <c r="N25" s="61">
        <f t="shared" si="16"/>
        <v>0.8</v>
      </c>
    </row>
    <row r="26" spans="12:26" x14ac:dyDescent="0.35">
      <c r="L26" t="s">
        <v>271</v>
      </c>
      <c r="M26" s="61">
        <f t="shared" si="16"/>
        <v>0.09</v>
      </c>
      <c r="N26" s="61">
        <f t="shared" si="16"/>
        <v>0.2</v>
      </c>
      <c r="T26" s="154" t="s">
        <v>919</v>
      </c>
    </row>
    <row r="27" spans="12:26" x14ac:dyDescent="0.35">
      <c r="L27" t="s">
        <v>272</v>
      </c>
      <c r="M27" s="61">
        <f t="shared" si="16"/>
        <v>0.09</v>
      </c>
      <c r="N27" s="61">
        <f t="shared" si="16"/>
        <v>0.2</v>
      </c>
      <c r="T27" s="154" t="s">
        <v>920</v>
      </c>
    </row>
    <row r="28" spans="12:26" x14ac:dyDescent="0.35">
      <c r="L28" t="s">
        <v>273</v>
      </c>
      <c r="M28" s="61">
        <f t="shared" si="16"/>
        <v>0.14000000000000001</v>
      </c>
      <c r="N28" s="61">
        <f t="shared" si="16"/>
        <v>0.2</v>
      </c>
    </row>
    <row r="29" spans="12:26" x14ac:dyDescent="0.35">
      <c r="L29" t="s">
        <v>274</v>
      </c>
      <c r="M29" s="61">
        <f t="shared" si="16"/>
        <v>0.14000000000000001</v>
      </c>
      <c r="N29" s="61">
        <f t="shared" si="16"/>
        <v>0</v>
      </c>
    </row>
    <row r="30" spans="12:26" x14ac:dyDescent="0.35">
      <c r="L30" t="s">
        <v>275</v>
      </c>
      <c r="M30" s="61">
        <f t="shared" si="16"/>
        <v>0.18</v>
      </c>
      <c r="N30" s="61">
        <f t="shared" si="16"/>
        <v>0</v>
      </c>
    </row>
    <row r="31" spans="12:26" x14ac:dyDescent="0.35">
      <c r="L31" t="s">
        <v>276</v>
      </c>
      <c r="M31" s="61">
        <f t="shared" si="16"/>
        <v>0.32</v>
      </c>
      <c r="N31" s="61">
        <f t="shared" si="16"/>
        <v>0.2</v>
      </c>
    </row>
    <row r="32" spans="12:26" x14ac:dyDescent="0.35">
      <c r="L32" t="s">
        <v>277</v>
      </c>
      <c r="M32" s="61">
        <f t="shared" si="16"/>
        <v>0.5</v>
      </c>
      <c r="N32" s="61">
        <f t="shared" si="16"/>
        <v>0.4</v>
      </c>
    </row>
    <row r="33" spans="12:14" x14ac:dyDescent="0.35">
      <c r="L33" t="s">
        <v>278</v>
      </c>
      <c r="M33" s="61">
        <f t="shared" si="16"/>
        <v>0.72</v>
      </c>
      <c r="N33" s="61">
        <f t="shared" si="16"/>
        <v>0.6</v>
      </c>
    </row>
    <row r="34" spans="12:14" x14ac:dyDescent="0.35">
      <c r="L34" t="s">
        <v>279</v>
      </c>
      <c r="M34" s="61">
        <f t="shared" si="16"/>
        <v>0.68</v>
      </c>
      <c r="N34" s="61">
        <f t="shared" si="16"/>
        <v>0.6</v>
      </c>
    </row>
    <row r="35" spans="12:14" x14ac:dyDescent="0.35">
      <c r="L35" t="s">
        <v>280</v>
      </c>
      <c r="M35" s="61">
        <f t="shared" si="16"/>
        <v>0.72</v>
      </c>
      <c r="N35" s="61">
        <f t="shared" si="16"/>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4.5" x14ac:dyDescent="0.35"/>
  <sheetData>
    <row r="1" spans="1:17" x14ac:dyDescent="0.35">
      <c r="A1" t="s">
        <v>921</v>
      </c>
      <c r="B1" t="s">
        <v>922</v>
      </c>
      <c r="C1" t="s">
        <v>923</v>
      </c>
      <c r="D1" t="s">
        <v>924</v>
      </c>
      <c r="E1" t="s">
        <v>845</v>
      </c>
      <c r="F1" t="s">
        <v>846</v>
      </c>
      <c r="G1" t="s">
        <v>848</v>
      </c>
      <c r="H1" t="s">
        <v>850</v>
      </c>
      <c r="I1" t="s">
        <v>273</v>
      </c>
      <c r="J1" t="s">
        <v>274</v>
      </c>
      <c r="K1" t="s">
        <v>275</v>
      </c>
      <c r="L1" t="s">
        <v>852</v>
      </c>
      <c r="M1" t="s">
        <v>853</v>
      </c>
      <c r="N1" t="s">
        <v>854</v>
      </c>
      <c r="O1" t="s">
        <v>855</v>
      </c>
      <c r="P1" t="s">
        <v>856</v>
      </c>
    </row>
    <row r="2" spans="1:17" x14ac:dyDescent="0.35">
      <c r="A2" s="119" t="s">
        <v>925</v>
      </c>
      <c r="B2" s="119" t="s">
        <v>926</v>
      </c>
      <c r="C2" s="119" t="s">
        <v>594</v>
      </c>
      <c r="D2" s="119">
        <v>2011</v>
      </c>
      <c r="E2" s="119">
        <v>1275</v>
      </c>
      <c r="F2" s="119">
        <v>691</v>
      </c>
      <c r="G2" s="119">
        <v>682</v>
      </c>
      <c r="H2" s="119">
        <v>150</v>
      </c>
      <c r="I2" s="119">
        <v>131</v>
      </c>
      <c r="J2" s="119">
        <v>93</v>
      </c>
      <c r="K2" s="119">
        <v>70</v>
      </c>
      <c r="L2" s="119">
        <v>36</v>
      </c>
      <c r="M2" s="119">
        <v>57</v>
      </c>
      <c r="N2" s="119">
        <v>66</v>
      </c>
      <c r="O2" s="119">
        <v>213</v>
      </c>
      <c r="P2" s="119">
        <v>102</v>
      </c>
    </row>
    <row r="3" spans="1:17" x14ac:dyDescent="0.35">
      <c r="A3" s="119" t="s">
        <v>925</v>
      </c>
      <c r="B3" s="119" t="s">
        <v>926</v>
      </c>
      <c r="C3" s="119" t="s">
        <v>594</v>
      </c>
      <c r="D3" s="119">
        <v>2012</v>
      </c>
      <c r="E3" s="119">
        <v>2082</v>
      </c>
      <c r="F3" s="119">
        <v>410</v>
      </c>
      <c r="G3" s="119">
        <v>309</v>
      </c>
      <c r="H3" s="119">
        <v>386</v>
      </c>
      <c r="I3" s="119">
        <v>379</v>
      </c>
      <c r="J3" s="119">
        <v>149</v>
      </c>
      <c r="K3" s="119">
        <v>172</v>
      </c>
      <c r="L3" s="119">
        <v>93</v>
      </c>
      <c r="M3" s="119">
        <v>116</v>
      </c>
      <c r="N3" s="119">
        <v>145</v>
      </c>
      <c r="O3" s="119">
        <v>238</v>
      </c>
      <c r="P3" s="119">
        <v>124</v>
      </c>
    </row>
    <row r="4" spans="1:17" x14ac:dyDescent="0.35">
      <c r="A4" s="119" t="s">
        <v>925</v>
      </c>
      <c r="B4" s="119" t="s">
        <v>926</v>
      </c>
      <c r="C4" s="119" t="s">
        <v>594</v>
      </c>
      <c r="D4" s="119">
        <v>2013</v>
      </c>
      <c r="E4" s="119">
        <v>602</v>
      </c>
      <c r="F4" s="119">
        <v>586</v>
      </c>
      <c r="G4" s="119">
        <v>401</v>
      </c>
      <c r="H4" s="119">
        <v>342</v>
      </c>
      <c r="I4" s="119">
        <v>215</v>
      </c>
      <c r="J4" s="119">
        <v>143</v>
      </c>
      <c r="K4" s="119">
        <v>89</v>
      </c>
      <c r="L4" s="119">
        <v>165</v>
      </c>
      <c r="M4" s="119">
        <v>432</v>
      </c>
      <c r="N4" s="119">
        <v>919</v>
      </c>
      <c r="O4" s="119">
        <v>1354</v>
      </c>
      <c r="P4" s="119">
        <v>878</v>
      </c>
    </row>
    <row r="5" spans="1:17" x14ac:dyDescent="0.35">
      <c r="A5" s="119" t="s">
        <v>925</v>
      </c>
      <c r="B5" s="119" t="s">
        <v>926</v>
      </c>
      <c r="C5" s="119" t="s">
        <v>594</v>
      </c>
      <c r="D5" s="119">
        <v>2014</v>
      </c>
      <c r="E5" s="119">
        <v>2283</v>
      </c>
      <c r="F5" s="119">
        <v>3493</v>
      </c>
      <c r="G5" s="119">
        <v>3312</v>
      </c>
      <c r="H5" s="119">
        <v>1210</v>
      </c>
      <c r="I5" s="119">
        <v>853</v>
      </c>
      <c r="J5" s="119">
        <v>898</v>
      </c>
      <c r="K5" s="119">
        <v>516</v>
      </c>
      <c r="L5" s="119">
        <v>465</v>
      </c>
      <c r="M5" s="119">
        <v>171</v>
      </c>
      <c r="N5" s="119">
        <v>236</v>
      </c>
      <c r="O5" s="119">
        <v>361</v>
      </c>
      <c r="P5" s="119">
        <v>482</v>
      </c>
    </row>
    <row r="6" spans="1:17" x14ac:dyDescent="0.35">
      <c r="A6" s="119" t="s">
        <v>925</v>
      </c>
      <c r="B6" s="119" t="s">
        <v>926</v>
      </c>
      <c r="C6" s="119" t="s">
        <v>594</v>
      </c>
      <c r="D6" s="119">
        <v>2015</v>
      </c>
      <c r="E6" s="119">
        <v>2232</v>
      </c>
      <c r="F6" s="119">
        <v>5539</v>
      </c>
      <c r="G6" s="119">
        <v>2844</v>
      </c>
      <c r="H6" s="119">
        <v>2441</v>
      </c>
      <c r="I6" s="119">
        <v>803</v>
      </c>
      <c r="J6" s="119">
        <v>537</v>
      </c>
      <c r="K6" s="119">
        <v>288</v>
      </c>
      <c r="L6" s="119">
        <v>240</v>
      </c>
      <c r="M6" s="119">
        <v>263</v>
      </c>
      <c r="N6" s="119">
        <v>485</v>
      </c>
      <c r="O6" s="119">
        <v>700</v>
      </c>
      <c r="P6" s="119">
        <v>1406</v>
      </c>
    </row>
    <row r="7" spans="1:17" x14ac:dyDescent="0.35">
      <c r="A7" s="119" t="s">
        <v>925</v>
      </c>
      <c r="B7" s="119" t="s">
        <v>926</v>
      </c>
      <c r="C7" s="119" t="s">
        <v>594</v>
      </c>
      <c r="D7" s="119">
        <v>2016</v>
      </c>
      <c r="E7" s="119">
        <v>1329</v>
      </c>
      <c r="F7" s="119">
        <v>1351</v>
      </c>
      <c r="G7" s="119">
        <v>773</v>
      </c>
      <c r="H7" s="119">
        <v>122</v>
      </c>
      <c r="I7" s="119">
        <v>129</v>
      </c>
      <c r="J7" s="119">
        <v>120</v>
      </c>
      <c r="K7" s="119">
        <v>113</v>
      </c>
      <c r="L7" s="119">
        <v>59</v>
      </c>
      <c r="M7" s="119">
        <v>58</v>
      </c>
      <c r="N7" s="119">
        <v>96</v>
      </c>
      <c r="O7" s="119">
        <v>253</v>
      </c>
      <c r="P7" s="119">
        <v>165</v>
      </c>
    </row>
    <row r="8" spans="1:17" x14ac:dyDescent="0.35">
      <c r="A8" s="119" t="s">
        <v>925</v>
      </c>
      <c r="B8" s="119" t="s">
        <v>926</v>
      </c>
      <c r="C8" s="119" t="s">
        <v>594</v>
      </c>
      <c r="D8" s="119">
        <v>2017</v>
      </c>
      <c r="E8" s="119">
        <v>214</v>
      </c>
      <c r="F8" s="119">
        <v>377</v>
      </c>
      <c r="G8" s="119">
        <v>247</v>
      </c>
      <c r="H8" s="119">
        <v>105</v>
      </c>
      <c r="I8" s="119">
        <v>58</v>
      </c>
      <c r="J8" s="119">
        <v>67</v>
      </c>
      <c r="K8" s="119">
        <v>74</v>
      </c>
      <c r="L8" s="119">
        <v>159</v>
      </c>
      <c r="M8" s="119">
        <v>197</v>
      </c>
      <c r="N8" s="119">
        <v>128</v>
      </c>
      <c r="O8" s="119">
        <v>87</v>
      </c>
      <c r="P8" s="119">
        <v>199</v>
      </c>
    </row>
    <row r="9" spans="1:17" x14ac:dyDescent="0.35">
      <c r="A9" s="119" t="s">
        <v>925</v>
      </c>
      <c r="B9" s="119" t="s">
        <v>926</v>
      </c>
      <c r="C9" s="119" t="s">
        <v>594</v>
      </c>
      <c r="D9" s="119">
        <v>2018</v>
      </c>
      <c r="E9" s="119">
        <v>182</v>
      </c>
      <c r="F9" s="119">
        <v>171</v>
      </c>
      <c r="G9" s="119">
        <v>146</v>
      </c>
      <c r="H9" s="119">
        <v>45</v>
      </c>
      <c r="I9" s="119">
        <v>116</v>
      </c>
      <c r="J9" s="119">
        <v>98</v>
      </c>
      <c r="K9" s="119">
        <v>137</v>
      </c>
      <c r="L9" s="119">
        <v>52</v>
      </c>
      <c r="M9" s="119">
        <v>236</v>
      </c>
      <c r="N9" s="119">
        <v>168</v>
      </c>
      <c r="O9" s="119">
        <v>0</v>
      </c>
      <c r="P9" s="119">
        <v>0</v>
      </c>
    </row>
    <row r="10" spans="1:17" x14ac:dyDescent="0.35">
      <c r="A10" s="119" t="s">
        <v>925</v>
      </c>
      <c r="B10" s="119" t="s">
        <v>926</v>
      </c>
      <c r="C10" s="119" t="s">
        <v>594</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x14ac:dyDescent="0.35">
      <c r="A11" s="119" t="s">
        <v>925</v>
      </c>
      <c r="B11" s="119" t="s">
        <v>926</v>
      </c>
      <c r="C11" s="119" t="s">
        <v>594</v>
      </c>
      <c r="D11" s="119">
        <v>2020</v>
      </c>
      <c r="E11" s="119">
        <v>755</v>
      </c>
      <c r="F11" s="119">
        <v>721</v>
      </c>
      <c r="G11" s="119">
        <v>224</v>
      </c>
      <c r="H11" s="119">
        <v>104</v>
      </c>
      <c r="I11" s="119">
        <v>45</v>
      </c>
      <c r="J11" s="119">
        <v>17</v>
      </c>
      <c r="K11" s="119">
        <v>19</v>
      </c>
      <c r="L11" s="119">
        <v>4</v>
      </c>
      <c r="M11" s="119">
        <v>6</v>
      </c>
      <c r="N11" s="119">
        <v>5</v>
      </c>
      <c r="O11" s="119">
        <v>8</v>
      </c>
      <c r="P11" s="119">
        <v>39</v>
      </c>
      <c r="Q11" t="s">
        <v>927</v>
      </c>
    </row>
    <row r="12" spans="1:17" x14ac:dyDescent="0.35">
      <c r="A12" s="119" t="s">
        <v>925</v>
      </c>
      <c r="B12" s="119" t="s">
        <v>926</v>
      </c>
      <c r="C12" s="119" t="s">
        <v>594</v>
      </c>
      <c r="D12" s="119">
        <v>2021</v>
      </c>
      <c r="E12" s="119">
        <v>63</v>
      </c>
      <c r="F12" s="119">
        <v>121</v>
      </c>
      <c r="G12" s="119">
        <v>293</v>
      </c>
      <c r="H12" s="119">
        <v>116</v>
      </c>
      <c r="I12" s="119">
        <v>38</v>
      </c>
      <c r="J12" s="119">
        <v>129</v>
      </c>
      <c r="K12" s="119">
        <v>238</v>
      </c>
      <c r="L12" s="119">
        <v>217</v>
      </c>
      <c r="M12" s="119">
        <v>12</v>
      </c>
      <c r="N12" s="119">
        <v>0</v>
      </c>
      <c r="O12" s="119" t="s">
        <v>928</v>
      </c>
      <c r="P12" s="119" t="s">
        <v>928</v>
      </c>
      <c r="Q12" t="s">
        <v>927</v>
      </c>
    </row>
    <row r="13" spans="1:17" x14ac:dyDescent="0.35">
      <c r="A13" s="119"/>
      <c r="B13" s="119"/>
      <c r="C13" s="119"/>
      <c r="D13" s="119"/>
      <c r="E13" s="119"/>
      <c r="F13" s="119"/>
      <c r="G13" s="119"/>
      <c r="H13" s="119"/>
      <c r="I13" s="119"/>
      <c r="J13" s="119"/>
      <c r="K13" s="119"/>
      <c r="L13" s="119"/>
      <c r="M13" s="119"/>
      <c r="N13" s="119"/>
      <c r="O13" s="119"/>
      <c r="P13" s="119"/>
    </row>
    <row r="14" spans="1:17" x14ac:dyDescent="0.35">
      <c r="A14" t="s">
        <v>921</v>
      </c>
      <c r="B14" t="s">
        <v>922</v>
      </c>
      <c r="C14" t="s">
        <v>923</v>
      </c>
      <c r="D14" t="s">
        <v>924</v>
      </c>
      <c r="E14" t="s">
        <v>845</v>
      </c>
      <c r="F14" t="s">
        <v>846</v>
      </c>
      <c r="G14" t="s">
        <v>848</v>
      </c>
      <c r="H14" t="s">
        <v>850</v>
      </c>
      <c r="I14" t="s">
        <v>273</v>
      </c>
      <c r="J14" t="s">
        <v>274</v>
      </c>
      <c r="K14" t="s">
        <v>275</v>
      </c>
      <c r="L14" t="s">
        <v>852</v>
      </c>
      <c r="M14" t="s">
        <v>853</v>
      </c>
      <c r="N14" t="s">
        <v>854</v>
      </c>
      <c r="O14" t="s">
        <v>855</v>
      </c>
      <c r="P14" t="s">
        <v>856</v>
      </c>
    </row>
    <row r="15" spans="1:17" x14ac:dyDescent="0.35">
      <c r="A15" s="119" t="s">
        <v>925</v>
      </c>
      <c r="B15" s="119" t="s">
        <v>926</v>
      </c>
      <c r="C15" s="119" t="s">
        <v>594</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x14ac:dyDescent="0.35">
      <c r="A16" s="119" t="s">
        <v>925</v>
      </c>
      <c r="B16" s="119" t="s">
        <v>926</v>
      </c>
      <c r="C16" s="119" t="s">
        <v>594</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x14ac:dyDescent="0.35">
      <c r="A17" s="119" t="s">
        <v>925</v>
      </c>
      <c r="B17" s="119" t="s">
        <v>926</v>
      </c>
      <c r="C17" s="119" t="s">
        <v>594</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x14ac:dyDescent="0.35">
      <c r="A18" s="119" t="s">
        <v>925</v>
      </c>
      <c r="B18" s="119" t="s">
        <v>926</v>
      </c>
      <c r="C18" s="119" t="s">
        <v>594</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x14ac:dyDescent="0.35">
      <c r="A19" s="119" t="s">
        <v>925</v>
      </c>
      <c r="B19" s="119" t="s">
        <v>926</v>
      </c>
      <c r="C19" s="119" t="s">
        <v>594</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x14ac:dyDescent="0.35">
      <c r="A20" s="119" t="s">
        <v>925</v>
      </c>
      <c r="B20" s="119" t="s">
        <v>926</v>
      </c>
      <c r="C20" s="119" t="s">
        <v>594</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x14ac:dyDescent="0.35">
      <c r="A21" s="119" t="s">
        <v>925</v>
      </c>
      <c r="B21" s="119" t="s">
        <v>926</v>
      </c>
      <c r="C21" s="119" t="s">
        <v>594</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x14ac:dyDescent="0.35">
      <c r="A22" s="119" t="s">
        <v>925</v>
      </c>
      <c r="B22" s="119" t="s">
        <v>926</v>
      </c>
      <c r="C22" s="119" t="s">
        <v>594</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x14ac:dyDescent="0.35">
      <c r="A23" s="119" t="s">
        <v>925</v>
      </c>
      <c r="B23" s="119" t="s">
        <v>926</v>
      </c>
      <c r="C23" s="119" t="s">
        <v>594</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x14ac:dyDescent="0.35">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x14ac:dyDescent="0.35">
      <c r="A27" t="s">
        <v>929</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4.5" x14ac:dyDescent="0.35"/>
  <sheetData>
    <row r="3" spans="21:21" x14ac:dyDescent="0.35">
      <c r="U3" t="s">
        <v>788</v>
      </c>
    </row>
    <row r="25" spans="2:54" x14ac:dyDescent="0.35">
      <c r="B25" t="s">
        <v>930</v>
      </c>
      <c r="W25" t="s">
        <v>932</v>
      </c>
    </row>
    <row r="26" spans="2:54" x14ac:dyDescent="0.35">
      <c r="W26" t="s">
        <v>940</v>
      </c>
      <c r="AG26" t="s">
        <v>941</v>
      </c>
      <c r="AR26" t="s">
        <v>944</v>
      </c>
    </row>
    <row r="30" spans="2:54" x14ac:dyDescent="0.35">
      <c r="AY30" t="s">
        <v>1762</v>
      </c>
      <c r="AZ30" t="s">
        <v>1763</v>
      </c>
      <c r="BA30" t="s">
        <v>332</v>
      </c>
      <c r="BB30" t="s">
        <v>1764</v>
      </c>
    </row>
    <row r="31" spans="2:54" x14ac:dyDescent="0.35">
      <c r="AX31">
        <v>2008</v>
      </c>
      <c r="AY31" s="54">
        <v>0.75</v>
      </c>
      <c r="AZ31" s="54">
        <v>0.25</v>
      </c>
    </row>
    <row r="32" spans="2:54" x14ac:dyDescent="0.35">
      <c r="AX32">
        <v>2010</v>
      </c>
      <c r="AY32" s="54">
        <v>0.7</v>
      </c>
      <c r="AZ32" s="54">
        <v>0.3</v>
      </c>
    </row>
    <row r="33" spans="2:54" x14ac:dyDescent="0.35">
      <c r="AX33">
        <v>2014</v>
      </c>
      <c r="AY33" s="54">
        <v>0.37</v>
      </c>
      <c r="AZ33" s="54">
        <v>0.51</v>
      </c>
      <c r="BA33" s="54">
        <f>1-AZ33-AY33</f>
        <v>0.12</v>
      </c>
    </row>
    <row r="34" spans="2:54" x14ac:dyDescent="0.35">
      <c r="AX34">
        <v>2017</v>
      </c>
      <c r="AY34" s="54">
        <v>0.36</v>
      </c>
      <c r="AZ34" s="54">
        <v>0.44</v>
      </c>
      <c r="BA34" s="54">
        <f>1-AZ34-AY34-BB34</f>
        <v>0.12000000000000006</v>
      </c>
      <c r="BB34" s="54">
        <v>0.08</v>
      </c>
    </row>
    <row r="37" spans="2:54" x14ac:dyDescent="0.35">
      <c r="B37" t="s">
        <v>799</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4.5" x14ac:dyDescent="0.35"/>
  <sheetData>
    <row r="1" spans="1:90" x14ac:dyDescent="0.35">
      <c r="A1" t="s">
        <v>931</v>
      </c>
      <c r="K1" t="s">
        <v>932</v>
      </c>
      <c r="U1" t="s">
        <v>933</v>
      </c>
      <c r="AD1" t="s">
        <v>934</v>
      </c>
      <c r="AO1" t="s">
        <v>935</v>
      </c>
      <c r="BC1" t="s">
        <v>936</v>
      </c>
      <c r="BO1" t="s">
        <v>937</v>
      </c>
      <c r="BY1" t="s">
        <v>938</v>
      </c>
      <c r="CL1" t="s">
        <v>939</v>
      </c>
    </row>
    <row r="2" spans="1:90" x14ac:dyDescent="0.35">
      <c r="K2" s="57" t="s">
        <v>940</v>
      </c>
      <c r="U2" s="57" t="s">
        <v>941</v>
      </c>
      <c r="AD2" t="s">
        <v>942</v>
      </c>
      <c r="AO2" t="s">
        <v>943</v>
      </c>
      <c r="BC2" t="s">
        <v>944</v>
      </c>
      <c r="BO2" t="s">
        <v>945</v>
      </c>
      <c r="BY2" t="s">
        <v>946</v>
      </c>
      <c r="CL2" t="s">
        <v>947</v>
      </c>
    </row>
    <row r="10" spans="1:90" x14ac:dyDescent="0.35">
      <c r="AO10" t="s">
        <v>948</v>
      </c>
    </row>
    <row r="20" spans="1:30" x14ac:dyDescent="0.35">
      <c r="AD20" t="s">
        <v>949</v>
      </c>
    </row>
    <row r="21" spans="1:30" x14ac:dyDescent="0.35">
      <c r="AD21" t="s">
        <v>950</v>
      </c>
    </row>
    <row r="29" spans="1:30" x14ac:dyDescent="0.35">
      <c r="A29" t="s">
        <v>951</v>
      </c>
    </row>
    <row r="30" spans="1:30" x14ac:dyDescent="0.35">
      <c r="B30" s="53" t="s">
        <v>952</v>
      </c>
    </row>
    <row r="31" spans="1:30" x14ac:dyDescent="0.35">
      <c r="B31" s="53" t="s">
        <v>953</v>
      </c>
    </row>
    <row r="32" spans="1:30" x14ac:dyDescent="0.35">
      <c r="B32" s="53" t="s">
        <v>954</v>
      </c>
    </row>
    <row r="33" spans="1:2" x14ac:dyDescent="0.35">
      <c r="A33" t="s">
        <v>955</v>
      </c>
    </row>
    <row r="35" spans="1:2" x14ac:dyDescent="0.35">
      <c r="A35" t="s">
        <v>956</v>
      </c>
    </row>
    <row r="36" spans="1:2" x14ac:dyDescent="0.35">
      <c r="B36" s="53" t="s">
        <v>957</v>
      </c>
    </row>
    <row r="38" spans="1:2" x14ac:dyDescent="0.35">
      <c r="A38" t="s">
        <v>958</v>
      </c>
    </row>
    <row r="39" spans="1:2" x14ac:dyDescent="0.35">
      <c r="B39" s="53" t="s">
        <v>959</v>
      </c>
    </row>
    <row r="40" spans="1:2" x14ac:dyDescent="0.35">
      <c r="B40" s="53" t="s">
        <v>960</v>
      </c>
    </row>
    <row r="41" spans="1:2" x14ac:dyDescent="0.35">
      <c r="B41" s="53" t="s">
        <v>961</v>
      </c>
    </row>
    <row r="42" spans="1:2" x14ac:dyDescent="0.35">
      <c r="A42" t="s">
        <v>962</v>
      </c>
    </row>
    <row r="43" spans="1:2" x14ac:dyDescent="0.35">
      <c r="B43" s="53" t="s">
        <v>963</v>
      </c>
    </row>
    <row r="44" spans="1:2" x14ac:dyDescent="0.35">
      <c r="B44" s="53" t="s">
        <v>964</v>
      </c>
    </row>
    <row r="46" spans="1:2" x14ac:dyDescent="0.35">
      <c r="A46" t="s">
        <v>965</v>
      </c>
    </row>
    <row r="47" spans="1:2" x14ac:dyDescent="0.35">
      <c r="B47" s="53" t="s">
        <v>966</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4.5" x14ac:dyDescent="0.35"/>
  <sheetData>
    <row r="1" spans="2:24" x14ac:dyDescent="0.35">
      <c r="B1" t="s">
        <v>967</v>
      </c>
      <c r="M1" t="s">
        <v>968</v>
      </c>
      <c r="X1" t="s">
        <v>969</v>
      </c>
    </row>
    <row r="2" spans="2:24" x14ac:dyDescent="0.35">
      <c r="B2" t="s">
        <v>944</v>
      </c>
      <c r="M2" t="s">
        <v>940</v>
      </c>
      <c r="X2" t="s">
        <v>970</v>
      </c>
    </row>
    <row r="3" spans="2:24" x14ac:dyDescent="0.35">
      <c r="B3" s="52" t="s">
        <v>971</v>
      </c>
    </row>
    <row r="6" spans="2:24" x14ac:dyDescent="0.35">
      <c r="H6" s="52" t="s">
        <v>972</v>
      </c>
    </row>
    <row r="17" spans="13:24" x14ac:dyDescent="0.35">
      <c r="M17" t="s">
        <v>973</v>
      </c>
    </row>
    <row r="18" spans="13:24" x14ac:dyDescent="0.35">
      <c r="M18" t="s">
        <v>504</v>
      </c>
    </row>
    <row r="30" spans="13:24" x14ac:dyDescent="0.35">
      <c r="X30" t="s">
        <v>974</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workbookViewId="0">
      <selection activeCell="B4" sqref="B4"/>
    </sheetView>
  </sheetViews>
  <sheetFormatPr defaultColWidth="9.81640625" defaultRowHeight="14.5" x14ac:dyDescent="0.35"/>
  <cols>
    <col min="1" max="1" width="9.26953125" bestFit="1" customWidth="1"/>
    <col min="2" max="2" width="10.1796875" bestFit="1" customWidth="1"/>
    <col min="3" max="29" width="10.54296875" bestFit="1" customWidth="1"/>
    <col min="30" max="33" width="9" bestFit="1" customWidth="1"/>
    <col min="34" max="34" width="10.54296875" bestFit="1" customWidth="1"/>
    <col min="35" max="38" width="9" bestFit="1" customWidth="1"/>
    <col min="39" max="39" width="10.54296875" bestFit="1" customWidth="1"/>
    <col min="40" max="43" width="9" bestFit="1" customWidth="1"/>
    <col min="44" max="44" width="10.54296875" bestFit="1" customWidth="1"/>
    <col min="45" max="48" width="9" bestFit="1" customWidth="1"/>
    <col min="49" max="49" width="10.54296875" bestFit="1" customWidth="1"/>
    <col min="50" max="53" width="9" bestFit="1" customWidth="1"/>
    <col min="54" max="54" width="10.54296875" bestFit="1" customWidth="1"/>
    <col min="55" max="58" width="9" bestFit="1" customWidth="1"/>
    <col min="59" max="59" width="10.54296875" bestFit="1" customWidth="1"/>
    <col min="60" max="63" width="9" bestFit="1" customWidth="1"/>
    <col min="64" max="64" width="10.54296875" bestFit="1" customWidth="1"/>
    <col min="65" max="76" width="9" bestFit="1" customWidth="1"/>
    <col min="77" max="78" width="8" bestFit="1" customWidth="1"/>
    <col min="79" max="79" width="9" bestFit="1" customWidth="1"/>
    <col min="80" max="82" width="8" bestFit="1" customWidth="1"/>
    <col min="83" max="83" width="8.54296875" bestFit="1" customWidth="1"/>
    <col min="84" max="84" width="9" bestFit="1" customWidth="1"/>
    <col min="85" max="91" width="8" bestFit="1" customWidth="1"/>
    <col min="92" max="93" width="7" bestFit="1" customWidth="1"/>
    <col min="94" max="94" width="8" bestFit="1" customWidth="1"/>
    <col min="95" max="97" width="7" bestFit="1" customWidth="1"/>
    <col min="98" max="98" width="5.453125" bestFit="1" customWidth="1"/>
    <col min="99" max="99" width="7" bestFit="1" customWidth="1"/>
    <col min="100" max="102" width="5.453125" bestFit="1" customWidth="1"/>
    <col min="103" max="103" width="11.54296875" bestFit="1" customWidth="1"/>
    <col min="104" max="104" width="12.54296875" bestFit="1" customWidth="1"/>
  </cols>
  <sheetData>
    <row r="1" spans="1:104" x14ac:dyDescent="0.35">
      <c r="B1" t="s">
        <v>976</v>
      </c>
    </row>
    <row r="2" spans="1:104" s="48" customFormat="1" x14ac:dyDescent="0.35">
      <c r="A2" t="s">
        <v>977</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978</v>
      </c>
    </row>
    <row r="3" spans="1:104" x14ac:dyDescent="0.35">
      <c r="A3" s="48" t="s">
        <v>979</v>
      </c>
      <c r="B3" s="340">
        <f>B10</f>
        <v>383352.08778901002</v>
      </c>
      <c r="C3" s="340">
        <f t="shared" ref="C3:F3" si="0">C10</f>
        <v>359903.17157791241</v>
      </c>
      <c r="D3" s="340">
        <f t="shared" si="0"/>
        <v>354231.09791800001</v>
      </c>
      <c r="E3" s="340">
        <f t="shared" si="0"/>
        <v>348559.02425808762</v>
      </c>
      <c r="F3" s="340">
        <f t="shared" si="0"/>
        <v>342886.95059817523</v>
      </c>
      <c r="G3" s="6">
        <f t="shared" ref="G3:BN3" si="1">G10</f>
        <v>337214.87693826284</v>
      </c>
      <c r="H3" s="6">
        <f t="shared" si="1"/>
        <v>331542.80327835045</v>
      </c>
      <c r="I3" s="6">
        <f t="shared" si="1"/>
        <v>325870.729618438</v>
      </c>
      <c r="J3" s="6">
        <f t="shared" si="1"/>
        <v>322852.12216115242</v>
      </c>
      <c r="K3" s="6">
        <f t="shared" si="1"/>
        <v>319833.51470386685</v>
      </c>
      <c r="L3" s="6">
        <f t="shared" si="1"/>
        <v>316814.90724658128</v>
      </c>
      <c r="M3" s="6">
        <f t="shared" si="1"/>
        <v>313796.29978929571</v>
      </c>
      <c r="N3" s="6">
        <f t="shared" si="1"/>
        <v>310777.69233201002</v>
      </c>
      <c r="O3" s="6">
        <f t="shared" si="1"/>
        <v>305056.4833388144</v>
      </c>
      <c r="P3" s="6">
        <f t="shared" si="1"/>
        <v>299335.27434561879</v>
      </c>
      <c r="Q3" s="6">
        <f t="shared" si="1"/>
        <v>293614.06535242317</v>
      </c>
      <c r="R3" s="6">
        <f t="shared" si="1"/>
        <v>287892.85635922756</v>
      </c>
      <c r="S3" s="6">
        <f t="shared" si="1"/>
        <v>282171.647366032</v>
      </c>
      <c r="T3" s="6">
        <f t="shared" si="1"/>
        <v>269626.11473761598</v>
      </c>
      <c r="U3" s="6">
        <f t="shared" si="1"/>
        <v>257080.58210919998</v>
      </c>
      <c r="V3" s="6">
        <f t="shared" si="1"/>
        <v>244535.04948078399</v>
      </c>
      <c r="W3" s="6">
        <f t="shared" si="1"/>
        <v>231989.51685236799</v>
      </c>
      <c r="X3" s="6">
        <f t="shared" si="1"/>
        <v>219443.98422395199</v>
      </c>
      <c r="Y3" s="6">
        <f t="shared" si="1"/>
        <v>215412.84384322123</v>
      </c>
      <c r="Z3" s="6">
        <f t="shared" si="1"/>
        <v>211381.70346249046</v>
      </c>
      <c r="AA3" s="6">
        <f t="shared" si="1"/>
        <v>207350.5630817597</v>
      </c>
      <c r="AB3" s="6">
        <f t="shared" si="1"/>
        <v>203319.42270102893</v>
      </c>
      <c r="AC3" s="6">
        <f t="shared" si="1"/>
        <v>199288.2823202982</v>
      </c>
      <c r="AD3" s="6">
        <f t="shared" si="1"/>
        <v>189399.30609779648</v>
      </c>
      <c r="AE3" s="6">
        <f t="shared" si="1"/>
        <v>179510.32987529476</v>
      </c>
      <c r="AF3" s="6">
        <f t="shared" si="1"/>
        <v>169621.35365279304</v>
      </c>
      <c r="AG3" s="6">
        <f t="shared" si="1"/>
        <v>159732.37743029132</v>
      </c>
      <c r="AH3" s="6">
        <f t="shared" si="1"/>
        <v>149843.4012077896</v>
      </c>
      <c r="AI3" s="6">
        <f t="shared" si="1"/>
        <v>147037.52227593807</v>
      </c>
      <c r="AJ3" s="6">
        <f t="shared" si="1"/>
        <v>144231.64334408654</v>
      </c>
      <c r="AK3" s="6">
        <f t="shared" si="1"/>
        <v>141425.764412235</v>
      </c>
      <c r="AL3" s="6">
        <f t="shared" si="1"/>
        <v>138619.88548038347</v>
      </c>
      <c r="AM3" s="6">
        <f t="shared" si="1"/>
        <v>135814.00654853199</v>
      </c>
      <c r="AN3" s="6">
        <f t="shared" si="1"/>
        <v>130683.96239133719</v>
      </c>
      <c r="AO3" s="6">
        <f t="shared" si="1"/>
        <v>125553.91823414239</v>
      </c>
      <c r="AP3" s="6">
        <f t="shared" si="1"/>
        <v>120423.87407694758</v>
      </c>
      <c r="AQ3" s="6">
        <f t="shared" si="1"/>
        <v>115293.82991975278</v>
      </c>
      <c r="AR3" s="6">
        <f t="shared" si="1"/>
        <v>110163.78576255799</v>
      </c>
      <c r="AS3" s="6">
        <f t="shared" si="1"/>
        <v>107339.35566922011</v>
      </c>
      <c r="AT3" s="6">
        <f t="shared" si="1"/>
        <v>104514.92557588223</v>
      </c>
      <c r="AU3" s="6">
        <f t="shared" si="1"/>
        <v>101690.49548254434</v>
      </c>
      <c r="AV3" s="6">
        <f t="shared" si="1"/>
        <v>98866.065389206458</v>
      </c>
      <c r="AW3" s="6">
        <f t="shared" si="1"/>
        <v>96041.635295868589</v>
      </c>
      <c r="AX3" s="6">
        <f t="shared" si="1"/>
        <v>93971.561690844668</v>
      </c>
      <c r="AY3" s="6">
        <f t="shared" si="1"/>
        <v>91901.488085820747</v>
      </c>
      <c r="AZ3" s="6">
        <f t="shared" si="1"/>
        <v>89831.414480796826</v>
      </c>
      <c r="BA3" s="6">
        <f t="shared" si="1"/>
        <v>87761.340875772905</v>
      </c>
      <c r="BB3" s="6">
        <f t="shared" si="1"/>
        <v>85691.267270748998</v>
      </c>
      <c r="BC3" s="6">
        <f t="shared" si="1"/>
        <v>83173.546966781563</v>
      </c>
      <c r="BD3" s="6">
        <f t="shared" si="1"/>
        <v>80655.826662814128</v>
      </c>
      <c r="BE3" s="6">
        <f t="shared" si="1"/>
        <v>78138.106358846693</v>
      </c>
      <c r="BF3" s="6">
        <f t="shared" si="1"/>
        <v>75620.386054879258</v>
      </c>
      <c r="BG3" s="6">
        <f t="shared" si="1"/>
        <v>73102.665750911794</v>
      </c>
      <c r="BH3" s="6">
        <f t="shared" si="1"/>
        <v>69393.777862033356</v>
      </c>
      <c r="BI3" s="6">
        <f t="shared" si="1"/>
        <v>65684.889973154917</v>
      </c>
      <c r="BJ3" s="6">
        <f t="shared" si="1"/>
        <v>61976.002084276479</v>
      </c>
      <c r="BK3" s="6">
        <f t="shared" si="1"/>
        <v>58267.11419539804</v>
      </c>
      <c r="BL3" s="6">
        <f t="shared" si="1"/>
        <v>54558.226306519602</v>
      </c>
      <c r="BM3" s="6">
        <f t="shared" si="1"/>
        <v>52766.465288235442</v>
      </c>
      <c r="BN3" s="6">
        <f t="shared" si="1"/>
        <v>50974.704269951282</v>
      </c>
      <c r="BO3" s="6">
        <f t="shared" ref="BO3:CX3" si="2">BO10</f>
        <v>49182.943251667122</v>
      </c>
      <c r="BP3" s="6">
        <f t="shared" si="2"/>
        <v>47391.182233382962</v>
      </c>
      <c r="BQ3" s="6">
        <f t="shared" si="2"/>
        <v>45599.421215098802</v>
      </c>
      <c r="BR3" s="6">
        <f t="shared" si="2"/>
        <v>43055.90677678612</v>
      </c>
      <c r="BS3" s="6">
        <f t="shared" si="2"/>
        <v>40512.392338473437</v>
      </c>
      <c r="BT3" s="6">
        <f t="shared" si="2"/>
        <v>37968.877900160755</v>
      </c>
      <c r="BU3" s="6">
        <f t="shared" si="2"/>
        <v>35425.363461848072</v>
      </c>
      <c r="BV3" s="6">
        <f t="shared" si="2"/>
        <v>32881.849023535397</v>
      </c>
      <c r="BW3" s="6">
        <f t="shared" si="2"/>
        <v>30549.294251822517</v>
      </c>
      <c r="BX3" s="6">
        <f t="shared" si="2"/>
        <v>28216.739480109638</v>
      </c>
      <c r="BY3" s="6">
        <f t="shared" si="2"/>
        <v>25884.184708396759</v>
      </c>
      <c r="BZ3" s="6">
        <f t="shared" si="2"/>
        <v>23551.629936683879</v>
      </c>
      <c r="CA3" s="6">
        <f t="shared" si="2"/>
        <v>21219.075164971</v>
      </c>
      <c r="CB3" s="6">
        <f t="shared" si="2"/>
        <v>18497.977361328394</v>
      </c>
      <c r="CC3" s="6">
        <f t="shared" si="2"/>
        <v>15776.87955768579</v>
      </c>
      <c r="CD3" s="6">
        <f t="shared" si="2"/>
        <v>13055.781754043186</v>
      </c>
      <c r="CE3" s="6">
        <f t="shared" si="2"/>
        <v>10334.683950400582</v>
      </c>
      <c r="CF3" s="6">
        <f t="shared" si="2"/>
        <v>7613.5861467579771</v>
      </c>
      <c r="CG3" s="6">
        <f t="shared" si="2"/>
        <v>6706.4429337596493</v>
      </c>
      <c r="CH3" s="6">
        <f t="shared" si="2"/>
        <v>5799.2997207613216</v>
      </c>
      <c r="CI3" s="6">
        <f t="shared" si="2"/>
        <v>4892.1565077629939</v>
      </c>
      <c r="CJ3" s="6">
        <f t="shared" si="2"/>
        <v>3985.0132947646666</v>
      </c>
      <c r="CK3" s="6">
        <f t="shared" si="2"/>
        <v>3077.8700817663403</v>
      </c>
      <c r="CL3" s="6">
        <f t="shared" si="2"/>
        <v>2595.3307647200181</v>
      </c>
      <c r="CM3" s="6">
        <f t="shared" si="2"/>
        <v>2112.791447673696</v>
      </c>
      <c r="CN3" s="6">
        <f t="shared" si="2"/>
        <v>1630.2521306273738</v>
      </c>
      <c r="CO3" s="6">
        <f t="shared" si="2"/>
        <v>1147.7128135810517</v>
      </c>
      <c r="CP3" s="6">
        <f t="shared" si="2"/>
        <v>665.17349653473002</v>
      </c>
      <c r="CQ3" s="6">
        <f t="shared" si="2"/>
        <v>547.85800009202489</v>
      </c>
      <c r="CR3" s="6">
        <f t="shared" si="2"/>
        <v>430.54250364931977</v>
      </c>
      <c r="CS3" s="6">
        <f t="shared" si="2"/>
        <v>313.22700720661464</v>
      </c>
      <c r="CT3" s="6">
        <f t="shared" si="2"/>
        <v>195.91151076390955</v>
      </c>
      <c r="CU3" s="6">
        <f t="shared" si="2"/>
        <v>78.596014321204535</v>
      </c>
      <c r="CV3" s="6">
        <f t="shared" si="2"/>
        <v>69.704659889146399</v>
      </c>
      <c r="CW3" s="6">
        <f t="shared" si="2"/>
        <v>60.813305457088262</v>
      </c>
      <c r="CX3" s="6">
        <f t="shared" si="2"/>
        <v>51.921951025030125</v>
      </c>
      <c r="CZ3" s="47">
        <f>SUM(B3:CX3)+SUM(B4:CX4)</f>
        <v>24715222.24724872</v>
      </c>
    </row>
    <row r="4" spans="1:104" x14ac:dyDescent="0.35">
      <c r="A4" s="48" t="s">
        <v>980</v>
      </c>
      <c r="B4" s="340">
        <f>B18</f>
        <v>382978.40541072498</v>
      </c>
      <c r="C4" s="340">
        <f t="shared" ref="C4:F4" si="3">C18</f>
        <v>360965.07490157319</v>
      </c>
      <c r="D4" s="340">
        <f t="shared" si="3"/>
        <v>353905.65092881501</v>
      </c>
      <c r="E4" s="340">
        <f t="shared" si="3"/>
        <v>346846.22695605684</v>
      </c>
      <c r="F4" s="340">
        <f t="shared" si="3"/>
        <v>339786.80298329866</v>
      </c>
      <c r="G4" s="6">
        <f t="shared" ref="G4:BN4" si="4">G18</f>
        <v>332727.37901054049</v>
      </c>
      <c r="H4" s="6">
        <f t="shared" si="4"/>
        <v>325667.95503778232</v>
      </c>
      <c r="I4" s="6">
        <f t="shared" si="4"/>
        <v>318608.53106502403</v>
      </c>
      <c r="J4" s="6">
        <f t="shared" si="4"/>
        <v>315570.76912867243</v>
      </c>
      <c r="K4" s="6">
        <f t="shared" si="4"/>
        <v>312533.00719232083</v>
      </c>
      <c r="L4" s="6">
        <f t="shared" si="4"/>
        <v>309495.24525596923</v>
      </c>
      <c r="M4" s="6">
        <f t="shared" si="4"/>
        <v>306457.48331961763</v>
      </c>
      <c r="N4" s="6">
        <f t="shared" si="4"/>
        <v>303419.72138326603</v>
      </c>
      <c r="O4" s="6">
        <f t="shared" si="4"/>
        <v>298368.35499821283</v>
      </c>
      <c r="P4" s="6">
        <f t="shared" si="4"/>
        <v>293316.98861315963</v>
      </c>
      <c r="Q4" s="6">
        <f t="shared" si="4"/>
        <v>288265.62222810643</v>
      </c>
      <c r="R4" s="6">
        <f t="shared" si="4"/>
        <v>283214.25584305322</v>
      </c>
      <c r="S4" s="6">
        <f t="shared" si="4"/>
        <v>278162.88945800002</v>
      </c>
      <c r="T4" s="6">
        <f t="shared" si="4"/>
        <v>266252.99010736559</v>
      </c>
      <c r="U4" s="6">
        <f t="shared" si="4"/>
        <v>254343.0907567312</v>
      </c>
      <c r="V4" s="6">
        <f t="shared" si="4"/>
        <v>242433.1914060968</v>
      </c>
      <c r="W4" s="6">
        <f t="shared" si="4"/>
        <v>230523.2920554624</v>
      </c>
      <c r="X4" s="6">
        <f t="shared" si="4"/>
        <v>218613.392704828</v>
      </c>
      <c r="Y4" s="6">
        <f t="shared" si="4"/>
        <v>213552.73128424189</v>
      </c>
      <c r="Z4" s="6">
        <f t="shared" si="4"/>
        <v>208492.06986365578</v>
      </c>
      <c r="AA4" s="6">
        <f t="shared" si="4"/>
        <v>203431.40844306967</v>
      </c>
      <c r="AB4" s="6">
        <f t="shared" si="4"/>
        <v>198370.74702248356</v>
      </c>
      <c r="AC4" s="6">
        <f t="shared" si="4"/>
        <v>193310.08560189739</v>
      </c>
      <c r="AD4" s="6">
        <f t="shared" si="4"/>
        <v>183330.93817681211</v>
      </c>
      <c r="AE4" s="6">
        <f t="shared" si="4"/>
        <v>173351.79075172683</v>
      </c>
      <c r="AF4" s="6">
        <f t="shared" si="4"/>
        <v>163372.64332664156</v>
      </c>
      <c r="AG4" s="6">
        <f t="shared" si="4"/>
        <v>153393.49590155628</v>
      </c>
      <c r="AH4" s="6">
        <f t="shared" si="4"/>
        <v>143414.348476471</v>
      </c>
      <c r="AI4" s="6">
        <f t="shared" si="4"/>
        <v>141224.05078278229</v>
      </c>
      <c r="AJ4" s="6">
        <f t="shared" si="4"/>
        <v>139033.75308909357</v>
      </c>
      <c r="AK4" s="6">
        <f t="shared" si="4"/>
        <v>136843.45539540486</v>
      </c>
      <c r="AL4" s="6">
        <f t="shared" si="4"/>
        <v>134653.15770171615</v>
      </c>
      <c r="AM4" s="6">
        <f t="shared" si="4"/>
        <v>132462.8600080274</v>
      </c>
      <c r="AN4" s="6">
        <f t="shared" si="4"/>
        <v>126708.665680847</v>
      </c>
      <c r="AO4" s="6">
        <f t="shared" si="4"/>
        <v>120954.47135366659</v>
      </c>
      <c r="AP4" s="6">
        <f t="shared" si="4"/>
        <v>115200.27702648619</v>
      </c>
      <c r="AQ4" s="6">
        <f t="shared" si="4"/>
        <v>109446.08269930579</v>
      </c>
      <c r="AR4" s="6">
        <f t="shared" si="4"/>
        <v>103691.8883721254</v>
      </c>
      <c r="AS4" s="6">
        <f t="shared" si="4"/>
        <v>101564.23950919532</v>
      </c>
      <c r="AT4" s="6">
        <f t="shared" si="4"/>
        <v>99436.590646265249</v>
      </c>
      <c r="AU4" s="6">
        <f t="shared" si="4"/>
        <v>97308.941783335176</v>
      </c>
      <c r="AV4" s="6">
        <f t="shared" si="4"/>
        <v>95181.292920405103</v>
      </c>
      <c r="AW4" s="6">
        <f t="shared" si="4"/>
        <v>93053.644057475001</v>
      </c>
      <c r="AX4" s="6">
        <f t="shared" si="4"/>
        <v>89775.514339346235</v>
      </c>
      <c r="AY4" s="6">
        <f t="shared" si="4"/>
        <v>86497.384621217469</v>
      </c>
      <c r="AZ4" s="6">
        <f t="shared" si="4"/>
        <v>83219.254903088702</v>
      </c>
      <c r="BA4" s="6">
        <f t="shared" si="4"/>
        <v>79941.125184959936</v>
      </c>
      <c r="BB4" s="6">
        <f t="shared" si="4"/>
        <v>76662.995466831198</v>
      </c>
      <c r="BC4" s="6">
        <f t="shared" si="4"/>
        <v>75542.430462681601</v>
      </c>
      <c r="BD4" s="6">
        <f t="shared" si="4"/>
        <v>74421.865458532004</v>
      </c>
      <c r="BE4" s="6">
        <f t="shared" si="4"/>
        <v>73301.300454382406</v>
      </c>
      <c r="BF4" s="6">
        <f t="shared" si="4"/>
        <v>72180.735450232809</v>
      </c>
      <c r="BG4" s="6">
        <f t="shared" si="4"/>
        <v>71060.170446083212</v>
      </c>
      <c r="BH4" s="6">
        <f t="shared" si="4"/>
        <v>66444.184090104536</v>
      </c>
      <c r="BI4" s="6">
        <f t="shared" si="4"/>
        <v>61828.197734125853</v>
      </c>
      <c r="BJ4" s="6">
        <f t="shared" si="4"/>
        <v>57212.211378147171</v>
      </c>
      <c r="BK4" s="6">
        <f t="shared" si="4"/>
        <v>52596.225022168488</v>
      </c>
      <c r="BL4" s="6">
        <f t="shared" si="4"/>
        <v>47980.238666189798</v>
      </c>
      <c r="BM4" s="6">
        <f t="shared" si="4"/>
        <v>46230.911540586239</v>
      </c>
      <c r="BN4" s="6">
        <f t="shared" si="4"/>
        <v>44481.584414982681</v>
      </c>
      <c r="BO4" s="6">
        <f t="shared" ref="BO4:CX4" si="5">BO18</f>
        <v>42732.257289379122</v>
      </c>
      <c r="BP4" s="6">
        <f t="shared" si="5"/>
        <v>40982.930163775563</v>
      </c>
      <c r="BQ4" s="6">
        <f t="shared" si="5"/>
        <v>39233.603038171997</v>
      </c>
      <c r="BR4" s="6">
        <f t="shared" si="5"/>
        <v>36360.973600892758</v>
      </c>
      <c r="BS4" s="6">
        <f t="shared" si="5"/>
        <v>33488.344163613518</v>
      </c>
      <c r="BT4" s="6">
        <f t="shared" si="5"/>
        <v>30615.714726334278</v>
      </c>
      <c r="BU4" s="6">
        <f t="shared" si="5"/>
        <v>27743.085289055038</v>
      </c>
      <c r="BV4" s="6">
        <f t="shared" si="5"/>
        <v>24870.455851775801</v>
      </c>
      <c r="BW4" s="6">
        <f t="shared" si="5"/>
        <v>22973.758242296484</v>
      </c>
      <c r="BX4" s="6">
        <f t="shared" si="5"/>
        <v>21077.060632817167</v>
      </c>
      <c r="BY4" s="6">
        <f t="shared" si="5"/>
        <v>19180.36302333785</v>
      </c>
      <c r="BZ4" s="6">
        <f t="shared" si="5"/>
        <v>17283.665413858533</v>
      </c>
      <c r="CA4" s="6">
        <f t="shared" si="5"/>
        <v>15386.967804379219</v>
      </c>
      <c r="CB4" s="6">
        <f t="shared" si="5"/>
        <v>13246.254960803801</v>
      </c>
      <c r="CC4" s="6">
        <f t="shared" si="5"/>
        <v>11105.542117228382</v>
      </c>
      <c r="CD4" s="6">
        <f t="shared" si="5"/>
        <v>8964.8292736529638</v>
      </c>
      <c r="CE4" s="6">
        <f t="shared" si="5"/>
        <v>6824.1164300775454</v>
      </c>
      <c r="CF4" s="6">
        <f t="shared" si="5"/>
        <v>4683.4035865021269</v>
      </c>
      <c r="CG4" s="6">
        <f t="shared" si="5"/>
        <v>4112.6121642120979</v>
      </c>
      <c r="CH4" s="6">
        <f t="shared" si="5"/>
        <v>3541.8207419220689</v>
      </c>
      <c r="CI4" s="6">
        <f t="shared" si="5"/>
        <v>2971.0293196320399</v>
      </c>
      <c r="CJ4" s="6">
        <f t="shared" si="5"/>
        <v>2400.2378973420109</v>
      </c>
      <c r="CK4" s="6">
        <f t="shared" si="5"/>
        <v>1829.4464750519815</v>
      </c>
      <c r="CL4" s="6">
        <f t="shared" si="5"/>
        <v>1531.7582015250209</v>
      </c>
      <c r="CM4" s="6">
        <f t="shared" si="5"/>
        <v>1234.0699279980604</v>
      </c>
      <c r="CN4" s="6">
        <f t="shared" si="5"/>
        <v>936.38165447109986</v>
      </c>
      <c r="CO4" s="6">
        <f t="shared" si="5"/>
        <v>638.69338094413934</v>
      </c>
      <c r="CP4" s="6">
        <f t="shared" si="5"/>
        <v>341.00510741717864</v>
      </c>
      <c r="CQ4" s="6">
        <f t="shared" si="5"/>
        <v>277.39833314801405</v>
      </c>
      <c r="CR4" s="6">
        <f t="shared" si="5"/>
        <v>213.79155887884943</v>
      </c>
      <c r="CS4" s="6">
        <f t="shared" si="5"/>
        <v>150.18478460968481</v>
      </c>
      <c r="CT4" s="6">
        <f t="shared" si="5"/>
        <v>86.578010340520194</v>
      </c>
      <c r="CU4" s="6">
        <f t="shared" si="5"/>
        <v>22.971236071355605</v>
      </c>
      <c r="CV4" s="6">
        <f t="shared" si="5"/>
        <v>24.2165934226033</v>
      </c>
      <c r="CW4" s="6">
        <f t="shared" si="5"/>
        <v>25.461950773850994</v>
      </c>
      <c r="CX4" s="6">
        <f t="shared" si="5"/>
        <v>26.707308125098692</v>
      </c>
    </row>
    <row r="5" spans="1:104" x14ac:dyDescent="0.35">
      <c r="B5" s="127"/>
    </row>
    <row r="7" spans="1:104" x14ac:dyDescent="0.35">
      <c r="B7" t="s">
        <v>3347</v>
      </c>
      <c r="D7" s="53" t="s">
        <v>169</v>
      </c>
      <c r="I7" s="53" t="s">
        <v>982</v>
      </c>
      <c r="N7" s="53" t="s">
        <v>983</v>
      </c>
      <c r="S7" s="53" t="s">
        <v>664</v>
      </c>
      <c r="X7" s="53" t="s">
        <v>665</v>
      </c>
      <c r="AC7" s="53" t="s">
        <v>667</v>
      </c>
      <c r="AH7" s="53" t="s">
        <v>670</v>
      </c>
      <c r="AM7" s="53" t="s">
        <v>672</v>
      </c>
      <c r="AR7" s="53" t="s">
        <v>674</v>
      </c>
      <c r="AW7" s="53" t="s">
        <v>676</v>
      </c>
      <c r="BB7" s="53" t="s">
        <v>984</v>
      </c>
      <c r="BG7" s="53" t="s">
        <v>985</v>
      </c>
      <c r="BL7" s="53" t="s">
        <v>986</v>
      </c>
      <c r="BQ7" s="53" t="s">
        <v>987</v>
      </c>
      <c r="BV7" s="53" t="s">
        <v>988</v>
      </c>
      <c r="CA7" s="53" t="s">
        <v>989</v>
      </c>
      <c r="CF7" s="53" t="s">
        <v>990</v>
      </c>
      <c r="CK7" s="53" t="s">
        <v>991</v>
      </c>
      <c r="CP7" s="53" t="s">
        <v>992</v>
      </c>
      <c r="CU7" s="53" t="s">
        <v>993</v>
      </c>
      <c r="CX7" s="53" t="s">
        <v>994</v>
      </c>
    </row>
    <row r="8" spans="1:104" x14ac:dyDescent="0.35">
      <c r="A8" t="s">
        <v>117</v>
      </c>
      <c r="B8" s="6">
        <f>IFERROR(VLOOKUP(_xlfn.CONCAT(B7,$A$8,RegionSelect!$C$2),PopRegional2020!$E:$G,3,FALSE),VLOOKUP(_xlfn.CONCAT(B7,$A$8,"ET"),PopRegional2020!$E:$G,3,FALSE))</f>
        <v>383352.08778901002</v>
      </c>
      <c r="D8" s="6">
        <f>IFERROR(VLOOKUP(_xlfn.CONCAT(D7,$A$8,RegionSelect!$C$2),PopRegional2020!$E:$G,3,FALSE),VLOOKUP(_xlfn.CONCAT(D7,$A$8,"ET"),PopRegional2020!$E:$G,3,FALSE))</f>
        <v>1416924.3916720001</v>
      </c>
      <c r="I8" s="6">
        <f>IFERROR(VLOOKUP(_xlfn.CONCAT(I7,$A$8,RegionSelect!$C$2),PopRegional2020!$E:$G,3,FALSE),VLOOKUP(_xlfn.CONCAT(I7,$A$8,"ET"),PopRegional2020!$E:$G,3,FALSE))</f>
        <v>1629353.64809219</v>
      </c>
      <c r="N8" s="6">
        <f>IFERROR(VLOOKUP(_xlfn.CONCAT(N7,$A$8,RegionSelect!$C$2),PopRegional2020!$E:$G,3,FALSE),VLOOKUP(_xlfn.CONCAT(N7,$A$8,"ET"),PopRegional2020!$E:$G,3,FALSE))</f>
        <v>1553888.4616600501</v>
      </c>
      <c r="S8" s="6">
        <f>IFERROR(VLOOKUP(_xlfn.CONCAT(S7,$A$8,RegionSelect!$C$2),PopRegional2020!$E:$G,3,FALSE),VLOOKUP(_xlfn.CONCAT(S7,$A$8,"ET"),PopRegional2020!$E:$G,3,FALSE))</f>
        <v>1410858.23683016</v>
      </c>
      <c r="X8" s="6">
        <f>IFERROR(VLOOKUP(_xlfn.CONCAT(X7,$A$8,RegionSelect!$C$2),PopRegional2020!$E:$G,3,FALSE),VLOOKUP(_xlfn.CONCAT(X7,$A$8,"ET"),PopRegional2020!$E:$G,3,FALSE))</f>
        <v>1097219.92111976</v>
      </c>
      <c r="AC8" s="6">
        <f>IFERROR(VLOOKUP(_xlfn.CONCAT(AC7,$A$8,RegionSelect!$C$2),PopRegional2020!$E:$G,3,FALSE),VLOOKUP(_xlfn.CONCAT(AC7,$A$8,"ET"),PopRegional2020!$E:$G,3,FALSE))</f>
        <v>996441.41160149104</v>
      </c>
      <c r="AH8" s="6">
        <f>IFERROR(VLOOKUP(_xlfn.CONCAT(AH7,$A$8,RegionSelect!$C$2),PopRegional2020!$E:$G,3,FALSE),VLOOKUP(_xlfn.CONCAT(AH7,$A$8,"ET"),PopRegional2020!$E:$G,3,FALSE))</f>
        <v>749217.00603894796</v>
      </c>
      <c r="AM8" s="6">
        <f>IFERROR(VLOOKUP(_xlfn.CONCAT(AM7,$A$8,RegionSelect!$C$2),PopRegional2020!$E:$G,3,FALSE),VLOOKUP(_xlfn.CONCAT(AM7,$A$8,"ET"),PopRegional2020!$E:$G,3,FALSE))</f>
        <v>679070.03274266003</v>
      </c>
      <c r="AR8" s="6">
        <f>IFERROR(VLOOKUP(_xlfn.CONCAT(AR7,$A$8,RegionSelect!$C$2),PopRegional2020!$E:$G,3,FALSE),VLOOKUP(_xlfn.CONCAT(AR7,$A$8,"ET"),PopRegional2020!$E:$G,3,FALSE))</f>
        <v>550818.92881278996</v>
      </c>
      <c r="AW8" s="6">
        <f>IFERROR(VLOOKUP(_xlfn.CONCAT(AW7,$A$8,RegionSelect!$C$2),PopRegional2020!$E:$G,3,FALSE),VLOOKUP(_xlfn.CONCAT(AW7,$A$8,"ET"),PopRegional2020!$E:$G,3,FALSE))</f>
        <v>480208.17647934298</v>
      </c>
      <c r="BB8" s="6">
        <f>IFERROR(VLOOKUP(_xlfn.CONCAT(BB7,$A$8,RegionSelect!$C$2),PopRegional2020!$E:$G,3,FALSE),VLOOKUP(_xlfn.CONCAT(BB7,$A$8,"ET"),PopRegional2020!$E:$G,3,FALSE))</f>
        <v>428456.33635374502</v>
      </c>
      <c r="BG8" s="6">
        <f>IFERROR(VLOOKUP(_xlfn.CONCAT(BG7,$A$8,RegionSelect!$C$2),PopRegional2020!$E:$G,3,FALSE),VLOOKUP(_xlfn.CONCAT(BG7,$A$8,"ET"),PopRegional2020!$E:$G,3,FALSE))</f>
        <v>365513.32875455898</v>
      </c>
      <c r="BL8" s="6">
        <f>IFERROR(VLOOKUP(_xlfn.CONCAT(BL7,$A$8,RegionSelect!$C$2),PopRegional2020!$E:$G,3,FALSE),VLOOKUP(_xlfn.CONCAT(BL7,$A$8,"ET"),PopRegional2020!$E:$G,3,FALSE))</f>
        <v>272791.131532598</v>
      </c>
      <c r="BQ8" s="6">
        <f>IFERROR(VLOOKUP(_xlfn.CONCAT(BQ7,$A$8,RegionSelect!$C$2),PopRegional2020!$E:$G,3,FALSE),VLOOKUP(_xlfn.CONCAT(BQ7,$A$8,"ET"),PopRegional2020!$E:$G,3,FALSE))</f>
        <v>227997.106075494</v>
      </c>
      <c r="BV8" s="6">
        <f>IFERROR(VLOOKUP(_xlfn.CONCAT(BV7,$A$8,RegionSelect!$C$2),PopRegional2020!$E:$G,3,FALSE),VLOOKUP(_xlfn.CONCAT(BV7,$A$8,"ET"),PopRegional2020!$E:$G,3,FALSE))</f>
        <v>164409.245117677</v>
      </c>
      <c r="CA8" s="6">
        <f>IFERROR(VLOOKUP(_xlfn.CONCAT(CA7,$A$8,RegionSelect!$C$2),PopRegional2020!$E:$G,3,FALSE),VLOOKUP(_xlfn.CONCAT(CA7,$A$8,"ET"),PopRegional2020!$E:$G,3,FALSE))</f>
        <v>106095.375824855</v>
      </c>
      <c r="CF8" s="6">
        <f>IFERROR(VLOOKUP(_xlfn.CONCAT(CF7,$A$8,RegionSelect!$C$2),PopRegional2020!$E:$G,3,FALSE),VLOOKUP(_xlfn.CONCAT(CF7,$A$8,"ET"),PopRegional2020!$E:$G,3,FALSE))</f>
        <v>40071.506035568302</v>
      </c>
      <c r="CK8" s="6">
        <f>IFERROR(VLOOKUP(_xlfn.CONCAT(CK7,$A$8,RegionSelect!$C$2),PopRegional2020!$E:$G,3,FALSE),VLOOKUP(_xlfn.CONCAT(CK7,$A$8,"ET"),PopRegional2020!$E:$G,3,FALSE))</f>
        <v>16727.554792208372</v>
      </c>
      <c r="CP8" s="6">
        <f>IFERROR(VLOOKUP(_xlfn.CONCAT(CP7,$A$8,RegionSelect!$C$2),PopRegional2020!$E:$G,3,FALSE),VLOOKUP(_xlfn.CONCAT(CP7,$A$8,"ET"),PopRegional2020!$E:$G,3,FALSE))</f>
        <v>4434.4899768982004</v>
      </c>
      <c r="CU8" s="6">
        <f>IFERROR(VLOOKUP(_xlfn.CONCAT(CU7,$A$8,RegionSelect!$C$2),PopRegional2020!$E:$G,3,FALSE),VLOOKUP(_xlfn.CONCAT(CU7,$A$8,"ET"),PopRegional2020!$E:$G,3,FALSE))</f>
        <v>677.55184759659085</v>
      </c>
      <c r="CX8" s="6">
        <f>IFERROR(VLOOKUP(_xlfn.CONCAT(CX7,$A$8,RegionSelect!$C$2),PopRegional2020!$E:$G,3,FALSE),VLOOKUP(_xlfn.CONCAT(CX7,$A$8,"ET"),PopRegional2020!$E:$G,3,FALSE))</f>
        <v>51.921951025030125</v>
      </c>
      <c r="CY8" s="6">
        <f>SUM(B8:CX8)</f>
        <v>12574577.851100629</v>
      </c>
    </row>
    <row r="9" spans="1:104" x14ac:dyDescent="0.35">
      <c r="A9" t="s">
        <v>995</v>
      </c>
      <c r="D9" s="6">
        <f>D8/4</f>
        <v>354231.09791800001</v>
      </c>
      <c r="I9" s="6">
        <f>I8/5</f>
        <v>325870.729618438</v>
      </c>
      <c r="N9" s="6">
        <f>N8/5</f>
        <v>310777.69233201002</v>
      </c>
      <c r="S9" s="6">
        <f>S8/5</f>
        <v>282171.647366032</v>
      </c>
      <c r="X9" s="6">
        <f>X8/5</f>
        <v>219443.98422395199</v>
      </c>
      <c r="AC9" s="6">
        <f>AC8/5</f>
        <v>199288.2823202982</v>
      </c>
      <c r="AH9" s="6">
        <f>AH8/5</f>
        <v>149843.4012077896</v>
      </c>
      <c r="AM9" s="6">
        <f>AM8/5</f>
        <v>135814.00654853199</v>
      </c>
      <c r="AR9" s="6">
        <f>AR8/5</f>
        <v>110163.78576255799</v>
      </c>
      <c r="AW9" s="6">
        <f>AW8/5</f>
        <v>96041.635295868589</v>
      </c>
      <c r="BB9" s="6">
        <f>BB8/5</f>
        <v>85691.267270748998</v>
      </c>
      <c r="BG9" s="6">
        <f>BG8/5</f>
        <v>73102.665750911794</v>
      </c>
      <c r="BL9" s="6">
        <f>BL8/5</f>
        <v>54558.226306519602</v>
      </c>
      <c r="BQ9" s="6">
        <f>BQ8/5</f>
        <v>45599.421215098802</v>
      </c>
      <c r="BV9" s="6">
        <f>BV8/5</f>
        <v>32881.849023535397</v>
      </c>
      <c r="CA9" s="6">
        <f>CA8/5</f>
        <v>21219.075164971</v>
      </c>
      <c r="CF9" s="6">
        <f>CF8/5</f>
        <v>8014.30120711366</v>
      </c>
      <c r="CK9" s="6">
        <f>CK8/5</f>
        <v>3345.5109584416741</v>
      </c>
      <c r="CP9" s="6">
        <f>CP8/5</f>
        <v>886.89799537964007</v>
      </c>
      <c r="CU9" s="6">
        <f>CU8/5</f>
        <v>135.51036951931817</v>
      </c>
      <c r="CX9" s="6">
        <f>CX8</f>
        <v>51.921951025030125</v>
      </c>
      <c r="CY9" s="6"/>
    </row>
    <row r="10" spans="1:104" x14ac:dyDescent="0.35">
      <c r="B10" s="6">
        <f>B8</f>
        <v>383352.08778901002</v>
      </c>
      <c r="C10" s="6">
        <f>-(I10-D10)/5+D10</f>
        <v>359903.17157791241</v>
      </c>
      <c r="D10" s="6">
        <f>D9</f>
        <v>354231.09791800001</v>
      </c>
      <c r="E10" s="6">
        <f>(I10-D10)/5+D10</f>
        <v>348559.02425808762</v>
      </c>
      <c r="F10" s="6">
        <f>(I10-D10)/5+E10</f>
        <v>342886.95059817523</v>
      </c>
      <c r="G10" s="6">
        <f>(I10-D10)/5+F10</f>
        <v>337214.87693826284</v>
      </c>
      <c r="H10" s="6">
        <f>(I10-D10)/5+G10</f>
        <v>331542.80327835045</v>
      </c>
      <c r="I10" s="6">
        <f>I9</f>
        <v>325870.729618438</v>
      </c>
      <c r="J10" s="6">
        <f>(N10-I10)/5+I10</f>
        <v>322852.12216115242</v>
      </c>
      <c r="K10" s="6">
        <f>(N10-I10)/5+J10</f>
        <v>319833.51470386685</v>
      </c>
      <c r="L10" s="6">
        <f>(N10-I10)/5+K10</f>
        <v>316814.90724658128</v>
      </c>
      <c r="M10" s="6">
        <f>(N10-I10)/5+L10</f>
        <v>313796.29978929571</v>
      </c>
      <c r="N10" s="6">
        <f>N9</f>
        <v>310777.69233201002</v>
      </c>
      <c r="O10" s="6">
        <f>(S10-N10)/5+N10</f>
        <v>305056.4833388144</v>
      </c>
      <c r="P10" s="6">
        <f>(S10-N10)/5+O10</f>
        <v>299335.27434561879</v>
      </c>
      <c r="Q10" s="6">
        <f>(S10-N10)/5+P10</f>
        <v>293614.06535242317</v>
      </c>
      <c r="R10" s="6">
        <f>(S10-N10)/5+Q10</f>
        <v>287892.85635922756</v>
      </c>
      <c r="S10" s="6">
        <f>S9</f>
        <v>282171.647366032</v>
      </c>
      <c r="T10" s="6">
        <f>(X10-S10)/5+S10</f>
        <v>269626.11473761598</v>
      </c>
      <c r="U10" s="6">
        <f>(X10-S10)/5+T10</f>
        <v>257080.58210919998</v>
      </c>
      <c r="V10" s="6">
        <f>(X10-S10)/5+U10</f>
        <v>244535.04948078399</v>
      </c>
      <c r="W10" s="6">
        <f>(X10-S10)/5+V10</f>
        <v>231989.51685236799</v>
      </c>
      <c r="X10" s="6">
        <f>X9</f>
        <v>219443.98422395199</v>
      </c>
      <c r="Y10" s="6">
        <f>(AC10-X10)/5+X10</f>
        <v>215412.84384322123</v>
      </c>
      <c r="Z10" s="6">
        <f>(AC10-X10)/5+Y10</f>
        <v>211381.70346249046</v>
      </c>
      <c r="AA10" s="6">
        <f>(AC10-X10)/5+Z10</f>
        <v>207350.5630817597</v>
      </c>
      <c r="AB10" s="6">
        <f>(AC10-X10)/5+AA10</f>
        <v>203319.42270102893</v>
      </c>
      <c r="AC10" s="6">
        <f>AC9</f>
        <v>199288.2823202982</v>
      </c>
      <c r="AD10" s="6">
        <f>(AH10-AC10)/5+AC10</f>
        <v>189399.30609779648</v>
      </c>
      <c r="AE10" s="6">
        <f>(AH10-AC10)/5+AD10</f>
        <v>179510.32987529476</v>
      </c>
      <c r="AF10" s="6">
        <f>(AH10-AC10)/5+AE10</f>
        <v>169621.35365279304</v>
      </c>
      <c r="AG10" s="6">
        <f>(AH10-AC10)/5+AF10</f>
        <v>159732.37743029132</v>
      </c>
      <c r="AH10" s="6">
        <f>AH9</f>
        <v>149843.4012077896</v>
      </c>
      <c r="AI10" s="6">
        <f>(AM10-AH10)/5+AH10</f>
        <v>147037.52227593807</v>
      </c>
      <c r="AJ10" s="6">
        <f>(AM10-AH10)/5+AI10</f>
        <v>144231.64334408654</v>
      </c>
      <c r="AK10" s="6">
        <f>(AM10-AH10)/5+AJ10</f>
        <v>141425.764412235</v>
      </c>
      <c r="AL10" s="6">
        <f>(AM10-AH10)/5+AK10</f>
        <v>138619.88548038347</v>
      </c>
      <c r="AM10" s="6">
        <f>AM9</f>
        <v>135814.00654853199</v>
      </c>
      <c r="AN10" s="6">
        <f>(AR10-AM10)/5+AM10</f>
        <v>130683.96239133719</v>
      </c>
      <c r="AO10" s="6">
        <f>(AR10-AM10)/5+AN10</f>
        <v>125553.91823414239</v>
      </c>
      <c r="AP10" s="6">
        <f>(AR10-AM10)/5+AO10</f>
        <v>120423.87407694758</v>
      </c>
      <c r="AQ10" s="6">
        <f>(AR10-AM10)/5+AP10</f>
        <v>115293.82991975278</v>
      </c>
      <c r="AR10" s="6">
        <f>AR9</f>
        <v>110163.78576255799</v>
      </c>
      <c r="AS10" s="6">
        <f>(AW10-AR10)/5+AR10</f>
        <v>107339.35566922011</v>
      </c>
      <c r="AT10" s="6">
        <f>(AW10-AR10)/5+AS10</f>
        <v>104514.92557588223</v>
      </c>
      <c r="AU10" s="6">
        <f>(AW10-AR10)/5+AT10</f>
        <v>101690.49548254434</v>
      </c>
      <c r="AV10" s="6">
        <f>(AW10-AR10)/5+AU10</f>
        <v>98866.065389206458</v>
      </c>
      <c r="AW10" s="6">
        <f>AW9</f>
        <v>96041.635295868589</v>
      </c>
      <c r="AX10" s="6">
        <f>(BB10-AW10)/5+AW10</f>
        <v>93971.561690844668</v>
      </c>
      <c r="AY10" s="6">
        <f>(BB10-AW10)/5+AX10</f>
        <v>91901.488085820747</v>
      </c>
      <c r="AZ10" s="6">
        <f>(BB10-AW10)/5+AY10</f>
        <v>89831.414480796826</v>
      </c>
      <c r="BA10" s="6">
        <f>(BB10-AW10)/5+AZ10</f>
        <v>87761.340875772905</v>
      </c>
      <c r="BB10" s="6">
        <f>BB9</f>
        <v>85691.267270748998</v>
      </c>
      <c r="BC10" s="6">
        <f>(BG10-BB10)/5+BB10</f>
        <v>83173.546966781563</v>
      </c>
      <c r="BD10" s="6">
        <f>(BG10-BB10)/5+BC10</f>
        <v>80655.826662814128</v>
      </c>
      <c r="BE10" s="6">
        <f>(BG10-BB10)/5+BD10</f>
        <v>78138.106358846693</v>
      </c>
      <c r="BF10" s="6">
        <f>(BG10-BB10)/5+BE10</f>
        <v>75620.386054879258</v>
      </c>
      <c r="BG10" s="6">
        <f>BG9</f>
        <v>73102.665750911794</v>
      </c>
      <c r="BH10" s="6">
        <f>(BL10-BG10)/5+BG10</f>
        <v>69393.777862033356</v>
      </c>
      <c r="BI10" s="6">
        <f>(BL10-BG10)/5+BH10</f>
        <v>65684.889973154917</v>
      </c>
      <c r="BJ10" s="6">
        <f>(BL10-BG10)/5+BI10</f>
        <v>61976.002084276479</v>
      </c>
      <c r="BK10" s="6">
        <f>(BL10-BG10)/5+BJ10</f>
        <v>58267.11419539804</v>
      </c>
      <c r="BL10" s="6">
        <f>BL9</f>
        <v>54558.226306519602</v>
      </c>
      <c r="BM10" s="6">
        <f>(BQ10-BL10)/5+BL10</f>
        <v>52766.465288235442</v>
      </c>
      <c r="BN10" s="6">
        <f>(BQ10-BL10)/5+BM10</f>
        <v>50974.704269951282</v>
      </c>
      <c r="BO10" s="6">
        <f>(BQ10-BL10)/5+BN10</f>
        <v>49182.943251667122</v>
      </c>
      <c r="BP10" s="6">
        <f>(BQ10-BL10)/5+BO10</f>
        <v>47391.182233382962</v>
      </c>
      <c r="BQ10" s="6">
        <f>BQ9</f>
        <v>45599.421215098802</v>
      </c>
      <c r="BR10" s="6">
        <f>(BV10-BQ10)/5+BQ10</f>
        <v>43055.90677678612</v>
      </c>
      <c r="BS10" s="6">
        <f>(BV10-BQ10)/5+BR10</f>
        <v>40512.392338473437</v>
      </c>
      <c r="BT10" s="6">
        <f>(BV10-BQ10)/5+BS10</f>
        <v>37968.877900160755</v>
      </c>
      <c r="BU10" s="6">
        <f>(BV10-BQ10)/5+BT10</f>
        <v>35425.363461848072</v>
      </c>
      <c r="BV10" s="6">
        <f>BV9</f>
        <v>32881.849023535397</v>
      </c>
      <c r="BW10" s="6">
        <f>(CA10-BV10)/5+BV10</f>
        <v>30549.294251822517</v>
      </c>
      <c r="BX10" s="6">
        <f>(CA10-BV10)/5+BW10</f>
        <v>28216.739480109638</v>
      </c>
      <c r="BY10" s="6">
        <f>(CA10-BV10)/5+BX10</f>
        <v>25884.184708396759</v>
      </c>
      <c r="BZ10" s="6">
        <f>(CA10-BV10)/5+BY10</f>
        <v>23551.629936683879</v>
      </c>
      <c r="CA10" s="6">
        <f>CA9</f>
        <v>21219.075164971</v>
      </c>
      <c r="CB10" s="6">
        <f>(CF10-CA10)/5+CA10</f>
        <v>18497.977361328394</v>
      </c>
      <c r="CC10" s="6">
        <f>(CF10-CA10)/5+CB10</f>
        <v>15776.87955768579</v>
      </c>
      <c r="CD10" s="6">
        <f>(CF10-CA10)/5+CC10</f>
        <v>13055.781754043186</v>
      </c>
      <c r="CE10" s="6">
        <f>(CF10-CA10)/5+CD10</f>
        <v>10334.683950400582</v>
      </c>
      <c r="CF10" s="6">
        <f>CF9*CF24</f>
        <v>7613.5861467579771</v>
      </c>
      <c r="CG10" s="6">
        <f>(CK10-CF10)/5+CF10</f>
        <v>6706.4429337596493</v>
      </c>
      <c r="CH10" s="6">
        <f>(CK10-CF10)/5+CG10</f>
        <v>5799.2997207613216</v>
      </c>
      <c r="CI10" s="6">
        <f>(CK10-CF10)/5+CH10</f>
        <v>4892.1565077629939</v>
      </c>
      <c r="CJ10" s="6">
        <f>(CK10-CF10)/5+CI10</f>
        <v>3985.0132947646666</v>
      </c>
      <c r="CK10" s="6">
        <f>CK9*CK24</f>
        <v>3077.8700817663403</v>
      </c>
      <c r="CL10" s="6">
        <f>(CP10-CK10)/5+CK10</f>
        <v>2595.3307647200181</v>
      </c>
      <c r="CM10" s="6">
        <f>(CP10-CK10)/5+CL10</f>
        <v>2112.791447673696</v>
      </c>
      <c r="CN10" s="6">
        <f>(CP10-CK10)/5+CM10</f>
        <v>1630.2521306273738</v>
      </c>
      <c r="CO10" s="6">
        <f>(CP10-CK10)/5+CN10</f>
        <v>1147.7128135810517</v>
      </c>
      <c r="CP10" s="6">
        <f>CP9*CP24</f>
        <v>665.17349653473002</v>
      </c>
      <c r="CQ10" s="6">
        <f>(CU10-CP10)/5+CP10</f>
        <v>547.85800009202489</v>
      </c>
      <c r="CR10" s="6">
        <f>(CU10-CP10)/5+CQ10</f>
        <v>430.54250364931977</v>
      </c>
      <c r="CS10" s="6">
        <f>(CU10-CP10)/5+CR10</f>
        <v>313.22700720661464</v>
      </c>
      <c r="CT10" s="6">
        <f>(CU10-CP10)/5+CS10</f>
        <v>195.91151076390955</v>
      </c>
      <c r="CU10" s="6">
        <f>CU9*CU24</f>
        <v>78.596014321204535</v>
      </c>
      <c r="CV10" s="6">
        <f>(CX10-CU10)/3+CU10</f>
        <v>69.704659889146399</v>
      </c>
      <c r="CW10" s="6">
        <f>(CX10-CU10)/3+CV10</f>
        <v>60.813305457088262</v>
      </c>
      <c r="CX10" s="6">
        <f>CX9*CX24</f>
        <v>51.921951025030125</v>
      </c>
      <c r="CY10" s="6"/>
      <c r="CZ10" s="6"/>
    </row>
    <row r="11" spans="1:104" x14ac:dyDescent="0.35">
      <c r="B11" s="47">
        <f>B10</f>
        <v>383352.08778901002</v>
      </c>
      <c r="D11" s="6">
        <f>SUM(C10:F10)</f>
        <v>1405580.2443521752</v>
      </c>
      <c r="I11" s="6">
        <f>SUM(G10:K10)</f>
        <v>1637314.0467000704</v>
      </c>
      <c r="N11" s="6">
        <f>SUM(L10:P10)</f>
        <v>1545780.6570523204</v>
      </c>
      <c r="S11" s="6">
        <f>SUM(Q10:U10)</f>
        <v>1390385.2659244987</v>
      </c>
      <c r="X11" s="6">
        <f>SUM(V10:Z10)</f>
        <v>1122763.0978628155</v>
      </c>
      <c r="AC11" s="6">
        <f>SUM(AA10:AE10)</f>
        <v>978867.90407617809</v>
      </c>
      <c r="AH11" s="6">
        <f>SUM(AF10:AJ10)</f>
        <v>770466.29791089869</v>
      </c>
      <c r="AM11" s="6">
        <f>SUM(AK10:AO10)</f>
        <v>672097.53706662997</v>
      </c>
      <c r="AR11" s="6">
        <f>SUM(AP10:AT10)</f>
        <v>557735.77100436063</v>
      </c>
      <c r="AW11" s="6">
        <f>SUM(AU10:AY10)</f>
        <v>482471.24594428483</v>
      </c>
      <c r="BB11" s="6">
        <f>SUM(AZ10:BD10)</f>
        <v>427113.39625691442</v>
      </c>
      <c r="BG11" s="6">
        <f>SUM(BE10:BI10)</f>
        <v>361939.82599982602</v>
      </c>
      <c r="BL11" s="6">
        <f>SUM(BJ10:BN10)</f>
        <v>278542.51214438083</v>
      </c>
      <c r="BQ11" s="6">
        <f>SUM(BO10:BS10)</f>
        <v>225741.84581540845</v>
      </c>
      <c r="BV11" s="6">
        <f>SUM(BT10:BX10)</f>
        <v>165042.1241174764</v>
      </c>
      <c r="CA11" s="6">
        <f>SUM(BY10:CC10)</f>
        <v>104929.74672906582</v>
      </c>
      <c r="CF11" s="6">
        <f>SUM(CD10:CH10)</f>
        <v>43509.794505722719</v>
      </c>
      <c r="CK11" s="6">
        <f>SUM(CI10:CM10)</f>
        <v>16663.162096687716</v>
      </c>
      <c r="CP11" s="6">
        <f>SUM(CN10:CR10)</f>
        <v>4421.5389444845005</v>
      </c>
      <c r="CU11" s="6">
        <f>SUM(CS10:CW10)</f>
        <v>718.25249763796342</v>
      </c>
      <c r="CX11" s="6">
        <f>CX10</f>
        <v>51.921951025030125</v>
      </c>
      <c r="CY11" s="6">
        <f>SUM(B11:CX11)</f>
        <v>12575488.276741875</v>
      </c>
      <c r="CZ11" s="6"/>
    </row>
    <row r="12" spans="1:104" x14ac:dyDescent="0.35">
      <c r="D12" s="61">
        <f>(D11-D8)/D8</f>
        <v>-8.0061768902422326E-3</v>
      </c>
      <c r="I12" s="61">
        <f>(I11-I8)/I8</f>
        <v>4.8856174454214854E-3</v>
      </c>
      <c r="N12" s="61">
        <f>(N11-N8)/N8</f>
        <v>-5.2177519865666102E-3</v>
      </c>
      <c r="S12" s="61">
        <f>(S11-S8)/S8</f>
        <v>-1.4511004983504872E-2</v>
      </c>
      <c r="X12" s="61">
        <f>(X11-X8)/X8</f>
        <v>2.3279906107599242E-2</v>
      </c>
      <c r="AC12" s="61">
        <f>(AC11-AC8)/AC8</f>
        <v>-1.7636267743096529E-2</v>
      </c>
      <c r="AH12" s="61">
        <f>(AH11-AH8)/AH8</f>
        <v>2.8361998861043052E-2</v>
      </c>
      <c r="AM12" s="61">
        <f>(AM11-AM8)/AM8</f>
        <v>-1.0267712223832366E-2</v>
      </c>
      <c r="AR12" s="61">
        <f>(AR11-AR8)/AR8</f>
        <v>1.2557379257969434E-2</v>
      </c>
      <c r="AW12" s="61">
        <f>(AW11-AW8)/AW8</f>
        <v>4.7126841561374545E-3</v>
      </c>
      <c r="BB12" s="61">
        <f>(BB11-BB8)/BB8</f>
        <v>-3.1343686226216355E-3</v>
      </c>
      <c r="BG12" s="61">
        <f>(BG11-BG8)/BG8</f>
        <v>-9.7766687931989532E-3</v>
      </c>
      <c r="BL12" s="61">
        <f>(BL11-BL8)/BL8</f>
        <v>2.1083458906711403E-2</v>
      </c>
      <c r="BQ12" s="61">
        <f>(BQ11-BQ8)/BQ8</f>
        <v>-9.8916179196537196E-3</v>
      </c>
      <c r="BV12" s="61">
        <f>(BV11-BV8)/BV8</f>
        <v>3.8494124788810711E-3</v>
      </c>
      <c r="CA12" s="61">
        <f>(CA11-CA8)/CA8</f>
        <v>-1.0986615455450452E-2</v>
      </c>
      <c r="CF12" s="61">
        <f>(CF11-CF8)/CF8</f>
        <v>8.5803824470747886E-2</v>
      </c>
      <c r="CK12" s="61">
        <f>(CK11-CK8)/CK8</f>
        <v>-3.849498406703717E-3</v>
      </c>
      <c r="CP12" s="61">
        <f>(CP11-CP8)/CP8</f>
        <v>-2.920523550886196E-3</v>
      </c>
      <c r="CU12" s="61">
        <f>(CU11-CU8)/CU8</f>
        <v>6.0070163170162914E-2</v>
      </c>
      <c r="CX12" s="61">
        <f>(CX11-CX8)/CX8</f>
        <v>0</v>
      </c>
      <c r="CY12" s="75">
        <f>(CY11-CY8)/CY8</f>
        <v>7.2402083952778759E-5</v>
      </c>
      <c r="CZ12" s="6"/>
    </row>
    <row r="13" spans="1:104" x14ac:dyDescent="0.35">
      <c r="D13" s="6"/>
      <c r="I13" s="6"/>
      <c r="N13" s="6"/>
      <c r="S13" s="6"/>
      <c r="X13" s="6"/>
      <c r="AC13" s="6"/>
      <c r="AH13" s="6"/>
      <c r="AM13" s="6"/>
      <c r="AR13" s="6"/>
      <c r="AW13" s="6"/>
      <c r="BB13" s="6"/>
      <c r="BG13" s="6"/>
      <c r="BL13" s="6"/>
      <c r="BQ13" s="6"/>
      <c r="BV13" s="6"/>
      <c r="CA13" s="6"/>
      <c r="CF13" s="6"/>
      <c r="CK13" s="6"/>
      <c r="CP13" s="6"/>
      <c r="CU13" s="6"/>
      <c r="CZ13" s="6"/>
    </row>
    <row r="14" spans="1:104" x14ac:dyDescent="0.35">
      <c r="D14" s="6"/>
      <c r="I14" s="6"/>
      <c r="N14" s="6"/>
      <c r="S14" s="6"/>
      <c r="X14" s="6"/>
      <c r="AC14" s="6"/>
      <c r="AH14" s="6"/>
      <c r="AM14" s="6"/>
      <c r="AR14" s="6"/>
      <c r="AW14" s="6"/>
      <c r="BB14" s="6"/>
      <c r="BG14" s="6"/>
      <c r="BL14" s="6"/>
      <c r="BQ14" s="6"/>
      <c r="BV14" s="6"/>
      <c r="CA14" s="6"/>
      <c r="CF14" s="6"/>
      <c r="CK14" s="6"/>
      <c r="CP14" s="6"/>
      <c r="CU14" s="6"/>
      <c r="CZ14" s="6"/>
    </row>
    <row r="15" spans="1:104" x14ac:dyDescent="0.35">
      <c r="B15" t="s">
        <v>3347</v>
      </c>
      <c r="D15" s="53" t="s">
        <v>169</v>
      </c>
      <c r="I15" s="53" t="s">
        <v>982</v>
      </c>
      <c r="N15" s="53" t="s">
        <v>983</v>
      </c>
      <c r="S15" s="53" t="s">
        <v>664</v>
      </c>
      <c r="X15" s="53" t="s">
        <v>665</v>
      </c>
      <c r="AC15" s="53" t="s">
        <v>667</v>
      </c>
      <c r="AH15" s="53" t="s">
        <v>670</v>
      </c>
      <c r="AM15" s="53" t="s">
        <v>672</v>
      </c>
      <c r="AR15" s="53" t="s">
        <v>674</v>
      </c>
      <c r="AW15" s="53" t="s">
        <v>676</v>
      </c>
      <c r="BB15" s="53" t="s">
        <v>984</v>
      </c>
      <c r="BG15" s="53" t="s">
        <v>985</v>
      </c>
      <c r="BL15" s="53" t="s">
        <v>986</v>
      </c>
      <c r="BQ15" s="53" t="s">
        <v>987</v>
      </c>
      <c r="BV15" s="53" t="s">
        <v>988</v>
      </c>
      <c r="CA15" s="53" t="s">
        <v>989</v>
      </c>
      <c r="CF15" s="53" t="s">
        <v>990</v>
      </c>
      <c r="CK15" s="53" t="s">
        <v>991</v>
      </c>
      <c r="CP15" s="53" t="s">
        <v>992</v>
      </c>
      <c r="CU15" s="53" t="s">
        <v>993</v>
      </c>
      <c r="CX15" s="53" t="s">
        <v>994</v>
      </c>
    </row>
    <row r="16" spans="1:104" x14ac:dyDescent="0.35">
      <c r="A16" t="s">
        <v>116</v>
      </c>
      <c r="B16" s="6">
        <f>IFERROR(VLOOKUP(_xlfn.CONCAT(B15,$A$16,RegionSelect!$C$2),PopRegional2020!$E:$G,3,FALSE),VLOOKUP(_xlfn.CONCAT(B15,$A$16,"ET"),PopRegional2020!$E:$G,3,FALSE))</f>
        <v>382978.40541072498</v>
      </c>
      <c r="D16" s="6">
        <f>IFERROR(VLOOKUP(_xlfn.CONCAT(D15,$A$16,RegionSelect!$C$2),PopRegional2020!$E:$G,3,FALSE),VLOOKUP(_xlfn.CONCAT(D15,$A$16,"ET"),PopRegional2020!$E:$G,3,FALSE))</f>
        <v>1415622.60371526</v>
      </c>
      <c r="I16" s="6">
        <f>IFERROR(VLOOKUP(_xlfn.CONCAT(I15,$A$16,RegionSelect!$C$2),PopRegional2020!$E:$G,3,FALSE),VLOOKUP(_xlfn.CONCAT(I15,$A$16,"ET"),PopRegional2020!$E:$G,3,FALSE))</f>
        <v>1593042.6553251201</v>
      </c>
      <c r="N16" s="6">
        <f>IFERROR(VLOOKUP(_xlfn.CONCAT(N15,$A$16,RegionSelect!$C$2),PopRegional2020!$E:$G,3,FALSE),VLOOKUP(_xlfn.CONCAT(N15,$A$16,"ET"),PopRegional2020!$E:$G,3,FALSE))</f>
        <v>1517098.6069163301</v>
      </c>
      <c r="S16" s="6">
        <f>IFERROR(VLOOKUP(_xlfn.CONCAT(S15,$A$16,RegionSelect!$C$2),PopRegional2020!$E:$G,3,FALSE),VLOOKUP(_xlfn.CONCAT(S15,$A$16,"ET"),PopRegional2020!$E:$G,3,FALSE))</f>
        <v>1390814.44729</v>
      </c>
      <c r="X16" s="6">
        <f>IFERROR(VLOOKUP(_xlfn.CONCAT(X15,$A$16,RegionSelect!$C$2),PopRegional2020!$E:$G,3,FALSE),VLOOKUP(_xlfn.CONCAT(X15,$A$16,"ET"),PopRegional2020!$E:$G,3,FALSE))</f>
        <v>1093066.96352414</v>
      </c>
      <c r="AC16" s="6">
        <f>IFERROR(VLOOKUP(_xlfn.CONCAT(AC15,$A$16,RegionSelect!$C$2),PopRegional2020!$E:$G,3,FALSE),VLOOKUP(_xlfn.CONCAT(AC15,$A$16,"ET"),PopRegional2020!$E:$G,3,FALSE))</f>
        <v>966550.42800948699</v>
      </c>
      <c r="AH16" s="6">
        <f>IFERROR(VLOOKUP(_xlfn.CONCAT(AH15,$A$16,RegionSelect!$C$2),PopRegional2020!$E:$G,3,FALSE),VLOOKUP(_xlfn.CONCAT(AH15,$A$16,"ET"),PopRegional2020!$E:$G,3,FALSE))</f>
        <v>717071.74238235503</v>
      </c>
      <c r="AM16" s="6">
        <f>IFERROR(VLOOKUP(_xlfn.CONCAT(AM15,$A$16,RegionSelect!$C$2),PopRegional2020!$E:$G,3,FALSE),VLOOKUP(_xlfn.CONCAT(AM15,$A$16,"ET"),PopRegional2020!$E:$G,3,FALSE))</f>
        <v>662314.30004013702</v>
      </c>
      <c r="AR16" s="6">
        <f>IFERROR(VLOOKUP(_xlfn.CONCAT(AR15,$A$16,RegionSelect!$C$2),PopRegional2020!$E:$G,3,FALSE),VLOOKUP(_xlfn.CONCAT(AR15,$A$16,"ET"),PopRegional2020!$E:$G,3,FALSE))</f>
        <v>518459.44186062698</v>
      </c>
      <c r="AW16" s="6">
        <f>IFERROR(VLOOKUP(_xlfn.CONCAT(AW15,$A$16,RegionSelect!$C$2),PopRegional2020!$E:$G,3,FALSE),VLOOKUP(_xlfn.CONCAT(AW15,$A$16,"ET"),PopRegional2020!$E:$G,3,FALSE))</f>
        <v>465268.22028737498</v>
      </c>
      <c r="BB16" s="6">
        <f>IFERROR(VLOOKUP(_xlfn.CONCAT(BB15,$A$16,RegionSelect!$C$2),PopRegional2020!$E:$G,3,FALSE),VLOOKUP(_xlfn.CONCAT(BB15,$A$16,"ET"),PopRegional2020!$E:$G,3,FALSE))</f>
        <v>383314.97733415599</v>
      </c>
      <c r="BG16" s="6">
        <f>IFERROR(VLOOKUP(_xlfn.CONCAT(BG15,$A$16,RegionSelect!$C$2),PopRegional2020!$E:$G,3,FALSE),VLOOKUP(_xlfn.CONCAT(BG15,$A$16,"ET"),PopRegional2020!$E:$G,3,FALSE))</f>
        <v>355300.85223041603</v>
      </c>
      <c r="BL16" s="6">
        <f>IFERROR(VLOOKUP(_xlfn.CONCAT(BL15,$A$16,RegionSelect!$C$2),PopRegional2020!$E:$G,3,FALSE),VLOOKUP(_xlfn.CONCAT(BL15,$A$16,"ET"),PopRegional2020!$E:$G,3,FALSE))</f>
        <v>239901.193330949</v>
      </c>
      <c r="BQ16" s="6">
        <f>IFERROR(VLOOKUP(_xlfn.CONCAT(BQ15,$A$16,RegionSelect!$C$2),PopRegional2020!$E:$G,3,FALSE),VLOOKUP(_xlfn.CONCAT(BQ15,$A$16,"ET"),PopRegional2020!$E:$G,3,FALSE))</f>
        <v>196168.01519085999</v>
      </c>
      <c r="BV16" s="6">
        <f>IFERROR(VLOOKUP(_xlfn.CONCAT(BV15,$A$16,RegionSelect!$C$2),PopRegional2020!$E:$G,3,FALSE),VLOOKUP(_xlfn.CONCAT(BV15,$A$16,"ET"),PopRegional2020!$E:$G,3,FALSE))</f>
        <v>124352.279258879</v>
      </c>
      <c r="CA16" s="6">
        <f>IFERROR(VLOOKUP(_xlfn.CONCAT(CA15,$A$16,RegionSelect!$C$2),PopRegional2020!$E:$G,3,FALSE),VLOOKUP(_xlfn.CONCAT(CA15,$A$16,"ET"),PopRegional2020!$E:$G,3,FALSE))</f>
        <v>76934.839021896099</v>
      </c>
      <c r="CF16" s="6">
        <f>IFERROR(VLOOKUP(_xlfn.CONCAT(CF15,$A$16,RegionSelect!$C$2),PopRegional2020!$E:$G,3,FALSE),VLOOKUP(_xlfn.CONCAT(CF15,$A$16,"ET"),PopRegional2020!$E:$G,3,FALSE))</f>
        <v>24911.721204798549</v>
      </c>
      <c r="CK16" s="6">
        <f>IFERROR(VLOOKUP(_xlfn.CONCAT(CK15,$A$16,RegionSelect!$C$2),PopRegional2020!$E:$G,3,FALSE),VLOOKUP(_xlfn.CONCAT(CK15,$A$16,"ET"),PopRegional2020!$E:$G,3,FALSE))</f>
        <v>9942.6438861520728</v>
      </c>
      <c r="CP16" s="6">
        <f>IFERROR(VLOOKUP(_xlfn.CONCAT(CP15,$A$16,RegionSelect!$C$2),PopRegional2020!$E:$G,3,FALSE),VLOOKUP(_xlfn.CONCAT(CP15,$A$16,"ET"),PopRegional2020!$E:$G,3,FALSE))</f>
        <v>2401.4444184308354</v>
      </c>
      <c r="CU16" s="6">
        <f>IFERROR(VLOOKUP(_xlfn.CONCAT(CU15,$A$16,RegionSelect!$C$2),PopRegional2020!$E:$G,3,FALSE),VLOOKUP(_xlfn.CONCAT(CU15,$A$16,"ET"),PopRegional2020!$E:$G,3,FALSE))</f>
        <v>287.14045089194502</v>
      </c>
      <c r="CX16" s="6">
        <f>IFERROR(VLOOKUP(_xlfn.CONCAT(CX15,$A$16,RegionSelect!$C$2),PopRegional2020!$E:$G,3,FALSE),VLOOKUP(_xlfn.CONCAT(CX15,$A$16,"ET"),PopRegional2020!$E:$G,3,FALSE))</f>
        <v>26.707308125098692</v>
      </c>
      <c r="CY16" s="6">
        <f>SUM(B16:CX16)</f>
        <v>12135829.628397113</v>
      </c>
      <c r="CZ16" s="6">
        <f>'Pop M'!AC$482*1000</f>
        <v>181</v>
      </c>
    </row>
    <row r="17" spans="1:104" x14ac:dyDescent="0.35">
      <c r="A17" t="s">
        <v>995</v>
      </c>
      <c r="D17" s="6">
        <f>D16/4</f>
        <v>353905.65092881501</v>
      </c>
      <c r="I17" s="6">
        <f>I16/5</f>
        <v>318608.53106502403</v>
      </c>
      <c r="N17" s="6">
        <f>N16/5</f>
        <v>303419.72138326603</v>
      </c>
      <c r="S17" s="6">
        <f>S16/5</f>
        <v>278162.88945800002</v>
      </c>
      <c r="X17" s="6">
        <f>X16/5</f>
        <v>218613.392704828</v>
      </c>
      <c r="AC17" s="6">
        <f>AC16/5</f>
        <v>193310.08560189739</v>
      </c>
      <c r="AH17" s="6">
        <f>AH16/5</f>
        <v>143414.348476471</v>
      </c>
      <c r="AM17" s="6">
        <f>AM16/5</f>
        <v>132462.8600080274</v>
      </c>
      <c r="AR17" s="6">
        <f>AR16/5</f>
        <v>103691.8883721254</v>
      </c>
      <c r="AW17" s="6">
        <f>AW16/5</f>
        <v>93053.644057475001</v>
      </c>
      <c r="BB17" s="6">
        <f>BB16/5</f>
        <v>76662.995466831198</v>
      </c>
      <c r="BG17" s="6">
        <f>BG16/5</f>
        <v>71060.170446083212</v>
      </c>
      <c r="BL17" s="6">
        <f>BL16/5</f>
        <v>47980.238666189798</v>
      </c>
      <c r="BQ17" s="6">
        <f>BQ16/5</f>
        <v>39233.603038171997</v>
      </c>
      <c r="BV17" s="6">
        <f>BV16/5</f>
        <v>24870.455851775801</v>
      </c>
      <c r="CA17" s="6">
        <f>CA16/5</f>
        <v>15386.967804379219</v>
      </c>
      <c r="CF17" s="6">
        <f>CF16/5</f>
        <v>4982.3442409597101</v>
      </c>
      <c r="CK17" s="6">
        <f>CK16/5</f>
        <v>1988.5287772304146</v>
      </c>
      <c r="CP17" s="6">
        <f>CP16/5</f>
        <v>480.28888368616708</v>
      </c>
      <c r="CU17" s="6">
        <f>CU16/5</f>
        <v>57.428090178389006</v>
      </c>
      <c r="CX17" s="6">
        <f>CX16</f>
        <v>26.707308125098692</v>
      </c>
      <c r="CZ17" s="6">
        <f>CZ16/5</f>
        <v>36.200000000000003</v>
      </c>
    </row>
    <row r="18" spans="1:104" x14ac:dyDescent="0.35">
      <c r="B18" s="6">
        <f>B16</f>
        <v>382978.40541072498</v>
      </c>
      <c r="C18" s="6">
        <f>-(I18-D18)/5+D18</f>
        <v>360965.07490157319</v>
      </c>
      <c r="D18" s="6">
        <f>D17</f>
        <v>353905.65092881501</v>
      </c>
      <c r="E18" s="6">
        <f>(I18-D18)/5+D18</f>
        <v>346846.22695605684</v>
      </c>
      <c r="F18" s="6">
        <f>(I18-D18)/5+E18</f>
        <v>339786.80298329866</v>
      </c>
      <c r="G18" s="6">
        <f>(I18-D18)/5+F18</f>
        <v>332727.37901054049</v>
      </c>
      <c r="H18" s="6">
        <f>(I18-D18)/5+G18</f>
        <v>325667.95503778232</v>
      </c>
      <c r="I18" s="6">
        <f>I17</f>
        <v>318608.53106502403</v>
      </c>
      <c r="J18" s="6">
        <f>(N18-I18)/5+I18</f>
        <v>315570.76912867243</v>
      </c>
      <c r="K18" s="6">
        <f>(N18-I18)/5+J18</f>
        <v>312533.00719232083</v>
      </c>
      <c r="L18" s="6">
        <f>(N18-I18)/5+K18</f>
        <v>309495.24525596923</v>
      </c>
      <c r="M18" s="6">
        <f>(N18-I18)/5+L18</f>
        <v>306457.48331961763</v>
      </c>
      <c r="N18" s="6">
        <f>N17</f>
        <v>303419.72138326603</v>
      </c>
      <c r="O18" s="6">
        <f>(S18-N18)/5+N18</f>
        <v>298368.35499821283</v>
      </c>
      <c r="P18" s="6">
        <f>(S18-N18)/5+O18</f>
        <v>293316.98861315963</v>
      </c>
      <c r="Q18" s="6">
        <f>(S18-N18)/5+P18</f>
        <v>288265.62222810643</v>
      </c>
      <c r="R18" s="6">
        <f>(S18-N18)/5+Q18</f>
        <v>283214.25584305322</v>
      </c>
      <c r="S18" s="6">
        <f>S17</f>
        <v>278162.88945800002</v>
      </c>
      <c r="T18" s="6">
        <f>(X18-S18)/5+S18</f>
        <v>266252.99010736559</v>
      </c>
      <c r="U18" s="6">
        <f>(X18-S18)/5+T18</f>
        <v>254343.0907567312</v>
      </c>
      <c r="V18" s="6">
        <f>(X18-S18)/5+U18</f>
        <v>242433.1914060968</v>
      </c>
      <c r="W18" s="6">
        <f>(X18-S18)/5+V18</f>
        <v>230523.2920554624</v>
      </c>
      <c r="X18" s="6">
        <f>X17</f>
        <v>218613.392704828</v>
      </c>
      <c r="Y18" s="6">
        <f>(AC18-X18)/5+X18</f>
        <v>213552.73128424189</v>
      </c>
      <c r="Z18" s="6">
        <f>(AC18-X18)/5+Y18</f>
        <v>208492.06986365578</v>
      </c>
      <c r="AA18" s="6">
        <f>(AC18-X18)/5+Z18</f>
        <v>203431.40844306967</v>
      </c>
      <c r="AB18" s="6">
        <f>(AC18-X18)/5+AA18</f>
        <v>198370.74702248356</v>
      </c>
      <c r="AC18" s="6">
        <f>AC17</f>
        <v>193310.08560189739</v>
      </c>
      <c r="AD18" s="6">
        <f>(AH18-AC18)/5+AC18</f>
        <v>183330.93817681211</v>
      </c>
      <c r="AE18" s="6">
        <f>(AH18-AC18)/5+AD18</f>
        <v>173351.79075172683</v>
      </c>
      <c r="AF18" s="6">
        <f>(AH18-AC18)/5+AE18</f>
        <v>163372.64332664156</v>
      </c>
      <c r="AG18" s="6">
        <f>(AH18-AC18)/5+AF18</f>
        <v>153393.49590155628</v>
      </c>
      <c r="AH18" s="6">
        <f>AH17</f>
        <v>143414.348476471</v>
      </c>
      <c r="AI18" s="6">
        <f>(AM18-AH18)/5+AH18</f>
        <v>141224.05078278229</v>
      </c>
      <c r="AJ18" s="6">
        <f>(AM18-AH18)/5+AI18</f>
        <v>139033.75308909357</v>
      </c>
      <c r="AK18" s="6">
        <f>(AM18-AH18)/5+AJ18</f>
        <v>136843.45539540486</v>
      </c>
      <c r="AL18" s="6">
        <f>(AM18-AH18)/5+AK18</f>
        <v>134653.15770171615</v>
      </c>
      <c r="AM18" s="6">
        <f>AM17</f>
        <v>132462.8600080274</v>
      </c>
      <c r="AN18" s="6">
        <f>(AR18-AM18)/5+AM18</f>
        <v>126708.665680847</v>
      </c>
      <c r="AO18" s="6">
        <f>(AR18-AM18)/5+AN18</f>
        <v>120954.47135366659</v>
      </c>
      <c r="AP18" s="6">
        <f>(AR18-AM18)/5+AO18</f>
        <v>115200.27702648619</v>
      </c>
      <c r="AQ18" s="6">
        <f>(AR18-AM18)/5+AP18</f>
        <v>109446.08269930579</v>
      </c>
      <c r="AR18" s="6">
        <f>AR17</f>
        <v>103691.8883721254</v>
      </c>
      <c r="AS18" s="6">
        <f>(AW18-AR18)/5+AR18</f>
        <v>101564.23950919532</v>
      </c>
      <c r="AT18" s="6">
        <f>(AW18-AR18)/5+AS18</f>
        <v>99436.590646265249</v>
      </c>
      <c r="AU18" s="6">
        <f>(AW18-AR18)/5+AT18</f>
        <v>97308.941783335176</v>
      </c>
      <c r="AV18" s="6">
        <f>(AW18-AR18)/5+AU18</f>
        <v>95181.292920405103</v>
      </c>
      <c r="AW18" s="6">
        <f>AW17</f>
        <v>93053.644057475001</v>
      </c>
      <c r="AX18" s="6">
        <f>(BB18-AW18)/5+AW18</f>
        <v>89775.514339346235</v>
      </c>
      <c r="AY18" s="6">
        <f>(BB18-AW18)/5+AX18</f>
        <v>86497.384621217469</v>
      </c>
      <c r="AZ18" s="6">
        <f>(BB18-AW18)/5+AY18</f>
        <v>83219.254903088702</v>
      </c>
      <c r="BA18" s="6">
        <f>(BB18-AW18)/5+AZ18</f>
        <v>79941.125184959936</v>
      </c>
      <c r="BB18" s="6">
        <f>BB17</f>
        <v>76662.995466831198</v>
      </c>
      <c r="BC18" s="6">
        <f>(BG18-BB18)/5+BB18</f>
        <v>75542.430462681601</v>
      </c>
      <c r="BD18" s="6">
        <f>(BG18-BB18)/5+BC18</f>
        <v>74421.865458532004</v>
      </c>
      <c r="BE18" s="6">
        <f>(BG18-BB18)/5+BD18</f>
        <v>73301.300454382406</v>
      </c>
      <c r="BF18" s="6">
        <f>(BG18-BB18)/5+BE18</f>
        <v>72180.735450232809</v>
      </c>
      <c r="BG18" s="6">
        <f>BG17</f>
        <v>71060.170446083212</v>
      </c>
      <c r="BH18" s="6">
        <f>(BL18-BG18)/5+BG18</f>
        <v>66444.184090104536</v>
      </c>
      <c r="BI18" s="6">
        <f>(BL18-BG18)/5+BH18</f>
        <v>61828.197734125853</v>
      </c>
      <c r="BJ18" s="6">
        <f>(BL18-BG18)/5+BI18</f>
        <v>57212.211378147171</v>
      </c>
      <c r="BK18" s="6">
        <f>(BL18-BG18)/5+BJ18</f>
        <v>52596.225022168488</v>
      </c>
      <c r="BL18" s="6">
        <f>BL17</f>
        <v>47980.238666189798</v>
      </c>
      <c r="BM18" s="6">
        <f>(BQ18-BL18)/5+BL18</f>
        <v>46230.911540586239</v>
      </c>
      <c r="BN18" s="6">
        <f>(BQ18-BL18)/5+BM18</f>
        <v>44481.584414982681</v>
      </c>
      <c r="BO18" s="6">
        <f>(BQ18-BL18)/5+BN18</f>
        <v>42732.257289379122</v>
      </c>
      <c r="BP18" s="6">
        <f>(BQ18-BL18)/5+BO18</f>
        <v>40982.930163775563</v>
      </c>
      <c r="BQ18" s="6">
        <f>BQ17</f>
        <v>39233.603038171997</v>
      </c>
      <c r="BR18" s="6">
        <f>(BV18-BQ18)/5+BQ18</f>
        <v>36360.973600892758</v>
      </c>
      <c r="BS18" s="6">
        <f>(BV18-BQ18)/5+BR18</f>
        <v>33488.344163613518</v>
      </c>
      <c r="BT18" s="6">
        <f>(BV18-BQ18)/5+BS18</f>
        <v>30615.714726334278</v>
      </c>
      <c r="BU18" s="6">
        <f>(BV18-BQ18)/5+BT18</f>
        <v>27743.085289055038</v>
      </c>
      <c r="BV18" s="6">
        <f>BV17</f>
        <v>24870.455851775801</v>
      </c>
      <c r="BW18" s="6">
        <f>(CA18-BV18)/5+BV18</f>
        <v>22973.758242296484</v>
      </c>
      <c r="BX18" s="6">
        <f>(CA18-BV18)/5+BW18</f>
        <v>21077.060632817167</v>
      </c>
      <c r="BY18" s="6">
        <f>(CA18-BV18)/5+BX18</f>
        <v>19180.36302333785</v>
      </c>
      <c r="BZ18" s="6">
        <f>(CA18-BV18)/5+BY18</f>
        <v>17283.665413858533</v>
      </c>
      <c r="CA18" s="6">
        <f>CA17</f>
        <v>15386.967804379219</v>
      </c>
      <c r="CB18" s="6">
        <f>(CF18-CA18)/5+CA18</f>
        <v>13246.254960803801</v>
      </c>
      <c r="CC18" s="6">
        <f>(CF18-CA18)/5+CB18</f>
        <v>11105.542117228382</v>
      </c>
      <c r="CD18" s="6">
        <f>(CF18-CA18)/5+CC18</f>
        <v>8964.8292736529638</v>
      </c>
      <c r="CE18" s="6">
        <f>(CF18-CA18)/5+CD18</f>
        <v>6824.1164300775454</v>
      </c>
      <c r="CF18" s="6">
        <f>CF17*CF25</f>
        <v>4683.4035865021269</v>
      </c>
      <c r="CG18" s="6">
        <f>(CK18-CF18)/5+CF18</f>
        <v>4112.6121642120979</v>
      </c>
      <c r="CH18" s="6">
        <f>(CK18-CF18)/5+CG18</f>
        <v>3541.8207419220689</v>
      </c>
      <c r="CI18" s="6">
        <f>(CK18-CF18)/5+CH18</f>
        <v>2971.0293196320399</v>
      </c>
      <c r="CJ18" s="6">
        <f>(CK18-CF18)/5+CI18</f>
        <v>2400.2378973420109</v>
      </c>
      <c r="CK18" s="6">
        <f>CK17*CK25</f>
        <v>1829.4464750519815</v>
      </c>
      <c r="CL18" s="6">
        <f>(CP18-CK18)/5+CK18</f>
        <v>1531.7582015250209</v>
      </c>
      <c r="CM18" s="6">
        <f>(CP18-CK18)/5+CL18</f>
        <v>1234.0699279980604</v>
      </c>
      <c r="CN18" s="6">
        <f>(CP18-CK18)/5+CM18</f>
        <v>936.38165447109986</v>
      </c>
      <c r="CO18" s="6">
        <f>(CP18-CK18)/5+CN18</f>
        <v>638.69338094413934</v>
      </c>
      <c r="CP18" s="6">
        <f>CP17*CP25</f>
        <v>341.00510741717864</v>
      </c>
      <c r="CQ18" s="6">
        <f>(CU18-CP18)/5+CP18</f>
        <v>277.39833314801405</v>
      </c>
      <c r="CR18" s="6">
        <f>(CU18-CP18)/5+CQ18</f>
        <v>213.79155887884943</v>
      </c>
      <c r="CS18" s="6">
        <f>(CU18-CP18)/5+CR18</f>
        <v>150.18478460968481</v>
      </c>
      <c r="CT18" s="6">
        <f>(CU18-CP18)/5+CS18</f>
        <v>86.578010340520194</v>
      </c>
      <c r="CU18" s="6">
        <f>CU17*CU25</f>
        <v>22.971236071355605</v>
      </c>
      <c r="CV18" s="6">
        <f>(CX18-CU18)/3+CU18</f>
        <v>24.2165934226033</v>
      </c>
      <c r="CW18" s="6">
        <f>(CX18-CU18)/3+CV18</f>
        <v>25.461950773850994</v>
      </c>
      <c r="CX18" s="6">
        <f>CX17*CX25</f>
        <v>26.707308125098692</v>
      </c>
    </row>
    <row r="19" spans="1:104" x14ac:dyDescent="0.35">
      <c r="B19" s="47">
        <f>B18</f>
        <v>382978.40541072498</v>
      </c>
      <c r="D19" s="6">
        <f>SUM(C18:F18)</f>
        <v>1401503.7557697438</v>
      </c>
      <c r="I19" s="6">
        <f>SUM(G18:K18)</f>
        <v>1605107.64143434</v>
      </c>
      <c r="N19" s="6">
        <f>SUM(L18:P18)</f>
        <v>1511057.7935702254</v>
      </c>
      <c r="S19" s="6">
        <f>SUM(Q18:U18)</f>
        <v>1370238.8483932563</v>
      </c>
      <c r="X19" s="6">
        <f>SUM(V18:Z18)</f>
        <v>1113614.677314285</v>
      </c>
      <c r="AC19" s="6">
        <f>SUM(AA18:AE18)</f>
        <v>951794.96999598958</v>
      </c>
      <c r="AH19" s="6">
        <f>SUM(AF18:AJ18)</f>
        <v>740438.29157654475</v>
      </c>
      <c r="AM19" s="6">
        <f>SUM(AK18:AO18)</f>
        <v>651622.61013966205</v>
      </c>
      <c r="AR19" s="6">
        <f>SUM(AP18:AT18)</f>
        <v>529339.07825337793</v>
      </c>
      <c r="AW19" s="6">
        <f>SUM(AU18:AY18)</f>
        <v>461816.77772177896</v>
      </c>
      <c r="BB19" s="6">
        <f>SUM(AZ18:BD18)</f>
        <v>389787.67147609347</v>
      </c>
      <c r="BG19" s="6">
        <f>SUM(BE18:BI18)</f>
        <v>344814.58817492879</v>
      </c>
      <c r="BL19" s="6">
        <f>SUM(BJ18:BN18)</f>
        <v>248501.17102207438</v>
      </c>
      <c r="BQ19" s="6">
        <f>SUM(BO18:BS18)</f>
        <v>192798.10825583295</v>
      </c>
      <c r="BV19" s="6">
        <f>SUM(BT18:BX18)</f>
        <v>127280.07474227877</v>
      </c>
      <c r="CA19" s="6">
        <f>SUM(BY18:CC18)</f>
        <v>76202.793319607794</v>
      </c>
      <c r="CF19" s="6">
        <f>SUM(CD18:CH18)</f>
        <v>28126.782196366803</v>
      </c>
      <c r="CK19" s="6">
        <f>SUM(CI18:CM18)</f>
        <v>9966.5418215491136</v>
      </c>
      <c r="CP19" s="6">
        <f>SUM(CN18:CR18)</f>
        <v>2407.2700348592816</v>
      </c>
      <c r="CU19" s="6">
        <f>SUM(CS18:CW18)</f>
        <v>309.41257521801492</v>
      </c>
      <c r="CX19" s="6">
        <f>CX18</f>
        <v>26.707308125098692</v>
      </c>
      <c r="CY19" s="6">
        <f>SUM(B19:CX19)</f>
        <v>12139733.970506862</v>
      </c>
      <c r="CZ19" s="6"/>
    </row>
    <row r="20" spans="1:104" x14ac:dyDescent="0.35">
      <c r="D20" s="61">
        <f>(D19-D16)/D16</f>
        <v>-9.9735960053631018E-3</v>
      </c>
      <c r="I20" s="61">
        <f>(I19-I16)/I16</f>
        <v>7.5735486861509332E-3</v>
      </c>
      <c r="N20" s="61">
        <f>(N19-N16)/N16</f>
        <v>-3.9818198491285376E-3</v>
      </c>
      <c r="S20" s="61">
        <f>(S19-S16)/S16</f>
        <v>-1.4793920883432909E-2</v>
      </c>
      <c r="X20" s="61">
        <f>(X19-X16)/X16</f>
        <v>1.8798220489527416E-2</v>
      </c>
      <c r="AC20" s="61">
        <f>(AC19-AC16)/AC16</f>
        <v>-1.526610261182625E-2</v>
      </c>
      <c r="AH20" s="61">
        <f>(AH19-AH16)/AH16</f>
        <v>3.258606888699607E-2</v>
      </c>
      <c r="AM20" s="61">
        <f>(AM19-AM16)/AM16</f>
        <v>-1.6142924741058804E-2</v>
      </c>
      <c r="AR20" s="61">
        <f>(AR19-AR16)/AR16</f>
        <v>2.0984546744305665E-2</v>
      </c>
      <c r="AW20" s="61">
        <f>(AW19-AW16)/AW16</f>
        <v>-7.4181781929232634E-3</v>
      </c>
      <c r="BB20" s="61">
        <f>(BB19-BB16)/BB16</f>
        <v>1.6886097660344972E-2</v>
      </c>
      <c r="BG20" s="61">
        <f>(BG19-BG16)/BG16</f>
        <v>-2.9513759929533721E-2</v>
      </c>
      <c r="BL20" s="61">
        <f>(BL19-BL16)/BL16</f>
        <v>3.5847998801996482E-2</v>
      </c>
      <c r="BQ20" s="61">
        <f>(BQ19-BQ16)/BQ16</f>
        <v>-1.717867681817712E-2</v>
      </c>
      <c r="BV20" s="61">
        <f>(BV19-BV16)/BV16</f>
        <v>2.3544365256905526E-2</v>
      </c>
      <c r="CA20" s="61">
        <f>(CA19-CA16)/CA16</f>
        <v>-9.5151391956505068E-3</v>
      </c>
      <c r="CF20" s="61">
        <f>(CF19-CF16)/CF16</f>
        <v>0.12905816363057895</v>
      </c>
      <c r="CK20" s="61">
        <f>(CK19-CK16)/CK16</f>
        <v>2.4035795378657158E-3</v>
      </c>
      <c r="CP20" s="61">
        <f>(CP19-CP16)/CP16</f>
        <v>2.4258801843320679E-3</v>
      </c>
      <c r="CU20" s="61">
        <f>(CU19-CU16)/CU16</f>
        <v>7.7565262076053548E-2</v>
      </c>
      <c r="CX20" s="61">
        <f>(CX19-CX16)/CX16</f>
        <v>0</v>
      </c>
      <c r="CY20" s="75">
        <f>(CY19-CY16)/CY16</f>
        <v>3.2172024734206616E-4</v>
      </c>
      <c r="CZ20" s="6"/>
    </row>
    <row r="21" spans="1:104" x14ac:dyDescent="0.35">
      <c r="D21" s="6"/>
      <c r="I21" s="6"/>
      <c r="N21" s="6"/>
      <c r="S21" s="6"/>
      <c r="X21" s="6"/>
      <c r="AC21" s="6"/>
      <c r="AH21" s="6"/>
      <c r="AM21" s="6"/>
      <c r="AR21" s="6"/>
      <c r="AW21" s="6"/>
      <c r="BB21" s="6"/>
      <c r="BG21" s="6"/>
      <c r="BL21" s="6"/>
      <c r="BQ21" s="6"/>
      <c r="BV21" s="6"/>
      <c r="CA21" s="6"/>
      <c r="CF21" s="6"/>
      <c r="CK21" s="6"/>
      <c r="CP21" s="6"/>
      <c r="CU21" s="6"/>
      <c r="CZ21" s="6"/>
    </row>
    <row r="22" spans="1:104" x14ac:dyDescent="0.35">
      <c r="B22" s="6"/>
      <c r="C22" s="6"/>
      <c r="D22" s="6"/>
      <c r="E22" s="6"/>
      <c r="F22" s="6"/>
      <c r="G22" s="6"/>
      <c r="H22" s="6"/>
      <c r="I22" s="6"/>
      <c r="J22" s="6"/>
      <c r="K22" s="6"/>
      <c r="L22" s="6"/>
      <c r="M22" s="6"/>
      <c r="N22" s="6"/>
      <c r="O22" s="6"/>
      <c r="P22" s="6"/>
      <c r="Q22" s="6"/>
      <c r="R22" s="6"/>
      <c r="S22" s="6"/>
      <c r="T22" s="6"/>
      <c r="U22" s="6"/>
      <c r="V22" s="6"/>
    </row>
    <row r="24" spans="1:104" x14ac:dyDescent="0.35">
      <c r="CE24" t="s">
        <v>996</v>
      </c>
      <c r="CF24">
        <v>0.95</v>
      </c>
      <c r="CK24">
        <v>0.92</v>
      </c>
      <c r="CP24">
        <v>0.75</v>
      </c>
      <c r="CU24">
        <v>0.57999999999999996</v>
      </c>
      <c r="CX24">
        <v>1</v>
      </c>
    </row>
    <row r="25" spans="1:104" x14ac:dyDescent="0.35">
      <c r="CE25" t="s">
        <v>997</v>
      </c>
      <c r="CF25">
        <v>0.94</v>
      </c>
      <c r="CK25">
        <v>0.92</v>
      </c>
      <c r="CP25">
        <v>0.71</v>
      </c>
      <c r="CU25">
        <v>0.4</v>
      </c>
      <c r="CX25">
        <v>1</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395DF-C20A-48D8-B814-001E8F166AD3}">
  <dimension ref="A1:H575"/>
  <sheetViews>
    <sheetView topLeftCell="A60" zoomScale="85" zoomScaleNormal="85" workbookViewId="0">
      <selection activeCell="G65" sqref="G65"/>
    </sheetView>
  </sheetViews>
  <sheetFormatPr defaultRowHeight="14.5" x14ac:dyDescent="0.35"/>
  <cols>
    <col min="1" max="1" width="11.1796875" bestFit="1" customWidth="1"/>
    <col min="2" max="2" width="39.453125" bestFit="1" customWidth="1"/>
    <col min="3" max="3" width="7.54296875" bestFit="1" customWidth="1"/>
    <col min="4" max="4" width="10.26953125" bestFit="1" customWidth="1"/>
    <col min="5" max="5" width="18.1796875" bestFit="1" customWidth="1"/>
    <col min="6" max="6" width="5" bestFit="1" customWidth="1"/>
    <col min="7" max="7" width="18.54296875" bestFit="1" customWidth="1"/>
    <col min="8" max="8" width="25.54296875" bestFit="1" customWidth="1"/>
    <col min="9" max="9" width="20.7265625" customWidth="1"/>
  </cols>
  <sheetData>
    <row r="1" spans="1:7" x14ac:dyDescent="0.35">
      <c r="A1" s="404" t="s">
        <v>2843</v>
      </c>
      <c r="B1" s="404" t="s">
        <v>2844</v>
      </c>
      <c r="C1" s="404" t="s">
        <v>3342</v>
      </c>
      <c r="D1" s="406" t="s">
        <v>3343</v>
      </c>
      <c r="E1" s="404" t="s">
        <v>2834</v>
      </c>
      <c r="F1" s="404" t="s">
        <v>3344</v>
      </c>
      <c r="G1" s="404" t="s">
        <v>3345</v>
      </c>
    </row>
    <row r="2" spans="1:7" x14ac:dyDescent="0.35">
      <c r="A2" s="433" t="s">
        <v>2849</v>
      </c>
      <c r="B2" s="433" t="s">
        <v>594</v>
      </c>
      <c r="C2" s="433" t="s">
        <v>117</v>
      </c>
      <c r="D2" s="441" t="s">
        <v>3347</v>
      </c>
      <c r="E2" s="433" t="str">
        <f>_xlfn.CONCAT(D2,C2,A2)</f>
        <v>&lt;1 yearFemaleET</v>
      </c>
      <c r="F2" s="433">
        <v>2020</v>
      </c>
      <c r="G2" s="442">
        <f>SUM(G48,G96,G144,G192,G240,G288,G336,G384,G432,G480,G528)</f>
        <v>1930423.0771741131</v>
      </c>
    </row>
    <row r="3" spans="1:7" x14ac:dyDescent="0.35">
      <c r="A3" s="433" t="s">
        <v>2849</v>
      </c>
      <c r="B3" s="433" t="s">
        <v>594</v>
      </c>
      <c r="C3" s="433" t="s">
        <v>117</v>
      </c>
      <c r="D3" s="436" t="s">
        <v>169</v>
      </c>
      <c r="E3" s="433" t="str">
        <f>_xlfn.CONCAT(D3,C3,A3)</f>
        <v>1-4FemaleET</v>
      </c>
      <c r="F3" s="433">
        <v>2020</v>
      </c>
      <c r="G3" s="442">
        <f>G4-G2</f>
        <v>6340754.9228258869</v>
      </c>
    </row>
    <row r="4" spans="1:7" x14ac:dyDescent="0.35">
      <c r="A4" t="s">
        <v>2849</v>
      </c>
      <c r="B4" t="s">
        <v>594</v>
      </c>
      <c r="C4" t="s">
        <v>117</v>
      </c>
      <c r="D4" t="str">
        <f>'Pop F'!I$17</f>
        <v>0-4</v>
      </c>
      <c r="E4" t="str">
        <f>_xlfn.CONCAT(D4,C4,A4)</f>
        <v>0-4FemaleET</v>
      </c>
      <c r="F4">
        <v>2020</v>
      </c>
      <c r="G4" s="53">
        <f>'Pop F'!I$482*1000</f>
        <v>8271178</v>
      </c>
    </row>
    <row r="5" spans="1:7" x14ac:dyDescent="0.35">
      <c r="A5" t="s">
        <v>2849</v>
      </c>
      <c r="B5" t="s">
        <v>594</v>
      </c>
      <c r="C5" t="s">
        <v>117</v>
      </c>
      <c r="D5" t="str">
        <f>'Pop F'!J$17</f>
        <v>5-9</v>
      </c>
      <c r="E5" t="str">
        <f t="shared" ref="E5:E70" si="0">_xlfn.CONCAT(D5,C5,A5)</f>
        <v>5-9FemaleET</v>
      </c>
      <c r="F5">
        <v>2020</v>
      </c>
      <c r="G5" s="53">
        <f>'Pop F'!J$482*1000</f>
        <v>7525556</v>
      </c>
    </row>
    <row r="6" spans="1:7" x14ac:dyDescent="0.35">
      <c r="A6" t="s">
        <v>2849</v>
      </c>
      <c r="B6" t="s">
        <v>594</v>
      </c>
      <c r="C6" t="s">
        <v>117</v>
      </c>
      <c r="D6" t="str">
        <f>'Pop F'!K$17</f>
        <v>10-14</v>
      </c>
      <c r="E6" t="str">
        <f t="shared" si="0"/>
        <v>10-14FemaleET</v>
      </c>
      <c r="F6">
        <v>2020</v>
      </c>
      <c r="G6" s="53">
        <f>'Pop F'!K$482*1000</f>
        <v>6854126</v>
      </c>
    </row>
    <row r="7" spans="1:7" x14ac:dyDescent="0.35">
      <c r="A7" t="s">
        <v>2849</v>
      </c>
      <c r="B7" t="s">
        <v>594</v>
      </c>
      <c r="C7" t="s">
        <v>117</v>
      </c>
      <c r="D7" t="str">
        <f>'Pop F'!L$17</f>
        <v>15-19</v>
      </c>
      <c r="E7" t="str">
        <f t="shared" si="0"/>
        <v>15-19FemaleET</v>
      </c>
      <c r="F7">
        <v>2020</v>
      </c>
      <c r="G7" s="53">
        <f>'Pop F'!L$482*1000</f>
        <v>6432598</v>
      </c>
    </row>
    <row r="8" spans="1:7" x14ac:dyDescent="0.35">
      <c r="A8" t="s">
        <v>2849</v>
      </c>
      <c r="B8" t="s">
        <v>594</v>
      </c>
      <c r="C8" t="s">
        <v>117</v>
      </c>
      <c r="D8" t="str">
        <f>'Pop F'!M$17</f>
        <v>20-24</v>
      </c>
      <c r="E8" t="str">
        <f t="shared" si="0"/>
        <v>20-24FemaleET</v>
      </c>
      <c r="F8">
        <v>2020</v>
      </c>
      <c r="G8" s="53">
        <f>'Pop F'!M$482*1000</f>
        <v>5816173</v>
      </c>
    </row>
    <row r="9" spans="1:7" x14ac:dyDescent="0.35">
      <c r="A9" t="s">
        <v>2849</v>
      </c>
      <c r="B9" t="s">
        <v>594</v>
      </c>
      <c r="C9" t="s">
        <v>117</v>
      </c>
      <c r="D9" t="str">
        <f>'Pop F'!N$17</f>
        <v>25-29</v>
      </c>
      <c r="E9" t="str">
        <f t="shared" si="0"/>
        <v>25-29FemaleET</v>
      </c>
      <c r="F9">
        <v>2020</v>
      </c>
      <c r="G9" s="53">
        <f>'Pop F'!N$482*1000</f>
        <v>4802450</v>
      </c>
    </row>
    <row r="10" spans="1:7" x14ac:dyDescent="0.35">
      <c r="A10" t="s">
        <v>2849</v>
      </c>
      <c r="B10" t="s">
        <v>594</v>
      </c>
      <c r="C10" t="s">
        <v>117</v>
      </c>
      <c r="D10" t="str">
        <f>'Pop F'!O$17</f>
        <v>30-34</v>
      </c>
      <c r="E10" t="str">
        <f t="shared" si="0"/>
        <v>30-34FemaleET</v>
      </c>
      <c r="F10">
        <v>2020</v>
      </c>
      <c r="G10" s="53">
        <f>'Pop F'!O$482*1000</f>
        <v>3757544</v>
      </c>
    </row>
    <row r="11" spans="1:7" x14ac:dyDescent="0.35">
      <c r="A11" t="s">
        <v>2849</v>
      </c>
      <c r="B11" t="s">
        <v>594</v>
      </c>
      <c r="C11" t="s">
        <v>117</v>
      </c>
      <c r="D11" t="str">
        <f>'Pop F'!P$17</f>
        <v>35-39</v>
      </c>
      <c r="E11" t="str">
        <f t="shared" si="0"/>
        <v>35-39FemaleET</v>
      </c>
      <c r="F11">
        <v>2020</v>
      </c>
      <c r="G11" s="53">
        <f>'Pop F'!P$482*1000</f>
        <v>3182837</v>
      </c>
    </row>
    <row r="12" spans="1:7" x14ac:dyDescent="0.35">
      <c r="A12" t="s">
        <v>2849</v>
      </c>
      <c r="B12" t="s">
        <v>594</v>
      </c>
      <c r="C12" t="s">
        <v>117</v>
      </c>
      <c r="D12" t="str">
        <f>'Pop F'!Q$17</f>
        <v>40-44</v>
      </c>
      <c r="E12" t="str">
        <f t="shared" si="0"/>
        <v>40-44FemaleET</v>
      </c>
      <c r="F12">
        <v>2020</v>
      </c>
      <c r="G12" s="53">
        <f>'Pop F'!Q$482*1000</f>
        <v>2488422</v>
      </c>
    </row>
    <row r="13" spans="1:7" x14ac:dyDescent="0.35">
      <c r="A13" t="s">
        <v>2849</v>
      </c>
      <c r="B13" t="s">
        <v>594</v>
      </c>
      <c r="C13" t="s">
        <v>117</v>
      </c>
      <c r="D13" t="str">
        <f>'Pop F'!R$17</f>
        <v>45-49</v>
      </c>
      <c r="E13" t="str">
        <f t="shared" si="0"/>
        <v>45-49FemaleET</v>
      </c>
      <c r="F13">
        <v>2020</v>
      </c>
      <c r="G13" s="53">
        <f>'Pop F'!R$482*1000</f>
        <v>2033228</v>
      </c>
    </row>
    <row r="14" spans="1:7" x14ac:dyDescent="0.35">
      <c r="A14" t="s">
        <v>2849</v>
      </c>
      <c r="B14" t="s">
        <v>594</v>
      </c>
      <c r="C14" t="s">
        <v>117</v>
      </c>
      <c r="D14" t="str">
        <f>'Pop F'!S$17</f>
        <v>50-54</v>
      </c>
      <c r="E14" t="str">
        <f t="shared" si="0"/>
        <v>50-54FemaleET</v>
      </c>
      <c r="F14">
        <v>2020</v>
      </c>
      <c r="G14" s="53">
        <f>'Pop F'!S$482*1000</f>
        <v>1660957</v>
      </c>
    </row>
    <row r="15" spans="1:7" x14ac:dyDescent="0.35">
      <c r="A15" t="s">
        <v>2849</v>
      </c>
      <c r="B15" t="s">
        <v>594</v>
      </c>
      <c r="C15" t="s">
        <v>117</v>
      </c>
      <c r="D15" t="str">
        <f>'Pop F'!T$17</f>
        <v>55-59</v>
      </c>
      <c r="E15" t="str">
        <f t="shared" si="0"/>
        <v>55-59FemaleET</v>
      </c>
      <c r="F15">
        <v>2020</v>
      </c>
      <c r="G15" s="53">
        <f>'Pop F'!T$482*1000</f>
        <v>1316318</v>
      </c>
    </row>
    <row r="16" spans="1:7" x14ac:dyDescent="0.35">
      <c r="A16" t="s">
        <v>2849</v>
      </c>
      <c r="B16" t="s">
        <v>594</v>
      </c>
      <c r="C16" t="s">
        <v>117</v>
      </c>
      <c r="D16" t="str">
        <f>'Pop F'!U$17</f>
        <v>60-64</v>
      </c>
      <c r="E16" t="str">
        <f t="shared" si="0"/>
        <v>60-64FemaleET</v>
      </c>
      <c r="F16">
        <v>2020</v>
      </c>
      <c r="G16" s="53">
        <f>'Pop F'!U$482*1000</f>
        <v>1109670</v>
      </c>
    </row>
    <row r="17" spans="1:8" x14ac:dyDescent="0.35">
      <c r="A17" t="s">
        <v>2849</v>
      </c>
      <c r="B17" t="s">
        <v>594</v>
      </c>
      <c r="C17" t="s">
        <v>117</v>
      </c>
      <c r="D17" t="str">
        <f>'Pop F'!V$17</f>
        <v>65-69</v>
      </c>
      <c r="E17" t="str">
        <f t="shared" si="0"/>
        <v>65-69FemaleET</v>
      </c>
      <c r="F17">
        <v>2020</v>
      </c>
      <c r="G17" s="53">
        <f>'Pop F'!V$482*1000</f>
        <v>832543</v>
      </c>
    </row>
    <row r="18" spans="1:8" x14ac:dyDescent="0.35">
      <c r="A18" t="s">
        <v>2849</v>
      </c>
      <c r="B18" t="s">
        <v>594</v>
      </c>
      <c r="C18" t="s">
        <v>117</v>
      </c>
      <c r="D18" t="str">
        <f>'Pop F'!W$17</f>
        <v>70-74</v>
      </c>
      <c r="E18" t="str">
        <f t="shared" si="0"/>
        <v>70-74FemaleET</v>
      </c>
      <c r="F18">
        <v>2020</v>
      </c>
      <c r="G18" s="53">
        <f>'Pop F'!W$482*1000</f>
        <v>648561</v>
      </c>
    </row>
    <row r="19" spans="1:8" x14ac:dyDescent="0.35">
      <c r="A19" t="s">
        <v>2849</v>
      </c>
      <c r="B19" t="s">
        <v>594</v>
      </c>
      <c r="C19" t="s">
        <v>117</v>
      </c>
      <c r="D19" t="str">
        <f>'Pop F'!X$17</f>
        <v>75-79</v>
      </c>
      <c r="E19" t="str">
        <f t="shared" si="0"/>
        <v>75-79FemaleET</v>
      </c>
      <c r="F19">
        <v>2020</v>
      </c>
      <c r="G19" s="53">
        <f>'Pop F'!X$482*1000</f>
        <v>400726</v>
      </c>
      <c r="H19" s="404" t="s">
        <v>3355</v>
      </c>
    </row>
    <row r="20" spans="1:8" x14ac:dyDescent="0.35">
      <c r="A20" t="s">
        <v>2849</v>
      </c>
      <c r="B20" t="s">
        <v>594</v>
      </c>
      <c r="C20" t="s">
        <v>117</v>
      </c>
      <c r="D20" t="str">
        <f>'Pop F'!Y$17</f>
        <v>80-84</v>
      </c>
      <c r="E20" t="str">
        <f t="shared" si="0"/>
        <v>80-84FemaleET</v>
      </c>
      <c r="F20">
        <v>2020</v>
      </c>
      <c r="G20" s="53">
        <f>'Pop F'!Y$482*1000</f>
        <v>202974</v>
      </c>
      <c r="H20" s="75">
        <f>G20/SUM($G$20:$G$24)</f>
        <v>0.64670029089310233</v>
      </c>
    </row>
    <row r="21" spans="1:8" x14ac:dyDescent="0.35">
      <c r="A21" t="s">
        <v>2849</v>
      </c>
      <c r="B21" t="s">
        <v>594</v>
      </c>
      <c r="C21" t="s">
        <v>117</v>
      </c>
      <c r="D21" t="str">
        <f>'Pop F'!Z$17</f>
        <v>85-89</v>
      </c>
      <c r="E21" t="str">
        <f t="shared" si="0"/>
        <v>85-89FemaleET</v>
      </c>
      <c r="F21">
        <v>2020</v>
      </c>
      <c r="G21" s="53">
        <f>'Pop F'!Z$482*1000</f>
        <v>84730</v>
      </c>
      <c r="H21" s="75">
        <f t="shared" ref="H21:H24" si="1">G21/SUM($G$20:$G$24)</f>
        <v>0.26996026903629311</v>
      </c>
    </row>
    <row r="22" spans="1:8" x14ac:dyDescent="0.35">
      <c r="A22" t="s">
        <v>2849</v>
      </c>
      <c r="B22" t="s">
        <v>594</v>
      </c>
      <c r="C22" t="s">
        <v>117</v>
      </c>
      <c r="D22" t="str">
        <f>'Pop F'!AA$17</f>
        <v>90-94</v>
      </c>
      <c r="E22" t="str">
        <f t="shared" si="0"/>
        <v>90-94FemaleET</v>
      </c>
      <c r="F22">
        <v>2020</v>
      </c>
      <c r="G22" s="53">
        <f>'Pop F'!AA$482*1000</f>
        <v>22462</v>
      </c>
      <c r="H22" s="75">
        <f t="shared" si="1"/>
        <v>7.1566712653053421E-2</v>
      </c>
    </row>
    <row r="23" spans="1:8" x14ac:dyDescent="0.35">
      <c r="A23" t="s">
        <v>2849</v>
      </c>
      <c r="B23" t="s">
        <v>594</v>
      </c>
      <c r="C23" t="s">
        <v>117</v>
      </c>
      <c r="D23" t="str">
        <f>'Pop F'!AB$17</f>
        <v>95-99</v>
      </c>
      <c r="E23" t="str">
        <f t="shared" si="0"/>
        <v>95-99FemaleET</v>
      </c>
      <c r="F23">
        <v>2020</v>
      </c>
      <c r="G23" s="53">
        <f>'Pop F'!AB$482*1000</f>
        <v>3432</v>
      </c>
      <c r="H23" s="75">
        <f t="shared" si="1"/>
        <v>1.0934776859820111E-2</v>
      </c>
    </row>
    <row r="24" spans="1:8" x14ac:dyDescent="0.35">
      <c r="A24" t="s">
        <v>2849</v>
      </c>
      <c r="B24" t="s">
        <v>594</v>
      </c>
      <c r="C24" t="s">
        <v>117</v>
      </c>
      <c r="D24" t="str">
        <f>'Pop F'!AC$17</f>
        <v>100+</v>
      </c>
      <c r="E24" t="str">
        <f t="shared" si="0"/>
        <v>100+FemaleET</v>
      </c>
      <c r="F24">
        <v>2020</v>
      </c>
      <c r="G24" s="53">
        <f>'Pop F'!AC$482*1000</f>
        <v>263</v>
      </c>
      <c r="H24" s="75">
        <f t="shared" si="1"/>
        <v>8.3795055773097009E-4</v>
      </c>
    </row>
    <row r="25" spans="1:8" x14ac:dyDescent="0.35">
      <c r="A25" s="433" t="s">
        <v>2849</v>
      </c>
      <c r="B25" s="433" t="s">
        <v>594</v>
      </c>
      <c r="C25" s="433" t="s">
        <v>116</v>
      </c>
      <c r="D25" s="441" t="s">
        <v>3347</v>
      </c>
      <c r="E25" s="433" t="str">
        <f t="shared" ref="E25" si="2">_xlfn.CONCAT(D25,C25,A25)</f>
        <v>&lt;1 yearMaleET</v>
      </c>
      <c r="F25" s="433">
        <v>2020</v>
      </c>
      <c r="G25" s="443">
        <f>SUM(G72,G120,G168,G216,G264,G312,G360,G408,G456,G504,G552)</f>
        <v>1955060.3654614429</v>
      </c>
      <c r="H25" s="75"/>
    </row>
    <row r="26" spans="1:8" x14ac:dyDescent="0.35">
      <c r="A26" s="433" t="s">
        <v>2849</v>
      </c>
      <c r="B26" s="433" t="s">
        <v>594</v>
      </c>
      <c r="C26" s="433" t="s">
        <v>116</v>
      </c>
      <c r="D26" s="436" t="s">
        <v>169</v>
      </c>
      <c r="E26" s="433" t="str">
        <f>_xlfn.CONCAT(D26,C26,A26)</f>
        <v>1-4MaleET</v>
      </c>
      <c r="F26" s="433">
        <v>2020</v>
      </c>
      <c r="G26" s="443">
        <f>G27-G25</f>
        <v>6565245.6345385574</v>
      </c>
      <c r="H26" s="75"/>
    </row>
    <row r="27" spans="1:8" x14ac:dyDescent="0.35">
      <c r="A27" t="s">
        <v>2849</v>
      </c>
      <c r="B27" t="s">
        <v>594</v>
      </c>
      <c r="C27" t="s">
        <v>116</v>
      </c>
      <c r="D27" t="str">
        <f>'Pop M'!I$17</f>
        <v>0-4</v>
      </c>
      <c r="E27" t="str">
        <f t="shared" si="0"/>
        <v>0-4MaleET</v>
      </c>
      <c r="F27">
        <v>2020</v>
      </c>
      <c r="G27" s="53">
        <f>'Pop M'!I$482*1000</f>
        <v>8520306</v>
      </c>
    </row>
    <row r="28" spans="1:8" x14ac:dyDescent="0.35">
      <c r="A28" t="s">
        <v>2849</v>
      </c>
      <c r="B28" t="s">
        <v>594</v>
      </c>
      <c r="C28" t="s">
        <v>116</v>
      </c>
      <c r="D28" t="str">
        <f>'Pop M'!J$17</f>
        <v>5-9</v>
      </c>
      <c r="E28" t="str">
        <f t="shared" si="0"/>
        <v>5-9MaleET</v>
      </c>
      <c r="F28">
        <v>2020</v>
      </c>
      <c r="G28" s="53">
        <f>'Pop M'!J$482*1000</f>
        <v>7720508</v>
      </c>
    </row>
    <row r="29" spans="1:8" x14ac:dyDescent="0.35">
      <c r="A29" t="s">
        <v>2849</v>
      </c>
      <c r="B29" t="s">
        <v>594</v>
      </c>
      <c r="C29" t="s">
        <v>116</v>
      </c>
      <c r="D29" t="str">
        <f>'Pop M'!K$17</f>
        <v>10-14</v>
      </c>
      <c r="E29" t="str">
        <f t="shared" si="0"/>
        <v>10-14MaleET</v>
      </c>
      <c r="F29">
        <v>2020</v>
      </c>
      <c r="G29" s="53">
        <f>'Pop M'!K$482*1000</f>
        <v>6999073</v>
      </c>
    </row>
    <row r="30" spans="1:8" x14ac:dyDescent="0.35">
      <c r="A30" t="s">
        <v>2849</v>
      </c>
      <c r="B30" t="s">
        <v>594</v>
      </c>
      <c r="C30" t="s">
        <v>116</v>
      </c>
      <c r="D30" t="str">
        <f>'Pop M'!L$17</f>
        <v>15-19</v>
      </c>
      <c r="E30" t="str">
        <f t="shared" si="0"/>
        <v>15-19MaleET</v>
      </c>
      <c r="F30">
        <v>2020</v>
      </c>
      <c r="G30" s="53">
        <f>'Pop M'!L$482*1000</f>
        <v>6543197</v>
      </c>
    </row>
    <row r="31" spans="1:8" x14ac:dyDescent="0.35">
      <c r="A31" t="s">
        <v>2849</v>
      </c>
      <c r="B31" t="s">
        <v>594</v>
      </c>
      <c r="C31" t="s">
        <v>116</v>
      </c>
      <c r="D31" t="str">
        <f>'Pop M'!M$17</f>
        <v>20-24</v>
      </c>
      <c r="E31" t="str">
        <f t="shared" si="0"/>
        <v>20-24MaleET</v>
      </c>
      <c r="F31">
        <v>2020</v>
      </c>
      <c r="G31" s="53">
        <f>'Pop M'!M$482*1000</f>
        <v>5930683</v>
      </c>
    </row>
    <row r="32" spans="1:8" x14ac:dyDescent="0.35">
      <c r="A32" t="s">
        <v>2849</v>
      </c>
      <c r="B32" t="s">
        <v>594</v>
      </c>
      <c r="C32" t="s">
        <v>116</v>
      </c>
      <c r="D32" t="str">
        <f>'Pop M'!N$17</f>
        <v>25-29</v>
      </c>
      <c r="E32" t="str">
        <f t="shared" si="0"/>
        <v>25-29MaleET</v>
      </c>
      <c r="F32">
        <v>2020</v>
      </c>
      <c r="G32" s="53">
        <f>'Pop M'!N$482*1000</f>
        <v>4889739</v>
      </c>
    </row>
    <row r="33" spans="1:8" x14ac:dyDescent="0.35">
      <c r="A33" t="s">
        <v>2849</v>
      </c>
      <c r="B33" t="s">
        <v>594</v>
      </c>
      <c r="C33" t="s">
        <v>116</v>
      </c>
      <c r="D33" t="str">
        <f>'Pop M'!O$17</f>
        <v>30-34</v>
      </c>
      <c r="E33" t="str">
        <f t="shared" si="0"/>
        <v>30-34MaleET</v>
      </c>
      <c r="F33">
        <v>2020</v>
      </c>
      <c r="G33" s="53">
        <f>'Pop M'!O$482*1000</f>
        <v>3761349</v>
      </c>
    </row>
    <row r="34" spans="1:8" x14ac:dyDescent="0.35">
      <c r="A34" t="s">
        <v>2849</v>
      </c>
      <c r="B34" t="s">
        <v>594</v>
      </c>
      <c r="C34" t="s">
        <v>116</v>
      </c>
      <c r="D34" t="str">
        <f>'Pop M'!P$17</f>
        <v>35-39</v>
      </c>
      <c r="E34" t="str">
        <f t="shared" si="0"/>
        <v>35-39MaleET</v>
      </c>
      <c r="F34">
        <v>2020</v>
      </c>
      <c r="G34" s="53">
        <f>'Pop M'!P$482*1000</f>
        <v>3091148</v>
      </c>
    </row>
    <row r="35" spans="1:8" x14ac:dyDescent="0.35">
      <c r="A35" t="s">
        <v>2849</v>
      </c>
      <c r="B35" t="s">
        <v>594</v>
      </c>
      <c r="C35" t="s">
        <v>116</v>
      </c>
      <c r="D35" t="str">
        <f>'Pop M'!Q$17</f>
        <v>40-44</v>
      </c>
      <c r="E35" t="str">
        <f t="shared" si="0"/>
        <v>40-44MaleET</v>
      </c>
      <c r="F35">
        <v>2020</v>
      </c>
      <c r="G35" s="53">
        <f>'Pop M'!Q$482*1000</f>
        <v>2445523</v>
      </c>
    </row>
    <row r="36" spans="1:8" x14ac:dyDescent="0.35">
      <c r="A36" t="s">
        <v>2849</v>
      </c>
      <c r="B36" t="s">
        <v>594</v>
      </c>
      <c r="C36" t="s">
        <v>116</v>
      </c>
      <c r="D36" t="str">
        <f>'Pop M'!R$17</f>
        <v>45-49</v>
      </c>
      <c r="E36" t="str">
        <f t="shared" si="0"/>
        <v>45-49MaleET</v>
      </c>
      <c r="F36">
        <v>2020</v>
      </c>
      <c r="G36" s="53">
        <f>'Pop M'!R$482*1000</f>
        <v>2071480</v>
      </c>
    </row>
    <row r="37" spans="1:8" x14ac:dyDescent="0.35">
      <c r="A37" t="s">
        <v>2849</v>
      </c>
      <c r="B37" t="s">
        <v>594</v>
      </c>
      <c r="C37" t="s">
        <v>116</v>
      </c>
      <c r="D37" t="str">
        <f>'Pop M'!S$17</f>
        <v>50-54</v>
      </c>
      <c r="E37" t="str">
        <f t="shared" si="0"/>
        <v>50-54MaleET</v>
      </c>
      <c r="F37">
        <v>2020</v>
      </c>
      <c r="G37" s="53">
        <f>'Pop M'!S$482*1000</f>
        <v>1567789</v>
      </c>
    </row>
    <row r="38" spans="1:8" x14ac:dyDescent="0.35">
      <c r="A38" t="s">
        <v>2849</v>
      </c>
      <c r="B38" t="s">
        <v>594</v>
      </c>
      <c r="C38" t="s">
        <v>116</v>
      </c>
      <c r="D38" t="str">
        <f>'Pop M'!T$17</f>
        <v>55-59</v>
      </c>
      <c r="E38" t="str">
        <f t="shared" si="0"/>
        <v>55-59MaleET</v>
      </c>
      <c r="F38">
        <v>2020</v>
      </c>
      <c r="G38" s="53">
        <f>'Pop M'!T$482*1000</f>
        <v>1159002</v>
      </c>
    </row>
    <row r="39" spans="1:8" x14ac:dyDescent="0.35">
      <c r="A39" t="s">
        <v>2849</v>
      </c>
      <c r="B39" t="s">
        <v>594</v>
      </c>
      <c r="C39" t="s">
        <v>116</v>
      </c>
      <c r="D39" t="str">
        <f>'Pop M'!U$17</f>
        <v>60-64</v>
      </c>
      <c r="E39" t="str">
        <f t="shared" si="0"/>
        <v>60-64MaleET</v>
      </c>
      <c r="F39">
        <v>2020</v>
      </c>
      <c r="G39" s="53">
        <f>'Pop M'!U$482*1000</f>
        <v>946594</v>
      </c>
    </row>
    <row r="40" spans="1:8" x14ac:dyDescent="0.35">
      <c r="A40" t="s">
        <v>2849</v>
      </c>
      <c r="B40" t="s">
        <v>594</v>
      </c>
      <c r="C40" t="s">
        <v>116</v>
      </c>
      <c r="D40" t="str">
        <f>'Pop M'!V$17</f>
        <v>65-69</v>
      </c>
      <c r="E40" t="str">
        <f t="shared" si="0"/>
        <v>65-69MaleET</v>
      </c>
      <c r="F40">
        <v>2020</v>
      </c>
      <c r="G40" s="53">
        <f>'Pop M'!V$482*1000</f>
        <v>735747</v>
      </c>
    </row>
    <row r="41" spans="1:8" x14ac:dyDescent="0.35">
      <c r="A41" t="s">
        <v>2849</v>
      </c>
      <c r="B41" t="s">
        <v>594</v>
      </c>
      <c r="C41" t="s">
        <v>116</v>
      </c>
      <c r="D41" t="str">
        <f>'Pop M'!W$17</f>
        <v>70-74</v>
      </c>
      <c r="E41" t="str">
        <f t="shared" si="0"/>
        <v>70-74MaleET</v>
      </c>
      <c r="F41">
        <v>2020</v>
      </c>
      <c r="G41" s="53">
        <f>'Pop M'!W$482*1000</f>
        <v>539874</v>
      </c>
    </row>
    <row r="42" spans="1:8" x14ac:dyDescent="0.35">
      <c r="A42" t="s">
        <v>2849</v>
      </c>
      <c r="B42" t="s">
        <v>594</v>
      </c>
      <c r="C42" t="s">
        <v>116</v>
      </c>
      <c r="D42" t="str">
        <f>'Pop M'!X$17</f>
        <v>75-79</v>
      </c>
      <c r="E42" t="str">
        <f t="shared" si="0"/>
        <v>75-79MaleET</v>
      </c>
      <c r="F42">
        <v>2020</v>
      </c>
      <c r="G42" s="53">
        <f>'Pop M'!X$482*1000</f>
        <v>340207</v>
      </c>
      <c r="H42" s="404" t="s">
        <v>3356</v>
      </c>
    </row>
    <row r="43" spans="1:8" x14ac:dyDescent="0.35">
      <c r="A43" t="s">
        <v>2849</v>
      </c>
      <c r="B43" t="s">
        <v>594</v>
      </c>
      <c r="C43" t="s">
        <v>116</v>
      </c>
      <c r="D43" t="str">
        <f>'Pop M'!Y$17</f>
        <v>80-84</v>
      </c>
      <c r="E43" t="str">
        <f t="shared" si="0"/>
        <v>80-84MaleET</v>
      </c>
      <c r="F43">
        <v>2020</v>
      </c>
      <c r="G43" s="53">
        <f>'Pop M'!Y$482*1000</f>
        <v>168831</v>
      </c>
      <c r="H43" s="75">
        <f>G43/SUM($G$43:$G$47)</f>
        <v>0.66308087472900368</v>
      </c>
    </row>
    <row r="44" spans="1:8" x14ac:dyDescent="0.35">
      <c r="A44" t="s">
        <v>2849</v>
      </c>
      <c r="B44" t="s">
        <v>594</v>
      </c>
      <c r="C44" t="s">
        <v>116</v>
      </c>
      <c r="D44" t="str">
        <f>'Pop M'!Z$17</f>
        <v>85-89</v>
      </c>
      <c r="E44" t="str">
        <f t="shared" si="0"/>
        <v>85-89MaleET</v>
      </c>
      <c r="F44">
        <v>2020</v>
      </c>
      <c r="G44" s="53">
        <f>'Pop M'!Z$482*1000</f>
        <v>67383</v>
      </c>
      <c r="H44" s="75">
        <f t="shared" ref="H44:H47" si="3">G44/SUM($G$43:$G$47)</f>
        <v>0.26464558393816573</v>
      </c>
    </row>
    <row r="45" spans="1:8" x14ac:dyDescent="0.35">
      <c r="A45" t="s">
        <v>2849</v>
      </c>
      <c r="B45" t="s">
        <v>594</v>
      </c>
      <c r="C45" t="s">
        <v>116</v>
      </c>
      <c r="D45" t="str">
        <f>'Pop M'!AA$17</f>
        <v>90-94</v>
      </c>
      <c r="E45" t="str">
        <f t="shared" si="0"/>
        <v>90-94MaleET</v>
      </c>
      <c r="F45">
        <v>2020</v>
      </c>
      <c r="G45" s="53">
        <f>'Pop M'!AA$482*1000</f>
        <v>16274.999999999998</v>
      </c>
      <c r="H45" s="75">
        <f t="shared" si="3"/>
        <v>6.3919785088132716E-2</v>
      </c>
    </row>
    <row r="46" spans="1:8" x14ac:dyDescent="0.35">
      <c r="A46" t="s">
        <v>2849</v>
      </c>
      <c r="B46" t="s">
        <v>594</v>
      </c>
      <c r="C46" t="s">
        <v>116</v>
      </c>
      <c r="D46" t="str">
        <f>'Pop M'!AB$17</f>
        <v>95-99</v>
      </c>
      <c r="E46" t="str">
        <f t="shared" si="0"/>
        <v>95-99MaleET</v>
      </c>
      <c r="F46">
        <v>2020</v>
      </c>
      <c r="G46" s="53">
        <f>'Pop M'!AB$482*1000</f>
        <v>1946</v>
      </c>
      <c r="H46" s="75">
        <f t="shared" si="3"/>
        <v>7.6428818298928582E-3</v>
      </c>
    </row>
    <row r="47" spans="1:8" x14ac:dyDescent="0.35">
      <c r="A47" t="s">
        <v>2849</v>
      </c>
      <c r="B47" t="s">
        <v>594</v>
      </c>
      <c r="C47" t="s">
        <v>116</v>
      </c>
      <c r="D47" t="str">
        <f>'Pop M'!AC$17</f>
        <v>100+</v>
      </c>
      <c r="E47" t="str">
        <f t="shared" si="0"/>
        <v>100+MaleET</v>
      </c>
      <c r="F47">
        <v>2020</v>
      </c>
      <c r="G47" s="53">
        <f>'Pop M'!AC$482*1000</f>
        <v>181</v>
      </c>
      <c r="H47" s="75">
        <f t="shared" si="3"/>
        <v>7.1087441480503972E-4</v>
      </c>
    </row>
    <row r="48" spans="1:8" x14ac:dyDescent="0.35">
      <c r="A48" t="s">
        <v>2868</v>
      </c>
      <c r="B48" t="s">
        <v>806</v>
      </c>
      <c r="C48" t="s">
        <v>117</v>
      </c>
      <c r="D48" s="411" t="s">
        <v>3347</v>
      </c>
      <c r="E48" t="str">
        <f t="shared" si="0"/>
        <v>&lt;1 yearFemaleET01</v>
      </c>
      <c r="F48">
        <v>2020</v>
      </c>
      <c r="G48" s="124">
        <v>110200.868684254</v>
      </c>
    </row>
    <row r="49" spans="1:8" x14ac:dyDescent="0.35">
      <c r="A49" t="s">
        <v>2868</v>
      </c>
      <c r="B49" t="s">
        <v>806</v>
      </c>
      <c r="C49" t="s">
        <v>117</v>
      </c>
      <c r="D49" s="434" t="s">
        <v>169</v>
      </c>
      <c r="E49" t="str">
        <f t="shared" si="0"/>
        <v>1-4FemaleET01</v>
      </c>
      <c r="F49">
        <v>2020</v>
      </c>
      <c r="G49" s="124">
        <v>407318.14333927602</v>
      </c>
      <c r="H49" s="75"/>
    </row>
    <row r="50" spans="1:8" x14ac:dyDescent="0.35">
      <c r="A50" s="433" t="s">
        <v>2868</v>
      </c>
      <c r="B50" s="433" t="s">
        <v>806</v>
      </c>
      <c r="C50" s="433" t="s">
        <v>117</v>
      </c>
      <c r="D50" s="436" t="s">
        <v>981</v>
      </c>
      <c r="E50" t="str">
        <f t="shared" si="0"/>
        <v>0-4FemaleET01</v>
      </c>
      <c r="F50" s="433">
        <v>2020</v>
      </c>
      <c r="G50" s="435">
        <f>G48+G49</f>
        <v>517519.01202353003</v>
      </c>
      <c r="H50" s="75"/>
    </row>
    <row r="51" spans="1:8" x14ac:dyDescent="0.35">
      <c r="A51" t="s">
        <v>2868</v>
      </c>
      <c r="B51" t="s">
        <v>806</v>
      </c>
      <c r="C51" t="s">
        <v>117</v>
      </c>
      <c r="D51" s="434" t="s">
        <v>982</v>
      </c>
      <c r="E51" t="str">
        <f t="shared" si="0"/>
        <v>5-9FemaleET01</v>
      </c>
      <c r="F51">
        <v>2020</v>
      </c>
      <c r="G51" s="124">
        <v>427644.901572167</v>
      </c>
    </row>
    <row r="52" spans="1:8" x14ac:dyDescent="0.35">
      <c r="A52" t="s">
        <v>2868</v>
      </c>
      <c r="B52" t="s">
        <v>806</v>
      </c>
      <c r="C52" t="s">
        <v>117</v>
      </c>
      <c r="D52" s="434" t="s">
        <v>983</v>
      </c>
      <c r="E52" t="str">
        <f t="shared" si="0"/>
        <v>10-14FemaleET01</v>
      </c>
      <c r="F52">
        <v>2020</v>
      </c>
      <c r="G52" s="124">
        <v>424082.84348123497</v>
      </c>
    </row>
    <row r="53" spans="1:8" x14ac:dyDescent="0.35">
      <c r="A53" t="s">
        <v>2868</v>
      </c>
      <c r="B53" t="s">
        <v>806</v>
      </c>
      <c r="C53" t="s">
        <v>117</v>
      </c>
      <c r="D53" s="434" t="s">
        <v>664</v>
      </c>
      <c r="E53" t="str">
        <f t="shared" si="0"/>
        <v>15-19FemaleET01</v>
      </c>
      <c r="F53">
        <v>2020</v>
      </c>
      <c r="G53" s="124">
        <v>361428.467351712</v>
      </c>
    </row>
    <row r="54" spans="1:8" x14ac:dyDescent="0.35">
      <c r="A54" t="s">
        <v>2868</v>
      </c>
      <c r="B54" t="s">
        <v>806</v>
      </c>
      <c r="C54" t="s">
        <v>117</v>
      </c>
      <c r="D54" s="434" t="s">
        <v>665</v>
      </c>
      <c r="E54" t="str">
        <f t="shared" si="0"/>
        <v>20-24FemaleET01</v>
      </c>
      <c r="F54">
        <v>2020</v>
      </c>
      <c r="G54" s="124">
        <v>278891.18413978</v>
      </c>
    </row>
    <row r="55" spans="1:8" x14ac:dyDescent="0.35">
      <c r="A55" t="s">
        <v>2868</v>
      </c>
      <c r="B55" t="s">
        <v>806</v>
      </c>
      <c r="C55" t="s">
        <v>117</v>
      </c>
      <c r="D55" s="434" t="s">
        <v>667</v>
      </c>
      <c r="E55" t="str">
        <f t="shared" si="0"/>
        <v>25-29FemaleET01</v>
      </c>
      <c r="F55">
        <v>2020</v>
      </c>
      <c r="G55" s="124">
        <v>234957.509442262</v>
      </c>
    </row>
    <row r="56" spans="1:8" x14ac:dyDescent="0.35">
      <c r="A56" t="s">
        <v>2868</v>
      </c>
      <c r="B56" t="s">
        <v>806</v>
      </c>
      <c r="C56" t="s">
        <v>117</v>
      </c>
      <c r="D56" s="434" t="s">
        <v>670</v>
      </c>
      <c r="E56" t="str">
        <f t="shared" si="0"/>
        <v>30-34FemaleET01</v>
      </c>
      <c r="F56">
        <v>2020</v>
      </c>
      <c r="G56" s="124">
        <v>221583.70491446901</v>
      </c>
    </row>
    <row r="57" spans="1:8" x14ac:dyDescent="0.35">
      <c r="A57" t="s">
        <v>2868</v>
      </c>
      <c r="B57" t="s">
        <v>806</v>
      </c>
      <c r="C57" t="s">
        <v>117</v>
      </c>
      <c r="D57" s="434" t="s">
        <v>672</v>
      </c>
      <c r="E57" t="str">
        <f t="shared" si="0"/>
        <v>35-39FemaleET01</v>
      </c>
      <c r="F57">
        <v>2020</v>
      </c>
      <c r="G57" s="124">
        <v>190054.479445684</v>
      </c>
    </row>
    <row r="58" spans="1:8" x14ac:dyDescent="0.35">
      <c r="A58" t="s">
        <v>2868</v>
      </c>
      <c r="B58" t="s">
        <v>806</v>
      </c>
      <c r="C58" t="s">
        <v>117</v>
      </c>
      <c r="D58" s="434" t="s">
        <v>674</v>
      </c>
      <c r="E58" t="str">
        <f t="shared" si="0"/>
        <v>40-44FemaleET01</v>
      </c>
      <c r="F58">
        <v>2020</v>
      </c>
      <c r="G58" s="124">
        <v>146125.14313444801</v>
      </c>
    </row>
    <row r="59" spans="1:8" x14ac:dyDescent="0.35">
      <c r="A59" t="s">
        <v>2868</v>
      </c>
      <c r="B59" t="s">
        <v>806</v>
      </c>
      <c r="C59" t="s">
        <v>117</v>
      </c>
      <c r="D59" s="434" t="s">
        <v>676</v>
      </c>
      <c r="E59" t="str">
        <f t="shared" si="0"/>
        <v>45-49FemaleET01</v>
      </c>
      <c r="F59">
        <v>2020</v>
      </c>
      <c r="G59" s="124">
        <v>124879.897499859</v>
      </c>
    </row>
    <row r="60" spans="1:8" x14ac:dyDescent="0.35">
      <c r="A60" t="s">
        <v>2868</v>
      </c>
      <c r="B60" t="s">
        <v>806</v>
      </c>
      <c r="C60" t="s">
        <v>117</v>
      </c>
      <c r="D60" s="434" t="s">
        <v>984</v>
      </c>
      <c r="E60" t="str">
        <f t="shared" si="0"/>
        <v>50-54FemaleET01</v>
      </c>
      <c r="F60">
        <v>2020</v>
      </c>
      <c r="G60" s="124">
        <v>114140.294986814</v>
      </c>
    </row>
    <row r="61" spans="1:8" x14ac:dyDescent="0.35">
      <c r="A61" t="s">
        <v>2868</v>
      </c>
      <c r="B61" t="s">
        <v>806</v>
      </c>
      <c r="C61" t="s">
        <v>117</v>
      </c>
      <c r="D61" s="434" t="s">
        <v>985</v>
      </c>
      <c r="E61" t="str">
        <f t="shared" si="0"/>
        <v>55-59FemaleET01</v>
      </c>
      <c r="F61">
        <v>2020</v>
      </c>
      <c r="G61" s="124">
        <v>112310.32285821</v>
      </c>
    </row>
    <row r="62" spans="1:8" x14ac:dyDescent="0.35">
      <c r="A62" t="s">
        <v>2868</v>
      </c>
      <c r="B62" t="s">
        <v>806</v>
      </c>
      <c r="C62" t="s">
        <v>117</v>
      </c>
      <c r="D62" s="434" t="s">
        <v>986</v>
      </c>
      <c r="E62" t="str">
        <f t="shared" si="0"/>
        <v>60-64FemaleET01</v>
      </c>
      <c r="F62">
        <v>2020</v>
      </c>
      <c r="G62" s="124">
        <v>84614.856798151493</v>
      </c>
    </row>
    <row r="63" spans="1:8" x14ac:dyDescent="0.35">
      <c r="A63" t="s">
        <v>2868</v>
      </c>
      <c r="B63" t="s">
        <v>806</v>
      </c>
      <c r="C63" t="s">
        <v>117</v>
      </c>
      <c r="D63" s="434" t="s">
        <v>987</v>
      </c>
      <c r="E63" t="str">
        <f t="shared" si="0"/>
        <v>65-69FemaleET01</v>
      </c>
      <c r="F63">
        <v>2020</v>
      </c>
      <c r="G63" s="124">
        <v>71954.327918605806</v>
      </c>
    </row>
    <row r="64" spans="1:8" x14ac:dyDescent="0.35">
      <c r="A64" t="s">
        <v>2868</v>
      </c>
      <c r="B64" t="s">
        <v>806</v>
      </c>
      <c r="C64" t="s">
        <v>117</v>
      </c>
      <c r="D64" s="434" t="s">
        <v>988</v>
      </c>
      <c r="E64" t="str">
        <f t="shared" si="0"/>
        <v>70-74FemaleET01</v>
      </c>
      <c r="F64">
        <v>2020</v>
      </c>
      <c r="G64" s="124">
        <v>53394.181061060102</v>
      </c>
    </row>
    <row r="65" spans="1:8" x14ac:dyDescent="0.35">
      <c r="A65" t="s">
        <v>2868</v>
      </c>
      <c r="B65" t="s">
        <v>806</v>
      </c>
      <c r="C65" t="s">
        <v>117</v>
      </c>
      <c r="D65" s="434" t="s">
        <v>989</v>
      </c>
      <c r="E65" t="str">
        <f t="shared" si="0"/>
        <v>75-79FemaleET01</v>
      </c>
      <c r="F65">
        <v>2020</v>
      </c>
      <c r="G65" s="124">
        <v>30544.489588001699</v>
      </c>
    </row>
    <row r="66" spans="1:8" x14ac:dyDescent="0.35">
      <c r="A66" t="s">
        <v>2868</v>
      </c>
      <c r="B66" t="s">
        <v>806</v>
      </c>
      <c r="C66" t="s">
        <v>117</v>
      </c>
      <c r="D66" s="434" t="s">
        <v>3346</v>
      </c>
      <c r="E66" t="str">
        <f t="shared" si="0"/>
        <v>80+FemaleET01</v>
      </c>
      <c r="F66">
        <v>2020</v>
      </c>
      <c r="G66" s="124">
        <v>16777.890095220799</v>
      </c>
    </row>
    <row r="67" spans="1:8" x14ac:dyDescent="0.35">
      <c r="A67" s="433" t="s">
        <v>2868</v>
      </c>
      <c r="B67" s="433" t="s">
        <v>806</v>
      </c>
      <c r="C67" s="433" t="s">
        <v>117</v>
      </c>
      <c r="D67" s="437" t="s">
        <v>990</v>
      </c>
      <c r="E67" t="str">
        <f t="shared" si="0"/>
        <v>80-84FemaleET01</v>
      </c>
      <c r="F67" s="433">
        <v>2020</v>
      </c>
      <c r="G67" s="435">
        <f>$G$66*$H20</f>
        <v>10850.266405151791</v>
      </c>
      <c r="H67" s="75">
        <f>G67/SUM($G$67:$G$71)</f>
        <v>0.64670029089310233</v>
      </c>
    </row>
    <row r="68" spans="1:8" x14ac:dyDescent="0.35">
      <c r="A68" s="433" t="s">
        <v>2868</v>
      </c>
      <c r="B68" s="433" t="s">
        <v>806</v>
      </c>
      <c r="C68" s="433" t="s">
        <v>117</v>
      </c>
      <c r="D68" s="437" t="s">
        <v>991</v>
      </c>
      <c r="E68" t="str">
        <f t="shared" si="0"/>
        <v>85-89FemaleET01</v>
      </c>
      <c r="F68" s="433">
        <v>2020</v>
      </c>
      <c r="G68" s="435">
        <f>$G$66*$H21</f>
        <v>4529.3637239671643</v>
      </c>
      <c r="H68" s="75">
        <f t="shared" ref="H68:H71" si="4">G68/SUM($G$67:$G$71)</f>
        <v>0.26996026903629311</v>
      </c>
    </row>
    <row r="69" spans="1:8" x14ac:dyDescent="0.35">
      <c r="A69" s="433" t="s">
        <v>2868</v>
      </c>
      <c r="B69" s="433" t="s">
        <v>806</v>
      </c>
      <c r="C69" s="433" t="s">
        <v>117</v>
      </c>
      <c r="D69" s="437" t="s">
        <v>992</v>
      </c>
      <c r="E69" t="str">
        <f t="shared" si="0"/>
        <v>90-94FemaleET01</v>
      </c>
      <c r="F69" s="433">
        <v>2020</v>
      </c>
      <c r="G69" s="435">
        <f>$G$66*$H22</f>
        <v>1200.738439369178</v>
      </c>
      <c r="H69" s="75">
        <f t="shared" si="4"/>
        <v>7.1566712653053421E-2</v>
      </c>
    </row>
    <row r="70" spans="1:8" x14ac:dyDescent="0.35">
      <c r="A70" s="433" t="s">
        <v>2868</v>
      </c>
      <c r="B70" s="433" t="s">
        <v>806</v>
      </c>
      <c r="C70" s="433" t="s">
        <v>117</v>
      </c>
      <c r="D70" s="437" t="s">
        <v>993</v>
      </c>
      <c r="E70" t="str">
        <f t="shared" si="0"/>
        <v>95-99FemaleET01</v>
      </c>
      <c r="F70" s="433">
        <v>2020</v>
      </c>
      <c r="G70" s="435">
        <f>$G$66*$H23</f>
        <v>183.46248436982543</v>
      </c>
      <c r="H70" s="75">
        <f t="shared" si="4"/>
        <v>1.0934776859820111E-2</v>
      </c>
    </row>
    <row r="71" spans="1:8" x14ac:dyDescent="0.35">
      <c r="A71" s="433" t="s">
        <v>2868</v>
      </c>
      <c r="B71" s="433" t="s">
        <v>806</v>
      </c>
      <c r="C71" s="433" t="s">
        <v>117</v>
      </c>
      <c r="D71" s="437" t="s">
        <v>994</v>
      </c>
      <c r="E71" t="str">
        <f t="shared" ref="E71:E134" si="5">_xlfn.CONCAT(D71,C71,A71)</f>
        <v>100+FemaleET01</v>
      </c>
      <c r="F71" s="433">
        <v>2020</v>
      </c>
      <c r="G71" s="435">
        <f>$G$66*$H24</f>
        <v>14.059042362839188</v>
      </c>
      <c r="H71" s="75">
        <f t="shared" si="4"/>
        <v>8.3795055773097009E-4</v>
      </c>
    </row>
    <row r="72" spans="1:8" x14ac:dyDescent="0.35">
      <c r="A72" t="s">
        <v>2868</v>
      </c>
      <c r="B72" t="s">
        <v>806</v>
      </c>
      <c r="C72" t="s">
        <v>116</v>
      </c>
      <c r="D72" s="411" t="s">
        <v>3347</v>
      </c>
      <c r="E72" t="str">
        <f t="shared" si="5"/>
        <v>&lt;1 yearMaleET01</v>
      </c>
      <c r="F72">
        <v>2020</v>
      </c>
      <c r="G72" s="124">
        <v>111522.931758616</v>
      </c>
    </row>
    <row r="73" spans="1:8" x14ac:dyDescent="0.35">
      <c r="A73" t="s">
        <v>2868</v>
      </c>
      <c r="B73" t="s">
        <v>806</v>
      </c>
      <c r="C73" t="s">
        <v>116</v>
      </c>
      <c r="D73" s="434" t="s">
        <v>169</v>
      </c>
      <c r="E73" t="str">
        <f t="shared" si="5"/>
        <v>1-4MaleET01</v>
      </c>
      <c r="F73">
        <v>2020</v>
      </c>
      <c r="G73" s="124">
        <v>412227.92923249298</v>
      </c>
    </row>
    <row r="74" spans="1:8" x14ac:dyDescent="0.35">
      <c r="A74" s="433" t="s">
        <v>2868</v>
      </c>
      <c r="B74" s="433" t="s">
        <v>806</v>
      </c>
      <c r="C74" s="433" t="s">
        <v>116</v>
      </c>
      <c r="D74" s="436" t="s">
        <v>981</v>
      </c>
      <c r="E74" t="str">
        <f t="shared" si="5"/>
        <v>0-4MaleET01</v>
      </c>
      <c r="F74" s="433">
        <v>2020</v>
      </c>
      <c r="G74" s="435">
        <f>G72+G73</f>
        <v>523750.86099110899</v>
      </c>
    </row>
    <row r="75" spans="1:8" x14ac:dyDescent="0.35">
      <c r="A75" t="s">
        <v>2868</v>
      </c>
      <c r="B75" t="s">
        <v>806</v>
      </c>
      <c r="C75" t="s">
        <v>116</v>
      </c>
      <c r="D75" s="434" t="s">
        <v>982</v>
      </c>
      <c r="E75" t="str">
        <f t="shared" si="5"/>
        <v>5-9MaleET01</v>
      </c>
      <c r="F75">
        <v>2020</v>
      </c>
      <c r="G75" s="124">
        <v>423025.44242888602</v>
      </c>
    </row>
    <row r="76" spans="1:8" x14ac:dyDescent="0.35">
      <c r="A76" t="s">
        <v>2868</v>
      </c>
      <c r="B76" t="s">
        <v>806</v>
      </c>
      <c r="C76" t="s">
        <v>116</v>
      </c>
      <c r="D76" s="434" t="s">
        <v>983</v>
      </c>
      <c r="E76" t="str">
        <f t="shared" si="5"/>
        <v>10-14MaleET01</v>
      </c>
      <c r="F76">
        <v>2020</v>
      </c>
      <c r="G76" s="124">
        <v>413140.43169786001</v>
      </c>
    </row>
    <row r="77" spans="1:8" x14ac:dyDescent="0.35">
      <c r="A77" t="s">
        <v>2868</v>
      </c>
      <c r="B77" t="s">
        <v>806</v>
      </c>
      <c r="C77" t="s">
        <v>116</v>
      </c>
      <c r="D77" s="434" t="s">
        <v>664</v>
      </c>
      <c r="E77" t="str">
        <f t="shared" si="5"/>
        <v>15-19MaleET01</v>
      </c>
      <c r="F77">
        <v>2020</v>
      </c>
      <c r="G77" s="124">
        <v>337071.246146716</v>
      </c>
    </row>
    <row r="78" spans="1:8" x14ac:dyDescent="0.35">
      <c r="A78" t="s">
        <v>2868</v>
      </c>
      <c r="B78" t="s">
        <v>806</v>
      </c>
      <c r="C78" t="s">
        <v>116</v>
      </c>
      <c r="D78" s="434" t="s">
        <v>665</v>
      </c>
      <c r="E78" t="str">
        <f t="shared" si="5"/>
        <v>20-24MaleET01</v>
      </c>
      <c r="F78">
        <v>2020</v>
      </c>
      <c r="G78" s="124">
        <v>274184.57766196103</v>
      </c>
    </row>
    <row r="79" spans="1:8" x14ac:dyDescent="0.35">
      <c r="A79" t="s">
        <v>2868</v>
      </c>
      <c r="B79" t="s">
        <v>806</v>
      </c>
      <c r="C79" t="s">
        <v>116</v>
      </c>
      <c r="D79" s="434" t="s">
        <v>667</v>
      </c>
      <c r="E79" t="str">
        <f t="shared" si="5"/>
        <v>25-29MaleET01</v>
      </c>
      <c r="F79">
        <v>2020</v>
      </c>
      <c r="G79" s="124">
        <v>212856.58680349501</v>
      </c>
    </row>
    <row r="80" spans="1:8" x14ac:dyDescent="0.35">
      <c r="A80" t="s">
        <v>2868</v>
      </c>
      <c r="B80" t="s">
        <v>806</v>
      </c>
      <c r="C80" t="s">
        <v>116</v>
      </c>
      <c r="D80" s="434" t="s">
        <v>670</v>
      </c>
      <c r="E80" t="str">
        <f t="shared" si="5"/>
        <v>30-34MaleET01</v>
      </c>
      <c r="F80">
        <v>2020</v>
      </c>
      <c r="G80" s="124">
        <v>175323.58872274999</v>
      </c>
    </row>
    <row r="81" spans="1:8" x14ac:dyDescent="0.35">
      <c r="A81" t="s">
        <v>2868</v>
      </c>
      <c r="B81" t="s">
        <v>806</v>
      </c>
      <c r="C81" t="s">
        <v>116</v>
      </c>
      <c r="D81" s="434" t="s">
        <v>672</v>
      </c>
      <c r="E81" t="str">
        <f t="shared" si="5"/>
        <v>35-39MaleET01</v>
      </c>
      <c r="F81">
        <v>2020</v>
      </c>
      <c r="G81" s="124">
        <v>167415.032495997</v>
      </c>
    </row>
    <row r="82" spans="1:8" x14ac:dyDescent="0.35">
      <c r="A82" t="s">
        <v>2868</v>
      </c>
      <c r="B82" t="s">
        <v>806</v>
      </c>
      <c r="C82" t="s">
        <v>116</v>
      </c>
      <c r="D82" s="434" t="s">
        <v>674</v>
      </c>
      <c r="E82" t="str">
        <f t="shared" si="5"/>
        <v>40-44MaleET01</v>
      </c>
      <c r="F82">
        <v>2020</v>
      </c>
      <c r="G82" s="124">
        <v>132736.273490238</v>
      </c>
    </row>
    <row r="83" spans="1:8" x14ac:dyDescent="0.35">
      <c r="A83" t="s">
        <v>2868</v>
      </c>
      <c r="B83" t="s">
        <v>806</v>
      </c>
      <c r="C83" t="s">
        <v>116</v>
      </c>
      <c r="D83" s="434" t="s">
        <v>676</v>
      </c>
      <c r="E83" t="str">
        <f t="shared" si="5"/>
        <v>45-49MaleET01</v>
      </c>
      <c r="F83">
        <v>2020</v>
      </c>
      <c r="G83" s="124">
        <v>110015.719535689</v>
      </c>
    </row>
    <row r="84" spans="1:8" x14ac:dyDescent="0.35">
      <c r="A84" t="s">
        <v>2868</v>
      </c>
      <c r="B84" t="s">
        <v>806</v>
      </c>
      <c r="C84" t="s">
        <v>116</v>
      </c>
      <c r="D84" s="434" t="s">
        <v>984</v>
      </c>
      <c r="E84" t="str">
        <f t="shared" si="5"/>
        <v>50-54MaleET01</v>
      </c>
      <c r="F84">
        <v>2020</v>
      </c>
      <c r="G84" s="124">
        <v>95210.801953749702</v>
      </c>
    </row>
    <row r="85" spans="1:8" x14ac:dyDescent="0.35">
      <c r="A85" t="s">
        <v>2868</v>
      </c>
      <c r="B85" t="s">
        <v>806</v>
      </c>
      <c r="C85" t="s">
        <v>116</v>
      </c>
      <c r="D85" s="434" t="s">
        <v>985</v>
      </c>
      <c r="E85" t="str">
        <f t="shared" si="5"/>
        <v>55-59MaleET01</v>
      </c>
      <c r="F85">
        <v>2020</v>
      </c>
      <c r="G85" s="124">
        <v>97319.955167964101</v>
      </c>
    </row>
    <row r="86" spans="1:8" x14ac:dyDescent="0.35">
      <c r="A86" t="s">
        <v>2868</v>
      </c>
      <c r="B86" t="s">
        <v>806</v>
      </c>
      <c r="C86" t="s">
        <v>116</v>
      </c>
      <c r="D86" s="434" t="s">
        <v>986</v>
      </c>
      <c r="E86" t="str">
        <f t="shared" si="5"/>
        <v>60-64MaleET01</v>
      </c>
      <c r="F86">
        <v>2020</v>
      </c>
      <c r="G86" s="124">
        <v>65496.379190393702</v>
      </c>
    </row>
    <row r="87" spans="1:8" x14ac:dyDescent="0.35">
      <c r="A87" t="s">
        <v>2868</v>
      </c>
      <c r="B87" t="s">
        <v>806</v>
      </c>
      <c r="C87" t="s">
        <v>116</v>
      </c>
      <c r="D87" s="434" t="s">
        <v>987</v>
      </c>
      <c r="E87" t="str">
        <f t="shared" si="5"/>
        <v>65-69MaleET01</v>
      </c>
      <c r="F87">
        <v>2020</v>
      </c>
      <c r="G87" s="124">
        <v>55997.217738594802</v>
      </c>
    </row>
    <row r="88" spans="1:8" x14ac:dyDescent="0.35">
      <c r="A88" t="s">
        <v>2868</v>
      </c>
      <c r="B88" t="s">
        <v>806</v>
      </c>
      <c r="C88" t="s">
        <v>116</v>
      </c>
      <c r="D88" s="434" t="s">
        <v>988</v>
      </c>
      <c r="E88" t="str">
        <f t="shared" si="5"/>
        <v>70-74MaleET01</v>
      </c>
      <c r="F88">
        <v>2020</v>
      </c>
      <c r="G88" s="124">
        <v>38454.510093029101</v>
      </c>
    </row>
    <row r="89" spans="1:8" x14ac:dyDescent="0.35">
      <c r="A89" t="s">
        <v>2868</v>
      </c>
      <c r="B89" t="s">
        <v>806</v>
      </c>
      <c r="C89" t="s">
        <v>116</v>
      </c>
      <c r="D89" s="434" t="s">
        <v>989</v>
      </c>
      <c r="E89" t="str">
        <f t="shared" si="5"/>
        <v>75-79MaleET01</v>
      </c>
      <c r="F89">
        <v>2020</v>
      </c>
      <c r="G89" s="124">
        <v>22774.8864476417</v>
      </c>
    </row>
    <row r="90" spans="1:8" x14ac:dyDescent="0.35">
      <c r="A90" t="s">
        <v>2868</v>
      </c>
      <c r="B90" t="s">
        <v>806</v>
      </c>
      <c r="C90" t="s">
        <v>116</v>
      </c>
      <c r="D90" s="434" t="s">
        <v>3346</v>
      </c>
      <c r="E90" t="str">
        <f t="shared" si="5"/>
        <v>80+MaleET01</v>
      </c>
      <c r="F90">
        <v>2020</v>
      </c>
      <c r="G90" s="124">
        <v>10522.047430883</v>
      </c>
    </row>
    <row r="91" spans="1:8" x14ac:dyDescent="0.35">
      <c r="A91" s="433" t="s">
        <v>2868</v>
      </c>
      <c r="B91" s="433" t="s">
        <v>806</v>
      </c>
      <c r="C91" s="433" t="s">
        <v>116</v>
      </c>
      <c r="D91" s="437" t="s">
        <v>990</v>
      </c>
      <c r="E91" t="str">
        <f t="shared" si="5"/>
        <v>80-84MaleET01</v>
      </c>
      <c r="F91" s="433">
        <v>2020</v>
      </c>
      <c r="G91" s="435">
        <f>$G$90*$H43</f>
        <v>6976.9684144099656</v>
      </c>
      <c r="H91" s="75">
        <f>G91/SUM($G$91:$G$95)</f>
        <v>0.66308087472900368</v>
      </c>
    </row>
    <row r="92" spans="1:8" x14ac:dyDescent="0.35">
      <c r="A92" s="433" t="s">
        <v>2868</v>
      </c>
      <c r="B92" s="433" t="s">
        <v>806</v>
      </c>
      <c r="C92" s="433" t="s">
        <v>116</v>
      </c>
      <c r="D92" s="437" t="s">
        <v>991</v>
      </c>
      <c r="E92" t="str">
        <f t="shared" si="5"/>
        <v>85-89MaleET01</v>
      </c>
      <c r="F92" s="433">
        <v>2020</v>
      </c>
      <c r="G92" s="435">
        <f>$G$90*$H44</f>
        <v>2784.6133865711081</v>
      </c>
      <c r="H92" s="75">
        <f t="shared" ref="H92:H95" si="6">G92/SUM($G$91:$G$95)</f>
        <v>0.26464558393816573</v>
      </c>
    </row>
    <row r="93" spans="1:8" x14ac:dyDescent="0.35">
      <c r="A93" s="433" t="s">
        <v>2868</v>
      </c>
      <c r="B93" s="433" t="s">
        <v>806</v>
      </c>
      <c r="C93" s="433" t="s">
        <v>116</v>
      </c>
      <c r="D93" s="437" t="s">
        <v>992</v>
      </c>
      <c r="E93" t="str">
        <f t="shared" si="5"/>
        <v>90-94MaleET01</v>
      </c>
      <c r="F93" s="433">
        <v>2020</v>
      </c>
      <c r="G93" s="435">
        <f>$G$90*$H45</f>
        <v>672.56701046918033</v>
      </c>
      <c r="H93" s="75">
        <f t="shared" si="6"/>
        <v>6.3919785088132716E-2</v>
      </c>
    </row>
    <row r="94" spans="1:8" x14ac:dyDescent="0.35">
      <c r="A94" s="433" t="s">
        <v>2868</v>
      </c>
      <c r="B94" s="433" t="s">
        <v>806</v>
      </c>
      <c r="C94" s="433" t="s">
        <v>116</v>
      </c>
      <c r="D94" s="437" t="s">
        <v>993</v>
      </c>
      <c r="E94" t="str">
        <f t="shared" si="5"/>
        <v>95-99MaleET01</v>
      </c>
      <c r="F94" s="433">
        <v>2020</v>
      </c>
      <c r="G94" s="435">
        <f>$G$90*$H46</f>
        <v>80.418765122766516</v>
      </c>
      <c r="H94" s="75">
        <f t="shared" si="6"/>
        <v>7.6428818298928591E-3</v>
      </c>
    </row>
    <row r="95" spans="1:8" x14ac:dyDescent="0.35">
      <c r="A95" s="433" t="s">
        <v>2868</v>
      </c>
      <c r="B95" s="433" t="s">
        <v>806</v>
      </c>
      <c r="C95" s="433" t="s">
        <v>116</v>
      </c>
      <c r="D95" s="437" t="s">
        <v>994</v>
      </c>
      <c r="E95" t="str">
        <f t="shared" si="5"/>
        <v>100+MaleET01</v>
      </c>
      <c r="F95" s="433">
        <v>2020</v>
      </c>
      <c r="G95" s="435">
        <f>$G$90*$H47</f>
        <v>7.4798543099798245</v>
      </c>
      <c r="H95" s="75">
        <f t="shared" si="6"/>
        <v>7.1087441480503972E-4</v>
      </c>
    </row>
    <row r="96" spans="1:8" x14ac:dyDescent="0.35">
      <c r="A96" t="s">
        <v>2869</v>
      </c>
      <c r="B96" t="s">
        <v>2870</v>
      </c>
      <c r="C96" t="s">
        <v>117</v>
      </c>
      <c r="D96" s="411" t="s">
        <v>3347</v>
      </c>
      <c r="E96" t="str">
        <f t="shared" si="5"/>
        <v>&lt;1 yearFemaleET02</v>
      </c>
      <c r="F96">
        <v>2020</v>
      </c>
      <c r="G96" s="124">
        <v>22739.822456505099</v>
      </c>
    </row>
    <row r="97" spans="1:7" x14ac:dyDescent="0.35">
      <c r="A97" t="s">
        <v>2869</v>
      </c>
      <c r="B97" t="s">
        <v>2870</v>
      </c>
      <c r="C97" t="s">
        <v>117</v>
      </c>
      <c r="D97" s="434" t="s">
        <v>169</v>
      </c>
      <c r="E97" t="str">
        <f t="shared" si="5"/>
        <v>1-4FemaleET02</v>
      </c>
      <c r="F97">
        <v>2020</v>
      </c>
      <c r="G97" s="124">
        <v>84049.816864103006</v>
      </c>
    </row>
    <row r="98" spans="1:7" x14ac:dyDescent="0.35">
      <c r="A98" s="433" t="s">
        <v>2869</v>
      </c>
      <c r="B98" s="433" t="s">
        <v>2870</v>
      </c>
      <c r="C98" s="433" t="s">
        <v>117</v>
      </c>
      <c r="D98" s="436" t="s">
        <v>981</v>
      </c>
      <c r="E98" t="str">
        <f t="shared" si="5"/>
        <v>0-4FemaleET02</v>
      </c>
      <c r="F98" s="433">
        <v>2020</v>
      </c>
      <c r="G98" s="435">
        <f>G97+G96</f>
        <v>106789.63932060811</v>
      </c>
    </row>
    <row r="99" spans="1:7" x14ac:dyDescent="0.35">
      <c r="A99" t="s">
        <v>2869</v>
      </c>
      <c r="B99" t="s">
        <v>2870</v>
      </c>
      <c r="C99" t="s">
        <v>117</v>
      </c>
      <c r="D99" s="434" t="s">
        <v>982</v>
      </c>
      <c r="E99" t="str">
        <f t="shared" si="5"/>
        <v>5-9FemaleET02</v>
      </c>
      <c r="F99">
        <v>2020</v>
      </c>
      <c r="G99" s="124">
        <v>129404.63119587299</v>
      </c>
    </row>
    <row r="100" spans="1:7" x14ac:dyDescent="0.35">
      <c r="A100" t="s">
        <v>2869</v>
      </c>
      <c r="B100" t="s">
        <v>2870</v>
      </c>
      <c r="C100" t="s">
        <v>117</v>
      </c>
      <c r="D100" s="434" t="s">
        <v>983</v>
      </c>
      <c r="E100" t="str">
        <f t="shared" si="5"/>
        <v>10-14FemaleET02</v>
      </c>
      <c r="F100">
        <v>2020</v>
      </c>
      <c r="G100" s="124">
        <v>139340.33815465801</v>
      </c>
    </row>
    <row r="101" spans="1:7" x14ac:dyDescent="0.35">
      <c r="A101" t="s">
        <v>2869</v>
      </c>
      <c r="B101" t="s">
        <v>2870</v>
      </c>
      <c r="C101" t="s">
        <v>117</v>
      </c>
      <c r="D101" s="434" t="s">
        <v>664</v>
      </c>
      <c r="E101" t="str">
        <f t="shared" si="5"/>
        <v>15-19FemaleET02</v>
      </c>
      <c r="F101">
        <v>2020</v>
      </c>
      <c r="G101" s="124">
        <v>113300.234696403</v>
      </c>
    </row>
    <row r="102" spans="1:7" x14ac:dyDescent="0.35">
      <c r="A102" t="s">
        <v>2869</v>
      </c>
      <c r="B102" t="s">
        <v>2870</v>
      </c>
      <c r="C102" t="s">
        <v>117</v>
      </c>
      <c r="D102" s="434" t="s">
        <v>665</v>
      </c>
      <c r="E102" t="str">
        <f t="shared" si="5"/>
        <v>20-24FemaleET02</v>
      </c>
      <c r="F102">
        <v>2020</v>
      </c>
      <c r="G102" s="124">
        <v>83113.185666114005</v>
      </c>
    </row>
    <row r="103" spans="1:7" x14ac:dyDescent="0.35">
      <c r="A103" t="s">
        <v>2869</v>
      </c>
      <c r="B103" t="s">
        <v>2870</v>
      </c>
      <c r="C103" t="s">
        <v>117</v>
      </c>
      <c r="D103" s="434" t="s">
        <v>667</v>
      </c>
      <c r="E103" t="str">
        <f t="shared" si="5"/>
        <v>25-29FemaleET02</v>
      </c>
      <c r="F103">
        <v>2020</v>
      </c>
      <c r="G103" s="124">
        <v>73712.580976486206</v>
      </c>
    </row>
    <row r="104" spans="1:7" x14ac:dyDescent="0.35">
      <c r="A104" t="s">
        <v>2869</v>
      </c>
      <c r="B104" t="s">
        <v>2870</v>
      </c>
      <c r="C104" t="s">
        <v>117</v>
      </c>
      <c r="D104" s="434" t="s">
        <v>670</v>
      </c>
      <c r="E104" t="str">
        <f t="shared" si="5"/>
        <v>30-34FemaleET02</v>
      </c>
      <c r="F104">
        <v>2020</v>
      </c>
      <c r="G104" s="124">
        <v>70620.429969124496</v>
      </c>
    </row>
    <row r="105" spans="1:7" x14ac:dyDescent="0.35">
      <c r="A105" t="s">
        <v>2869</v>
      </c>
      <c r="B105" t="s">
        <v>2870</v>
      </c>
      <c r="C105" t="s">
        <v>117</v>
      </c>
      <c r="D105" s="434" t="s">
        <v>672</v>
      </c>
      <c r="E105" t="str">
        <f t="shared" si="5"/>
        <v>35-39FemaleET02</v>
      </c>
      <c r="F105">
        <v>2020</v>
      </c>
      <c r="G105" s="124">
        <v>67981.275357685896</v>
      </c>
    </row>
    <row r="106" spans="1:7" x14ac:dyDescent="0.35">
      <c r="A106" t="s">
        <v>2869</v>
      </c>
      <c r="B106" t="s">
        <v>2870</v>
      </c>
      <c r="C106" t="s">
        <v>117</v>
      </c>
      <c r="D106" s="434" t="s">
        <v>674</v>
      </c>
      <c r="E106" t="str">
        <f t="shared" si="5"/>
        <v>40-44FemaleET02</v>
      </c>
      <c r="F106">
        <v>2020</v>
      </c>
      <c r="G106" s="124">
        <v>52245.996375508599</v>
      </c>
    </row>
    <row r="107" spans="1:7" x14ac:dyDescent="0.35">
      <c r="A107" t="s">
        <v>2869</v>
      </c>
      <c r="B107" t="s">
        <v>2870</v>
      </c>
      <c r="C107" t="s">
        <v>117</v>
      </c>
      <c r="D107" s="434" t="s">
        <v>676</v>
      </c>
      <c r="E107" t="str">
        <f t="shared" si="5"/>
        <v>45-49FemaleET02</v>
      </c>
      <c r="F107">
        <v>2020</v>
      </c>
      <c r="G107" s="124">
        <v>31857.126084655501</v>
      </c>
    </row>
    <row r="108" spans="1:7" x14ac:dyDescent="0.35">
      <c r="A108" t="s">
        <v>2869</v>
      </c>
      <c r="B108" t="s">
        <v>2870</v>
      </c>
      <c r="C108" t="s">
        <v>117</v>
      </c>
      <c r="D108" s="434" t="s">
        <v>984</v>
      </c>
      <c r="E108" t="str">
        <f t="shared" si="5"/>
        <v>50-54FemaleET02</v>
      </c>
      <c r="F108">
        <v>2020</v>
      </c>
      <c r="G108" s="124">
        <v>20471.850380478401</v>
      </c>
    </row>
    <row r="109" spans="1:7" x14ac:dyDescent="0.35">
      <c r="A109" t="s">
        <v>2869</v>
      </c>
      <c r="B109" t="s">
        <v>2870</v>
      </c>
      <c r="C109" t="s">
        <v>117</v>
      </c>
      <c r="D109" s="434" t="s">
        <v>985</v>
      </c>
      <c r="E109" t="str">
        <f t="shared" si="5"/>
        <v>55-59FemaleET02</v>
      </c>
      <c r="F109">
        <v>2020</v>
      </c>
      <c r="G109" s="124">
        <v>13024.273712411499</v>
      </c>
    </row>
    <row r="110" spans="1:7" x14ac:dyDescent="0.35">
      <c r="A110" t="s">
        <v>2869</v>
      </c>
      <c r="B110" t="s">
        <v>2870</v>
      </c>
      <c r="C110" t="s">
        <v>117</v>
      </c>
      <c r="D110" s="434" t="s">
        <v>986</v>
      </c>
      <c r="E110" t="str">
        <f t="shared" si="5"/>
        <v>60-64FemaleET02</v>
      </c>
      <c r="F110">
        <v>2020</v>
      </c>
      <c r="G110" s="124">
        <v>8609.0861278381199</v>
      </c>
    </row>
    <row r="111" spans="1:7" x14ac:dyDescent="0.35">
      <c r="A111" t="s">
        <v>2869</v>
      </c>
      <c r="B111" t="s">
        <v>2870</v>
      </c>
      <c r="C111" t="s">
        <v>117</v>
      </c>
      <c r="D111" s="434" t="s">
        <v>987</v>
      </c>
      <c r="E111" t="str">
        <f t="shared" si="5"/>
        <v>65-69FemaleET02</v>
      </c>
      <c r="F111">
        <v>2020</v>
      </c>
      <c r="G111" s="124">
        <v>4714.0080913007196</v>
      </c>
    </row>
    <row r="112" spans="1:7" x14ac:dyDescent="0.35">
      <c r="A112" t="s">
        <v>2869</v>
      </c>
      <c r="B112" t="s">
        <v>2870</v>
      </c>
      <c r="C112" t="s">
        <v>117</v>
      </c>
      <c r="D112" s="434" t="s">
        <v>988</v>
      </c>
      <c r="E112" t="str">
        <f t="shared" si="5"/>
        <v>70-74FemaleET02</v>
      </c>
      <c r="F112">
        <v>2020</v>
      </c>
      <c r="G112" s="124">
        <v>3109.1559399357002</v>
      </c>
    </row>
    <row r="113" spans="1:8" x14ac:dyDescent="0.35">
      <c r="A113" t="s">
        <v>2869</v>
      </c>
      <c r="B113" t="s">
        <v>2870</v>
      </c>
      <c r="C113" t="s">
        <v>117</v>
      </c>
      <c r="D113" s="434" t="s">
        <v>989</v>
      </c>
      <c r="E113" t="str">
        <f t="shared" si="5"/>
        <v>75-79FemaleET02</v>
      </c>
      <c r="F113">
        <v>2020</v>
      </c>
      <c r="G113" s="124">
        <v>1624.16252433555</v>
      </c>
    </row>
    <row r="114" spans="1:8" x14ac:dyDescent="0.35">
      <c r="A114" t="s">
        <v>2869</v>
      </c>
      <c r="B114" t="s">
        <v>2870</v>
      </c>
      <c r="C114" t="s">
        <v>117</v>
      </c>
      <c r="D114" s="434" t="s">
        <v>3346</v>
      </c>
      <c r="E114" t="str">
        <f t="shared" si="5"/>
        <v>80+FemaleET02</v>
      </c>
      <c r="F114">
        <v>2020</v>
      </c>
      <c r="G114" s="124">
        <v>1525.8679569615001</v>
      </c>
    </row>
    <row r="115" spans="1:8" x14ac:dyDescent="0.35">
      <c r="A115" s="433" t="s">
        <v>2869</v>
      </c>
      <c r="B115" s="433" t="s">
        <v>2870</v>
      </c>
      <c r="C115" s="433" t="s">
        <v>117</v>
      </c>
      <c r="D115" s="437" t="s">
        <v>990</v>
      </c>
      <c r="E115" t="str">
        <f t="shared" si="5"/>
        <v>80-84FemaleET02</v>
      </c>
      <c r="F115" s="433">
        <v>2020</v>
      </c>
      <c r="G115" s="435">
        <f>$G$114*$H20</f>
        <v>986.77925163146585</v>
      </c>
      <c r="H115" s="75">
        <f>G115/SUM($G$115:$G$119)</f>
        <v>0.64670029089310233</v>
      </c>
    </row>
    <row r="116" spans="1:8" x14ac:dyDescent="0.35">
      <c r="A116" s="433" t="s">
        <v>2869</v>
      </c>
      <c r="B116" s="433" t="s">
        <v>2870</v>
      </c>
      <c r="C116" s="433" t="s">
        <v>117</v>
      </c>
      <c r="D116" s="437" t="s">
        <v>991</v>
      </c>
      <c r="E116" t="str">
        <f t="shared" si="5"/>
        <v>85-89FemaleET02</v>
      </c>
      <c r="F116" s="433">
        <v>2020</v>
      </c>
      <c r="G116" s="435">
        <f>$G$114*$H21</f>
        <v>411.9237241751855</v>
      </c>
      <c r="H116" s="75">
        <f t="shared" ref="H116:H119" si="7">G116/SUM($G$115:$G$119)</f>
        <v>0.26996026903629311</v>
      </c>
    </row>
    <row r="117" spans="1:8" x14ac:dyDescent="0.35">
      <c r="A117" s="433" t="s">
        <v>2869</v>
      </c>
      <c r="B117" s="433" t="s">
        <v>2870</v>
      </c>
      <c r="C117" s="433" t="s">
        <v>117</v>
      </c>
      <c r="D117" s="437" t="s">
        <v>992</v>
      </c>
      <c r="E117" t="str">
        <f t="shared" si="5"/>
        <v>90-94FemaleET02</v>
      </c>
      <c r="F117" s="433">
        <v>2020</v>
      </c>
      <c r="G117" s="435">
        <f>$G$114*$H22</f>
        <v>109.20135362236536</v>
      </c>
      <c r="H117" s="75">
        <f t="shared" si="7"/>
        <v>7.1566712653053421E-2</v>
      </c>
    </row>
    <row r="118" spans="1:8" x14ac:dyDescent="0.35">
      <c r="A118" s="433" t="s">
        <v>2869</v>
      </c>
      <c r="B118" s="433" t="s">
        <v>2870</v>
      </c>
      <c r="C118" s="433" t="s">
        <v>117</v>
      </c>
      <c r="D118" s="437" t="s">
        <v>993</v>
      </c>
      <c r="E118" t="str">
        <f t="shared" si="5"/>
        <v>95-99FemaleET02</v>
      </c>
      <c r="F118" s="433">
        <v>2020</v>
      </c>
      <c r="G118" s="435">
        <f>$G$114*$H23</f>
        <v>16.685025626923601</v>
      </c>
      <c r="H118" s="75">
        <f t="shared" si="7"/>
        <v>1.0934776859820111E-2</v>
      </c>
    </row>
    <row r="119" spans="1:8" x14ac:dyDescent="0.35">
      <c r="A119" s="433" t="s">
        <v>2869</v>
      </c>
      <c r="B119" s="433" t="s">
        <v>2870</v>
      </c>
      <c r="C119" s="433" t="s">
        <v>117</v>
      </c>
      <c r="D119" s="437" t="s">
        <v>994</v>
      </c>
      <c r="E119" t="str">
        <f t="shared" si="5"/>
        <v>100+FemaleET02</v>
      </c>
      <c r="F119" s="433">
        <v>2020</v>
      </c>
      <c r="G119" s="435">
        <f>$G$114*$H24</f>
        <v>1.2786019055597049</v>
      </c>
      <c r="H119" s="75">
        <f t="shared" si="7"/>
        <v>8.3795055773097009E-4</v>
      </c>
    </row>
    <row r="120" spans="1:8" x14ac:dyDescent="0.35">
      <c r="A120" t="s">
        <v>2869</v>
      </c>
      <c r="B120" t="s">
        <v>2870</v>
      </c>
      <c r="C120" t="s">
        <v>116</v>
      </c>
      <c r="D120" s="411" t="s">
        <v>3347</v>
      </c>
      <c r="E120" t="str">
        <f t="shared" si="5"/>
        <v>&lt;1 yearMaleET02</v>
      </c>
      <c r="F120">
        <v>2020</v>
      </c>
      <c r="G120" s="124">
        <v>26068.731972824698</v>
      </c>
    </row>
    <row r="121" spans="1:8" x14ac:dyDescent="0.35">
      <c r="A121" t="s">
        <v>2869</v>
      </c>
      <c r="B121" t="s">
        <v>2870</v>
      </c>
      <c r="C121" t="s">
        <v>116</v>
      </c>
      <c r="D121" s="434" t="s">
        <v>169</v>
      </c>
      <c r="E121" t="str">
        <f t="shared" si="5"/>
        <v>1-4MaleET02</v>
      </c>
      <c r="F121">
        <v>2020</v>
      </c>
      <c r="G121" s="124">
        <v>96359.140256389903</v>
      </c>
    </row>
    <row r="122" spans="1:8" x14ac:dyDescent="0.35">
      <c r="A122" s="433" t="s">
        <v>2869</v>
      </c>
      <c r="B122" s="433" t="s">
        <v>2870</v>
      </c>
      <c r="C122" s="433" t="s">
        <v>116</v>
      </c>
      <c r="D122" s="436" t="s">
        <v>981</v>
      </c>
      <c r="E122" t="str">
        <f t="shared" si="5"/>
        <v>0-4MaleET02</v>
      </c>
      <c r="F122" s="433">
        <v>2020</v>
      </c>
      <c r="G122" s="435">
        <f>G121+G120</f>
        <v>122427.8722292146</v>
      </c>
    </row>
    <row r="123" spans="1:8" x14ac:dyDescent="0.35">
      <c r="A123" t="s">
        <v>2869</v>
      </c>
      <c r="B123" t="s">
        <v>2870</v>
      </c>
      <c r="C123" t="s">
        <v>116</v>
      </c>
      <c r="D123" s="434" t="s">
        <v>982</v>
      </c>
      <c r="E123" t="str">
        <f t="shared" si="5"/>
        <v>5-9MaleET02</v>
      </c>
      <c r="F123">
        <v>2020</v>
      </c>
      <c r="G123" s="124">
        <v>158404.45003598899</v>
      </c>
    </row>
    <row r="124" spans="1:8" x14ac:dyDescent="0.35">
      <c r="A124" t="s">
        <v>2869</v>
      </c>
      <c r="B124" t="s">
        <v>2870</v>
      </c>
      <c r="C124" t="s">
        <v>116</v>
      </c>
      <c r="D124" s="434" t="s">
        <v>983</v>
      </c>
      <c r="E124" t="str">
        <f t="shared" si="5"/>
        <v>10-14MaleET02</v>
      </c>
      <c r="F124">
        <v>2020</v>
      </c>
      <c r="G124" s="124">
        <v>185702.832515805</v>
      </c>
    </row>
    <row r="125" spans="1:8" x14ac:dyDescent="0.35">
      <c r="A125" t="s">
        <v>2869</v>
      </c>
      <c r="B125" t="s">
        <v>2870</v>
      </c>
      <c r="C125" t="s">
        <v>116</v>
      </c>
      <c r="D125" s="434" t="s">
        <v>664</v>
      </c>
      <c r="E125" t="str">
        <f t="shared" si="5"/>
        <v>15-19MaleET02</v>
      </c>
      <c r="F125">
        <v>2020</v>
      </c>
      <c r="G125" s="124">
        <v>162890.00759191799</v>
      </c>
    </row>
    <row r="126" spans="1:8" x14ac:dyDescent="0.35">
      <c r="A126" t="s">
        <v>2869</v>
      </c>
      <c r="B126" t="s">
        <v>2870</v>
      </c>
      <c r="C126" t="s">
        <v>116</v>
      </c>
      <c r="D126" s="434" t="s">
        <v>665</v>
      </c>
      <c r="E126" t="str">
        <f t="shared" si="5"/>
        <v>20-24MaleET02</v>
      </c>
      <c r="F126">
        <v>2020</v>
      </c>
      <c r="G126" s="124">
        <v>111395.63780659399</v>
      </c>
    </row>
    <row r="127" spans="1:8" x14ac:dyDescent="0.35">
      <c r="A127" t="s">
        <v>2869</v>
      </c>
      <c r="B127" t="s">
        <v>2870</v>
      </c>
      <c r="C127" t="s">
        <v>116</v>
      </c>
      <c r="D127" s="434" t="s">
        <v>667</v>
      </c>
      <c r="E127" t="str">
        <f t="shared" si="5"/>
        <v>25-29MaleET02</v>
      </c>
      <c r="F127">
        <v>2020</v>
      </c>
      <c r="G127" s="124">
        <v>79020.965972602295</v>
      </c>
    </row>
    <row r="128" spans="1:8" x14ac:dyDescent="0.35">
      <c r="A128" t="s">
        <v>2869</v>
      </c>
      <c r="B128" t="s">
        <v>2870</v>
      </c>
      <c r="C128" t="s">
        <v>116</v>
      </c>
      <c r="D128" s="434" t="s">
        <v>670</v>
      </c>
      <c r="E128" t="str">
        <f t="shared" si="5"/>
        <v>30-34MaleET02</v>
      </c>
      <c r="F128">
        <v>2020</v>
      </c>
      <c r="G128" s="124">
        <v>57078.750660404497</v>
      </c>
    </row>
    <row r="129" spans="1:8" x14ac:dyDescent="0.35">
      <c r="A129" t="s">
        <v>2869</v>
      </c>
      <c r="B129" t="s">
        <v>2870</v>
      </c>
      <c r="C129" t="s">
        <v>116</v>
      </c>
      <c r="D129" s="434" t="s">
        <v>672</v>
      </c>
      <c r="E129" t="str">
        <f t="shared" si="5"/>
        <v>35-39MaleET02</v>
      </c>
      <c r="F129">
        <v>2020</v>
      </c>
      <c r="G129" s="124">
        <v>59691.098534859702</v>
      </c>
    </row>
    <row r="130" spans="1:8" x14ac:dyDescent="0.35">
      <c r="A130" t="s">
        <v>2869</v>
      </c>
      <c r="B130" t="s">
        <v>2870</v>
      </c>
      <c r="C130" t="s">
        <v>116</v>
      </c>
      <c r="D130" s="434" t="s">
        <v>674</v>
      </c>
      <c r="E130" t="str">
        <f t="shared" si="5"/>
        <v>40-44MaleET02</v>
      </c>
      <c r="F130">
        <v>2020</v>
      </c>
      <c r="G130" s="124">
        <v>58532.692557886199</v>
      </c>
    </row>
    <row r="131" spans="1:8" x14ac:dyDescent="0.35">
      <c r="A131" t="s">
        <v>2869</v>
      </c>
      <c r="B131" t="s">
        <v>2870</v>
      </c>
      <c r="C131" t="s">
        <v>116</v>
      </c>
      <c r="D131" s="434" t="s">
        <v>676</v>
      </c>
      <c r="E131" t="str">
        <f t="shared" si="5"/>
        <v>45-49MaleET02</v>
      </c>
      <c r="F131">
        <v>2020</v>
      </c>
      <c r="G131" s="124">
        <v>43055.933678157598</v>
      </c>
    </row>
    <row r="132" spans="1:8" x14ac:dyDescent="0.35">
      <c r="A132" t="s">
        <v>2869</v>
      </c>
      <c r="B132" t="s">
        <v>2870</v>
      </c>
      <c r="C132" t="s">
        <v>116</v>
      </c>
      <c r="D132" s="434" t="s">
        <v>984</v>
      </c>
      <c r="E132" t="str">
        <f t="shared" si="5"/>
        <v>50-54MaleET02</v>
      </c>
      <c r="F132">
        <v>2020</v>
      </c>
      <c r="G132" s="124">
        <v>32894.918041594297</v>
      </c>
    </row>
    <row r="133" spans="1:8" x14ac:dyDescent="0.35">
      <c r="A133" t="s">
        <v>2869</v>
      </c>
      <c r="B133" t="s">
        <v>2870</v>
      </c>
      <c r="C133" t="s">
        <v>116</v>
      </c>
      <c r="D133" s="434" t="s">
        <v>985</v>
      </c>
      <c r="E133" t="str">
        <f t="shared" si="5"/>
        <v>55-59MaleET02</v>
      </c>
      <c r="F133">
        <v>2020</v>
      </c>
      <c r="G133" s="124">
        <v>20396.700880134402</v>
      </c>
    </row>
    <row r="134" spans="1:8" x14ac:dyDescent="0.35">
      <c r="A134" t="s">
        <v>2869</v>
      </c>
      <c r="B134" t="s">
        <v>2870</v>
      </c>
      <c r="C134" t="s">
        <v>116</v>
      </c>
      <c r="D134" s="434" t="s">
        <v>986</v>
      </c>
      <c r="E134" t="str">
        <f t="shared" si="5"/>
        <v>60-64MaleET02</v>
      </c>
      <c r="F134">
        <v>2020</v>
      </c>
      <c r="G134" s="124">
        <v>16359.184137714999</v>
      </c>
    </row>
    <row r="135" spans="1:8" x14ac:dyDescent="0.35">
      <c r="A135" t="s">
        <v>2869</v>
      </c>
      <c r="B135" t="s">
        <v>2870</v>
      </c>
      <c r="C135" t="s">
        <v>116</v>
      </c>
      <c r="D135" s="434" t="s">
        <v>987</v>
      </c>
      <c r="E135" t="str">
        <f t="shared" ref="E135:E198" si="8">_xlfn.CONCAT(D135,C135,A135)</f>
        <v>65-69MaleET02</v>
      </c>
      <c r="F135">
        <v>2020</v>
      </c>
      <c r="G135" s="124">
        <v>7242.6225660890304</v>
      </c>
    </row>
    <row r="136" spans="1:8" x14ac:dyDescent="0.35">
      <c r="A136" t="s">
        <v>2869</v>
      </c>
      <c r="B136" t="s">
        <v>2870</v>
      </c>
      <c r="C136" t="s">
        <v>116</v>
      </c>
      <c r="D136" s="434" t="s">
        <v>988</v>
      </c>
      <c r="E136" t="str">
        <f t="shared" si="8"/>
        <v>70-74MaleET02</v>
      </c>
      <c r="F136">
        <v>2020</v>
      </c>
      <c r="G136" s="124">
        <v>4655.1835446665</v>
      </c>
    </row>
    <row r="137" spans="1:8" x14ac:dyDescent="0.35">
      <c r="A137" t="s">
        <v>2869</v>
      </c>
      <c r="B137" t="s">
        <v>2870</v>
      </c>
      <c r="C137" t="s">
        <v>116</v>
      </c>
      <c r="D137" s="434" t="s">
        <v>989</v>
      </c>
      <c r="E137" t="str">
        <f t="shared" si="8"/>
        <v>75-79MaleET02</v>
      </c>
      <c r="F137">
        <v>2020</v>
      </c>
      <c r="G137" s="124">
        <v>1908.5076074998301</v>
      </c>
    </row>
    <row r="138" spans="1:8" x14ac:dyDescent="0.35">
      <c r="A138" t="s">
        <v>2869</v>
      </c>
      <c r="B138" t="s">
        <v>2870</v>
      </c>
      <c r="C138" t="s">
        <v>116</v>
      </c>
      <c r="D138" s="434" t="s">
        <v>3346</v>
      </c>
      <c r="E138" t="str">
        <f t="shared" si="8"/>
        <v>80+MaleET02</v>
      </c>
      <c r="F138">
        <v>2020</v>
      </c>
      <c r="G138" s="124">
        <v>1248.4930632440301</v>
      </c>
    </row>
    <row r="139" spans="1:8" x14ac:dyDescent="0.35">
      <c r="A139" s="433" t="s">
        <v>2869</v>
      </c>
      <c r="B139" s="433" t="s">
        <v>2870</v>
      </c>
      <c r="C139" s="433" t="s">
        <v>116</v>
      </c>
      <c r="D139" s="437" t="s">
        <v>990</v>
      </c>
      <c r="E139" t="str">
        <f t="shared" si="8"/>
        <v>80-84MaleET02</v>
      </c>
      <c r="F139" s="433">
        <v>2020</v>
      </c>
      <c r="G139" s="435">
        <f>$G$138*$H43</f>
        <v>827.85187246894475</v>
      </c>
      <c r="H139" s="75">
        <f>G139/SUM($G$139:$G$143)</f>
        <v>0.66308087472900368</v>
      </c>
    </row>
    <row r="140" spans="1:8" x14ac:dyDescent="0.35">
      <c r="A140" s="433" t="s">
        <v>2869</v>
      </c>
      <c r="B140" s="433" t="s">
        <v>2870</v>
      </c>
      <c r="C140" s="433" t="s">
        <v>116</v>
      </c>
      <c r="D140" s="437" t="s">
        <v>991</v>
      </c>
      <c r="E140" t="str">
        <f t="shared" si="8"/>
        <v>85-89MaleET02</v>
      </c>
      <c r="F140" s="433">
        <v>2020</v>
      </c>
      <c r="G140" s="435">
        <f>$G$138*$H44</f>
        <v>330.40817576496562</v>
      </c>
      <c r="H140" s="75">
        <f t="shared" ref="H140:H143" si="9">G140/SUM($G$139:$G$143)</f>
        <v>0.26464558393816573</v>
      </c>
    </row>
    <row r="141" spans="1:8" x14ac:dyDescent="0.35">
      <c r="A141" s="433" t="s">
        <v>2869</v>
      </c>
      <c r="B141" s="433" t="s">
        <v>2870</v>
      </c>
      <c r="C141" s="433" t="s">
        <v>116</v>
      </c>
      <c r="D141" s="437" t="s">
        <v>992</v>
      </c>
      <c r="E141" t="str">
        <f t="shared" si="8"/>
        <v>90-94MaleET02</v>
      </c>
      <c r="F141" s="433">
        <v>2020</v>
      </c>
      <c r="G141" s="435">
        <f>$G$138*$H45</f>
        <v>79.803408286582894</v>
      </c>
      <c r="H141" s="75">
        <f t="shared" si="9"/>
        <v>6.3919785088132716E-2</v>
      </c>
    </row>
    <row r="142" spans="1:8" x14ac:dyDescent="0.35">
      <c r="A142" s="433" t="s">
        <v>2869</v>
      </c>
      <c r="B142" s="433" t="s">
        <v>2870</v>
      </c>
      <c r="C142" s="433" t="s">
        <v>116</v>
      </c>
      <c r="D142" s="437" t="s">
        <v>993</v>
      </c>
      <c r="E142" t="str">
        <f t="shared" si="8"/>
        <v>95-99MaleET02</v>
      </c>
      <c r="F142" s="433">
        <v>2020</v>
      </c>
      <c r="G142" s="435">
        <f>$G$138*$H46</f>
        <v>9.5420849478150718</v>
      </c>
      <c r="H142" s="75">
        <f t="shared" si="9"/>
        <v>7.6428818298928574E-3</v>
      </c>
    </row>
    <row r="143" spans="1:8" x14ac:dyDescent="0.35">
      <c r="A143" s="433" t="s">
        <v>2869</v>
      </c>
      <c r="B143" s="433" t="s">
        <v>2870</v>
      </c>
      <c r="C143" s="433" t="s">
        <v>116</v>
      </c>
      <c r="D143" s="437" t="s">
        <v>994</v>
      </c>
      <c r="E143" t="str">
        <f t="shared" si="8"/>
        <v>100+MaleET02</v>
      </c>
      <c r="F143" s="433">
        <v>2020</v>
      </c>
      <c r="G143" s="435">
        <f>$G$138*$H47</f>
        <v>0.88752177572175128</v>
      </c>
      <c r="H143" s="75">
        <f t="shared" si="9"/>
        <v>7.1087441480503972E-4</v>
      </c>
    </row>
    <row r="144" spans="1:8" x14ac:dyDescent="0.35">
      <c r="A144" t="s">
        <v>2871</v>
      </c>
      <c r="B144" t="s">
        <v>805</v>
      </c>
      <c r="C144" t="s">
        <v>117</v>
      </c>
      <c r="D144" s="411" t="s">
        <v>3347</v>
      </c>
      <c r="E144" t="str">
        <f t="shared" si="8"/>
        <v>&lt;1 yearFemaleET03</v>
      </c>
      <c r="F144">
        <v>2020</v>
      </c>
      <c r="G144" s="124">
        <v>383352.08778901002</v>
      </c>
    </row>
    <row r="145" spans="1:7" x14ac:dyDescent="0.35">
      <c r="A145" t="s">
        <v>2871</v>
      </c>
      <c r="B145" t="s">
        <v>805</v>
      </c>
      <c r="C145" t="s">
        <v>117</v>
      </c>
      <c r="D145" s="434" t="s">
        <v>169</v>
      </c>
      <c r="E145" t="str">
        <f t="shared" si="8"/>
        <v>1-4FemaleET03</v>
      </c>
      <c r="F145">
        <v>2020</v>
      </c>
      <c r="G145" s="124">
        <v>1416924.3916720001</v>
      </c>
    </row>
    <row r="146" spans="1:7" x14ac:dyDescent="0.35">
      <c r="A146" s="433" t="s">
        <v>2871</v>
      </c>
      <c r="B146" s="433" t="s">
        <v>805</v>
      </c>
      <c r="C146" s="433" t="s">
        <v>117</v>
      </c>
      <c r="D146" s="436" t="s">
        <v>981</v>
      </c>
      <c r="E146" t="str">
        <f t="shared" si="8"/>
        <v>0-4FemaleET03</v>
      </c>
      <c r="F146" s="433">
        <v>2020</v>
      </c>
      <c r="G146" s="435">
        <f>G145+G144</f>
        <v>1800276.4794610101</v>
      </c>
    </row>
    <row r="147" spans="1:7" x14ac:dyDescent="0.35">
      <c r="A147" t="s">
        <v>2871</v>
      </c>
      <c r="B147" t="s">
        <v>805</v>
      </c>
      <c r="C147" t="s">
        <v>117</v>
      </c>
      <c r="D147" s="434" t="s">
        <v>982</v>
      </c>
      <c r="E147" t="str">
        <f t="shared" si="8"/>
        <v>5-9FemaleET03</v>
      </c>
      <c r="F147">
        <v>2020</v>
      </c>
      <c r="G147" s="124">
        <v>1629353.64809219</v>
      </c>
    </row>
    <row r="148" spans="1:7" x14ac:dyDescent="0.35">
      <c r="A148" t="s">
        <v>2871</v>
      </c>
      <c r="B148" t="s">
        <v>805</v>
      </c>
      <c r="C148" t="s">
        <v>117</v>
      </c>
      <c r="D148" s="434" t="s">
        <v>983</v>
      </c>
      <c r="E148" t="str">
        <f t="shared" si="8"/>
        <v>10-14FemaleET03</v>
      </c>
      <c r="F148">
        <v>2020</v>
      </c>
      <c r="G148" s="124">
        <v>1553888.4616600501</v>
      </c>
    </row>
    <row r="149" spans="1:7" x14ac:dyDescent="0.35">
      <c r="A149" t="s">
        <v>2871</v>
      </c>
      <c r="B149" t="s">
        <v>805</v>
      </c>
      <c r="C149" t="s">
        <v>117</v>
      </c>
      <c r="D149" s="434" t="s">
        <v>664</v>
      </c>
      <c r="E149" t="str">
        <f t="shared" si="8"/>
        <v>15-19FemaleET03</v>
      </c>
      <c r="F149">
        <v>2020</v>
      </c>
      <c r="G149" s="124">
        <v>1410858.23683016</v>
      </c>
    </row>
    <row r="150" spans="1:7" x14ac:dyDescent="0.35">
      <c r="A150" t="s">
        <v>2871</v>
      </c>
      <c r="B150" t="s">
        <v>805</v>
      </c>
      <c r="C150" t="s">
        <v>117</v>
      </c>
      <c r="D150" s="434" t="s">
        <v>665</v>
      </c>
      <c r="E150" t="str">
        <f t="shared" si="8"/>
        <v>20-24FemaleET03</v>
      </c>
      <c r="F150">
        <v>2020</v>
      </c>
      <c r="G150" s="124">
        <v>1097219.92111976</v>
      </c>
    </row>
    <row r="151" spans="1:7" x14ac:dyDescent="0.35">
      <c r="A151" t="s">
        <v>2871</v>
      </c>
      <c r="B151" t="s">
        <v>805</v>
      </c>
      <c r="C151" t="s">
        <v>117</v>
      </c>
      <c r="D151" s="434" t="s">
        <v>667</v>
      </c>
      <c r="E151" t="str">
        <f t="shared" si="8"/>
        <v>25-29FemaleET03</v>
      </c>
      <c r="F151">
        <v>2020</v>
      </c>
      <c r="G151" s="124">
        <v>996441.41160149104</v>
      </c>
    </row>
    <row r="152" spans="1:7" x14ac:dyDescent="0.35">
      <c r="A152" t="s">
        <v>2871</v>
      </c>
      <c r="B152" t="s">
        <v>805</v>
      </c>
      <c r="C152" t="s">
        <v>117</v>
      </c>
      <c r="D152" s="434" t="s">
        <v>670</v>
      </c>
      <c r="E152" t="str">
        <f t="shared" si="8"/>
        <v>30-34FemaleET03</v>
      </c>
      <c r="F152">
        <v>2020</v>
      </c>
      <c r="G152" s="124">
        <v>749217.00603894796</v>
      </c>
    </row>
    <row r="153" spans="1:7" x14ac:dyDescent="0.35">
      <c r="A153" t="s">
        <v>2871</v>
      </c>
      <c r="B153" t="s">
        <v>805</v>
      </c>
      <c r="C153" t="s">
        <v>117</v>
      </c>
      <c r="D153" s="434" t="s">
        <v>672</v>
      </c>
      <c r="E153" t="str">
        <f t="shared" si="8"/>
        <v>35-39FemaleET03</v>
      </c>
      <c r="F153">
        <v>2020</v>
      </c>
      <c r="G153" s="124">
        <v>679070.03274266003</v>
      </c>
    </row>
    <row r="154" spans="1:7" x14ac:dyDescent="0.35">
      <c r="A154" t="s">
        <v>2871</v>
      </c>
      <c r="B154" t="s">
        <v>805</v>
      </c>
      <c r="C154" t="s">
        <v>117</v>
      </c>
      <c r="D154" s="434" t="s">
        <v>674</v>
      </c>
      <c r="E154" t="str">
        <f t="shared" si="8"/>
        <v>40-44FemaleET03</v>
      </c>
      <c r="F154">
        <v>2020</v>
      </c>
      <c r="G154" s="124">
        <v>550818.92881278996</v>
      </c>
    </row>
    <row r="155" spans="1:7" x14ac:dyDescent="0.35">
      <c r="A155" t="s">
        <v>2871</v>
      </c>
      <c r="B155" t="s">
        <v>805</v>
      </c>
      <c r="C155" t="s">
        <v>117</v>
      </c>
      <c r="D155" s="434" t="s">
        <v>676</v>
      </c>
      <c r="E155" t="str">
        <f t="shared" si="8"/>
        <v>45-49FemaleET03</v>
      </c>
      <c r="F155">
        <v>2020</v>
      </c>
      <c r="G155" s="124">
        <v>480208.17647934298</v>
      </c>
    </row>
    <row r="156" spans="1:7" x14ac:dyDescent="0.35">
      <c r="A156" t="s">
        <v>2871</v>
      </c>
      <c r="B156" t="s">
        <v>805</v>
      </c>
      <c r="C156" t="s">
        <v>117</v>
      </c>
      <c r="D156" s="434" t="s">
        <v>984</v>
      </c>
      <c r="E156" t="str">
        <f t="shared" si="8"/>
        <v>50-54FemaleET03</v>
      </c>
      <c r="F156">
        <v>2020</v>
      </c>
      <c r="G156" s="124">
        <v>428456.33635374502</v>
      </c>
    </row>
    <row r="157" spans="1:7" x14ac:dyDescent="0.35">
      <c r="A157" t="s">
        <v>2871</v>
      </c>
      <c r="B157" t="s">
        <v>805</v>
      </c>
      <c r="C157" t="s">
        <v>117</v>
      </c>
      <c r="D157" s="434" t="s">
        <v>985</v>
      </c>
      <c r="E157" t="str">
        <f t="shared" si="8"/>
        <v>55-59FemaleET03</v>
      </c>
      <c r="F157">
        <v>2020</v>
      </c>
      <c r="G157" s="124">
        <v>365513.32875455898</v>
      </c>
    </row>
    <row r="158" spans="1:7" x14ac:dyDescent="0.35">
      <c r="A158" t="s">
        <v>2871</v>
      </c>
      <c r="B158" t="s">
        <v>805</v>
      </c>
      <c r="C158" t="s">
        <v>117</v>
      </c>
      <c r="D158" s="434" t="s">
        <v>986</v>
      </c>
      <c r="E158" t="str">
        <f t="shared" si="8"/>
        <v>60-64FemaleET03</v>
      </c>
      <c r="F158">
        <v>2020</v>
      </c>
      <c r="G158" s="124">
        <v>272791.131532598</v>
      </c>
    </row>
    <row r="159" spans="1:7" x14ac:dyDescent="0.35">
      <c r="A159" t="s">
        <v>2871</v>
      </c>
      <c r="B159" t="s">
        <v>805</v>
      </c>
      <c r="C159" t="s">
        <v>117</v>
      </c>
      <c r="D159" s="434" t="s">
        <v>987</v>
      </c>
      <c r="E159" t="str">
        <f t="shared" si="8"/>
        <v>65-69FemaleET03</v>
      </c>
      <c r="F159">
        <v>2020</v>
      </c>
      <c r="G159" s="124">
        <v>227997.106075494</v>
      </c>
    </row>
    <row r="160" spans="1:7" x14ac:dyDescent="0.35">
      <c r="A160" t="s">
        <v>2871</v>
      </c>
      <c r="B160" t="s">
        <v>805</v>
      </c>
      <c r="C160" t="s">
        <v>117</v>
      </c>
      <c r="D160" s="434" t="s">
        <v>988</v>
      </c>
      <c r="E160" t="str">
        <f t="shared" si="8"/>
        <v>70-74FemaleET03</v>
      </c>
      <c r="F160">
        <v>2020</v>
      </c>
      <c r="G160" s="124">
        <v>164409.245117677</v>
      </c>
    </row>
    <row r="161" spans="1:8" x14ac:dyDescent="0.35">
      <c r="A161" t="s">
        <v>2871</v>
      </c>
      <c r="B161" t="s">
        <v>805</v>
      </c>
      <c r="C161" t="s">
        <v>117</v>
      </c>
      <c r="D161" s="434" t="s">
        <v>989</v>
      </c>
      <c r="E161" t="str">
        <f t="shared" si="8"/>
        <v>75-79FemaleET03</v>
      </c>
      <c r="F161">
        <v>2020</v>
      </c>
      <c r="G161" s="124">
        <v>106095.375824855</v>
      </c>
    </row>
    <row r="162" spans="1:8" x14ac:dyDescent="0.35">
      <c r="A162" t="s">
        <v>2871</v>
      </c>
      <c r="B162" t="s">
        <v>805</v>
      </c>
      <c r="C162" t="s">
        <v>117</v>
      </c>
      <c r="D162" s="434" t="s">
        <v>3346</v>
      </c>
      <c r="E162" t="str">
        <f t="shared" si="8"/>
        <v>80+FemaleET03</v>
      </c>
      <c r="F162">
        <v>2020</v>
      </c>
      <c r="G162" s="124">
        <v>61963.024603296501</v>
      </c>
    </row>
    <row r="163" spans="1:8" x14ac:dyDescent="0.35">
      <c r="A163" s="433" t="s">
        <v>2871</v>
      </c>
      <c r="B163" s="433" t="s">
        <v>805</v>
      </c>
      <c r="C163" s="433" t="s">
        <v>117</v>
      </c>
      <c r="D163" s="437" t="s">
        <v>990</v>
      </c>
      <c r="E163" t="str">
        <f t="shared" si="8"/>
        <v>80-84FemaleET03</v>
      </c>
      <c r="F163" s="433">
        <v>2020</v>
      </c>
      <c r="G163" s="435">
        <f>$G$162*$H20</f>
        <v>40071.506035568302</v>
      </c>
      <c r="H163" s="75">
        <f>G163/SUM($G$163:$G$167)</f>
        <v>0.64670029089310233</v>
      </c>
    </row>
    <row r="164" spans="1:8" x14ac:dyDescent="0.35">
      <c r="A164" s="433" t="s">
        <v>2871</v>
      </c>
      <c r="B164" s="433" t="s">
        <v>805</v>
      </c>
      <c r="C164" s="433" t="s">
        <v>117</v>
      </c>
      <c r="D164" s="437" t="s">
        <v>991</v>
      </c>
      <c r="E164" t="str">
        <f t="shared" si="8"/>
        <v>85-89FemaleET03</v>
      </c>
      <c r="F164" s="433">
        <v>2020</v>
      </c>
      <c r="G164" s="435">
        <f>$G$162*$H21</f>
        <v>16727.554792208372</v>
      </c>
      <c r="H164" s="75">
        <f t="shared" ref="H164:H167" si="10">G164/SUM($G$163:$G$167)</f>
        <v>0.26996026903629311</v>
      </c>
    </row>
    <row r="165" spans="1:8" x14ac:dyDescent="0.35">
      <c r="A165" s="433" t="s">
        <v>2871</v>
      </c>
      <c r="B165" s="433" t="s">
        <v>805</v>
      </c>
      <c r="C165" s="433" t="s">
        <v>117</v>
      </c>
      <c r="D165" s="437" t="s">
        <v>992</v>
      </c>
      <c r="E165" t="str">
        <f t="shared" si="8"/>
        <v>90-94FemaleET03</v>
      </c>
      <c r="F165" s="433">
        <v>2020</v>
      </c>
      <c r="G165" s="435">
        <f>$G$162*$H22</f>
        <v>4434.4899768982004</v>
      </c>
      <c r="H165" s="75">
        <f t="shared" si="10"/>
        <v>7.1566712653053435E-2</v>
      </c>
    </row>
    <row r="166" spans="1:8" x14ac:dyDescent="0.35">
      <c r="A166" s="433" t="s">
        <v>2871</v>
      </c>
      <c r="B166" s="433" t="s">
        <v>805</v>
      </c>
      <c r="C166" s="433" t="s">
        <v>117</v>
      </c>
      <c r="D166" s="437" t="s">
        <v>993</v>
      </c>
      <c r="E166" t="str">
        <f t="shared" si="8"/>
        <v>95-99FemaleET03</v>
      </c>
      <c r="F166" s="433">
        <v>2020</v>
      </c>
      <c r="G166" s="435">
        <f>$G$162*$H23</f>
        <v>677.55184759659085</v>
      </c>
      <c r="H166" s="75">
        <f t="shared" si="10"/>
        <v>1.0934776859820113E-2</v>
      </c>
    </row>
    <row r="167" spans="1:8" x14ac:dyDescent="0.35">
      <c r="A167" s="433" t="s">
        <v>2871</v>
      </c>
      <c r="B167" s="433" t="s">
        <v>805</v>
      </c>
      <c r="C167" s="433" t="s">
        <v>117</v>
      </c>
      <c r="D167" s="437" t="s">
        <v>994</v>
      </c>
      <c r="E167" t="str">
        <f t="shared" si="8"/>
        <v>100+FemaleET03</v>
      </c>
      <c r="F167" s="433">
        <v>2020</v>
      </c>
      <c r="G167" s="435">
        <f>$G$162*$H24</f>
        <v>51.921951025030125</v>
      </c>
      <c r="H167" s="75">
        <f t="shared" si="10"/>
        <v>8.379505577309702E-4</v>
      </c>
    </row>
    <row r="168" spans="1:8" x14ac:dyDescent="0.35">
      <c r="A168" t="s">
        <v>2871</v>
      </c>
      <c r="B168" t="s">
        <v>805</v>
      </c>
      <c r="C168" t="s">
        <v>116</v>
      </c>
      <c r="D168" s="411" t="s">
        <v>3347</v>
      </c>
      <c r="E168" t="str">
        <f t="shared" si="8"/>
        <v>&lt;1 yearMaleET03</v>
      </c>
      <c r="F168">
        <v>2020</v>
      </c>
      <c r="G168" s="124">
        <v>382978.40541072498</v>
      </c>
    </row>
    <row r="169" spans="1:8" x14ac:dyDescent="0.35">
      <c r="A169" t="s">
        <v>2871</v>
      </c>
      <c r="B169" t="s">
        <v>805</v>
      </c>
      <c r="C169" t="s">
        <v>116</v>
      </c>
      <c r="D169" s="434" t="s">
        <v>169</v>
      </c>
      <c r="E169" t="str">
        <f t="shared" si="8"/>
        <v>1-4MaleET03</v>
      </c>
      <c r="F169">
        <v>2020</v>
      </c>
      <c r="G169" s="124">
        <v>1415622.60371526</v>
      </c>
    </row>
    <row r="170" spans="1:8" x14ac:dyDescent="0.35">
      <c r="A170" s="433" t="s">
        <v>2871</v>
      </c>
      <c r="B170" s="433" t="s">
        <v>805</v>
      </c>
      <c r="C170" s="433" t="s">
        <v>116</v>
      </c>
      <c r="D170" s="436" t="s">
        <v>981</v>
      </c>
      <c r="E170" t="str">
        <f t="shared" si="8"/>
        <v>0-4MaleET03</v>
      </c>
      <c r="F170" s="433">
        <v>2020</v>
      </c>
      <c r="G170" s="435">
        <f>G169+G168</f>
        <v>1798601.009125985</v>
      </c>
    </row>
    <row r="171" spans="1:8" x14ac:dyDescent="0.35">
      <c r="A171" t="s">
        <v>2871</v>
      </c>
      <c r="B171" t="s">
        <v>805</v>
      </c>
      <c r="C171" t="s">
        <v>116</v>
      </c>
      <c r="D171" s="434" t="s">
        <v>982</v>
      </c>
      <c r="E171" t="str">
        <f t="shared" si="8"/>
        <v>5-9MaleET03</v>
      </c>
      <c r="F171">
        <v>2020</v>
      </c>
      <c r="G171" s="124">
        <v>1593042.6553251201</v>
      </c>
    </row>
    <row r="172" spans="1:8" x14ac:dyDescent="0.35">
      <c r="A172" t="s">
        <v>2871</v>
      </c>
      <c r="B172" t="s">
        <v>805</v>
      </c>
      <c r="C172" t="s">
        <v>116</v>
      </c>
      <c r="D172" s="434" t="s">
        <v>983</v>
      </c>
      <c r="E172" t="str">
        <f t="shared" si="8"/>
        <v>10-14MaleET03</v>
      </c>
      <c r="F172">
        <v>2020</v>
      </c>
      <c r="G172" s="124">
        <v>1517098.6069163301</v>
      </c>
    </row>
    <row r="173" spans="1:8" x14ac:dyDescent="0.35">
      <c r="A173" t="s">
        <v>2871</v>
      </c>
      <c r="B173" t="s">
        <v>805</v>
      </c>
      <c r="C173" t="s">
        <v>116</v>
      </c>
      <c r="D173" s="434" t="s">
        <v>664</v>
      </c>
      <c r="E173" t="str">
        <f t="shared" si="8"/>
        <v>15-19MaleET03</v>
      </c>
      <c r="F173">
        <v>2020</v>
      </c>
      <c r="G173" s="124">
        <v>1390814.44729</v>
      </c>
    </row>
    <row r="174" spans="1:8" x14ac:dyDescent="0.35">
      <c r="A174" t="s">
        <v>2871</v>
      </c>
      <c r="B174" t="s">
        <v>805</v>
      </c>
      <c r="C174" t="s">
        <v>116</v>
      </c>
      <c r="D174" s="434" t="s">
        <v>665</v>
      </c>
      <c r="E174" t="str">
        <f t="shared" si="8"/>
        <v>20-24MaleET03</v>
      </c>
      <c r="F174">
        <v>2020</v>
      </c>
      <c r="G174" s="124">
        <v>1093066.96352414</v>
      </c>
    </row>
    <row r="175" spans="1:8" x14ac:dyDescent="0.35">
      <c r="A175" t="s">
        <v>2871</v>
      </c>
      <c r="B175" t="s">
        <v>805</v>
      </c>
      <c r="C175" t="s">
        <v>116</v>
      </c>
      <c r="D175" s="434" t="s">
        <v>667</v>
      </c>
      <c r="E175" t="str">
        <f t="shared" si="8"/>
        <v>25-29MaleET03</v>
      </c>
      <c r="F175">
        <v>2020</v>
      </c>
      <c r="G175" s="124">
        <v>966550.42800948699</v>
      </c>
    </row>
    <row r="176" spans="1:8" x14ac:dyDescent="0.35">
      <c r="A176" t="s">
        <v>2871</v>
      </c>
      <c r="B176" t="s">
        <v>805</v>
      </c>
      <c r="C176" t="s">
        <v>116</v>
      </c>
      <c r="D176" s="434" t="s">
        <v>670</v>
      </c>
      <c r="E176" t="str">
        <f t="shared" si="8"/>
        <v>30-34MaleET03</v>
      </c>
      <c r="F176">
        <v>2020</v>
      </c>
      <c r="G176" s="124">
        <v>717071.74238235503</v>
      </c>
    </row>
    <row r="177" spans="1:8" x14ac:dyDescent="0.35">
      <c r="A177" t="s">
        <v>2871</v>
      </c>
      <c r="B177" t="s">
        <v>805</v>
      </c>
      <c r="C177" t="s">
        <v>116</v>
      </c>
      <c r="D177" s="434" t="s">
        <v>672</v>
      </c>
      <c r="E177" t="str">
        <f t="shared" si="8"/>
        <v>35-39MaleET03</v>
      </c>
      <c r="F177">
        <v>2020</v>
      </c>
      <c r="G177" s="124">
        <v>662314.30004013702</v>
      </c>
    </row>
    <row r="178" spans="1:8" x14ac:dyDescent="0.35">
      <c r="A178" t="s">
        <v>2871</v>
      </c>
      <c r="B178" t="s">
        <v>805</v>
      </c>
      <c r="C178" t="s">
        <v>116</v>
      </c>
      <c r="D178" s="434" t="s">
        <v>674</v>
      </c>
      <c r="E178" t="str">
        <f t="shared" si="8"/>
        <v>40-44MaleET03</v>
      </c>
      <c r="F178">
        <v>2020</v>
      </c>
      <c r="G178" s="124">
        <v>518459.44186062698</v>
      </c>
    </row>
    <row r="179" spans="1:8" x14ac:dyDescent="0.35">
      <c r="A179" t="s">
        <v>2871</v>
      </c>
      <c r="B179" t="s">
        <v>805</v>
      </c>
      <c r="C179" t="s">
        <v>116</v>
      </c>
      <c r="D179" s="434" t="s">
        <v>676</v>
      </c>
      <c r="E179" t="str">
        <f t="shared" si="8"/>
        <v>45-49MaleET03</v>
      </c>
      <c r="F179">
        <v>2020</v>
      </c>
      <c r="G179" s="124">
        <v>465268.22028737498</v>
      </c>
    </row>
    <row r="180" spans="1:8" x14ac:dyDescent="0.35">
      <c r="A180" t="s">
        <v>2871</v>
      </c>
      <c r="B180" t="s">
        <v>805</v>
      </c>
      <c r="C180" t="s">
        <v>116</v>
      </c>
      <c r="D180" s="434" t="s">
        <v>984</v>
      </c>
      <c r="E180" t="str">
        <f t="shared" si="8"/>
        <v>50-54MaleET03</v>
      </c>
      <c r="F180">
        <v>2020</v>
      </c>
      <c r="G180" s="124">
        <v>383314.97733415599</v>
      </c>
    </row>
    <row r="181" spans="1:8" x14ac:dyDescent="0.35">
      <c r="A181" t="s">
        <v>2871</v>
      </c>
      <c r="B181" t="s">
        <v>805</v>
      </c>
      <c r="C181" t="s">
        <v>116</v>
      </c>
      <c r="D181" s="434" t="s">
        <v>985</v>
      </c>
      <c r="E181" t="str">
        <f t="shared" si="8"/>
        <v>55-59MaleET03</v>
      </c>
      <c r="F181">
        <v>2020</v>
      </c>
      <c r="G181" s="124">
        <v>355300.85223041603</v>
      </c>
    </row>
    <row r="182" spans="1:8" x14ac:dyDescent="0.35">
      <c r="A182" t="s">
        <v>2871</v>
      </c>
      <c r="B182" t="s">
        <v>805</v>
      </c>
      <c r="C182" t="s">
        <v>116</v>
      </c>
      <c r="D182" s="434" t="s">
        <v>986</v>
      </c>
      <c r="E182" t="str">
        <f t="shared" si="8"/>
        <v>60-64MaleET03</v>
      </c>
      <c r="F182">
        <v>2020</v>
      </c>
      <c r="G182" s="124">
        <v>239901.193330949</v>
      </c>
    </row>
    <row r="183" spans="1:8" x14ac:dyDescent="0.35">
      <c r="A183" t="s">
        <v>2871</v>
      </c>
      <c r="B183" t="s">
        <v>805</v>
      </c>
      <c r="C183" t="s">
        <v>116</v>
      </c>
      <c r="D183" s="434" t="s">
        <v>987</v>
      </c>
      <c r="E183" t="str">
        <f t="shared" si="8"/>
        <v>65-69MaleET03</v>
      </c>
      <c r="F183">
        <v>2020</v>
      </c>
      <c r="G183" s="124">
        <v>196168.01519085999</v>
      </c>
    </row>
    <row r="184" spans="1:8" x14ac:dyDescent="0.35">
      <c r="A184" t="s">
        <v>2871</v>
      </c>
      <c r="B184" t="s">
        <v>805</v>
      </c>
      <c r="C184" t="s">
        <v>116</v>
      </c>
      <c r="D184" s="434" t="s">
        <v>988</v>
      </c>
      <c r="E184" t="str">
        <f t="shared" si="8"/>
        <v>70-74MaleET03</v>
      </c>
      <c r="F184">
        <v>2020</v>
      </c>
      <c r="G184" s="124">
        <v>124352.279258879</v>
      </c>
    </row>
    <row r="185" spans="1:8" x14ac:dyDescent="0.35">
      <c r="A185" t="s">
        <v>2871</v>
      </c>
      <c r="B185" t="s">
        <v>805</v>
      </c>
      <c r="C185" t="s">
        <v>116</v>
      </c>
      <c r="D185" s="434" t="s">
        <v>989</v>
      </c>
      <c r="E185" t="str">
        <f t="shared" si="8"/>
        <v>75-79MaleET03</v>
      </c>
      <c r="F185">
        <v>2020</v>
      </c>
      <c r="G185" s="124">
        <v>76934.839021896099</v>
      </c>
    </row>
    <row r="186" spans="1:8" x14ac:dyDescent="0.35">
      <c r="A186" t="s">
        <v>2871</v>
      </c>
      <c r="B186" t="s">
        <v>805</v>
      </c>
      <c r="C186" t="s">
        <v>116</v>
      </c>
      <c r="D186" s="434" t="s">
        <v>3346</v>
      </c>
      <c r="E186" t="str">
        <f t="shared" si="8"/>
        <v>80+MaleET03</v>
      </c>
      <c r="F186">
        <v>2020</v>
      </c>
      <c r="G186" s="124">
        <v>37569.6572683985</v>
      </c>
    </row>
    <row r="187" spans="1:8" x14ac:dyDescent="0.35">
      <c r="A187" s="433" t="s">
        <v>2871</v>
      </c>
      <c r="B187" s="433" t="s">
        <v>805</v>
      </c>
      <c r="C187" s="433" t="s">
        <v>116</v>
      </c>
      <c r="D187" s="437" t="s">
        <v>990</v>
      </c>
      <c r="E187" t="str">
        <f t="shared" si="8"/>
        <v>80-84MaleET03</v>
      </c>
      <c r="F187" s="433">
        <v>2020</v>
      </c>
      <c r="G187" s="435">
        <f>$G$186*$H43</f>
        <v>24911.721204798549</v>
      </c>
      <c r="H187" s="75">
        <f>G187/SUM($G$187:$G$191)</f>
        <v>0.66308087472900357</v>
      </c>
    </row>
    <row r="188" spans="1:8" x14ac:dyDescent="0.35">
      <c r="A188" s="433" t="s">
        <v>2871</v>
      </c>
      <c r="B188" s="433" t="s">
        <v>805</v>
      </c>
      <c r="C188" s="433" t="s">
        <v>116</v>
      </c>
      <c r="D188" s="437" t="s">
        <v>991</v>
      </c>
      <c r="E188" t="str">
        <f t="shared" si="8"/>
        <v>85-89MaleET03</v>
      </c>
      <c r="F188" s="433">
        <v>2020</v>
      </c>
      <c r="G188" s="435">
        <f>$G$186*$H44</f>
        <v>9942.6438861520728</v>
      </c>
      <c r="H188" s="75">
        <f t="shared" ref="H188:H191" si="11">G188/SUM($G$187:$G$191)</f>
        <v>0.26464558393816567</v>
      </c>
    </row>
    <row r="189" spans="1:8" x14ac:dyDescent="0.35">
      <c r="A189" s="433" t="s">
        <v>2871</v>
      </c>
      <c r="B189" s="433" t="s">
        <v>805</v>
      </c>
      <c r="C189" s="433" t="s">
        <v>116</v>
      </c>
      <c r="D189" s="437" t="s">
        <v>992</v>
      </c>
      <c r="E189" t="str">
        <f t="shared" si="8"/>
        <v>90-94MaleET03</v>
      </c>
      <c r="F189" s="433">
        <v>2020</v>
      </c>
      <c r="G189" s="435">
        <f>$G$186*$H45</f>
        <v>2401.4444184308354</v>
      </c>
      <c r="H189" s="75">
        <f t="shared" si="11"/>
        <v>6.3919785088132702E-2</v>
      </c>
    </row>
    <row r="190" spans="1:8" x14ac:dyDescent="0.35">
      <c r="A190" s="433" t="s">
        <v>2871</v>
      </c>
      <c r="B190" s="433" t="s">
        <v>805</v>
      </c>
      <c r="C190" s="433" t="s">
        <v>116</v>
      </c>
      <c r="D190" s="437" t="s">
        <v>993</v>
      </c>
      <c r="E190" t="str">
        <f t="shared" si="8"/>
        <v>95-99MaleET03</v>
      </c>
      <c r="F190" s="433">
        <v>2020</v>
      </c>
      <c r="G190" s="435">
        <f>$G$186*$H46</f>
        <v>287.14045089194502</v>
      </c>
      <c r="H190" s="75">
        <f t="shared" si="11"/>
        <v>7.6428818298928565E-3</v>
      </c>
    </row>
    <row r="191" spans="1:8" x14ac:dyDescent="0.35">
      <c r="A191" s="433" t="s">
        <v>2871</v>
      </c>
      <c r="B191" s="433" t="s">
        <v>805</v>
      </c>
      <c r="C191" s="433" t="s">
        <v>116</v>
      </c>
      <c r="D191" s="437" t="s">
        <v>994</v>
      </c>
      <c r="E191" t="str">
        <f t="shared" si="8"/>
        <v>100+MaleET03</v>
      </c>
      <c r="F191" s="433">
        <v>2020</v>
      </c>
      <c r="G191" s="435">
        <f>$G$186*$H47</f>
        <v>26.707308125098692</v>
      </c>
      <c r="H191" s="75">
        <f t="shared" si="11"/>
        <v>7.1087441480503961E-4</v>
      </c>
    </row>
    <row r="192" spans="1:8" x14ac:dyDescent="0.35">
      <c r="A192" t="s">
        <v>2872</v>
      </c>
      <c r="B192" t="s">
        <v>809</v>
      </c>
      <c r="C192" t="s">
        <v>117</v>
      </c>
      <c r="D192" s="411" t="s">
        <v>3347</v>
      </c>
      <c r="E192" t="str">
        <f t="shared" si="8"/>
        <v>&lt;1 yearFemaleET04</v>
      </c>
      <c r="F192">
        <v>2020</v>
      </c>
      <c r="G192" s="124">
        <v>827183.02577680105</v>
      </c>
    </row>
    <row r="193" spans="1:7" x14ac:dyDescent="0.35">
      <c r="A193" t="s">
        <v>2872</v>
      </c>
      <c r="B193" t="s">
        <v>809</v>
      </c>
      <c r="C193" t="s">
        <v>117</v>
      </c>
      <c r="D193" s="434" t="s">
        <v>169</v>
      </c>
      <c r="E193" t="str">
        <f t="shared" si="8"/>
        <v>1-4FemaleET04</v>
      </c>
      <c r="F193">
        <v>2020</v>
      </c>
      <c r="G193" s="124">
        <v>3057387.8210231201</v>
      </c>
    </row>
    <row r="194" spans="1:7" x14ac:dyDescent="0.35">
      <c r="A194" s="433" t="s">
        <v>2872</v>
      </c>
      <c r="B194" s="433" t="s">
        <v>809</v>
      </c>
      <c r="C194" s="433" t="s">
        <v>117</v>
      </c>
      <c r="D194" s="436" t="s">
        <v>981</v>
      </c>
      <c r="E194" t="str">
        <f t="shared" si="8"/>
        <v>0-4FemaleET04</v>
      </c>
      <c r="F194" s="433">
        <v>2020</v>
      </c>
      <c r="G194" s="435">
        <f>G193+G192</f>
        <v>3884570.8467999212</v>
      </c>
    </row>
    <row r="195" spans="1:7" x14ac:dyDescent="0.35">
      <c r="A195" t="s">
        <v>2872</v>
      </c>
      <c r="B195" t="s">
        <v>809</v>
      </c>
      <c r="C195" t="s">
        <v>117</v>
      </c>
      <c r="D195" s="434" t="s">
        <v>982</v>
      </c>
      <c r="E195" t="str">
        <f t="shared" si="8"/>
        <v>5-9FemaleET04</v>
      </c>
      <c r="F195">
        <v>2020</v>
      </c>
      <c r="G195" s="124">
        <v>3298119.6356264199</v>
      </c>
    </row>
    <row r="196" spans="1:7" x14ac:dyDescent="0.35">
      <c r="A196" t="s">
        <v>2872</v>
      </c>
      <c r="B196" t="s">
        <v>809</v>
      </c>
      <c r="C196" t="s">
        <v>117</v>
      </c>
      <c r="D196" s="434" t="s">
        <v>983</v>
      </c>
      <c r="E196" t="str">
        <f t="shared" si="8"/>
        <v>10-14FemaleET04</v>
      </c>
      <c r="F196">
        <v>2020</v>
      </c>
      <c r="G196" s="124">
        <v>2761615.64069616</v>
      </c>
    </row>
    <row r="197" spans="1:7" x14ac:dyDescent="0.35">
      <c r="A197" t="s">
        <v>2872</v>
      </c>
      <c r="B197" t="s">
        <v>809</v>
      </c>
      <c r="C197" t="s">
        <v>117</v>
      </c>
      <c r="D197" s="434" t="s">
        <v>664</v>
      </c>
      <c r="E197" t="str">
        <f t="shared" si="8"/>
        <v>15-19FemaleET04</v>
      </c>
      <c r="F197">
        <v>2020</v>
      </c>
      <c r="G197" s="124">
        <v>2386430.9225020101</v>
      </c>
    </row>
    <row r="198" spans="1:7" x14ac:dyDescent="0.35">
      <c r="A198" t="s">
        <v>2872</v>
      </c>
      <c r="B198" t="s">
        <v>809</v>
      </c>
      <c r="C198" t="s">
        <v>117</v>
      </c>
      <c r="D198" s="434" t="s">
        <v>665</v>
      </c>
      <c r="E198" t="str">
        <f t="shared" si="8"/>
        <v>20-24FemaleET04</v>
      </c>
      <c r="F198">
        <v>2020</v>
      </c>
      <c r="G198" s="124">
        <v>1944102.6072875001</v>
      </c>
    </row>
    <row r="199" spans="1:7" x14ac:dyDescent="0.35">
      <c r="A199" t="s">
        <v>2872</v>
      </c>
      <c r="B199" t="s">
        <v>809</v>
      </c>
      <c r="C199" t="s">
        <v>117</v>
      </c>
      <c r="D199" s="434" t="s">
        <v>667</v>
      </c>
      <c r="E199" t="str">
        <f t="shared" ref="E199:E262" si="12">_xlfn.CONCAT(D199,C199,A199)</f>
        <v>25-29FemaleET04</v>
      </c>
      <c r="F199">
        <v>2020</v>
      </c>
      <c r="G199" s="124">
        <v>1776292.89273615</v>
      </c>
    </row>
    <row r="200" spans="1:7" x14ac:dyDescent="0.35">
      <c r="A200" t="s">
        <v>2872</v>
      </c>
      <c r="B200" t="s">
        <v>809</v>
      </c>
      <c r="C200" t="s">
        <v>117</v>
      </c>
      <c r="D200" s="434" t="s">
        <v>670</v>
      </c>
      <c r="E200" t="str">
        <f t="shared" si="12"/>
        <v>30-34FemaleET04</v>
      </c>
      <c r="F200">
        <v>2020</v>
      </c>
      <c r="G200" s="124">
        <v>1247221.8525849499</v>
      </c>
    </row>
    <row r="201" spans="1:7" x14ac:dyDescent="0.35">
      <c r="A201" t="s">
        <v>2872</v>
      </c>
      <c r="B201" t="s">
        <v>809</v>
      </c>
      <c r="C201" t="s">
        <v>117</v>
      </c>
      <c r="D201" s="434" t="s">
        <v>672</v>
      </c>
      <c r="E201" t="str">
        <f t="shared" si="12"/>
        <v>35-39FemaleET04</v>
      </c>
      <c r="F201">
        <v>2020</v>
      </c>
      <c r="G201" s="124">
        <v>1107828.16750218</v>
      </c>
    </row>
    <row r="202" spans="1:7" x14ac:dyDescent="0.35">
      <c r="A202" t="s">
        <v>2872</v>
      </c>
      <c r="B202" t="s">
        <v>809</v>
      </c>
      <c r="C202" t="s">
        <v>117</v>
      </c>
      <c r="D202" s="434" t="s">
        <v>674</v>
      </c>
      <c r="E202" t="str">
        <f t="shared" si="12"/>
        <v>40-44FemaleET04</v>
      </c>
      <c r="F202">
        <v>2020</v>
      </c>
      <c r="G202" s="124">
        <v>851909.60283734999</v>
      </c>
    </row>
    <row r="203" spans="1:7" x14ac:dyDescent="0.35">
      <c r="A203" t="s">
        <v>2872</v>
      </c>
      <c r="B203" t="s">
        <v>809</v>
      </c>
      <c r="C203" t="s">
        <v>117</v>
      </c>
      <c r="D203" s="434" t="s">
        <v>676</v>
      </c>
      <c r="E203" t="str">
        <f t="shared" si="12"/>
        <v>45-49FemaleET04</v>
      </c>
      <c r="F203">
        <v>2020</v>
      </c>
      <c r="G203" s="124">
        <v>702839.72309678001</v>
      </c>
    </row>
    <row r="204" spans="1:7" x14ac:dyDescent="0.35">
      <c r="A204" t="s">
        <v>2872</v>
      </c>
      <c r="B204" t="s">
        <v>809</v>
      </c>
      <c r="C204" t="s">
        <v>117</v>
      </c>
      <c r="D204" s="434" t="s">
        <v>984</v>
      </c>
      <c r="E204" t="str">
        <f t="shared" si="12"/>
        <v>50-54FemaleET04</v>
      </c>
      <c r="F204">
        <v>2020</v>
      </c>
      <c r="G204" s="124">
        <v>610368.64079940796</v>
      </c>
    </row>
    <row r="205" spans="1:7" x14ac:dyDescent="0.35">
      <c r="A205" t="s">
        <v>2872</v>
      </c>
      <c r="B205" t="s">
        <v>809</v>
      </c>
      <c r="C205" t="s">
        <v>117</v>
      </c>
      <c r="D205" s="434" t="s">
        <v>985</v>
      </c>
      <c r="E205" t="str">
        <f t="shared" si="12"/>
        <v>55-59FemaleET04</v>
      </c>
      <c r="F205">
        <v>2020</v>
      </c>
      <c r="G205" s="124">
        <v>477787.37975603901</v>
      </c>
    </row>
    <row r="206" spans="1:7" x14ac:dyDescent="0.35">
      <c r="A206" t="s">
        <v>2872</v>
      </c>
      <c r="B206" t="s">
        <v>809</v>
      </c>
      <c r="C206" t="s">
        <v>117</v>
      </c>
      <c r="D206" s="434" t="s">
        <v>986</v>
      </c>
      <c r="E206" t="str">
        <f t="shared" si="12"/>
        <v>60-64FemaleET04</v>
      </c>
      <c r="F206">
        <v>2020</v>
      </c>
      <c r="G206" s="124">
        <v>414411.84453900199</v>
      </c>
    </row>
    <row r="207" spans="1:7" x14ac:dyDescent="0.35">
      <c r="A207" t="s">
        <v>2872</v>
      </c>
      <c r="B207" t="s">
        <v>809</v>
      </c>
      <c r="C207" t="s">
        <v>117</v>
      </c>
      <c r="D207" s="434" t="s">
        <v>987</v>
      </c>
      <c r="E207" t="str">
        <f t="shared" si="12"/>
        <v>65-69FemaleET04</v>
      </c>
      <c r="F207">
        <v>2020</v>
      </c>
      <c r="G207" s="124">
        <v>316408.68308902998</v>
      </c>
    </row>
    <row r="208" spans="1:7" x14ac:dyDescent="0.35">
      <c r="A208" t="s">
        <v>2872</v>
      </c>
      <c r="B208" t="s">
        <v>809</v>
      </c>
      <c r="C208" t="s">
        <v>117</v>
      </c>
      <c r="D208" s="434" t="s">
        <v>988</v>
      </c>
      <c r="E208" t="str">
        <f t="shared" si="12"/>
        <v>70-74FemaleET04</v>
      </c>
      <c r="F208">
        <v>2020</v>
      </c>
      <c r="G208" s="124">
        <v>216643.487252641</v>
      </c>
    </row>
    <row r="209" spans="1:8" x14ac:dyDescent="0.35">
      <c r="A209" t="s">
        <v>2872</v>
      </c>
      <c r="B209" t="s">
        <v>809</v>
      </c>
      <c r="C209" t="s">
        <v>117</v>
      </c>
      <c r="D209" s="434" t="s">
        <v>989</v>
      </c>
      <c r="E209" t="str">
        <f t="shared" si="12"/>
        <v>75-79FemaleET04</v>
      </c>
      <c r="F209">
        <v>2020</v>
      </c>
      <c r="G209" s="124">
        <v>122768.961292629</v>
      </c>
    </row>
    <row r="210" spans="1:8" x14ac:dyDescent="0.35">
      <c r="A210" t="s">
        <v>2872</v>
      </c>
      <c r="B210" t="s">
        <v>809</v>
      </c>
      <c r="C210" t="s">
        <v>117</v>
      </c>
      <c r="D210" s="434" t="s">
        <v>3346</v>
      </c>
      <c r="E210" t="str">
        <f t="shared" si="12"/>
        <v>80+FemaleET04</v>
      </c>
      <c r="F210">
        <v>2020</v>
      </c>
      <c r="G210" s="124">
        <v>111876.370717454</v>
      </c>
    </row>
    <row r="211" spans="1:8" x14ac:dyDescent="0.35">
      <c r="A211" s="433" t="s">
        <v>2872</v>
      </c>
      <c r="B211" s="433" t="s">
        <v>809</v>
      </c>
      <c r="C211" s="433" t="s">
        <v>117</v>
      </c>
      <c r="D211" s="437" t="s">
        <v>990</v>
      </c>
      <c r="E211" t="str">
        <f t="shared" si="12"/>
        <v>80-84FemaleET04</v>
      </c>
      <c r="F211" s="433">
        <v>2020</v>
      </c>
      <c r="G211" s="435">
        <f>$G$210*$H20</f>
        <v>72350.481487042052</v>
      </c>
      <c r="H211" s="75">
        <f>G211/SUM($G$211:$G$215)</f>
        <v>0.64670029089310233</v>
      </c>
    </row>
    <row r="212" spans="1:8" x14ac:dyDescent="0.35">
      <c r="A212" s="433" t="s">
        <v>2872</v>
      </c>
      <c r="B212" s="433" t="s">
        <v>809</v>
      </c>
      <c r="C212" s="433" t="s">
        <v>117</v>
      </c>
      <c r="D212" s="437" t="s">
        <v>991</v>
      </c>
      <c r="E212" t="str">
        <f t="shared" si="12"/>
        <v>85-89FemaleET04</v>
      </c>
      <c r="F212" s="433">
        <v>2020</v>
      </c>
      <c r="G212" s="435">
        <f>$G$210*$H21</f>
        <v>30202.175137687947</v>
      </c>
      <c r="H212" s="75">
        <f t="shared" ref="H212:H215" si="13">G212/SUM($G$211:$G$215)</f>
        <v>0.26996026903629317</v>
      </c>
    </row>
    <row r="213" spans="1:8" x14ac:dyDescent="0.35">
      <c r="A213" s="433" t="s">
        <v>2872</v>
      </c>
      <c r="B213" s="433" t="s">
        <v>809</v>
      </c>
      <c r="C213" s="433" t="s">
        <v>117</v>
      </c>
      <c r="D213" s="437" t="s">
        <v>992</v>
      </c>
      <c r="E213" t="str">
        <f t="shared" si="12"/>
        <v>90-94FemaleET04</v>
      </c>
      <c r="F213" s="433">
        <v>2020</v>
      </c>
      <c r="G213" s="435">
        <f>$G$210*$H22</f>
        <v>8006.6240758025106</v>
      </c>
      <c r="H213" s="75">
        <f t="shared" si="13"/>
        <v>7.1566712653053435E-2</v>
      </c>
    </row>
    <row r="214" spans="1:8" x14ac:dyDescent="0.35">
      <c r="A214" s="433" t="s">
        <v>2872</v>
      </c>
      <c r="B214" s="433" t="s">
        <v>809</v>
      </c>
      <c r="C214" s="433" t="s">
        <v>117</v>
      </c>
      <c r="D214" s="437" t="s">
        <v>993</v>
      </c>
      <c r="E214" t="str">
        <f t="shared" si="12"/>
        <v>95-99FemaleET04</v>
      </c>
      <c r="F214" s="433">
        <v>2020</v>
      </c>
      <c r="G214" s="435">
        <f>$G$210*$H23</f>
        <v>1223.3431496818723</v>
      </c>
      <c r="H214" s="75">
        <f t="shared" si="13"/>
        <v>1.0934776859820113E-2</v>
      </c>
    </row>
    <row r="215" spans="1:8" x14ac:dyDescent="0.35">
      <c r="A215" s="433" t="s">
        <v>2872</v>
      </c>
      <c r="B215" s="433" t="s">
        <v>809</v>
      </c>
      <c r="C215" s="433" t="s">
        <v>117</v>
      </c>
      <c r="D215" s="437" t="s">
        <v>994</v>
      </c>
      <c r="E215" t="str">
        <f t="shared" si="12"/>
        <v>100+FemaleET04</v>
      </c>
      <c r="F215" s="433">
        <v>2020</v>
      </c>
      <c r="G215" s="435">
        <f>$G$210*$H24</f>
        <v>93.746867239607354</v>
      </c>
      <c r="H215" s="75">
        <f t="shared" si="13"/>
        <v>8.379505577309702E-4</v>
      </c>
    </row>
    <row r="216" spans="1:8" x14ac:dyDescent="0.35">
      <c r="A216" t="s">
        <v>2872</v>
      </c>
      <c r="B216" t="s">
        <v>809</v>
      </c>
      <c r="C216" t="s">
        <v>116</v>
      </c>
      <c r="D216" s="411" t="s">
        <v>3347</v>
      </c>
      <c r="E216" t="str">
        <f t="shared" si="12"/>
        <v>&lt;1 yearMaleET04</v>
      </c>
      <c r="F216">
        <v>2020</v>
      </c>
      <c r="G216" s="124">
        <v>834602.13844533998</v>
      </c>
    </row>
    <row r="217" spans="1:8" x14ac:dyDescent="0.35">
      <c r="A217" t="s">
        <v>2872</v>
      </c>
      <c r="B217" t="s">
        <v>809</v>
      </c>
      <c r="C217" t="s">
        <v>116</v>
      </c>
      <c r="D217" s="434" t="s">
        <v>169</v>
      </c>
      <c r="E217" t="str">
        <f t="shared" si="12"/>
        <v>1-4MaleET04</v>
      </c>
      <c r="F217">
        <v>2020</v>
      </c>
      <c r="G217" s="124">
        <v>3084982.4897911302</v>
      </c>
    </row>
    <row r="218" spans="1:8" x14ac:dyDescent="0.35">
      <c r="A218" s="433" t="s">
        <v>2872</v>
      </c>
      <c r="B218" s="433" t="s">
        <v>809</v>
      </c>
      <c r="C218" s="433" t="s">
        <v>116</v>
      </c>
      <c r="D218" s="436" t="s">
        <v>981</v>
      </c>
      <c r="E218" t="str">
        <f t="shared" si="12"/>
        <v>0-4MaleET04</v>
      </c>
      <c r="F218" s="433">
        <v>2020</v>
      </c>
      <c r="G218" s="435">
        <f>G217+G216</f>
        <v>3919584.6282364703</v>
      </c>
    </row>
    <row r="219" spans="1:8" x14ac:dyDescent="0.35">
      <c r="A219" t="s">
        <v>2872</v>
      </c>
      <c r="B219" t="s">
        <v>809</v>
      </c>
      <c r="C219" t="s">
        <v>116</v>
      </c>
      <c r="D219" s="434" t="s">
        <v>982</v>
      </c>
      <c r="E219" t="str">
        <f t="shared" si="12"/>
        <v>5-9MaleET04</v>
      </c>
      <c r="F219">
        <v>2020</v>
      </c>
      <c r="G219" s="124">
        <v>3273529.3419666099</v>
      </c>
    </row>
    <row r="220" spans="1:8" x14ac:dyDescent="0.35">
      <c r="A220" t="s">
        <v>2872</v>
      </c>
      <c r="B220" t="s">
        <v>809</v>
      </c>
      <c r="C220" t="s">
        <v>116</v>
      </c>
      <c r="D220" s="434" t="s">
        <v>983</v>
      </c>
      <c r="E220" t="str">
        <f t="shared" si="12"/>
        <v>10-14MaleET04</v>
      </c>
      <c r="F220">
        <v>2020</v>
      </c>
      <c r="G220" s="124">
        <v>2692063.6972706802</v>
      </c>
    </row>
    <row r="221" spans="1:8" x14ac:dyDescent="0.35">
      <c r="A221" t="s">
        <v>2872</v>
      </c>
      <c r="B221" t="s">
        <v>809</v>
      </c>
      <c r="C221" t="s">
        <v>116</v>
      </c>
      <c r="D221" s="434" t="s">
        <v>664</v>
      </c>
      <c r="E221" t="str">
        <f t="shared" si="12"/>
        <v>15-19MaleET04</v>
      </c>
      <c r="F221">
        <v>2020</v>
      </c>
      <c r="G221" s="124">
        <v>2339276.8375452999</v>
      </c>
    </row>
    <row r="222" spans="1:8" x14ac:dyDescent="0.35">
      <c r="A222" t="s">
        <v>2872</v>
      </c>
      <c r="B222" t="s">
        <v>809</v>
      </c>
      <c r="C222" t="s">
        <v>116</v>
      </c>
      <c r="D222" s="434" t="s">
        <v>665</v>
      </c>
      <c r="E222" t="str">
        <f t="shared" si="12"/>
        <v>20-24MaleET04</v>
      </c>
      <c r="F222">
        <v>2020</v>
      </c>
      <c r="G222" s="124">
        <v>1886556.95680669</v>
      </c>
    </row>
    <row r="223" spans="1:8" x14ac:dyDescent="0.35">
      <c r="A223" t="s">
        <v>2872</v>
      </c>
      <c r="B223" t="s">
        <v>809</v>
      </c>
      <c r="C223" t="s">
        <v>116</v>
      </c>
      <c r="D223" s="434" t="s">
        <v>667</v>
      </c>
      <c r="E223" t="str">
        <f t="shared" si="12"/>
        <v>25-29MaleET04</v>
      </c>
      <c r="F223">
        <v>2020</v>
      </c>
      <c r="G223" s="124">
        <v>1715271.3854346101</v>
      </c>
    </row>
    <row r="224" spans="1:8" x14ac:dyDescent="0.35">
      <c r="A224" t="s">
        <v>2872</v>
      </c>
      <c r="B224" t="s">
        <v>809</v>
      </c>
      <c r="C224" t="s">
        <v>116</v>
      </c>
      <c r="D224" s="434" t="s">
        <v>670</v>
      </c>
      <c r="E224" t="str">
        <f t="shared" si="12"/>
        <v>30-34MaleET04</v>
      </c>
      <c r="F224">
        <v>2020</v>
      </c>
      <c r="G224" s="124">
        <v>1303379.8060554301</v>
      </c>
    </row>
    <row r="225" spans="1:8" x14ac:dyDescent="0.35">
      <c r="A225" t="s">
        <v>2872</v>
      </c>
      <c r="B225" t="s">
        <v>809</v>
      </c>
      <c r="C225" t="s">
        <v>116</v>
      </c>
      <c r="D225" s="434" t="s">
        <v>672</v>
      </c>
      <c r="E225" t="str">
        <f t="shared" si="12"/>
        <v>35-39MaleET04</v>
      </c>
      <c r="F225">
        <v>2020</v>
      </c>
      <c r="G225" s="124">
        <v>1128274.7834707501</v>
      </c>
    </row>
    <row r="226" spans="1:8" x14ac:dyDescent="0.35">
      <c r="A226" t="s">
        <v>2872</v>
      </c>
      <c r="B226" t="s">
        <v>809</v>
      </c>
      <c r="C226" t="s">
        <v>116</v>
      </c>
      <c r="D226" s="434" t="s">
        <v>674</v>
      </c>
      <c r="E226" t="str">
        <f t="shared" si="12"/>
        <v>40-44MaleET04</v>
      </c>
      <c r="F226">
        <v>2020</v>
      </c>
      <c r="G226" s="124">
        <v>846942.45752233197</v>
      </c>
    </row>
    <row r="227" spans="1:8" x14ac:dyDescent="0.35">
      <c r="A227" t="s">
        <v>2872</v>
      </c>
      <c r="B227" t="s">
        <v>809</v>
      </c>
      <c r="C227" t="s">
        <v>116</v>
      </c>
      <c r="D227" s="434" t="s">
        <v>676</v>
      </c>
      <c r="E227" t="str">
        <f t="shared" si="12"/>
        <v>45-49MaleET04</v>
      </c>
      <c r="F227">
        <v>2020</v>
      </c>
      <c r="G227" s="124">
        <v>668156.40395940398</v>
      </c>
    </row>
    <row r="228" spans="1:8" x14ac:dyDescent="0.35">
      <c r="A228" t="s">
        <v>2872</v>
      </c>
      <c r="B228" t="s">
        <v>809</v>
      </c>
      <c r="C228" t="s">
        <v>116</v>
      </c>
      <c r="D228" s="434" t="s">
        <v>984</v>
      </c>
      <c r="E228" t="str">
        <f t="shared" si="12"/>
        <v>50-54MaleET04</v>
      </c>
      <c r="F228">
        <v>2020</v>
      </c>
      <c r="G228" s="124">
        <v>544505.48154425004</v>
      </c>
    </row>
    <row r="229" spans="1:8" x14ac:dyDescent="0.35">
      <c r="A229" t="s">
        <v>2872</v>
      </c>
      <c r="B229" t="s">
        <v>809</v>
      </c>
      <c r="C229" t="s">
        <v>116</v>
      </c>
      <c r="D229" s="434" t="s">
        <v>985</v>
      </c>
      <c r="E229" t="str">
        <f t="shared" si="12"/>
        <v>55-59MaleET04</v>
      </c>
      <c r="F229">
        <v>2020</v>
      </c>
      <c r="G229" s="124">
        <v>429157.90307411901</v>
      </c>
    </row>
    <row r="230" spans="1:8" x14ac:dyDescent="0.35">
      <c r="A230" t="s">
        <v>2872</v>
      </c>
      <c r="B230" t="s">
        <v>809</v>
      </c>
      <c r="C230" t="s">
        <v>116</v>
      </c>
      <c r="D230" s="434" t="s">
        <v>986</v>
      </c>
      <c r="E230" t="str">
        <f t="shared" si="12"/>
        <v>60-64MaleET04</v>
      </c>
      <c r="F230">
        <v>2020</v>
      </c>
      <c r="G230" s="124">
        <v>360142.95106957899</v>
      </c>
    </row>
    <row r="231" spans="1:8" x14ac:dyDescent="0.35">
      <c r="A231" t="s">
        <v>2872</v>
      </c>
      <c r="B231" t="s">
        <v>809</v>
      </c>
      <c r="C231" t="s">
        <v>116</v>
      </c>
      <c r="D231" s="434" t="s">
        <v>987</v>
      </c>
      <c r="E231" t="str">
        <f t="shared" si="12"/>
        <v>65-69MaleET04</v>
      </c>
      <c r="F231">
        <v>2020</v>
      </c>
      <c r="G231" s="124">
        <v>273926.87055477401</v>
      </c>
    </row>
    <row r="232" spans="1:8" x14ac:dyDescent="0.35">
      <c r="A232" t="s">
        <v>2872</v>
      </c>
      <c r="B232" t="s">
        <v>809</v>
      </c>
      <c r="C232" t="s">
        <v>116</v>
      </c>
      <c r="D232" s="434" t="s">
        <v>988</v>
      </c>
      <c r="E232" t="str">
        <f t="shared" si="12"/>
        <v>70-74MaleET04</v>
      </c>
      <c r="F232">
        <v>2020</v>
      </c>
      <c r="G232" s="124">
        <v>168495.71236866899</v>
      </c>
    </row>
    <row r="233" spans="1:8" x14ac:dyDescent="0.35">
      <c r="A233" t="s">
        <v>2872</v>
      </c>
      <c r="B233" t="s">
        <v>809</v>
      </c>
      <c r="C233" t="s">
        <v>116</v>
      </c>
      <c r="D233" s="434" t="s">
        <v>989</v>
      </c>
      <c r="E233" t="str">
        <f t="shared" si="12"/>
        <v>75-79MaleET04</v>
      </c>
      <c r="F233">
        <v>2020</v>
      </c>
      <c r="G233" s="124">
        <v>93030.390856949802</v>
      </c>
    </row>
    <row r="234" spans="1:8" x14ac:dyDescent="0.35">
      <c r="A234" t="s">
        <v>2872</v>
      </c>
      <c r="B234" t="s">
        <v>809</v>
      </c>
      <c r="C234" t="s">
        <v>116</v>
      </c>
      <c r="D234" s="434" t="s">
        <v>3346</v>
      </c>
      <c r="E234" t="str">
        <f t="shared" si="12"/>
        <v>80+MaleET04</v>
      </c>
      <c r="F234">
        <v>2020</v>
      </c>
      <c r="G234" s="124">
        <v>70426.095486171893</v>
      </c>
    </row>
    <row r="235" spans="1:8" x14ac:dyDescent="0.35">
      <c r="A235" s="433" t="s">
        <v>2872</v>
      </c>
      <c r="B235" s="433" t="s">
        <v>809</v>
      </c>
      <c r="C235" s="433" t="s">
        <v>116</v>
      </c>
      <c r="D235" s="437" t="s">
        <v>990</v>
      </c>
      <c r="E235" t="str">
        <f t="shared" si="12"/>
        <v>80-84MaleET04</v>
      </c>
      <c r="F235" s="433">
        <v>2020</v>
      </c>
      <c r="G235" s="435">
        <f>$G$234*$H43</f>
        <v>46698.196998719199</v>
      </c>
      <c r="H235" s="75">
        <f>G235/SUM($G$235:$G$239)</f>
        <v>0.66308087472900368</v>
      </c>
    </row>
    <row r="236" spans="1:8" x14ac:dyDescent="0.35">
      <c r="A236" s="433" t="s">
        <v>2872</v>
      </c>
      <c r="B236" s="433" t="s">
        <v>809</v>
      </c>
      <c r="C236" s="433" t="s">
        <v>116</v>
      </c>
      <c r="D236" s="437" t="s">
        <v>991</v>
      </c>
      <c r="E236" t="str">
        <f t="shared" si="12"/>
        <v>85-89MaleET04</v>
      </c>
      <c r="F236" s="433">
        <v>2020</v>
      </c>
      <c r="G236" s="435">
        <f>$G$234*$H44</f>
        <v>18637.95516442298</v>
      </c>
      <c r="H236" s="75">
        <f t="shared" ref="H236:H239" si="14">G236/SUM($G$235:$G$239)</f>
        <v>0.26464558393816573</v>
      </c>
    </row>
    <row r="237" spans="1:8" x14ac:dyDescent="0.35">
      <c r="A237" s="433" t="s">
        <v>2872</v>
      </c>
      <c r="B237" s="433" t="s">
        <v>809</v>
      </c>
      <c r="C237" s="433" t="s">
        <v>116</v>
      </c>
      <c r="D237" s="437" t="s">
        <v>992</v>
      </c>
      <c r="E237" t="str">
        <f t="shared" si="12"/>
        <v>90-94MaleET04</v>
      </c>
      <c r="F237" s="433">
        <v>2020</v>
      </c>
      <c r="G237" s="435">
        <f>$G$234*$H45</f>
        <v>4501.6208880724207</v>
      </c>
      <c r="H237" s="75">
        <f t="shared" si="14"/>
        <v>6.3919785088132716E-2</v>
      </c>
    </row>
    <row r="238" spans="1:8" x14ac:dyDescent="0.35">
      <c r="A238" s="433" t="s">
        <v>2872</v>
      </c>
      <c r="B238" s="433" t="s">
        <v>809</v>
      </c>
      <c r="C238" s="433" t="s">
        <v>116</v>
      </c>
      <c r="D238" s="437" t="s">
        <v>993</v>
      </c>
      <c r="E238" t="str">
        <f t="shared" si="12"/>
        <v>95-99MaleET04</v>
      </c>
      <c r="F238" s="433">
        <v>2020</v>
      </c>
      <c r="G238" s="435">
        <f>$G$234*$H46</f>
        <v>538.25832554156261</v>
      </c>
      <c r="H238" s="75">
        <f t="shared" si="14"/>
        <v>7.6428818298928582E-3</v>
      </c>
    </row>
    <row r="239" spans="1:8" x14ac:dyDescent="0.35">
      <c r="A239" s="433" t="s">
        <v>2872</v>
      </c>
      <c r="B239" s="433" t="s">
        <v>809</v>
      </c>
      <c r="C239" s="433" t="s">
        <v>116</v>
      </c>
      <c r="D239" s="437" t="s">
        <v>994</v>
      </c>
      <c r="E239" t="str">
        <f t="shared" si="12"/>
        <v>100+MaleET04</v>
      </c>
      <c r="F239" s="433">
        <v>2020</v>
      </c>
      <c r="G239" s="435">
        <f>$G$234*$H47</f>
        <v>50.064109415736297</v>
      </c>
      <c r="H239" s="75">
        <f t="shared" si="14"/>
        <v>7.1087441480503972E-4</v>
      </c>
    </row>
    <row r="240" spans="1:8" x14ac:dyDescent="0.35">
      <c r="A240" t="s">
        <v>2873</v>
      </c>
      <c r="B240" t="s">
        <v>2874</v>
      </c>
      <c r="C240" t="s">
        <v>117</v>
      </c>
      <c r="D240" s="411" t="s">
        <v>3347</v>
      </c>
      <c r="E240" t="str">
        <f t="shared" si="12"/>
        <v>&lt;1 yearFemaleET05</v>
      </c>
      <c r="F240">
        <v>2020</v>
      </c>
      <c r="G240" s="124">
        <v>76260.637145864705</v>
      </c>
    </row>
    <row r="241" spans="1:7" x14ac:dyDescent="0.35">
      <c r="A241" t="s">
        <v>2873</v>
      </c>
      <c r="B241" t="s">
        <v>2874</v>
      </c>
      <c r="C241" t="s">
        <v>117</v>
      </c>
      <c r="D241" s="434" t="s">
        <v>169</v>
      </c>
      <c r="E241" t="str">
        <f t="shared" si="12"/>
        <v>1-4FemaleET05</v>
      </c>
      <c r="F241">
        <v>2020</v>
      </c>
      <c r="G241" s="124">
        <v>281870.286449618</v>
      </c>
    </row>
    <row r="242" spans="1:7" x14ac:dyDescent="0.35">
      <c r="A242" s="433" t="s">
        <v>2873</v>
      </c>
      <c r="B242" s="433" t="s">
        <v>2874</v>
      </c>
      <c r="C242" s="433" t="s">
        <v>117</v>
      </c>
      <c r="D242" s="436" t="s">
        <v>981</v>
      </c>
      <c r="E242" t="str">
        <f t="shared" si="12"/>
        <v>0-4FemaleET05</v>
      </c>
      <c r="F242" s="433">
        <v>2020</v>
      </c>
      <c r="G242" s="435">
        <f>G241+G240</f>
        <v>358130.92359548272</v>
      </c>
    </row>
    <row r="243" spans="1:7" x14ac:dyDescent="0.35">
      <c r="A243" t="s">
        <v>2873</v>
      </c>
      <c r="B243" t="s">
        <v>2874</v>
      </c>
      <c r="C243" t="s">
        <v>117</v>
      </c>
      <c r="D243" s="434" t="s">
        <v>982</v>
      </c>
      <c r="E243" t="str">
        <f t="shared" si="12"/>
        <v>5-9FemaleET05</v>
      </c>
      <c r="F243">
        <v>2020</v>
      </c>
      <c r="G243" s="124">
        <v>434547.85484131402</v>
      </c>
    </row>
    <row r="244" spans="1:7" x14ac:dyDescent="0.35">
      <c r="A244" t="s">
        <v>2873</v>
      </c>
      <c r="B244" t="s">
        <v>2874</v>
      </c>
      <c r="C244" t="s">
        <v>117</v>
      </c>
      <c r="D244" s="434" t="s">
        <v>983</v>
      </c>
      <c r="E244" t="str">
        <f t="shared" si="12"/>
        <v>10-14FemaleET05</v>
      </c>
      <c r="F244">
        <v>2020</v>
      </c>
      <c r="G244" s="124">
        <v>506348.747417718</v>
      </c>
    </row>
    <row r="245" spans="1:7" x14ac:dyDescent="0.35">
      <c r="A245" t="s">
        <v>2873</v>
      </c>
      <c r="B245" t="s">
        <v>2874</v>
      </c>
      <c r="C245" t="s">
        <v>117</v>
      </c>
      <c r="D245" s="434" t="s">
        <v>664</v>
      </c>
      <c r="E245" t="str">
        <f t="shared" si="12"/>
        <v>15-19FemaleET05</v>
      </c>
      <c r="F245">
        <v>2020</v>
      </c>
      <c r="G245" s="124">
        <v>396366.61503691197</v>
      </c>
    </row>
    <row r="246" spans="1:7" x14ac:dyDescent="0.35">
      <c r="A246" t="s">
        <v>2873</v>
      </c>
      <c r="B246" t="s">
        <v>2874</v>
      </c>
      <c r="C246" t="s">
        <v>117</v>
      </c>
      <c r="D246" s="434" t="s">
        <v>665</v>
      </c>
      <c r="E246" t="str">
        <f t="shared" si="12"/>
        <v>20-24FemaleET05</v>
      </c>
      <c r="F246">
        <v>2020</v>
      </c>
      <c r="G246" s="124">
        <v>304756.14636732597</v>
      </c>
    </row>
    <row r="247" spans="1:7" x14ac:dyDescent="0.35">
      <c r="A247" t="s">
        <v>2873</v>
      </c>
      <c r="B247" t="s">
        <v>2874</v>
      </c>
      <c r="C247" t="s">
        <v>117</v>
      </c>
      <c r="D247" s="434" t="s">
        <v>667</v>
      </c>
      <c r="E247" t="str">
        <f t="shared" si="12"/>
        <v>25-29FemaleET05</v>
      </c>
      <c r="F247">
        <v>2020</v>
      </c>
      <c r="G247" s="124">
        <v>240507.58298685</v>
      </c>
    </row>
    <row r="248" spans="1:7" x14ac:dyDescent="0.35">
      <c r="A248" t="s">
        <v>2873</v>
      </c>
      <c r="B248" t="s">
        <v>2874</v>
      </c>
      <c r="C248" t="s">
        <v>117</v>
      </c>
      <c r="D248" s="434" t="s">
        <v>670</v>
      </c>
      <c r="E248" t="str">
        <f t="shared" si="12"/>
        <v>30-34FemaleET05</v>
      </c>
      <c r="F248">
        <v>2020</v>
      </c>
      <c r="G248" s="124">
        <v>239330.76906779001</v>
      </c>
    </row>
    <row r="249" spans="1:7" x14ac:dyDescent="0.35">
      <c r="A249" t="s">
        <v>2873</v>
      </c>
      <c r="B249" t="s">
        <v>2874</v>
      </c>
      <c r="C249" t="s">
        <v>117</v>
      </c>
      <c r="D249" s="434" t="s">
        <v>672</v>
      </c>
      <c r="E249" t="str">
        <f t="shared" si="12"/>
        <v>35-39FemaleET05</v>
      </c>
      <c r="F249">
        <v>2020</v>
      </c>
      <c r="G249" s="124">
        <v>210649.46011112601</v>
      </c>
    </row>
    <row r="250" spans="1:7" x14ac:dyDescent="0.35">
      <c r="A250" t="s">
        <v>2873</v>
      </c>
      <c r="B250" t="s">
        <v>2874</v>
      </c>
      <c r="C250" t="s">
        <v>117</v>
      </c>
      <c r="D250" s="434" t="s">
        <v>674</v>
      </c>
      <c r="E250" t="str">
        <f t="shared" si="12"/>
        <v>40-44FemaleET05</v>
      </c>
      <c r="F250">
        <v>2020</v>
      </c>
      <c r="G250" s="124">
        <v>180201.41343763401</v>
      </c>
    </row>
    <row r="251" spans="1:7" x14ac:dyDescent="0.35">
      <c r="A251" t="s">
        <v>2873</v>
      </c>
      <c r="B251" t="s">
        <v>2874</v>
      </c>
      <c r="C251" t="s">
        <v>117</v>
      </c>
      <c r="D251" s="434" t="s">
        <v>676</v>
      </c>
      <c r="E251" t="str">
        <f t="shared" si="12"/>
        <v>45-49FemaleET05</v>
      </c>
      <c r="F251">
        <v>2020</v>
      </c>
      <c r="G251" s="124">
        <v>108798.558721978</v>
      </c>
    </row>
    <row r="252" spans="1:7" x14ac:dyDescent="0.35">
      <c r="A252" t="s">
        <v>2873</v>
      </c>
      <c r="B252" t="s">
        <v>2874</v>
      </c>
      <c r="C252" t="s">
        <v>117</v>
      </c>
      <c r="D252" s="434" t="s">
        <v>984</v>
      </c>
      <c r="E252" t="str">
        <f t="shared" si="12"/>
        <v>50-54FemaleET05</v>
      </c>
      <c r="F252">
        <v>2020</v>
      </c>
      <c r="G252" s="124">
        <v>80521.852658871503</v>
      </c>
    </row>
    <row r="253" spans="1:7" x14ac:dyDescent="0.35">
      <c r="A253" t="s">
        <v>2873</v>
      </c>
      <c r="B253" t="s">
        <v>2874</v>
      </c>
      <c r="C253" t="s">
        <v>117</v>
      </c>
      <c r="D253" s="434" t="s">
        <v>985</v>
      </c>
      <c r="E253" t="str">
        <f t="shared" si="12"/>
        <v>55-59FemaleET05</v>
      </c>
      <c r="F253">
        <v>2020</v>
      </c>
      <c r="G253" s="124">
        <v>48484.359552839698</v>
      </c>
    </row>
    <row r="254" spans="1:7" x14ac:dyDescent="0.35">
      <c r="A254" t="s">
        <v>2873</v>
      </c>
      <c r="B254" t="s">
        <v>2874</v>
      </c>
      <c r="C254" t="s">
        <v>117</v>
      </c>
      <c r="D254" s="434" t="s">
        <v>986</v>
      </c>
      <c r="E254" t="str">
        <f t="shared" si="12"/>
        <v>60-64FemaleET05</v>
      </c>
      <c r="F254">
        <v>2020</v>
      </c>
      <c r="G254" s="124">
        <v>39133.660457485297</v>
      </c>
    </row>
    <row r="255" spans="1:7" x14ac:dyDescent="0.35">
      <c r="A255" t="s">
        <v>2873</v>
      </c>
      <c r="B255" t="s">
        <v>2874</v>
      </c>
      <c r="C255" t="s">
        <v>117</v>
      </c>
      <c r="D255" s="434" t="s">
        <v>987</v>
      </c>
      <c r="E255" t="str">
        <f t="shared" si="12"/>
        <v>65-69FemaleET05</v>
      </c>
      <c r="F255">
        <v>2020</v>
      </c>
      <c r="G255" s="124">
        <v>17533.5433048345</v>
      </c>
    </row>
    <row r="256" spans="1:7" x14ac:dyDescent="0.35">
      <c r="A256" t="s">
        <v>2873</v>
      </c>
      <c r="B256" t="s">
        <v>2874</v>
      </c>
      <c r="C256" t="s">
        <v>117</v>
      </c>
      <c r="D256" s="434" t="s">
        <v>988</v>
      </c>
      <c r="E256" t="str">
        <f t="shared" si="12"/>
        <v>70-74FemaleET05</v>
      </c>
      <c r="F256">
        <v>2020</v>
      </c>
      <c r="G256" s="124">
        <v>14142.340144311</v>
      </c>
    </row>
    <row r="257" spans="1:8" x14ac:dyDescent="0.35">
      <c r="A257" t="s">
        <v>2873</v>
      </c>
      <c r="B257" t="s">
        <v>2874</v>
      </c>
      <c r="C257" t="s">
        <v>117</v>
      </c>
      <c r="D257" s="434" t="s">
        <v>989</v>
      </c>
      <c r="E257" t="str">
        <f t="shared" si="12"/>
        <v>75-79FemaleET05</v>
      </c>
      <c r="F257">
        <v>2020</v>
      </c>
      <c r="G257" s="124">
        <v>10338.414911215799</v>
      </c>
    </row>
    <row r="258" spans="1:8" x14ac:dyDescent="0.35">
      <c r="A258" t="s">
        <v>2873</v>
      </c>
      <c r="B258" t="s">
        <v>2874</v>
      </c>
      <c r="C258" t="s">
        <v>117</v>
      </c>
      <c r="D258" s="434" t="s">
        <v>3346</v>
      </c>
      <c r="E258" t="str">
        <f t="shared" si="12"/>
        <v>80+FemaleET05</v>
      </c>
      <c r="F258">
        <v>2020</v>
      </c>
      <c r="G258" s="124">
        <v>6129.3066115095198</v>
      </c>
    </row>
    <row r="259" spans="1:8" x14ac:dyDescent="0.35">
      <c r="A259" s="433" t="s">
        <v>2873</v>
      </c>
      <c r="B259" s="433" t="s">
        <v>2874</v>
      </c>
      <c r="C259" s="433" t="s">
        <v>117</v>
      </c>
      <c r="D259" s="437" t="s">
        <v>990</v>
      </c>
      <c r="E259" t="str">
        <f t="shared" si="12"/>
        <v>80-84FemaleET05</v>
      </c>
      <c r="F259" s="433">
        <v>2020</v>
      </c>
      <c r="G259" s="435">
        <f>$G$258*$H20</f>
        <v>3963.8243686362216</v>
      </c>
      <c r="H259" s="75">
        <f>G259/SUM($G$259:$G$263)</f>
        <v>0.64670029089310244</v>
      </c>
    </row>
    <row r="260" spans="1:8" x14ac:dyDescent="0.35">
      <c r="A260" s="433" t="s">
        <v>2873</v>
      </c>
      <c r="B260" s="433" t="s">
        <v>2874</v>
      </c>
      <c r="C260" s="433" t="s">
        <v>117</v>
      </c>
      <c r="D260" s="437" t="s">
        <v>991</v>
      </c>
      <c r="E260" t="str">
        <f t="shared" si="12"/>
        <v>85-89FemaleET05</v>
      </c>
      <c r="F260" s="433">
        <v>2020</v>
      </c>
      <c r="G260" s="435">
        <f>$G$258*$H21</f>
        <v>1654.6692618490401</v>
      </c>
      <c r="H260" s="75">
        <f t="shared" ref="H260:H263" si="15">G260/SUM($G$259:$G$263)</f>
        <v>0.26996026903629317</v>
      </c>
    </row>
    <row r="261" spans="1:8" x14ac:dyDescent="0.35">
      <c r="A261" s="433" t="s">
        <v>2873</v>
      </c>
      <c r="B261" s="433" t="s">
        <v>2874</v>
      </c>
      <c r="C261" s="433" t="s">
        <v>117</v>
      </c>
      <c r="D261" s="437" t="s">
        <v>992</v>
      </c>
      <c r="E261" t="str">
        <f t="shared" si="12"/>
        <v>90-94FemaleET05</v>
      </c>
      <c r="F261" s="433">
        <v>2020</v>
      </c>
      <c r="G261" s="435">
        <f>$G$258*$H22</f>
        <v>438.65432502836234</v>
      </c>
      <c r="H261" s="75">
        <f t="shared" si="15"/>
        <v>7.1566712653053435E-2</v>
      </c>
    </row>
    <row r="262" spans="1:8" x14ac:dyDescent="0.35">
      <c r="A262" s="433" t="s">
        <v>2873</v>
      </c>
      <c r="B262" s="433" t="s">
        <v>2874</v>
      </c>
      <c r="C262" s="433" t="s">
        <v>117</v>
      </c>
      <c r="D262" s="437" t="s">
        <v>993</v>
      </c>
      <c r="E262" t="str">
        <f t="shared" si="12"/>
        <v>95-99FemaleET05</v>
      </c>
      <c r="F262" s="433">
        <v>2020</v>
      </c>
      <c r="G262" s="435">
        <f>$G$258*$H23</f>
        <v>67.022600102276712</v>
      </c>
      <c r="H262" s="75">
        <f t="shared" si="15"/>
        <v>1.0934776859820113E-2</v>
      </c>
    </row>
    <row r="263" spans="1:8" x14ac:dyDescent="0.35">
      <c r="A263" s="433" t="s">
        <v>2873</v>
      </c>
      <c r="B263" s="433" t="s">
        <v>2874</v>
      </c>
      <c r="C263" s="433" t="s">
        <v>117</v>
      </c>
      <c r="D263" s="437" t="s">
        <v>994</v>
      </c>
      <c r="E263" t="str">
        <f t="shared" ref="E263:E326" si="16">_xlfn.CONCAT(D263,C263,A263)</f>
        <v>100+FemaleET05</v>
      </c>
      <c r="F263" s="433">
        <v>2020</v>
      </c>
      <c r="G263" s="435">
        <f>$G$258*$H24</f>
        <v>5.1360558936185248</v>
      </c>
      <c r="H263" s="75">
        <f t="shared" si="15"/>
        <v>8.379505577309702E-4</v>
      </c>
    </row>
    <row r="264" spans="1:8" x14ac:dyDescent="0.35">
      <c r="A264" t="s">
        <v>2873</v>
      </c>
      <c r="B264" t="s">
        <v>2874</v>
      </c>
      <c r="C264" t="s">
        <v>116</v>
      </c>
      <c r="D264" s="411" t="s">
        <v>3347</v>
      </c>
      <c r="E264" t="str">
        <f t="shared" si="16"/>
        <v>&lt;1 yearMaleET05</v>
      </c>
      <c r="F264">
        <v>2020</v>
      </c>
      <c r="G264" s="124">
        <v>89331.089840643093</v>
      </c>
    </row>
    <row r="265" spans="1:8" x14ac:dyDescent="0.35">
      <c r="A265" t="s">
        <v>2873</v>
      </c>
      <c r="B265" t="s">
        <v>2874</v>
      </c>
      <c r="C265" t="s">
        <v>116</v>
      </c>
      <c r="D265" s="434" t="s">
        <v>169</v>
      </c>
      <c r="E265" t="str">
        <f t="shared" si="16"/>
        <v>1-4MaleET05</v>
      </c>
      <c r="F265">
        <v>2020</v>
      </c>
      <c r="G265" s="124">
        <v>330198.938667237</v>
      </c>
    </row>
    <row r="266" spans="1:8" x14ac:dyDescent="0.35">
      <c r="A266" s="433" t="s">
        <v>2873</v>
      </c>
      <c r="B266" s="433" t="s">
        <v>2874</v>
      </c>
      <c r="C266" s="433" t="s">
        <v>116</v>
      </c>
      <c r="D266" s="436" t="s">
        <v>981</v>
      </c>
      <c r="E266" t="str">
        <f t="shared" si="16"/>
        <v>0-4MaleET05</v>
      </c>
      <c r="F266" s="433">
        <v>2020</v>
      </c>
      <c r="G266" s="435">
        <f>G265+G264</f>
        <v>419530.02850788011</v>
      </c>
    </row>
    <row r="267" spans="1:8" x14ac:dyDescent="0.35">
      <c r="A267" t="s">
        <v>2873</v>
      </c>
      <c r="B267" t="s">
        <v>2874</v>
      </c>
      <c r="C267" t="s">
        <v>116</v>
      </c>
      <c r="D267" s="434" t="s">
        <v>982</v>
      </c>
      <c r="E267" t="str">
        <f t="shared" si="16"/>
        <v>5-9MaleET05</v>
      </c>
      <c r="F267">
        <v>2020</v>
      </c>
      <c r="G267" s="124">
        <v>536488.98368433805</v>
      </c>
    </row>
    <row r="268" spans="1:8" x14ac:dyDescent="0.35">
      <c r="A268" t="s">
        <v>2873</v>
      </c>
      <c r="B268" t="s">
        <v>2874</v>
      </c>
      <c r="C268" t="s">
        <v>116</v>
      </c>
      <c r="D268" s="434" t="s">
        <v>983</v>
      </c>
      <c r="E268" t="str">
        <f t="shared" si="16"/>
        <v>10-14MaleET05</v>
      </c>
      <c r="F268">
        <v>2020</v>
      </c>
      <c r="G268" s="124">
        <v>655165.99374882795</v>
      </c>
    </row>
    <row r="269" spans="1:8" x14ac:dyDescent="0.35">
      <c r="A269" t="s">
        <v>2873</v>
      </c>
      <c r="B269" t="s">
        <v>2874</v>
      </c>
      <c r="C269" t="s">
        <v>116</v>
      </c>
      <c r="D269" s="434" t="s">
        <v>664</v>
      </c>
      <c r="E269" t="str">
        <f t="shared" si="16"/>
        <v>15-19MaleET05</v>
      </c>
      <c r="F269">
        <v>2020</v>
      </c>
      <c r="G269" s="124">
        <v>554206.00076907105</v>
      </c>
    </row>
    <row r="270" spans="1:8" x14ac:dyDescent="0.35">
      <c r="A270" t="s">
        <v>2873</v>
      </c>
      <c r="B270" t="s">
        <v>2874</v>
      </c>
      <c r="C270" t="s">
        <v>116</v>
      </c>
      <c r="D270" s="434" t="s">
        <v>665</v>
      </c>
      <c r="E270" t="str">
        <f t="shared" si="16"/>
        <v>20-24MaleET05</v>
      </c>
      <c r="F270">
        <v>2020</v>
      </c>
      <c r="G270" s="124">
        <v>406106.78383336897</v>
      </c>
    </row>
    <row r="271" spans="1:8" x14ac:dyDescent="0.35">
      <c r="A271" t="s">
        <v>2873</v>
      </c>
      <c r="B271" t="s">
        <v>2874</v>
      </c>
      <c r="C271" t="s">
        <v>116</v>
      </c>
      <c r="D271" s="434" t="s">
        <v>667</v>
      </c>
      <c r="E271" t="str">
        <f t="shared" si="16"/>
        <v>25-29MaleET05</v>
      </c>
      <c r="F271">
        <v>2020</v>
      </c>
      <c r="G271" s="124">
        <v>259721.08414688701</v>
      </c>
    </row>
    <row r="272" spans="1:8" x14ac:dyDescent="0.35">
      <c r="A272" t="s">
        <v>2873</v>
      </c>
      <c r="B272" t="s">
        <v>2874</v>
      </c>
      <c r="C272" t="s">
        <v>116</v>
      </c>
      <c r="D272" s="434" t="s">
        <v>670</v>
      </c>
      <c r="E272" t="str">
        <f t="shared" si="16"/>
        <v>30-34MaleET05</v>
      </c>
      <c r="F272">
        <v>2020</v>
      </c>
      <c r="G272" s="124">
        <v>187232.476787261</v>
      </c>
    </row>
    <row r="273" spans="1:8" x14ac:dyDescent="0.35">
      <c r="A273" t="s">
        <v>2873</v>
      </c>
      <c r="B273" t="s">
        <v>2874</v>
      </c>
      <c r="C273" t="s">
        <v>116</v>
      </c>
      <c r="D273" s="434" t="s">
        <v>672</v>
      </c>
      <c r="E273" t="str">
        <f t="shared" si="16"/>
        <v>35-39MaleET05</v>
      </c>
      <c r="F273">
        <v>2020</v>
      </c>
      <c r="G273" s="124">
        <v>170507.530506782</v>
      </c>
    </row>
    <row r="274" spans="1:8" x14ac:dyDescent="0.35">
      <c r="A274" t="s">
        <v>2873</v>
      </c>
      <c r="B274" t="s">
        <v>2874</v>
      </c>
      <c r="C274" t="s">
        <v>116</v>
      </c>
      <c r="D274" s="434" t="s">
        <v>674</v>
      </c>
      <c r="E274" t="str">
        <f t="shared" si="16"/>
        <v>40-44MaleET05</v>
      </c>
      <c r="F274">
        <v>2020</v>
      </c>
      <c r="G274" s="124">
        <v>190262.64365420799</v>
      </c>
    </row>
    <row r="275" spans="1:8" x14ac:dyDescent="0.35">
      <c r="A275" t="s">
        <v>2873</v>
      </c>
      <c r="B275" t="s">
        <v>2874</v>
      </c>
      <c r="C275" t="s">
        <v>116</v>
      </c>
      <c r="D275" s="434" t="s">
        <v>676</v>
      </c>
      <c r="E275" t="str">
        <f t="shared" si="16"/>
        <v>45-49MaleET05</v>
      </c>
      <c r="F275">
        <v>2020</v>
      </c>
      <c r="G275" s="124">
        <v>131298.46196733401</v>
      </c>
    </row>
    <row r="276" spans="1:8" x14ac:dyDescent="0.35">
      <c r="A276" t="s">
        <v>2873</v>
      </c>
      <c r="B276" t="s">
        <v>2874</v>
      </c>
      <c r="C276" t="s">
        <v>116</v>
      </c>
      <c r="D276" s="434" t="s">
        <v>984</v>
      </c>
      <c r="E276" t="str">
        <f t="shared" si="16"/>
        <v>50-54MaleET05</v>
      </c>
      <c r="F276">
        <v>2020</v>
      </c>
      <c r="G276" s="124">
        <v>117765.557496447</v>
      </c>
    </row>
    <row r="277" spans="1:8" x14ac:dyDescent="0.35">
      <c r="A277" t="s">
        <v>2873</v>
      </c>
      <c r="B277" t="s">
        <v>2874</v>
      </c>
      <c r="C277" t="s">
        <v>116</v>
      </c>
      <c r="D277" s="434" t="s">
        <v>985</v>
      </c>
      <c r="E277" t="str">
        <f t="shared" si="16"/>
        <v>55-59MaleET05</v>
      </c>
      <c r="F277">
        <v>2020</v>
      </c>
      <c r="G277" s="124">
        <v>67233.373660287805</v>
      </c>
    </row>
    <row r="278" spans="1:8" x14ac:dyDescent="0.35">
      <c r="A278" t="s">
        <v>2873</v>
      </c>
      <c r="B278" t="s">
        <v>2874</v>
      </c>
      <c r="C278" t="s">
        <v>116</v>
      </c>
      <c r="D278" s="434" t="s">
        <v>986</v>
      </c>
      <c r="E278" t="str">
        <f t="shared" si="16"/>
        <v>60-64MaleET05</v>
      </c>
      <c r="F278">
        <v>2020</v>
      </c>
      <c r="G278" s="124">
        <v>71672.810378035501</v>
      </c>
    </row>
    <row r="279" spans="1:8" x14ac:dyDescent="0.35">
      <c r="A279" t="s">
        <v>2873</v>
      </c>
      <c r="B279" t="s">
        <v>2874</v>
      </c>
      <c r="C279" t="s">
        <v>116</v>
      </c>
      <c r="D279" s="434" t="s">
        <v>987</v>
      </c>
      <c r="E279" t="str">
        <f t="shared" si="16"/>
        <v>65-69MaleET05</v>
      </c>
      <c r="F279">
        <v>2020</v>
      </c>
      <c r="G279" s="124">
        <v>27323.691862708802</v>
      </c>
    </row>
    <row r="280" spans="1:8" x14ac:dyDescent="0.35">
      <c r="A280" t="s">
        <v>2873</v>
      </c>
      <c r="B280" t="s">
        <v>2874</v>
      </c>
      <c r="C280" t="s">
        <v>116</v>
      </c>
      <c r="D280" s="434" t="s">
        <v>988</v>
      </c>
      <c r="E280" t="str">
        <f t="shared" si="16"/>
        <v>70-74MaleET05</v>
      </c>
      <c r="F280">
        <v>2020</v>
      </c>
      <c r="G280" s="124">
        <v>26608.587446709102</v>
      </c>
    </row>
    <row r="281" spans="1:8" x14ac:dyDescent="0.35">
      <c r="A281" t="s">
        <v>2873</v>
      </c>
      <c r="B281" t="s">
        <v>2874</v>
      </c>
      <c r="C281" t="s">
        <v>116</v>
      </c>
      <c r="D281" s="434" t="s">
        <v>989</v>
      </c>
      <c r="E281" t="str">
        <f t="shared" si="16"/>
        <v>75-79MaleET05</v>
      </c>
      <c r="F281">
        <v>2020</v>
      </c>
      <c r="G281" s="124">
        <v>11692.1939939896</v>
      </c>
    </row>
    <row r="282" spans="1:8" x14ac:dyDescent="0.35">
      <c r="A282" t="s">
        <v>2873</v>
      </c>
      <c r="B282" t="s">
        <v>2874</v>
      </c>
      <c r="C282" t="s">
        <v>116</v>
      </c>
      <c r="D282" s="434" t="s">
        <v>3346</v>
      </c>
      <c r="E282" t="str">
        <f t="shared" si="16"/>
        <v>80+MaleET05</v>
      </c>
      <c r="F282">
        <v>2020</v>
      </c>
      <c r="G282" s="124">
        <v>7043.0515939759698</v>
      </c>
    </row>
    <row r="283" spans="1:8" x14ac:dyDescent="0.35">
      <c r="A283" s="433" t="s">
        <v>2873</v>
      </c>
      <c r="B283" s="433" t="s">
        <v>2874</v>
      </c>
      <c r="C283" s="433" t="s">
        <v>116</v>
      </c>
      <c r="D283" s="437" t="s">
        <v>990</v>
      </c>
      <c r="E283" t="str">
        <f t="shared" si="16"/>
        <v>80-84MaleET05</v>
      </c>
      <c r="F283" s="433">
        <v>2020</v>
      </c>
      <c r="G283" s="435">
        <f>$G$282*$H43</f>
        <v>4670.1128116950895</v>
      </c>
      <c r="H283" s="75">
        <f>G283/SUM($G$283:$G$287)</f>
        <v>0.66308087472900357</v>
      </c>
    </row>
    <row r="284" spans="1:8" x14ac:dyDescent="0.35">
      <c r="A284" s="433" t="s">
        <v>2873</v>
      </c>
      <c r="B284" s="433" t="s">
        <v>2874</v>
      </c>
      <c r="C284" s="433" t="s">
        <v>116</v>
      </c>
      <c r="D284" s="437" t="s">
        <v>991</v>
      </c>
      <c r="E284" t="str">
        <f t="shared" si="16"/>
        <v>85-89MaleET05</v>
      </c>
      <c r="F284" s="433">
        <v>2020</v>
      </c>
      <c r="G284" s="435">
        <f>$G$282*$H44</f>
        <v>1863.9125017943995</v>
      </c>
      <c r="H284" s="75">
        <f t="shared" ref="H284:H287" si="17">G284/SUM($G$283:$G$287)</f>
        <v>0.26464558393816573</v>
      </c>
    </row>
    <row r="285" spans="1:8" x14ac:dyDescent="0.35">
      <c r="A285" s="433" t="s">
        <v>2873</v>
      </c>
      <c r="B285" s="433" t="s">
        <v>2874</v>
      </c>
      <c r="C285" s="433" t="s">
        <v>116</v>
      </c>
      <c r="D285" s="437" t="s">
        <v>992</v>
      </c>
      <c r="E285" t="str">
        <f t="shared" si="16"/>
        <v>90-94MaleET05</v>
      </c>
      <c r="F285" s="433">
        <v>2020</v>
      </c>
      <c r="G285" s="435">
        <f>$G$282*$H45</f>
        <v>450.19034425157457</v>
      </c>
      <c r="H285" s="75">
        <f t="shared" si="17"/>
        <v>6.3919785088132716E-2</v>
      </c>
    </row>
    <row r="286" spans="1:8" x14ac:dyDescent="0.35">
      <c r="A286" s="433" t="s">
        <v>2873</v>
      </c>
      <c r="B286" s="433" t="s">
        <v>2874</v>
      </c>
      <c r="C286" s="433" t="s">
        <v>116</v>
      </c>
      <c r="D286" s="437" t="s">
        <v>993</v>
      </c>
      <c r="E286" t="str">
        <f t="shared" si="16"/>
        <v>95-99MaleET05</v>
      </c>
      <c r="F286" s="433">
        <v>2020</v>
      </c>
      <c r="G286" s="435">
        <f>$G$282*$H46</f>
        <v>53.829211054596875</v>
      </c>
      <c r="H286" s="75">
        <f t="shared" si="17"/>
        <v>7.6428818298928574E-3</v>
      </c>
    </row>
    <row r="287" spans="1:8" x14ac:dyDescent="0.35">
      <c r="A287" s="433" t="s">
        <v>2873</v>
      </c>
      <c r="B287" s="433" t="s">
        <v>2874</v>
      </c>
      <c r="C287" s="433" t="s">
        <v>116</v>
      </c>
      <c r="D287" s="437" t="s">
        <v>994</v>
      </c>
      <c r="E287" t="str">
        <f t="shared" si="16"/>
        <v>100+MaleET05</v>
      </c>
      <c r="F287" s="433">
        <v>2020</v>
      </c>
      <c r="G287" s="435">
        <f>$G$282*$H47</f>
        <v>5.0067251803093695</v>
      </c>
      <c r="H287" s="75">
        <f t="shared" si="17"/>
        <v>7.1087441480503961E-4</v>
      </c>
    </row>
    <row r="288" spans="1:8" x14ac:dyDescent="0.35">
      <c r="A288" t="s">
        <v>2876</v>
      </c>
      <c r="B288" t="s">
        <v>3349</v>
      </c>
      <c r="C288" t="s">
        <v>117</v>
      </c>
      <c r="D288" s="411" t="s">
        <v>3347</v>
      </c>
      <c r="E288" t="str">
        <f t="shared" si="16"/>
        <v>&lt;1 yearFemaleET06</v>
      </c>
      <c r="F288">
        <v>2020</v>
      </c>
      <c r="G288" s="124">
        <v>23127.1246401108</v>
      </c>
    </row>
    <row r="289" spans="1:7" x14ac:dyDescent="0.35">
      <c r="A289" t="s">
        <v>2876</v>
      </c>
      <c r="B289" t="s">
        <v>3349</v>
      </c>
      <c r="C289" t="s">
        <v>117</v>
      </c>
      <c r="D289" s="434" t="s">
        <v>169</v>
      </c>
      <c r="E289" t="str">
        <f t="shared" si="16"/>
        <v>1-4FemaleET06</v>
      </c>
      <c r="F289">
        <v>2020</v>
      </c>
      <c r="G289" s="124">
        <v>85481.164600863995</v>
      </c>
    </row>
    <row r="290" spans="1:7" x14ac:dyDescent="0.35">
      <c r="A290" s="433" t="s">
        <v>2876</v>
      </c>
      <c r="B290" s="433" t="s">
        <v>3349</v>
      </c>
      <c r="C290" s="433" t="s">
        <v>117</v>
      </c>
      <c r="D290" s="436" t="s">
        <v>981</v>
      </c>
      <c r="E290" t="str">
        <f t="shared" si="16"/>
        <v>0-4FemaleET06</v>
      </c>
      <c r="F290" s="433">
        <v>2020</v>
      </c>
      <c r="G290" s="435">
        <f>G289+G288</f>
        <v>108608.28924097479</v>
      </c>
    </row>
    <row r="291" spans="1:7" x14ac:dyDescent="0.35">
      <c r="A291" t="s">
        <v>2876</v>
      </c>
      <c r="B291" t="s">
        <v>3349</v>
      </c>
      <c r="C291" t="s">
        <v>117</v>
      </c>
      <c r="D291" s="434" t="s">
        <v>982</v>
      </c>
      <c r="E291" t="str">
        <f t="shared" si="16"/>
        <v>5-9FemaleET06</v>
      </c>
      <c r="F291">
        <v>2020</v>
      </c>
      <c r="G291" s="124">
        <v>86163.567998751998</v>
      </c>
    </row>
    <row r="292" spans="1:7" x14ac:dyDescent="0.35">
      <c r="A292" t="s">
        <v>2876</v>
      </c>
      <c r="B292" t="s">
        <v>3349</v>
      </c>
      <c r="C292" t="s">
        <v>117</v>
      </c>
      <c r="D292" s="434" t="s">
        <v>983</v>
      </c>
      <c r="E292" t="str">
        <f t="shared" si="16"/>
        <v>10-14FemaleET06</v>
      </c>
      <c r="F292">
        <v>2020</v>
      </c>
      <c r="G292" s="124">
        <v>74398.120665468203</v>
      </c>
    </row>
    <row r="293" spans="1:7" x14ac:dyDescent="0.35">
      <c r="A293" t="s">
        <v>2876</v>
      </c>
      <c r="B293" t="s">
        <v>3349</v>
      </c>
      <c r="C293" t="s">
        <v>117</v>
      </c>
      <c r="D293" s="434" t="s">
        <v>664</v>
      </c>
      <c r="E293" t="str">
        <f t="shared" si="16"/>
        <v>15-19FemaleET06</v>
      </c>
      <c r="F293">
        <v>2020</v>
      </c>
      <c r="G293" s="124">
        <v>73520.107953250394</v>
      </c>
    </row>
    <row r="294" spans="1:7" x14ac:dyDescent="0.35">
      <c r="A294" t="s">
        <v>2876</v>
      </c>
      <c r="B294" t="s">
        <v>3349</v>
      </c>
      <c r="C294" t="s">
        <v>117</v>
      </c>
      <c r="D294" s="434" t="s">
        <v>665</v>
      </c>
      <c r="E294" t="str">
        <f t="shared" si="16"/>
        <v>20-24FemaleET06</v>
      </c>
      <c r="F294">
        <v>2020</v>
      </c>
      <c r="G294" s="124">
        <v>63406.260179176898</v>
      </c>
    </row>
    <row r="295" spans="1:7" x14ac:dyDescent="0.35">
      <c r="A295" t="s">
        <v>2876</v>
      </c>
      <c r="B295" t="s">
        <v>3349</v>
      </c>
      <c r="C295" t="s">
        <v>117</v>
      </c>
      <c r="D295" s="434" t="s">
        <v>667</v>
      </c>
      <c r="E295" t="str">
        <f t="shared" si="16"/>
        <v>25-29FemaleET06</v>
      </c>
      <c r="F295">
        <v>2020</v>
      </c>
      <c r="G295" s="124">
        <v>59164.691838420898</v>
      </c>
    </row>
    <row r="296" spans="1:7" x14ac:dyDescent="0.35">
      <c r="A296" t="s">
        <v>2876</v>
      </c>
      <c r="B296" t="s">
        <v>3349</v>
      </c>
      <c r="C296" t="s">
        <v>117</v>
      </c>
      <c r="D296" s="434" t="s">
        <v>670</v>
      </c>
      <c r="E296" t="str">
        <f t="shared" si="16"/>
        <v>30-34FemaleET06</v>
      </c>
      <c r="F296">
        <v>2020</v>
      </c>
      <c r="G296" s="124">
        <v>37722.0993190109</v>
      </c>
    </row>
    <row r="297" spans="1:7" x14ac:dyDescent="0.35">
      <c r="A297" t="s">
        <v>2876</v>
      </c>
      <c r="B297" t="s">
        <v>3349</v>
      </c>
      <c r="C297" t="s">
        <v>117</v>
      </c>
      <c r="D297" s="434" t="s">
        <v>672</v>
      </c>
      <c r="E297" t="str">
        <f t="shared" si="16"/>
        <v>35-39FemaleET06</v>
      </c>
      <c r="F297">
        <v>2020</v>
      </c>
      <c r="G297" s="124">
        <v>33699.474109902898</v>
      </c>
    </row>
    <row r="298" spans="1:7" x14ac:dyDescent="0.35">
      <c r="A298" t="s">
        <v>2876</v>
      </c>
      <c r="B298" t="s">
        <v>3349</v>
      </c>
      <c r="C298" t="s">
        <v>117</v>
      </c>
      <c r="D298" s="434" t="s">
        <v>674</v>
      </c>
      <c r="E298" t="str">
        <f t="shared" si="16"/>
        <v>40-44FemaleET06</v>
      </c>
      <c r="F298">
        <v>2020</v>
      </c>
      <c r="G298" s="124">
        <v>23793.077204536599</v>
      </c>
    </row>
    <row r="299" spans="1:7" x14ac:dyDescent="0.35">
      <c r="A299" t="s">
        <v>2876</v>
      </c>
      <c r="B299" t="s">
        <v>3349</v>
      </c>
      <c r="C299" t="s">
        <v>117</v>
      </c>
      <c r="D299" s="434" t="s">
        <v>676</v>
      </c>
      <c r="E299" t="str">
        <f t="shared" si="16"/>
        <v>45-49FemaleET06</v>
      </c>
      <c r="F299">
        <v>2020</v>
      </c>
      <c r="G299" s="124">
        <v>20313.238581553102</v>
      </c>
    </row>
    <row r="300" spans="1:7" x14ac:dyDescent="0.35">
      <c r="A300" t="s">
        <v>2876</v>
      </c>
      <c r="B300" t="s">
        <v>3349</v>
      </c>
      <c r="C300" t="s">
        <v>117</v>
      </c>
      <c r="D300" s="434" t="s">
        <v>984</v>
      </c>
      <c r="E300" t="str">
        <f t="shared" si="16"/>
        <v>50-54FemaleET06</v>
      </c>
      <c r="F300">
        <v>2020</v>
      </c>
      <c r="G300" s="124">
        <v>14896.273138737301</v>
      </c>
    </row>
    <row r="301" spans="1:7" x14ac:dyDescent="0.35">
      <c r="A301" t="s">
        <v>2876</v>
      </c>
      <c r="B301" t="s">
        <v>3349</v>
      </c>
      <c r="C301" t="s">
        <v>117</v>
      </c>
      <c r="D301" s="434" t="s">
        <v>985</v>
      </c>
      <c r="E301" t="str">
        <f t="shared" si="16"/>
        <v>55-59FemaleET06</v>
      </c>
      <c r="F301">
        <v>2020</v>
      </c>
      <c r="G301" s="124">
        <v>11115.137549823099</v>
      </c>
    </row>
    <row r="302" spans="1:7" x14ac:dyDescent="0.35">
      <c r="A302" t="s">
        <v>2876</v>
      </c>
      <c r="B302" t="s">
        <v>3349</v>
      </c>
      <c r="C302" t="s">
        <v>117</v>
      </c>
      <c r="D302" s="434" t="s">
        <v>986</v>
      </c>
      <c r="E302" t="str">
        <f t="shared" si="16"/>
        <v>60-64FemaleET06</v>
      </c>
      <c r="F302">
        <v>2020</v>
      </c>
      <c r="G302" s="124">
        <v>8371.9162282180005</v>
      </c>
    </row>
    <row r="303" spans="1:7" x14ac:dyDescent="0.35">
      <c r="A303" t="s">
        <v>2876</v>
      </c>
      <c r="B303" t="s">
        <v>3349</v>
      </c>
      <c r="C303" t="s">
        <v>117</v>
      </c>
      <c r="D303" s="434" t="s">
        <v>987</v>
      </c>
      <c r="E303" t="str">
        <f t="shared" si="16"/>
        <v>65-69FemaleET06</v>
      </c>
      <c r="F303">
        <v>2020</v>
      </c>
      <c r="G303" s="124">
        <v>6234.7945941919397</v>
      </c>
    </row>
    <row r="304" spans="1:7" x14ac:dyDescent="0.35">
      <c r="A304" t="s">
        <v>2876</v>
      </c>
      <c r="B304" t="s">
        <v>3349</v>
      </c>
      <c r="C304" t="s">
        <v>117</v>
      </c>
      <c r="D304" s="434" t="s">
        <v>988</v>
      </c>
      <c r="E304" t="str">
        <f t="shared" si="16"/>
        <v>70-74FemaleET06</v>
      </c>
      <c r="F304">
        <v>2020</v>
      </c>
      <c r="G304" s="124">
        <v>4073.7766121649101</v>
      </c>
    </row>
    <row r="305" spans="1:8" x14ac:dyDescent="0.35">
      <c r="A305" t="s">
        <v>2876</v>
      </c>
      <c r="B305" t="s">
        <v>3349</v>
      </c>
      <c r="C305" t="s">
        <v>117</v>
      </c>
      <c r="D305" s="434" t="s">
        <v>989</v>
      </c>
      <c r="E305" t="str">
        <f t="shared" si="16"/>
        <v>75-79FemaleET06</v>
      </c>
      <c r="F305">
        <v>2020</v>
      </c>
      <c r="G305" s="124">
        <v>2648.2236407662199</v>
      </c>
    </row>
    <row r="306" spans="1:8" x14ac:dyDescent="0.35">
      <c r="A306" t="s">
        <v>2876</v>
      </c>
      <c r="B306" t="s">
        <v>3349</v>
      </c>
      <c r="C306" t="s">
        <v>117</v>
      </c>
      <c r="D306" s="434" t="s">
        <v>3346</v>
      </c>
      <c r="E306" t="str">
        <f t="shared" si="16"/>
        <v>80+FemaleET06</v>
      </c>
      <c r="F306">
        <v>2020</v>
      </c>
      <c r="G306" s="124">
        <v>2265.4866188384999</v>
      </c>
    </row>
    <row r="307" spans="1:8" x14ac:dyDescent="0.35">
      <c r="A307" s="433" t="s">
        <v>2876</v>
      </c>
      <c r="B307" s="433" t="s">
        <v>3349</v>
      </c>
      <c r="C307" s="433" t="s">
        <v>117</v>
      </c>
      <c r="D307" s="437" t="s">
        <v>990</v>
      </c>
      <c r="E307" t="str">
        <f t="shared" si="16"/>
        <v>80-84FemaleET06</v>
      </c>
      <c r="F307" s="433">
        <v>2020</v>
      </c>
      <c r="G307" s="435">
        <f>$G$306*$H20</f>
        <v>1465.0908554172888</v>
      </c>
      <c r="H307" s="75">
        <f>G307/SUM($G$307:$G$311)</f>
        <v>0.64670029089310255</v>
      </c>
    </row>
    <row r="308" spans="1:8" x14ac:dyDescent="0.35">
      <c r="A308" s="433" t="s">
        <v>2876</v>
      </c>
      <c r="B308" s="433" t="s">
        <v>3349</v>
      </c>
      <c r="C308" s="433" t="s">
        <v>117</v>
      </c>
      <c r="D308" s="437" t="s">
        <v>991</v>
      </c>
      <c r="E308" t="str">
        <f t="shared" si="16"/>
        <v>85-89FemaleET06</v>
      </c>
      <c r="F308" s="433">
        <v>2020</v>
      </c>
      <c r="G308" s="435">
        <f>$G$306*$H21</f>
        <v>611.59137711976348</v>
      </c>
      <c r="H308" s="75">
        <f t="shared" ref="H308:H311" si="18">G308/SUM($G$307:$G$311)</f>
        <v>0.26996026903629317</v>
      </c>
    </row>
    <row r="309" spans="1:8" x14ac:dyDescent="0.35">
      <c r="A309" s="433" t="s">
        <v>2876</v>
      </c>
      <c r="B309" s="433" t="s">
        <v>3349</v>
      </c>
      <c r="C309" s="433" t="s">
        <v>117</v>
      </c>
      <c r="D309" s="437" t="s">
        <v>992</v>
      </c>
      <c r="E309" t="str">
        <f t="shared" si="16"/>
        <v>90-94FemaleET06</v>
      </c>
      <c r="F309" s="433">
        <v>2020</v>
      </c>
      <c r="G309" s="435">
        <f>$G$306*$H22</f>
        <v>162.13342986975249</v>
      </c>
      <c r="H309" s="75">
        <f t="shared" si="18"/>
        <v>7.1566712653053435E-2</v>
      </c>
    </row>
    <row r="310" spans="1:8" x14ac:dyDescent="0.35">
      <c r="A310" s="433" t="s">
        <v>2876</v>
      </c>
      <c r="B310" s="433" t="s">
        <v>3349</v>
      </c>
      <c r="C310" s="433" t="s">
        <v>117</v>
      </c>
      <c r="D310" s="437" t="s">
        <v>993</v>
      </c>
      <c r="E310" t="str">
        <f t="shared" si="16"/>
        <v>95-99FemaleET06</v>
      </c>
      <c r="F310" s="433">
        <v>2020</v>
      </c>
      <c r="G310" s="435">
        <f>$G$306*$H23</f>
        <v>24.772590655907333</v>
      </c>
      <c r="H310" s="75">
        <f t="shared" si="18"/>
        <v>1.0934776859820113E-2</v>
      </c>
    </row>
    <row r="311" spans="1:8" x14ac:dyDescent="0.35">
      <c r="A311" s="433" t="s">
        <v>2876</v>
      </c>
      <c r="B311" s="433" t="s">
        <v>3349</v>
      </c>
      <c r="C311" s="433" t="s">
        <v>117</v>
      </c>
      <c r="D311" s="437" t="s">
        <v>994</v>
      </c>
      <c r="E311" t="str">
        <f t="shared" si="16"/>
        <v>100+FemaleET06</v>
      </c>
      <c r="F311" s="433">
        <v>2020</v>
      </c>
      <c r="G311" s="435">
        <f>$G$306*$H24</f>
        <v>1.8983657757877705</v>
      </c>
      <c r="H311" s="75">
        <f t="shared" si="18"/>
        <v>8.379505577309702E-4</v>
      </c>
    </row>
    <row r="312" spans="1:8" x14ac:dyDescent="0.35">
      <c r="A312" t="s">
        <v>2876</v>
      </c>
      <c r="B312" t="s">
        <v>3349</v>
      </c>
      <c r="C312" t="s">
        <v>116</v>
      </c>
      <c r="D312" s="411" t="s">
        <v>3347</v>
      </c>
      <c r="E312" t="str">
        <f t="shared" si="16"/>
        <v>&lt;1 yearMaleET06</v>
      </c>
      <c r="F312">
        <v>2020</v>
      </c>
      <c r="G312" s="124">
        <v>23576.052718617</v>
      </c>
    </row>
    <row r="313" spans="1:8" x14ac:dyDescent="0.35">
      <c r="A313" t="s">
        <v>2876</v>
      </c>
      <c r="B313" t="s">
        <v>3349</v>
      </c>
      <c r="C313" t="s">
        <v>116</v>
      </c>
      <c r="D313" s="434" t="s">
        <v>169</v>
      </c>
      <c r="E313" t="str">
        <f t="shared" si="16"/>
        <v>1-4MaleET06</v>
      </c>
      <c r="F313">
        <v>2020</v>
      </c>
      <c r="G313" s="124">
        <v>87145.413228869395</v>
      </c>
    </row>
    <row r="314" spans="1:8" x14ac:dyDescent="0.35">
      <c r="A314" s="433" t="s">
        <v>2876</v>
      </c>
      <c r="B314" s="433" t="s">
        <v>3349</v>
      </c>
      <c r="C314" s="433" t="s">
        <v>116</v>
      </c>
      <c r="D314" s="436" t="s">
        <v>981</v>
      </c>
      <c r="E314" t="str">
        <f t="shared" si="16"/>
        <v>0-4MaleET06</v>
      </c>
      <c r="F314" s="433">
        <v>2020</v>
      </c>
      <c r="G314" s="435">
        <f>G313+G312</f>
        <v>110721.4659474864</v>
      </c>
    </row>
    <row r="315" spans="1:8" x14ac:dyDescent="0.35">
      <c r="A315" t="s">
        <v>2876</v>
      </c>
      <c r="B315" t="s">
        <v>3349</v>
      </c>
      <c r="C315" t="s">
        <v>116</v>
      </c>
      <c r="D315" s="434" t="s">
        <v>982</v>
      </c>
      <c r="E315" t="str">
        <f t="shared" si="16"/>
        <v>5-9MaleET06</v>
      </c>
      <c r="F315">
        <v>2020</v>
      </c>
      <c r="G315" s="124">
        <v>87359.001963555798</v>
      </c>
    </row>
    <row r="316" spans="1:8" x14ac:dyDescent="0.35">
      <c r="A316" t="s">
        <v>2876</v>
      </c>
      <c r="B316" t="s">
        <v>3349</v>
      </c>
      <c r="C316" t="s">
        <v>116</v>
      </c>
      <c r="D316" s="434" t="s">
        <v>983</v>
      </c>
      <c r="E316" t="str">
        <f t="shared" si="16"/>
        <v>10-14MaleET06</v>
      </c>
      <c r="F316">
        <v>2020</v>
      </c>
      <c r="G316" s="124">
        <v>76286.009846180605</v>
      </c>
    </row>
    <row r="317" spans="1:8" x14ac:dyDescent="0.35">
      <c r="A317" t="s">
        <v>2876</v>
      </c>
      <c r="B317" t="s">
        <v>3349</v>
      </c>
      <c r="C317" t="s">
        <v>116</v>
      </c>
      <c r="D317" s="434" t="s">
        <v>664</v>
      </c>
      <c r="E317" t="str">
        <f t="shared" si="16"/>
        <v>15-19MaleET06</v>
      </c>
      <c r="F317">
        <v>2020</v>
      </c>
      <c r="G317" s="124">
        <v>66615.012037798704</v>
      </c>
    </row>
    <row r="318" spans="1:8" x14ac:dyDescent="0.35">
      <c r="A318" t="s">
        <v>2876</v>
      </c>
      <c r="B318" t="s">
        <v>3349</v>
      </c>
      <c r="C318" t="s">
        <v>116</v>
      </c>
      <c r="D318" s="434" t="s">
        <v>665</v>
      </c>
      <c r="E318" t="str">
        <f t="shared" si="16"/>
        <v>20-24MaleET06</v>
      </c>
      <c r="F318">
        <v>2020</v>
      </c>
      <c r="G318" s="124">
        <v>58678.555654615098</v>
      </c>
    </row>
    <row r="319" spans="1:8" x14ac:dyDescent="0.35">
      <c r="A319" t="s">
        <v>2876</v>
      </c>
      <c r="B319" t="s">
        <v>3349</v>
      </c>
      <c r="C319" t="s">
        <v>116</v>
      </c>
      <c r="D319" s="434" t="s">
        <v>667</v>
      </c>
      <c r="E319" t="str">
        <f t="shared" si="16"/>
        <v>25-29MaleET06</v>
      </c>
      <c r="F319">
        <v>2020</v>
      </c>
      <c r="G319" s="124">
        <v>59789.001272059897</v>
      </c>
    </row>
    <row r="320" spans="1:8" x14ac:dyDescent="0.35">
      <c r="A320" t="s">
        <v>2876</v>
      </c>
      <c r="B320" t="s">
        <v>3349</v>
      </c>
      <c r="C320" t="s">
        <v>116</v>
      </c>
      <c r="D320" s="434" t="s">
        <v>670</v>
      </c>
      <c r="E320" t="str">
        <f t="shared" si="16"/>
        <v>30-34MaleET06</v>
      </c>
      <c r="F320">
        <v>2020</v>
      </c>
      <c r="G320" s="124">
        <v>39271.270818695397</v>
      </c>
    </row>
    <row r="321" spans="1:8" x14ac:dyDescent="0.35">
      <c r="A321" t="s">
        <v>2876</v>
      </c>
      <c r="B321" t="s">
        <v>3349</v>
      </c>
      <c r="C321" t="s">
        <v>116</v>
      </c>
      <c r="D321" s="434" t="s">
        <v>672</v>
      </c>
      <c r="E321" t="str">
        <f t="shared" si="16"/>
        <v>35-39MaleET06</v>
      </c>
      <c r="F321">
        <v>2020</v>
      </c>
      <c r="G321" s="124">
        <v>35563.641745403402</v>
      </c>
    </row>
    <row r="322" spans="1:8" x14ac:dyDescent="0.35">
      <c r="A322" t="s">
        <v>2876</v>
      </c>
      <c r="B322" t="s">
        <v>3349</v>
      </c>
      <c r="C322" t="s">
        <v>116</v>
      </c>
      <c r="D322" s="434" t="s">
        <v>674</v>
      </c>
      <c r="E322" t="str">
        <f t="shared" si="16"/>
        <v>40-44MaleET06</v>
      </c>
      <c r="F322">
        <v>2020</v>
      </c>
      <c r="G322" s="124">
        <v>25369.886903993702</v>
      </c>
    </row>
    <row r="323" spans="1:8" x14ac:dyDescent="0.35">
      <c r="A323" t="s">
        <v>2876</v>
      </c>
      <c r="B323" t="s">
        <v>3349</v>
      </c>
      <c r="C323" t="s">
        <v>116</v>
      </c>
      <c r="D323" s="434" t="s">
        <v>676</v>
      </c>
      <c r="E323" t="str">
        <f t="shared" si="16"/>
        <v>45-49MaleET06</v>
      </c>
      <c r="F323">
        <v>2020</v>
      </c>
      <c r="G323" s="124">
        <v>21323.372411172801</v>
      </c>
    </row>
    <row r="324" spans="1:8" x14ac:dyDescent="0.35">
      <c r="A324" t="s">
        <v>2876</v>
      </c>
      <c r="B324" t="s">
        <v>3349</v>
      </c>
      <c r="C324" t="s">
        <v>116</v>
      </c>
      <c r="D324" s="434" t="s">
        <v>984</v>
      </c>
      <c r="E324" t="str">
        <f t="shared" si="16"/>
        <v>50-54MaleET06</v>
      </c>
      <c r="F324">
        <v>2020</v>
      </c>
      <c r="G324" s="124">
        <v>16335.899227853801</v>
      </c>
    </row>
    <row r="325" spans="1:8" x14ac:dyDescent="0.35">
      <c r="A325" t="s">
        <v>2876</v>
      </c>
      <c r="B325" t="s">
        <v>3349</v>
      </c>
      <c r="C325" t="s">
        <v>116</v>
      </c>
      <c r="D325" s="434" t="s">
        <v>985</v>
      </c>
      <c r="E325" t="str">
        <f t="shared" si="16"/>
        <v>55-59MaleET06</v>
      </c>
      <c r="F325">
        <v>2020</v>
      </c>
      <c r="G325" s="124">
        <v>12111.475527640399</v>
      </c>
    </row>
    <row r="326" spans="1:8" x14ac:dyDescent="0.35">
      <c r="A326" t="s">
        <v>2876</v>
      </c>
      <c r="B326" t="s">
        <v>3349</v>
      </c>
      <c r="C326" t="s">
        <v>116</v>
      </c>
      <c r="D326" s="434" t="s">
        <v>986</v>
      </c>
      <c r="E326" t="str">
        <f t="shared" si="16"/>
        <v>60-64MaleET06</v>
      </c>
      <c r="F326">
        <v>2020</v>
      </c>
      <c r="G326" s="124">
        <v>9198.4844813607597</v>
      </c>
    </row>
    <row r="327" spans="1:8" x14ac:dyDescent="0.35">
      <c r="A327" t="s">
        <v>2876</v>
      </c>
      <c r="B327" t="s">
        <v>3349</v>
      </c>
      <c r="C327" t="s">
        <v>116</v>
      </c>
      <c r="D327" s="434" t="s">
        <v>987</v>
      </c>
      <c r="E327" t="str">
        <f t="shared" ref="E327:E390" si="19">_xlfn.CONCAT(D327,C327,A327)</f>
        <v>65-69MaleET06</v>
      </c>
      <c r="F327">
        <v>2020</v>
      </c>
      <c r="G327" s="124">
        <v>6366.4539338266404</v>
      </c>
    </row>
    <row r="328" spans="1:8" x14ac:dyDescent="0.35">
      <c r="A328" t="s">
        <v>2876</v>
      </c>
      <c r="B328" t="s">
        <v>3349</v>
      </c>
      <c r="C328" t="s">
        <v>116</v>
      </c>
      <c r="D328" s="434" t="s">
        <v>988</v>
      </c>
      <c r="E328" t="str">
        <f t="shared" si="19"/>
        <v>70-74MaleET06</v>
      </c>
      <c r="F328">
        <v>2020</v>
      </c>
      <c r="G328" s="124">
        <v>4138.2646426456004</v>
      </c>
    </row>
    <row r="329" spans="1:8" x14ac:dyDescent="0.35">
      <c r="A329" t="s">
        <v>2876</v>
      </c>
      <c r="B329" t="s">
        <v>3349</v>
      </c>
      <c r="C329" t="s">
        <v>116</v>
      </c>
      <c r="D329" s="434" t="s">
        <v>989</v>
      </c>
      <c r="E329" t="str">
        <f t="shared" si="19"/>
        <v>75-79MaleET06</v>
      </c>
      <c r="F329">
        <v>2020</v>
      </c>
      <c r="G329" s="124">
        <v>2336.0259235142698</v>
      </c>
    </row>
    <row r="330" spans="1:8" x14ac:dyDescent="0.35">
      <c r="A330" t="s">
        <v>2876</v>
      </c>
      <c r="B330" t="s">
        <v>3349</v>
      </c>
      <c r="C330" t="s">
        <v>116</v>
      </c>
      <c r="D330" s="434" t="s">
        <v>3346</v>
      </c>
      <c r="E330" t="str">
        <f t="shared" si="19"/>
        <v>80+MaleET06</v>
      </c>
      <c r="F330">
        <v>2020</v>
      </c>
      <c r="G330" s="124">
        <v>1693.71129303425</v>
      </c>
    </row>
    <row r="331" spans="1:8" x14ac:dyDescent="0.35">
      <c r="A331" s="433" t="s">
        <v>2876</v>
      </c>
      <c r="B331" s="433" t="s">
        <v>3349</v>
      </c>
      <c r="C331" s="433" t="s">
        <v>116</v>
      </c>
      <c r="D331" s="437" t="s">
        <v>990</v>
      </c>
      <c r="E331" t="str">
        <f t="shared" si="19"/>
        <v>80-84MaleET06</v>
      </c>
      <c r="F331" s="433">
        <v>2020</v>
      </c>
      <c r="G331" s="435">
        <f>$G$330*$H43</f>
        <v>1123.0675657235424</v>
      </c>
      <c r="H331" s="75">
        <f>G331/SUM($G$331:$G$335)</f>
        <v>0.66308087472900368</v>
      </c>
    </row>
    <row r="332" spans="1:8" x14ac:dyDescent="0.35">
      <c r="A332" s="433" t="s">
        <v>2876</v>
      </c>
      <c r="B332" s="433" t="s">
        <v>3349</v>
      </c>
      <c r="C332" s="433" t="s">
        <v>116</v>
      </c>
      <c r="D332" s="437" t="s">
        <v>991</v>
      </c>
      <c r="E332" t="str">
        <f t="shared" si="19"/>
        <v>85-89MaleET06</v>
      </c>
      <c r="F332" s="433">
        <v>2020</v>
      </c>
      <c r="G332" s="435">
        <f>$G$330*$H44</f>
        <v>448.23321416771483</v>
      </c>
      <c r="H332" s="75">
        <f t="shared" ref="H332:H335" si="20">G332/SUM($G$331:$G$335)</f>
        <v>0.26464558393816573</v>
      </c>
    </row>
    <row r="333" spans="1:8" x14ac:dyDescent="0.35">
      <c r="A333" s="433" t="s">
        <v>2876</v>
      </c>
      <c r="B333" s="433" t="s">
        <v>3349</v>
      </c>
      <c r="C333" s="433" t="s">
        <v>116</v>
      </c>
      <c r="D333" s="437" t="s">
        <v>992</v>
      </c>
      <c r="E333" t="str">
        <f t="shared" si="19"/>
        <v>90-94MaleET06</v>
      </c>
      <c r="F333" s="433">
        <v>2020</v>
      </c>
      <c r="G333" s="435">
        <f>$G$330*$H45</f>
        <v>108.26166185209264</v>
      </c>
      <c r="H333" s="75">
        <f t="shared" si="20"/>
        <v>6.3919785088132716E-2</v>
      </c>
    </row>
    <row r="334" spans="1:8" x14ac:dyDescent="0.35">
      <c r="A334" s="433" t="s">
        <v>2876</v>
      </c>
      <c r="B334" s="433" t="s">
        <v>3349</v>
      </c>
      <c r="C334" s="433" t="s">
        <v>116</v>
      </c>
      <c r="D334" s="437" t="s">
        <v>993</v>
      </c>
      <c r="E334" t="str">
        <f t="shared" si="19"/>
        <v>95-99MaleET06</v>
      </c>
      <c r="F334" s="433">
        <v>2020</v>
      </c>
      <c r="G334" s="435">
        <f>$G$330*$H46</f>
        <v>12.944835266615808</v>
      </c>
      <c r="H334" s="75">
        <f t="shared" si="20"/>
        <v>7.6428818298928582E-3</v>
      </c>
    </row>
    <row r="335" spans="1:8" x14ac:dyDescent="0.35">
      <c r="A335" s="433" t="s">
        <v>2876</v>
      </c>
      <c r="B335" s="433" t="s">
        <v>3349</v>
      </c>
      <c r="C335" s="433" t="s">
        <v>116</v>
      </c>
      <c r="D335" s="437" t="s">
        <v>994</v>
      </c>
      <c r="E335" t="str">
        <f t="shared" si="19"/>
        <v>100+MaleET06</v>
      </c>
      <c r="F335" s="433">
        <v>2020</v>
      </c>
      <c r="G335" s="435">
        <f>$G$330*$H47</f>
        <v>1.2040160242844096</v>
      </c>
      <c r="H335" s="75">
        <f t="shared" si="20"/>
        <v>7.1087441480503972E-4</v>
      </c>
    </row>
    <row r="336" spans="1:8" x14ac:dyDescent="0.35">
      <c r="A336" t="s">
        <v>2878</v>
      </c>
      <c r="B336" t="s">
        <v>3353</v>
      </c>
      <c r="C336" t="s">
        <v>117</v>
      </c>
      <c r="D336" s="411" t="s">
        <v>3347</v>
      </c>
      <c r="E336" t="str">
        <f t="shared" si="19"/>
        <v>&lt;1 yearFemaleET07</v>
      </c>
      <c r="F336">
        <v>2020</v>
      </c>
      <c r="G336" s="124">
        <v>434877.50613988901</v>
      </c>
    </row>
    <row r="337" spans="1:7" x14ac:dyDescent="0.35">
      <c r="A337" t="s">
        <v>2878</v>
      </c>
      <c r="B337" t="s">
        <v>3353</v>
      </c>
      <c r="C337" t="s">
        <v>117</v>
      </c>
      <c r="D337" s="434" t="s">
        <v>169</v>
      </c>
      <c r="E337" t="str">
        <f t="shared" si="19"/>
        <v>1-4FemaleET07</v>
      </c>
      <c r="F337">
        <v>2020</v>
      </c>
      <c r="G337" s="124">
        <v>1607059.03877935</v>
      </c>
    </row>
    <row r="338" spans="1:7" x14ac:dyDescent="0.35">
      <c r="A338" s="433" t="s">
        <v>2878</v>
      </c>
      <c r="B338" s="433" t="s">
        <v>3353</v>
      </c>
      <c r="C338" s="433" t="s">
        <v>117</v>
      </c>
      <c r="D338" s="436" t="s">
        <v>981</v>
      </c>
      <c r="E338" t="str">
        <f t="shared" si="19"/>
        <v>0-4FemaleET07</v>
      </c>
      <c r="F338" s="433">
        <v>2020</v>
      </c>
      <c r="G338" s="435">
        <f>G337+G336</f>
        <v>2041936.5449192389</v>
      </c>
    </row>
    <row r="339" spans="1:7" x14ac:dyDescent="0.35">
      <c r="A339" t="s">
        <v>2878</v>
      </c>
      <c r="B339" t="s">
        <v>3353</v>
      </c>
      <c r="C339" t="s">
        <v>117</v>
      </c>
      <c r="D339" s="434" t="s">
        <v>982</v>
      </c>
      <c r="E339" t="str">
        <f t="shared" si="19"/>
        <v>5-9FemaleET07</v>
      </c>
      <c r="F339">
        <v>2020</v>
      </c>
      <c r="G339" s="124">
        <v>1880716.48228849</v>
      </c>
    </row>
    <row r="340" spans="1:7" x14ac:dyDescent="0.35">
      <c r="A340" t="s">
        <v>2878</v>
      </c>
      <c r="B340" t="s">
        <v>3353</v>
      </c>
      <c r="C340" t="s">
        <v>117</v>
      </c>
      <c r="D340" s="434" t="s">
        <v>983</v>
      </c>
      <c r="E340" t="str">
        <f t="shared" si="19"/>
        <v>10-14FemaleET07</v>
      </c>
      <c r="F340">
        <v>2020</v>
      </c>
      <c r="G340" s="124">
        <v>1562775.13509219</v>
      </c>
    </row>
    <row r="341" spans="1:7" x14ac:dyDescent="0.35">
      <c r="A341" t="s">
        <v>2878</v>
      </c>
      <c r="B341" t="s">
        <v>3353</v>
      </c>
      <c r="C341" t="s">
        <v>117</v>
      </c>
      <c r="D341" s="434" t="s">
        <v>664</v>
      </c>
      <c r="E341" t="str">
        <f t="shared" si="19"/>
        <v>15-19FemaleET07</v>
      </c>
      <c r="F341">
        <v>2020</v>
      </c>
      <c r="G341" s="124">
        <v>1292720.9310405201</v>
      </c>
    </row>
    <row r="342" spans="1:7" x14ac:dyDescent="0.35">
      <c r="A342" t="s">
        <v>2878</v>
      </c>
      <c r="B342" t="s">
        <v>3353</v>
      </c>
      <c r="C342" t="s">
        <v>117</v>
      </c>
      <c r="D342" s="434" t="s">
        <v>665</v>
      </c>
      <c r="E342" t="str">
        <f t="shared" si="19"/>
        <v>20-24FemaleET07</v>
      </c>
      <c r="F342">
        <v>2020</v>
      </c>
      <c r="G342" s="124">
        <v>1061233.73412205</v>
      </c>
    </row>
    <row r="343" spans="1:7" x14ac:dyDescent="0.35">
      <c r="A343" t="s">
        <v>2878</v>
      </c>
      <c r="B343" t="s">
        <v>3353</v>
      </c>
      <c r="C343" t="s">
        <v>117</v>
      </c>
      <c r="D343" s="434" t="s">
        <v>667</v>
      </c>
      <c r="E343" t="str">
        <f t="shared" si="19"/>
        <v>25-29FemaleET07</v>
      </c>
      <c r="F343">
        <v>2020</v>
      </c>
      <c r="G343" s="124">
        <v>1021145.013239</v>
      </c>
    </row>
    <row r="344" spans="1:7" x14ac:dyDescent="0.35">
      <c r="A344" t="s">
        <v>2878</v>
      </c>
      <c r="B344" t="s">
        <v>3353</v>
      </c>
      <c r="C344" t="s">
        <v>117</v>
      </c>
      <c r="D344" s="434" t="s">
        <v>670</v>
      </c>
      <c r="E344" t="str">
        <f t="shared" si="19"/>
        <v>30-34FemaleET07</v>
      </c>
      <c r="F344">
        <v>2020</v>
      </c>
      <c r="G344" s="124">
        <v>755296.46225772798</v>
      </c>
    </row>
    <row r="345" spans="1:7" x14ac:dyDescent="0.35">
      <c r="A345" t="s">
        <v>2878</v>
      </c>
      <c r="B345" t="s">
        <v>3353</v>
      </c>
      <c r="C345" t="s">
        <v>117</v>
      </c>
      <c r="D345" s="434" t="s">
        <v>672</v>
      </c>
      <c r="E345" t="str">
        <f t="shared" si="19"/>
        <v>35-39FemaleET07</v>
      </c>
      <c r="F345">
        <v>2020</v>
      </c>
      <c r="G345" s="124">
        <v>684851.20565916202</v>
      </c>
    </row>
    <row r="346" spans="1:7" x14ac:dyDescent="0.35">
      <c r="A346" t="s">
        <v>2878</v>
      </c>
      <c r="B346" t="s">
        <v>3353</v>
      </c>
      <c r="C346" t="s">
        <v>117</v>
      </c>
      <c r="D346" s="434" t="s">
        <v>674</v>
      </c>
      <c r="E346" t="str">
        <f t="shared" si="19"/>
        <v>40-44FemaleET07</v>
      </c>
      <c r="F346">
        <v>2020</v>
      </c>
      <c r="G346" s="124">
        <v>496551.267260294</v>
      </c>
    </row>
    <row r="347" spans="1:7" x14ac:dyDescent="0.35">
      <c r="A347" t="s">
        <v>2878</v>
      </c>
      <c r="B347" t="s">
        <v>3353</v>
      </c>
      <c r="C347" t="s">
        <v>117</v>
      </c>
      <c r="D347" s="434" t="s">
        <v>676</v>
      </c>
      <c r="E347" t="str">
        <f t="shared" si="19"/>
        <v>45-49FemaleET07</v>
      </c>
      <c r="F347">
        <v>2020</v>
      </c>
      <c r="G347" s="124">
        <v>414093.76000750001</v>
      </c>
    </row>
    <row r="348" spans="1:7" x14ac:dyDescent="0.35">
      <c r="A348" t="s">
        <v>2878</v>
      </c>
      <c r="B348" t="s">
        <v>3353</v>
      </c>
      <c r="C348" t="s">
        <v>117</v>
      </c>
      <c r="D348" s="434" t="s">
        <v>984</v>
      </c>
      <c r="E348" t="str">
        <f t="shared" si="19"/>
        <v>50-54FemaleET07</v>
      </c>
      <c r="F348">
        <v>2020</v>
      </c>
      <c r="G348" s="124">
        <v>298121.32965692802</v>
      </c>
    </row>
    <row r="349" spans="1:7" x14ac:dyDescent="0.35">
      <c r="A349" t="s">
        <v>2878</v>
      </c>
      <c r="B349" t="s">
        <v>3353</v>
      </c>
      <c r="C349" t="s">
        <v>117</v>
      </c>
      <c r="D349" s="434" t="s">
        <v>985</v>
      </c>
      <c r="E349" t="str">
        <f t="shared" si="19"/>
        <v>55-59FemaleET07</v>
      </c>
      <c r="F349">
        <v>2020</v>
      </c>
      <c r="G349" s="124">
        <v>240522.183942317</v>
      </c>
    </row>
    <row r="350" spans="1:7" x14ac:dyDescent="0.35">
      <c r="A350" t="s">
        <v>2878</v>
      </c>
      <c r="B350" t="s">
        <v>3353</v>
      </c>
      <c r="C350" t="s">
        <v>117</v>
      </c>
      <c r="D350" s="434" t="s">
        <v>986</v>
      </c>
      <c r="E350" t="str">
        <f t="shared" si="19"/>
        <v>60-64FemaleET07</v>
      </c>
      <c r="F350">
        <v>2020</v>
      </c>
      <c r="G350" s="124">
        <v>181320.04671718201</v>
      </c>
    </row>
    <row r="351" spans="1:7" x14ac:dyDescent="0.35">
      <c r="A351" t="s">
        <v>2878</v>
      </c>
      <c r="B351" t="s">
        <v>3353</v>
      </c>
      <c r="C351" t="s">
        <v>117</v>
      </c>
      <c r="D351" s="434" t="s">
        <v>987</v>
      </c>
      <c r="E351" t="str">
        <f t="shared" si="19"/>
        <v>65-69FemaleET07</v>
      </c>
      <c r="F351">
        <v>2020</v>
      </c>
      <c r="G351" s="124">
        <v>130079.534081174</v>
      </c>
    </row>
    <row r="352" spans="1:7" x14ac:dyDescent="0.35">
      <c r="A352" t="s">
        <v>2878</v>
      </c>
      <c r="B352" t="s">
        <v>3353</v>
      </c>
      <c r="C352" t="s">
        <v>117</v>
      </c>
      <c r="D352" s="434" t="s">
        <v>988</v>
      </c>
      <c r="E352" t="str">
        <f t="shared" si="19"/>
        <v>70-74FemaleET07</v>
      </c>
      <c r="F352">
        <v>2020</v>
      </c>
      <c r="G352" s="124">
        <v>81726.239602084694</v>
      </c>
    </row>
    <row r="353" spans="1:8" x14ac:dyDescent="0.35">
      <c r="A353" t="s">
        <v>2878</v>
      </c>
      <c r="B353" t="s">
        <v>3353</v>
      </c>
      <c r="C353" t="s">
        <v>117</v>
      </c>
      <c r="D353" s="434" t="s">
        <v>989</v>
      </c>
      <c r="E353" t="str">
        <f t="shared" si="19"/>
        <v>75-79FemaleET07</v>
      </c>
      <c r="F353">
        <v>2020</v>
      </c>
      <c r="G353" s="124">
        <v>55605.7938001246</v>
      </c>
    </row>
    <row r="354" spans="1:8" x14ac:dyDescent="0.35">
      <c r="A354" t="s">
        <v>2878</v>
      </c>
      <c r="B354" t="s">
        <v>3353</v>
      </c>
      <c r="C354" t="s">
        <v>117</v>
      </c>
      <c r="D354" s="434" t="s">
        <v>3346</v>
      </c>
      <c r="E354" t="str">
        <f t="shared" si="19"/>
        <v>80+FemaleET07</v>
      </c>
      <c r="F354">
        <v>2020</v>
      </c>
      <c r="G354" s="124">
        <v>43082.369122342301</v>
      </c>
    </row>
    <row r="355" spans="1:8" x14ac:dyDescent="0.35">
      <c r="A355" s="433" t="s">
        <v>2878</v>
      </c>
      <c r="B355" s="433" t="s">
        <v>3353</v>
      </c>
      <c r="C355" s="433" t="s">
        <v>117</v>
      </c>
      <c r="D355" s="437" t="s">
        <v>990</v>
      </c>
      <c r="E355" t="str">
        <f t="shared" si="19"/>
        <v>80-84FemaleET07</v>
      </c>
      <c r="F355" s="433">
        <v>2020</v>
      </c>
      <c r="G355" s="435">
        <f>$G$354*$H20</f>
        <v>27861.380643782777</v>
      </c>
      <c r="H355" s="75">
        <f>G355/SUM($G$355:$G$359)</f>
        <v>0.64670029089310233</v>
      </c>
    </row>
    <row r="356" spans="1:8" x14ac:dyDescent="0.35">
      <c r="A356" s="433" t="s">
        <v>2878</v>
      </c>
      <c r="B356" s="433" t="s">
        <v>3353</v>
      </c>
      <c r="C356" s="433" t="s">
        <v>117</v>
      </c>
      <c r="D356" s="437" t="s">
        <v>991</v>
      </c>
      <c r="E356" t="str">
        <f t="shared" si="19"/>
        <v>85-89FemaleET07</v>
      </c>
      <c r="F356" s="433">
        <v>2020</v>
      </c>
      <c r="G356" s="435">
        <f>$G$354*$H21</f>
        <v>11630.527958988414</v>
      </c>
      <c r="H356" s="75">
        <f t="shared" ref="H356:H359" si="21">G356/SUM($G$355:$G$359)</f>
        <v>0.26996026903629311</v>
      </c>
    </row>
    <row r="357" spans="1:8" x14ac:dyDescent="0.35">
      <c r="A357" s="433" t="s">
        <v>2878</v>
      </c>
      <c r="B357" s="433" t="s">
        <v>3353</v>
      </c>
      <c r="C357" s="433" t="s">
        <v>117</v>
      </c>
      <c r="D357" s="437" t="s">
        <v>992</v>
      </c>
      <c r="E357" t="str">
        <f t="shared" si="19"/>
        <v>90-94FemaleET07</v>
      </c>
      <c r="F357" s="433">
        <v>2020</v>
      </c>
      <c r="G357" s="435">
        <f>$G$354*$H22</f>
        <v>3083.2635313914529</v>
      </c>
      <c r="H357" s="75">
        <f t="shared" si="21"/>
        <v>7.1566712653053421E-2</v>
      </c>
    </row>
    <row r="358" spans="1:8" x14ac:dyDescent="0.35">
      <c r="A358" s="433" t="s">
        <v>2878</v>
      </c>
      <c r="B358" s="433" t="s">
        <v>3353</v>
      </c>
      <c r="C358" s="433" t="s">
        <v>117</v>
      </c>
      <c r="D358" s="437" t="s">
        <v>993</v>
      </c>
      <c r="E358" t="str">
        <f t="shared" si="19"/>
        <v>95-99FemaleET07</v>
      </c>
      <c r="F358" s="433">
        <v>2020</v>
      </c>
      <c r="G358" s="435">
        <f>$G$354*$H23</f>
        <v>471.09609294521704</v>
      </c>
      <c r="H358" s="75">
        <f t="shared" si="21"/>
        <v>1.0934776859820111E-2</v>
      </c>
    </row>
    <row r="359" spans="1:8" x14ac:dyDescent="0.35">
      <c r="A359" s="433" t="s">
        <v>2878</v>
      </c>
      <c r="B359" s="433" t="s">
        <v>3353</v>
      </c>
      <c r="C359" s="433" t="s">
        <v>117</v>
      </c>
      <c r="D359" s="437" t="s">
        <v>994</v>
      </c>
      <c r="E359" t="str">
        <f t="shared" si="19"/>
        <v>100+FemaleET07</v>
      </c>
      <c r="F359" s="433">
        <v>2020</v>
      </c>
      <c r="G359" s="435">
        <f>$G$354*$H24</f>
        <v>36.100895234438255</v>
      </c>
      <c r="H359" s="75">
        <f t="shared" si="21"/>
        <v>8.3795055773097009E-4</v>
      </c>
    </row>
    <row r="360" spans="1:8" x14ac:dyDescent="0.35">
      <c r="A360" t="s">
        <v>2878</v>
      </c>
      <c r="B360" t="s">
        <v>3353</v>
      </c>
      <c r="C360" t="s">
        <v>116</v>
      </c>
      <c r="D360" s="411" t="s">
        <v>3347</v>
      </c>
      <c r="E360" t="str">
        <f t="shared" si="19"/>
        <v>&lt;1 yearMaleET07</v>
      </c>
      <c r="F360">
        <v>2020</v>
      </c>
      <c r="G360" s="124">
        <v>432681.43989970098</v>
      </c>
    </row>
    <row r="361" spans="1:8" x14ac:dyDescent="0.35">
      <c r="A361" t="s">
        <v>2878</v>
      </c>
      <c r="B361" t="s">
        <v>3353</v>
      </c>
      <c r="C361" t="s">
        <v>116</v>
      </c>
      <c r="D361" s="434" t="s">
        <v>169</v>
      </c>
      <c r="E361" t="str">
        <f t="shared" si="19"/>
        <v>1-4MaleET07</v>
      </c>
      <c r="F361">
        <v>2020</v>
      </c>
      <c r="G361" s="124">
        <v>1599342.60484341</v>
      </c>
    </row>
    <row r="362" spans="1:8" x14ac:dyDescent="0.35">
      <c r="A362" s="433" t="s">
        <v>2878</v>
      </c>
      <c r="B362" s="433" t="s">
        <v>3353</v>
      </c>
      <c r="C362" s="433" t="s">
        <v>116</v>
      </c>
      <c r="D362" s="436" t="s">
        <v>981</v>
      </c>
      <c r="E362" t="str">
        <f t="shared" si="19"/>
        <v>0-4MaleET07</v>
      </c>
      <c r="F362" s="433">
        <v>2020</v>
      </c>
      <c r="G362" s="435">
        <f>G361+G360</f>
        <v>2032024.0447431109</v>
      </c>
    </row>
    <row r="363" spans="1:8" x14ac:dyDescent="0.35">
      <c r="A363" t="s">
        <v>2878</v>
      </c>
      <c r="B363" t="s">
        <v>3353</v>
      </c>
      <c r="C363" t="s">
        <v>116</v>
      </c>
      <c r="D363" s="434" t="s">
        <v>982</v>
      </c>
      <c r="E363" t="str">
        <f t="shared" si="19"/>
        <v>5-9MaleET07</v>
      </c>
      <c r="F363">
        <v>2020</v>
      </c>
      <c r="G363" s="124">
        <v>1849644.7960761101</v>
      </c>
    </row>
    <row r="364" spans="1:8" x14ac:dyDescent="0.35">
      <c r="A364" t="s">
        <v>2878</v>
      </c>
      <c r="B364" t="s">
        <v>3353</v>
      </c>
      <c r="C364" t="s">
        <v>116</v>
      </c>
      <c r="D364" s="434" t="s">
        <v>983</v>
      </c>
      <c r="E364" t="str">
        <f t="shared" si="19"/>
        <v>10-14MaleET07</v>
      </c>
      <c r="F364">
        <v>2020</v>
      </c>
      <c r="G364" s="124">
        <v>1521472.3561006601</v>
      </c>
    </row>
    <row r="365" spans="1:8" x14ac:dyDescent="0.35">
      <c r="A365" t="s">
        <v>2878</v>
      </c>
      <c r="B365" t="s">
        <v>3353</v>
      </c>
      <c r="C365" t="s">
        <v>116</v>
      </c>
      <c r="D365" s="434" t="s">
        <v>664</v>
      </c>
      <c r="E365" t="str">
        <f t="shared" si="19"/>
        <v>15-19MaleET07</v>
      </c>
      <c r="F365">
        <v>2020</v>
      </c>
      <c r="G365" s="124">
        <v>1220334.7859990799</v>
      </c>
    </row>
    <row r="366" spans="1:8" x14ac:dyDescent="0.35">
      <c r="A366" t="s">
        <v>2878</v>
      </c>
      <c r="B366" t="s">
        <v>3353</v>
      </c>
      <c r="C366" t="s">
        <v>116</v>
      </c>
      <c r="D366" s="434" t="s">
        <v>665</v>
      </c>
      <c r="E366" t="str">
        <f t="shared" si="19"/>
        <v>20-24MaleET07</v>
      </c>
      <c r="F366">
        <v>2020</v>
      </c>
      <c r="G366" s="124">
        <v>927703.41185816296</v>
      </c>
    </row>
    <row r="367" spans="1:8" x14ac:dyDescent="0.35">
      <c r="A367" t="s">
        <v>2878</v>
      </c>
      <c r="B367" t="s">
        <v>3353</v>
      </c>
      <c r="C367" t="s">
        <v>116</v>
      </c>
      <c r="D367" s="434" t="s">
        <v>667</v>
      </c>
      <c r="E367" t="str">
        <f t="shared" si="19"/>
        <v>25-29MaleET07</v>
      </c>
      <c r="F367">
        <v>2020</v>
      </c>
      <c r="G367" s="124">
        <v>956281.17210051406</v>
      </c>
    </row>
    <row r="368" spans="1:8" x14ac:dyDescent="0.35">
      <c r="A368" t="s">
        <v>2878</v>
      </c>
      <c r="B368" t="s">
        <v>3353</v>
      </c>
      <c r="C368" t="s">
        <v>116</v>
      </c>
      <c r="D368" s="434" t="s">
        <v>670</v>
      </c>
      <c r="E368" t="str">
        <f t="shared" si="19"/>
        <v>30-34MaleET07</v>
      </c>
      <c r="F368">
        <v>2020</v>
      </c>
      <c r="G368" s="124">
        <v>712535.48606166197</v>
      </c>
    </row>
    <row r="369" spans="1:8" x14ac:dyDescent="0.35">
      <c r="A369" t="s">
        <v>2878</v>
      </c>
      <c r="B369" t="s">
        <v>3353</v>
      </c>
      <c r="C369" t="s">
        <v>116</v>
      </c>
      <c r="D369" s="434" t="s">
        <v>672</v>
      </c>
      <c r="E369" t="str">
        <f t="shared" si="19"/>
        <v>35-39MaleET07</v>
      </c>
      <c r="F369">
        <v>2020</v>
      </c>
      <c r="G369" s="124">
        <v>653528.41320392105</v>
      </c>
    </row>
    <row r="370" spans="1:8" x14ac:dyDescent="0.35">
      <c r="A370" t="s">
        <v>2878</v>
      </c>
      <c r="B370" t="s">
        <v>3353</v>
      </c>
      <c r="C370" t="s">
        <v>116</v>
      </c>
      <c r="D370" s="434" t="s">
        <v>674</v>
      </c>
      <c r="E370" t="str">
        <f t="shared" si="19"/>
        <v>40-44MaleET07</v>
      </c>
      <c r="F370">
        <v>2020</v>
      </c>
      <c r="G370" s="124">
        <v>485461.352327067</v>
      </c>
    </row>
    <row r="371" spans="1:8" x14ac:dyDescent="0.35">
      <c r="A371" t="s">
        <v>2878</v>
      </c>
      <c r="B371" t="s">
        <v>3353</v>
      </c>
      <c r="C371" t="s">
        <v>116</v>
      </c>
      <c r="D371" s="434" t="s">
        <v>676</v>
      </c>
      <c r="E371" t="str">
        <f t="shared" si="19"/>
        <v>45-49MaleET07</v>
      </c>
      <c r="F371">
        <v>2020</v>
      </c>
      <c r="G371" s="124">
        <v>385253.16354481102</v>
      </c>
    </row>
    <row r="372" spans="1:8" x14ac:dyDescent="0.35">
      <c r="A372" t="s">
        <v>2878</v>
      </c>
      <c r="B372" t="s">
        <v>3353</v>
      </c>
      <c r="C372" t="s">
        <v>116</v>
      </c>
      <c r="D372" s="434" t="s">
        <v>984</v>
      </c>
      <c r="E372" t="str">
        <f t="shared" si="19"/>
        <v>50-54MaleET07</v>
      </c>
      <c r="F372">
        <v>2020</v>
      </c>
      <c r="G372" s="124">
        <v>285692.65924710198</v>
      </c>
    </row>
    <row r="373" spans="1:8" x14ac:dyDescent="0.35">
      <c r="A373" t="s">
        <v>2878</v>
      </c>
      <c r="B373" t="s">
        <v>3353</v>
      </c>
      <c r="C373" t="s">
        <v>116</v>
      </c>
      <c r="D373" s="434" t="s">
        <v>985</v>
      </c>
      <c r="E373" t="str">
        <f t="shared" si="19"/>
        <v>55-59MaleET07</v>
      </c>
      <c r="F373">
        <v>2020</v>
      </c>
      <c r="G373" s="124">
        <v>217264.81128739301</v>
      </c>
    </row>
    <row r="374" spans="1:8" x14ac:dyDescent="0.35">
      <c r="A374" t="s">
        <v>2878</v>
      </c>
      <c r="B374" t="s">
        <v>3353</v>
      </c>
      <c r="C374" t="s">
        <v>116</v>
      </c>
      <c r="D374" s="434" t="s">
        <v>986</v>
      </c>
      <c r="E374" t="str">
        <f t="shared" si="19"/>
        <v>60-64MaleET07</v>
      </c>
      <c r="F374">
        <v>2020</v>
      </c>
      <c r="G374" s="124">
        <v>168089.841653335</v>
      </c>
    </row>
    <row r="375" spans="1:8" x14ac:dyDescent="0.35">
      <c r="A375" t="s">
        <v>2878</v>
      </c>
      <c r="B375" t="s">
        <v>3353</v>
      </c>
      <c r="C375" t="s">
        <v>116</v>
      </c>
      <c r="D375" s="434" t="s">
        <v>987</v>
      </c>
      <c r="E375" t="str">
        <f t="shared" si="19"/>
        <v>65-69MaleET07</v>
      </c>
      <c r="F375">
        <v>2020</v>
      </c>
      <c r="G375" s="124">
        <v>115264.17580174901</v>
      </c>
    </row>
    <row r="376" spans="1:8" x14ac:dyDescent="0.35">
      <c r="A376" t="s">
        <v>2878</v>
      </c>
      <c r="B376" t="s">
        <v>3353</v>
      </c>
      <c r="C376" t="s">
        <v>116</v>
      </c>
      <c r="D376" s="434" t="s">
        <v>988</v>
      </c>
      <c r="E376" t="str">
        <f t="shared" si="19"/>
        <v>70-74MaleET07</v>
      </c>
      <c r="F376">
        <v>2020</v>
      </c>
      <c r="G376" s="124">
        <v>75373.451734696195</v>
      </c>
    </row>
    <row r="377" spans="1:8" x14ac:dyDescent="0.35">
      <c r="A377" t="s">
        <v>2878</v>
      </c>
      <c r="B377" t="s">
        <v>3353</v>
      </c>
      <c r="C377" t="s">
        <v>116</v>
      </c>
      <c r="D377" s="434" t="s">
        <v>989</v>
      </c>
      <c r="E377" t="str">
        <f t="shared" si="19"/>
        <v>75-79MaleET07</v>
      </c>
      <c r="F377">
        <v>2020</v>
      </c>
      <c r="G377" s="124">
        <v>44822.1963343916</v>
      </c>
    </row>
    <row r="378" spans="1:8" x14ac:dyDescent="0.35">
      <c r="A378" t="s">
        <v>2878</v>
      </c>
      <c r="B378" t="s">
        <v>3353</v>
      </c>
      <c r="C378" t="s">
        <v>116</v>
      </c>
      <c r="D378" s="434" t="s">
        <v>3346</v>
      </c>
      <c r="E378" t="str">
        <f t="shared" si="19"/>
        <v>80+MaleET07</v>
      </c>
      <c r="F378">
        <v>2020</v>
      </c>
      <c r="G378" s="124">
        <v>32756.463891406402</v>
      </c>
    </row>
    <row r="379" spans="1:8" x14ac:dyDescent="0.35">
      <c r="A379" s="433" t="s">
        <v>2878</v>
      </c>
      <c r="B379" s="433" t="s">
        <v>3353</v>
      </c>
      <c r="C379" s="433" t="s">
        <v>116</v>
      </c>
      <c r="D379" s="437" t="s">
        <v>990</v>
      </c>
      <c r="E379" t="str">
        <f t="shared" si="19"/>
        <v>80-84MaleET07</v>
      </c>
      <c r="F379" s="433">
        <v>2020</v>
      </c>
      <c r="G379" s="435">
        <f>$G$378*$H43</f>
        <v>21720.184730142781</v>
      </c>
      <c r="H379" s="75">
        <f>G379/SUM($G$379:$G$383)</f>
        <v>0.66308087472900368</v>
      </c>
    </row>
    <row r="380" spans="1:8" x14ac:dyDescent="0.35">
      <c r="A380" s="433" t="s">
        <v>2878</v>
      </c>
      <c r="B380" s="433" t="s">
        <v>3353</v>
      </c>
      <c r="C380" s="433" t="s">
        <v>116</v>
      </c>
      <c r="D380" s="437" t="s">
        <v>991</v>
      </c>
      <c r="E380" t="str">
        <f t="shared" si="19"/>
        <v>85-89MaleET07</v>
      </c>
      <c r="F380" s="433">
        <v>2020</v>
      </c>
      <c r="G380" s="435">
        <f>$G$378*$H44</f>
        <v>8668.8535142906876</v>
      </c>
      <c r="H380" s="75">
        <f t="shared" ref="H380:H383" si="22">G380/SUM($G$379:$G$383)</f>
        <v>0.26464558393816573</v>
      </c>
    </row>
    <row r="381" spans="1:8" x14ac:dyDescent="0.35">
      <c r="A381" s="433" t="s">
        <v>2878</v>
      </c>
      <c r="B381" s="433" t="s">
        <v>3353</v>
      </c>
      <c r="C381" s="433" t="s">
        <v>116</v>
      </c>
      <c r="D381" s="437" t="s">
        <v>992</v>
      </c>
      <c r="E381" t="str">
        <f t="shared" si="19"/>
        <v>90-94MaleET07</v>
      </c>
      <c r="F381" s="433">
        <v>2020</v>
      </c>
      <c r="G381" s="435">
        <f>$G$378*$H45</f>
        <v>2093.7861321858768</v>
      </c>
      <c r="H381" s="75">
        <f t="shared" si="22"/>
        <v>6.3919785088132716E-2</v>
      </c>
    </row>
    <row r="382" spans="1:8" x14ac:dyDescent="0.35">
      <c r="A382" s="433" t="s">
        <v>2878</v>
      </c>
      <c r="B382" s="433" t="s">
        <v>3353</v>
      </c>
      <c r="C382" s="433" t="s">
        <v>116</v>
      </c>
      <c r="D382" s="437" t="s">
        <v>993</v>
      </c>
      <c r="E382" t="str">
        <f t="shared" si="19"/>
        <v>95-99MaleET07</v>
      </c>
      <c r="F382" s="433">
        <v>2020</v>
      </c>
      <c r="G382" s="435">
        <f>$G$378*$H46</f>
        <v>250.3537826871715</v>
      </c>
      <c r="H382" s="75">
        <f t="shared" si="22"/>
        <v>7.6428818298928582E-3</v>
      </c>
    </row>
    <row r="383" spans="1:8" x14ac:dyDescent="0.35">
      <c r="A383" s="433" t="s">
        <v>2878</v>
      </c>
      <c r="B383" s="433" t="s">
        <v>3353</v>
      </c>
      <c r="C383" s="433" t="s">
        <v>116</v>
      </c>
      <c r="D383" s="437" t="s">
        <v>994</v>
      </c>
      <c r="E383" t="str">
        <f t="shared" si="19"/>
        <v>100+MaleET07</v>
      </c>
      <c r="F383" s="433">
        <v>2020</v>
      </c>
      <c r="G383" s="435">
        <f>$G$378*$H47</f>
        <v>23.285732099885941</v>
      </c>
      <c r="H383" s="75">
        <f t="shared" si="22"/>
        <v>7.1087441480503972E-4</v>
      </c>
    </row>
    <row r="384" spans="1:8" x14ac:dyDescent="0.35">
      <c r="A384" t="s">
        <v>2880</v>
      </c>
      <c r="B384" t="s">
        <v>3351</v>
      </c>
      <c r="C384" t="s">
        <v>117</v>
      </c>
      <c r="D384" s="411" t="s">
        <v>3347</v>
      </c>
      <c r="E384" t="str">
        <f t="shared" si="19"/>
        <v>&lt;1 yearFemaleET12</v>
      </c>
      <c r="F384">
        <v>2020</v>
      </c>
      <c r="G384" s="124">
        <v>9625.9100430514609</v>
      </c>
    </row>
    <row r="385" spans="1:7" x14ac:dyDescent="0.35">
      <c r="A385" t="s">
        <v>2880</v>
      </c>
      <c r="B385" t="s">
        <v>3351</v>
      </c>
      <c r="C385" t="s">
        <v>117</v>
      </c>
      <c r="D385" s="434" t="s">
        <v>169</v>
      </c>
      <c r="E385" t="str">
        <f t="shared" si="19"/>
        <v>1-4FemaleET12</v>
      </c>
      <c r="F385">
        <v>2020</v>
      </c>
      <c r="G385" s="124">
        <v>35578.783629797399</v>
      </c>
    </row>
    <row r="386" spans="1:7" x14ac:dyDescent="0.35">
      <c r="A386" s="433" t="s">
        <v>2880</v>
      </c>
      <c r="B386" s="433" t="s">
        <v>3351</v>
      </c>
      <c r="C386" s="433" t="s">
        <v>117</v>
      </c>
      <c r="D386" s="436" t="s">
        <v>981</v>
      </c>
      <c r="E386" t="str">
        <f t="shared" si="19"/>
        <v>0-4FemaleET12</v>
      </c>
      <c r="F386" s="433">
        <v>2020</v>
      </c>
      <c r="G386" s="435">
        <f>G385+G384</f>
        <v>45204.693672848858</v>
      </c>
    </row>
    <row r="387" spans="1:7" x14ac:dyDescent="0.35">
      <c r="A387" t="s">
        <v>2880</v>
      </c>
      <c r="B387" t="s">
        <v>3351</v>
      </c>
      <c r="C387" t="s">
        <v>117</v>
      </c>
      <c r="D387" s="434" t="s">
        <v>982</v>
      </c>
      <c r="E387" t="str">
        <f t="shared" si="19"/>
        <v>5-9FemaleET12</v>
      </c>
      <c r="F387">
        <v>2020</v>
      </c>
      <c r="G387" s="124">
        <v>40772.487666159803</v>
      </c>
    </row>
    <row r="388" spans="1:7" x14ac:dyDescent="0.35">
      <c r="A388" t="s">
        <v>2880</v>
      </c>
      <c r="B388" t="s">
        <v>3351</v>
      </c>
      <c r="C388" t="s">
        <v>117</v>
      </c>
      <c r="D388" s="434" t="s">
        <v>983</v>
      </c>
      <c r="E388" t="str">
        <f t="shared" si="19"/>
        <v>10-14FemaleET12</v>
      </c>
      <c r="F388">
        <v>2020</v>
      </c>
      <c r="G388" s="124">
        <v>34922.2681004107</v>
      </c>
    </row>
    <row r="389" spans="1:7" x14ac:dyDescent="0.35">
      <c r="A389" t="s">
        <v>2880</v>
      </c>
      <c r="B389" t="s">
        <v>3351</v>
      </c>
      <c r="C389" t="s">
        <v>117</v>
      </c>
      <c r="D389" s="434" t="s">
        <v>664</v>
      </c>
      <c r="E389" t="str">
        <f t="shared" si="19"/>
        <v>15-19FemaleET12</v>
      </c>
      <c r="F389">
        <v>2020</v>
      </c>
      <c r="G389" s="124">
        <v>36294.342233627998</v>
      </c>
    </row>
    <row r="390" spans="1:7" x14ac:dyDescent="0.35">
      <c r="A390" t="s">
        <v>2880</v>
      </c>
      <c r="B390" t="s">
        <v>3351</v>
      </c>
      <c r="C390" t="s">
        <v>117</v>
      </c>
      <c r="D390" s="434" t="s">
        <v>665</v>
      </c>
      <c r="E390" t="str">
        <f t="shared" si="19"/>
        <v>20-24FemaleET12</v>
      </c>
      <c r="F390">
        <v>2020</v>
      </c>
      <c r="G390" s="124">
        <v>34691.427554592403</v>
      </c>
    </row>
    <row r="391" spans="1:7" x14ac:dyDescent="0.35">
      <c r="A391" t="s">
        <v>2880</v>
      </c>
      <c r="B391" t="s">
        <v>3351</v>
      </c>
      <c r="C391" t="s">
        <v>117</v>
      </c>
      <c r="D391" s="434" t="s">
        <v>667</v>
      </c>
      <c r="E391" t="str">
        <f t="shared" ref="E391:E454" si="23">_xlfn.CONCAT(D391,C391,A391)</f>
        <v>25-29FemaleET12</v>
      </c>
      <c r="F391">
        <v>2020</v>
      </c>
      <c r="G391" s="124">
        <v>33661.455376900703</v>
      </c>
    </row>
    <row r="392" spans="1:7" x14ac:dyDescent="0.35">
      <c r="A392" t="s">
        <v>2880</v>
      </c>
      <c r="B392" t="s">
        <v>3351</v>
      </c>
      <c r="C392" t="s">
        <v>117</v>
      </c>
      <c r="D392" s="434" t="s">
        <v>670</v>
      </c>
      <c r="E392" t="str">
        <f t="shared" si="23"/>
        <v>30-34FemaleET12</v>
      </c>
      <c r="F392">
        <v>2020</v>
      </c>
      <c r="G392" s="124">
        <v>23962.66238527</v>
      </c>
    </row>
    <row r="393" spans="1:7" x14ac:dyDescent="0.35">
      <c r="A393" t="s">
        <v>2880</v>
      </c>
      <c r="B393" t="s">
        <v>3351</v>
      </c>
      <c r="C393" t="s">
        <v>117</v>
      </c>
      <c r="D393" s="434" t="s">
        <v>672</v>
      </c>
      <c r="E393" t="str">
        <f t="shared" si="23"/>
        <v>35-39FemaleET12</v>
      </c>
      <c r="F393">
        <v>2020</v>
      </c>
      <c r="G393" s="124">
        <v>18995.833141073501</v>
      </c>
    </row>
    <row r="394" spans="1:7" x14ac:dyDescent="0.35">
      <c r="A394" t="s">
        <v>2880</v>
      </c>
      <c r="B394" t="s">
        <v>3351</v>
      </c>
      <c r="C394" t="s">
        <v>117</v>
      </c>
      <c r="D394" s="434" t="s">
        <v>674</v>
      </c>
      <c r="E394" t="str">
        <f t="shared" si="23"/>
        <v>40-44FemaleET12</v>
      </c>
      <c r="F394">
        <v>2020</v>
      </c>
      <c r="G394" s="124">
        <v>13624.9758249633</v>
      </c>
    </row>
    <row r="395" spans="1:7" x14ac:dyDescent="0.35">
      <c r="A395" t="s">
        <v>2880</v>
      </c>
      <c r="B395" t="s">
        <v>3351</v>
      </c>
      <c r="C395" t="s">
        <v>117</v>
      </c>
      <c r="D395" s="434" t="s">
        <v>676</v>
      </c>
      <c r="E395" t="str">
        <f t="shared" si="23"/>
        <v>45-49FemaleET12</v>
      </c>
      <c r="F395">
        <v>2020</v>
      </c>
      <c r="G395" s="124">
        <v>9837.6315512768906</v>
      </c>
    </row>
    <row r="396" spans="1:7" x14ac:dyDescent="0.35">
      <c r="A396" t="s">
        <v>2880</v>
      </c>
      <c r="B396" t="s">
        <v>3351</v>
      </c>
      <c r="C396" t="s">
        <v>117</v>
      </c>
      <c r="D396" s="434" t="s">
        <v>984</v>
      </c>
      <c r="E396" t="str">
        <f t="shared" si="23"/>
        <v>50-54FemaleET12</v>
      </c>
      <c r="F396">
        <v>2020</v>
      </c>
      <c r="G396" s="124">
        <v>6873.1268913987997</v>
      </c>
    </row>
    <row r="397" spans="1:7" x14ac:dyDescent="0.35">
      <c r="A397" t="s">
        <v>2880</v>
      </c>
      <c r="B397" t="s">
        <v>3351</v>
      </c>
      <c r="C397" t="s">
        <v>117</v>
      </c>
      <c r="D397" s="434" t="s">
        <v>985</v>
      </c>
      <c r="E397" t="str">
        <f t="shared" si="23"/>
        <v>55-59FemaleET12</v>
      </c>
      <c r="F397">
        <v>2020</v>
      </c>
      <c r="G397" s="124">
        <v>4667.4902536924901</v>
      </c>
    </row>
    <row r="398" spans="1:7" x14ac:dyDescent="0.35">
      <c r="A398" t="s">
        <v>2880</v>
      </c>
      <c r="B398" t="s">
        <v>3351</v>
      </c>
      <c r="C398" t="s">
        <v>117</v>
      </c>
      <c r="D398" s="434" t="s">
        <v>986</v>
      </c>
      <c r="E398" t="str">
        <f t="shared" si="23"/>
        <v>60-64FemaleET12</v>
      </c>
      <c r="F398">
        <v>2020</v>
      </c>
      <c r="G398" s="124">
        <v>3609.3507476691102</v>
      </c>
    </row>
    <row r="399" spans="1:7" x14ac:dyDescent="0.35">
      <c r="A399" t="s">
        <v>2880</v>
      </c>
      <c r="B399" t="s">
        <v>3351</v>
      </c>
      <c r="C399" t="s">
        <v>117</v>
      </c>
      <c r="D399" s="434" t="s">
        <v>987</v>
      </c>
      <c r="E399" t="str">
        <f t="shared" si="23"/>
        <v>65-69FemaleET12</v>
      </c>
      <c r="F399">
        <v>2020</v>
      </c>
      <c r="G399" s="124">
        <v>2248.1357229219202</v>
      </c>
    </row>
    <row r="400" spans="1:7" x14ac:dyDescent="0.35">
      <c r="A400" t="s">
        <v>2880</v>
      </c>
      <c r="B400" t="s">
        <v>3351</v>
      </c>
      <c r="C400" t="s">
        <v>117</v>
      </c>
      <c r="D400" s="434" t="s">
        <v>988</v>
      </c>
      <c r="E400" t="str">
        <f t="shared" si="23"/>
        <v>70-74FemaleET12</v>
      </c>
      <c r="F400">
        <v>2020</v>
      </c>
      <c r="G400" s="124">
        <v>1056.0648813913499</v>
      </c>
    </row>
    <row r="401" spans="1:8" x14ac:dyDescent="0.35">
      <c r="A401" t="s">
        <v>2880</v>
      </c>
      <c r="B401" t="s">
        <v>3351</v>
      </c>
      <c r="C401" t="s">
        <v>117</v>
      </c>
      <c r="D401" s="434" t="s">
        <v>989</v>
      </c>
      <c r="E401" t="str">
        <f t="shared" si="23"/>
        <v>75-79FemaleET12</v>
      </c>
      <c r="F401">
        <v>2020</v>
      </c>
      <c r="G401" s="124">
        <v>604.91519859316702</v>
      </c>
    </row>
    <row r="402" spans="1:8" x14ac:dyDescent="0.35">
      <c r="A402" t="s">
        <v>2880</v>
      </c>
      <c r="B402" t="s">
        <v>3351</v>
      </c>
      <c r="C402" t="s">
        <v>117</v>
      </c>
      <c r="D402" s="434" t="s">
        <v>3346</v>
      </c>
      <c r="E402" t="str">
        <f t="shared" si="23"/>
        <v>80+FemaleET12</v>
      </c>
      <c r="F402">
        <v>2020</v>
      </c>
      <c r="G402" s="124">
        <v>473.27203031937802</v>
      </c>
    </row>
    <row r="403" spans="1:8" x14ac:dyDescent="0.35">
      <c r="A403" s="433" t="s">
        <v>2880</v>
      </c>
      <c r="B403" s="433" t="s">
        <v>3351</v>
      </c>
      <c r="C403" s="433" t="s">
        <v>117</v>
      </c>
      <c r="D403" s="437" t="s">
        <v>990</v>
      </c>
      <c r="E403" t="str">
        <f t="shared" si="23"/>
        <v>80-84FemaleET12</v>
      </c>
      <c r="F403" s="433">
        <v>2020</v>
      </c>
      <c r="G403" s="435">
        <f>$G$402*$H20</f>
        <v>306.06515967911093</v>
      </c>
      <c r="H403" s="75">
        <f>G403/SUM($G$403:$G$407)</f>
        <v>0.64670029089310244</v>
      </c>
    </row>
    <row r="404" spans="1:8" x14ac:dyDescent="0.35">
      <c r="A404" s="433" t="s">
        <v>2880</v>
      </c>
      <c r="B404" s="433" t="s">
        <v>3351</v>
      </c>
      <c r="C404" s="433" t="s">
        <v>117</v>
      </c>
      <c r="D404" s="437" t="s">
        <v>991</v>
      </c>
      <c r="E404" t="str">
        <f t="shared" si="23"/>
        <v>85-89FemaleET12</v>
      </c>
      <c r="F404" s="433">
        <v>2020</v>
      </c>
      <c r="G404" s="435">
        <f>$G$402*$H21</f>
        <v>127.76464463237195</v>
      </c>
      <c r="H404" s="75">
        <f t="shared" ref="H404:H407" si="24">G404/SUM($G$403:$G$407)</f>
        <v>0.26996026903629311</v>
      </c>
    </row>
    <row r="405" spans="1:8" x14ac:dyDescent="0.35">
      <c r="A405" s="433" t="s">
        <v>2880</v>
      </c>
      <c r="B405" s="433" t="s">
        <v>3351</v>
      </c>
      <c r="C405" s="433" t="s">
        <v>117</v>
      </c>
      <c r="D405" s="437" t="s">
        <v>992</v>
      </c>
      <c r="E405" t="str">
        <f t="shared" si="23"/>
        <v>90-94FemaleET12</v>
      </c>
      <c r="F405" s="433">
        <v>2020</v>
      </c>
      <c r="G405" s="435">
        <f>$G$402*$H22</f>
        <v>33.870523400594116</v>
      </c>
      <c r="H405" s="75">
        <f t="shared" si="24"/>
        <v>7.1566712653053421E-2</v>
      </c>
    </row>
    <row r="406" spans="1:8" x14ac:dyDescent="0.35">
      <c r="A406" s="433" t="s">
        <v>2880</v>
      </c>
      <c r="B406" s="433" t="s">
        <v>3351</v>
      </c>
      <c r="C406" s="433" t="s">
        <v>117</v>
      </c>
      <c r="D406" s="437" t="s">
        <v>993</v>
      </c>
      <c r="E406" t="str">
        <f t="shared" si="23"/>
        <v>95-99FemaleET12</v>
      </c>
      <c r="F406" s="433">
        <v>2020</v>
      </c>
      <c r="G406" s="435">
        <f>$G$402*$H23</f>
        <v>5.1751240455364167</v>
      </c>
      <c r="H406" s="75">
        <f t="shared" si="24"/>
        <v>1.0934776859820111E-2</v>
      </c>
    </row>
    <row r="407" spans="1:8" x14ac:dyDescent="0.35">
      <c r="A407" s="433" t="s">
        <v>2880</v>
      </c>
      <c r="B407" s="433" t="s">
        <v>3351</v>
      </c>
      <c r="C407" s="433" t="s">
        <v>117</v>
      </c>
      <c r="D407" s="437" t="s">
        <v>994</v>
      </c>
      <c r="E407" t="str">
        <f t="shared" si="23"/>
        <v>100+FemaleET12</v>
      </c>
      <c r="F407" s="433">
        <v>2020</v>
      </c>
      <c r="G407" s="435">
        <f>$G$402*$H24</f>
        <v>0.39657856176459139</v>
      </c>
      <c r="H407" s="75">
        <f t="shared" si="24"/>
        <v>8.3795055773097009E-4</v>
      </c>
    </row>
    <row r="408" spans="1:8" x14ac:dyDescent="0.35">
      <c r="A408" t="s">
        <v>2880</v>
      </c>
      <c r="B408" t="s">
        <v>3351</v>
      </c>
      <c r="C408" t="s">
        <v>116</v>
      </c>
      <c r="D408" s="411" t="s">
        <v>3347</v>
      </c>
      <c r="E408" t="str">
        <f t="shared" si="23"/>
        <v>&lt;1 yearMaleET12</v>
      </c>
      <c r="F408">
        <v>2020</v>
      </c>
      <c r="G408" s="124">
        <v>10498.1073175072</v>
      </c>
    </row>
    <row r="409" spans="1:8" x14ac:dyDescent="0.35">
      <c r="A409" t="s">
        <v>2880</v>
      </c>
      <c r="B409" t="s">
        <v>3351</v>
      </c>
      <c r="C409" t="s">
        <v>116</v>
      </c>
      <c r="D409" s="434" t="s">
        <v>169</v>
      </c>
      <c r="E409" t="str">
        <f t="shared" si="23"/>
        <v>1-4MaleET12</v>
      </c>
      <c r="F409">
        <v>2020</v>
      </c>
      <c r="G409" s="124">
        <v>38804.719435192601</v>
      </c>
    </row>
    <row r="410" spans="1:8" x14ac:dyDescent="0.35">
      <c r="A410" s="433" t="s">
        <v>2880</v>
      </c>
      <c r="B410" s="433" t="s">
        <v>3351</v>
      </c>
      <c r="C410" s="433" t="s">
        <v>116</v>
      </c>
      <c r="D410" s="436" t="s">
        <v>981</v>
      </c>
      <c r="E410" t="str">
        <f t="shared" si="23"/>
        <v>0-4MaleET12</v>
      </c>
      <c r="F410" s="433">
        <v>2020</v>
      </c>
      <c r="G410" s="435">
        <f>G409+G408</f>
        <v>49302.826752699802</v>
      </c>
    </row>
    <row r="411" spans="1:8" x14ac:dyDescent="0.35">
      <c r="A411" t="s">
        <v>2880</v>
      </c>
      <c r="B411" t="s">
        <v>3351</v>
      </c>
      <c r="C411" t="s">
        <v>116</v>
      </c>
      <c r="D411" s="434" t="s">
        <v>982</v>
      </c>
      <c r="E411" t="str">
        <f t="shared" si="23"/>
        <v>5-9MaleET12</v>
      </c>
      <c r="F411">
        <v>2020</v>
      </c>
      <c r="G411" s="124">
        <v>44622.500301226901</v>
      </c>
    </row>
    <row r="412" spans="1:8" x14ac:dyDescent="0.35">
      <c r="A412" t="s">
        <v>2880</v>
      </c>
      <c r="B412" t="s">
        <v>3351</v>
      </c>
      <c r="C412" t="s">
        <v>116</v>
      </c>
      <c r="D412" s="434" t="s">
        <v>983</v>
      </c>
      <c r="E412" t="str">
        <f t="shared" si="23"/>
        <v>10-14MaleET12</v>
      </c>
      <c r="F412">
        <v>2020</v>
      </c>
      <c r="G412" s="124">
        <v>39000.732676647604</v>
      </c>
    </row>
    <row r="413" spans="1:8" x14ac:dyDescent="0.35">
      <c r="A413" t="s">
        <v>2880</v>
      </c>
      <c r="B413" t="s">
        <v>3351</v>
      </c>
      <c r="C413" t="s">
        <v>116</v>
      </c>
      <c r="D413" s="434" t="s">
        <v>664</v>
      </c>
      <c r="E413" t="str">
        <f t="shared" si="23"/>
        <v>15-19MaleET12</v>
      </c>
      <c r="F413">
        <v>2020</v>
      </c>
      <c r="G413" s="124">
        <v>38810.753172106997</v>
      </c>
    </row>
    <row r="414" spans="1:8" x14ac:dyDescent="0.35">
      <c r="A414" t="s">
        <v>2880</v>
      </c>
      <c r="B414" t="s">
        <v>3351</v>
      </c>
      <c r="C414" t="s">
        <v>116</v>
      </c>
      <c r="D414" s="434" t="s">
        <v>665</v>
      </c>
      <c r="E414" t="str">
        <f t="shared" si="23"/>
        <v>20-24MaleET12</v>
      </c>
      <c r="F414">
        <v>2020</v>
      </c>
      <c r="G414" s="124">
        <v>32575.460931166999</v>
      </c>
    </row>
    <row r="415" spans="1:8" x14ac:dyDescent="0.35">
      <c r="A415" t="s">
        <v>2880</v>
      </c>
      <c r="B415" t="s">
        <v>3351</v>
      </c>
      <c r="C415" t="s">
        <v>116</v>
      </c>
      <c r="D415" s="434" t="s">
        <v>667</v>
      </c>
      <c r="E415" t="str">
        <f t="shared" si="23"/>
        <v>25-29MaleET12</v>
      </c>
      <c r="F415">
        <v>2020</v>
      </c>
      <c r="G415" s="124">
        <v>33070.445758677997</v>
      </c>
    </row>
    <row r="416" spans="1:8" x14ac:dyDescent="0.35">
      <c r="A416" t="s">
        <v>2880</v>
      </c>
      <c r="B416" t="s">
        <v>3351</v>
      </c>
      <c r="C416" t="s">
        <v>116</v>
      </c>
      <c r="D416" s="434" t="s">
        <v>670</v>
      </c>
      <c r="E416" t="str">
        <f t="shared" si="23"/>
        <v>30-34MaleET12</v>
      </c>
      <c r="F416">
        <v>2020</v>
      </c>
      <c r="G416" s="124">
        <v>22678.447577319999</v>
      </c>
    </row>
    <row r="417" spans="1:8" x14ac:dyDescent="0.35">
      <c r="A417" t="s">
        <v>2880</v>
      </c>
      <c r="B417" t="s">
        <v>3351</v>
      </c>
      <c r="C417" t="s">
        <v>116</v>
      </c>
      <c r="D417" s="434" t="s">
        <v>672</v>
      </c>
      <c r="E417" t="str">
        <f t="shared" si="23"/>
        <v>35-39MaleET12</v>
      </c>
      <c r="F417">
        <v>2020</v>
      </c>
      <c r="G417" s="124">
        <v>19901.632929824202</v>
      </c>
    </row>
    <row r="418" spans="1:8" x14ac:dyDescent="0.35">
      <c r="A418" t="s">
        <v>2880</v>
      </c>
      <c r="B418" t="s">
        <v>3351</v>
      </c>
      <c r="C418" t="s">
        <v>116</v>
      </c>
      <c r="D418" s="434" t="s">
        <v>674</v>
      </c>
      <c r="E418" t="str">
        <f t="shared" si="23"/>
        <v>40-44MaleET12</v>
      </c>
      <c r="F418">
        <v>2020</v>
      </c>
      <c r="G418" s="124">
        <v>14904.992403365601</v>
      </c>
    </row>
    <row r="419" spans="1:8" x14ac:dyDescent="0.35">
      <c r="A419" t="s">
        <v>2880</v>
      </c>
      <c r="B419" t="s">
        <v>3351</v>
      </c>
      <c r="C419" t="s">
        <v>116</v>
      </c>
      <c r="D419" s="434" t="s">
        <v>676</v>
      </c>
      <c r="E419" t="str">
        <f t="shared" si="23"/>
        <v>45-49MaleET12</v>
      </c>
      <c r="F419">
        <v>2020</v>
      </c>
      <c r="G419" s="124">
        <v>11459.8288291431</v>
      </c>
    </row>
    <row r="420" spans="1:8" x14ac:dyDescent="0.35">
      <c r="A420" t="s">
        <v>2880</v>
      </c>
      <c r="B420" t="s">
        <v>3351</v>
      </c>
      <c r="C420" t="s">
        <v>116</v>
      </c>
      <c r="D420" s="434" t="s">
        <v>984</v>
      </c>
      <c r="E420" t="str">
        <f t="shared" si="23"/>
        <v>50-54MaleET12</v>
      </c>
      <c r="F420">
        <v>2020</v>
      </c>
      <c r="G420" s="124">
        <v>8082.3195836450896</v>
      </c>
    </row>
    <row r="421" spans="1:8" x14ac:dyDescent="0.35">
      <c r="A421" t="s">
        <v>2880</v>
      </c>
      <c r="B421" t="s">
        <v>3351</v>
      </c>
      <c r="C421" t="s">
        <v>116</v>
      </c>
      <c r="D421" s="434" t="s">
        <v>985</v>
      </c>
      <c r="E421" t="str">
        <f t="shared" si="23"/>
        <v>55-59MaleET12</v>
      </c>
      <c r="F421">
        <v>2020</v>
      </c>
      <c r="G421" s="124">
        <v>4812.6425500176802</v>
      </c>
    </row>
    <row r="422" spans="1:8" x14ac:dyDescent="0.35">
      <c r="A422" t="s">
        <v>2880</v>
      </c>
      <c r="B422" t="s">
        <v>3351</v>
      </c>
      <c r="C422" t="s">
        <v>116</v>
      </c>
      <c r="D422" s="434" t="s">
        <v>986</v>
      </c>
      <c r="E422" t="str">
        <f t="shared" si="23"/>
        <v>60-64MaleET12</v>
      </c>
      <c r="F422">
        <v>2020</v>
      </c>
      <c r="G422" s="124">
        <v>4314.1933514494403</v>
      </c>
    </row>
    <row r="423" spans="1:8" x14ac:dyDescent="0.35">
      <c r="A423" t="s">
        <v>2880</v>
      </c>
      <c r="B423" t="s">
        <v>3351</v>
      </c>
      <c r="C423" t="s">
        <v>116</v>
      </c>
      <c r="D423" s="434" t="s">
        <v>987</v>
      </c>
      <c r="E423" t="str">
        <f t="shared" si="23"/>
        <v>65-69MaleET12</v>
      </c>
      <c r="F423">
        <v>2020</v>
      </c>
      <c r="G423" s="124">
        <v>3025.5632770694701</v>
      </c>
    </row>
    <row r="424" spans="1:8" x14ac:dyDescent="0.35">
      <c r="A424" t="s">
        <v>2880</v>
      </c>
      <c r="B424" t="s">
        <v>3351</v>
      </c>
      <c r="C424" t="s">
        <v>116</v>
      </c>
      <c r="D424" s="434" t="s">
        <v>988</v>
      </c>
      <c r="E424" t="str">
        <f t="shared" si="23"/>
        <v>70-74MaleET12</v>
      </c>
      <c r="F424">
        <v>2020</v>
      </c>
      <c r="G424" s="124">
        <v>1378.0729786720999</v>
      </c>
    </row>
    <row r="425" spans="1:8" x14ac:dyDescent="0.35">
      <c r="A425" t="s">
        <v>2880</v>
      </c>
      <c r="B425" t="s">
        <v>3351</v>
      </c>
      <c r="C425" t="s">
        <v>116</v>
      </c>
      <c r="D425" s="434" t="s">
        <v>989</v>
      </c>
      <c r="E425" t="str">
        <f t="shared" si="23"/>
        <v>75-79MaleET12</v>
      </c>
      <c r="F425">
        <v>2020</v>
      </c>
      <c r="G425" s="124">
        <v>657.61950725712802</v>
      </c>
    </row>
    <row r="426" spans="1:8" x14ac:dyDescent="0.35">
      <c r="A426" t="s">
        <v>2880</v>
      </c>
      <c r="B426" t="s">
        <v>3351</v>
      </c>
      <c r="C426" t="s">
        <v>116</v>
      </c>
      <c r="D426" s="434" t="s">
        <v>3346</v>
      </c>
      <c r="E426" t="str">
        <f t="shared" si="23"/>
        <v>80+MaleET12</v>
      </c>
      <c r="F426">
        <v>2020</v>
      </c>
      <c r="G426" s="124">
        <v>370.72653429914499</v>
      </c>
    </row>
    <row r="427" spans="1:8" x14ac:dyDescent="0.35">
      <c r="A427" s="433" t="s">
        <v>2880</v>
      </c>
      <c r="B427" s="433" t="s">
        <v>3351</v>
      </c>
      <c r="C427" s="433" t="s">
        <v>116</v>
      </c>
      <c r="D427" s="437" t="s">
        <v>990</v>
      </c>
      <c r="E427" t="str">
        <f t="shared" si="23"/>
        <v>80-84MaleET12</v>
      </c>
      <c r="F427" s="433">
        <v>2020</v>
      </c>
      <c r="G427" s="435">
        <f>$G$426*$H43</f>
        <v>245.82167464832904</v>
      </c>
      <c r="H427" s="75">
        <f>G427/SUM($G$427:$G$431)</f>
        <v>0.66308087472900357</v>
      </c>
    </row>
    <row r="428" spans="1:8" x14ac:dyDescent="0.35">
      <c r="A428" s="433" t="s">
        <v>2880</v>
      </c>
      <c r="B428" s="433" t="s">
        <v>3351</v>
      </c>
      <c r="C428" s="433" t="s">
        <v>116</v>
      </c>
      <c r="D428" s="437" t="s">
        <v>991</v>
      </c>
      <c r="E428" t="str">
        <f t="shared" si="23"/>
        <v>85-89MaleET12</v>
      </c>
      <c r="F428" s="433">
        <v>2020</v>
      </c>
      <c r="G428" s="435">
        <f>$G$426*$H44</f>
        <v>98.111140150969646</v>
      </c>
      <c r="H428" s="75">
        <f t="shared" ref="H428:H431" si="25">G428/SUM($G$427:$G$431)</f>
        <v>0.26464558393816567</v>
      </c>
    </row>
    <row r="429" spans="1:8" x14ac:dyDescent="0.35">
      <c r="A429" s="433" t="s">
        <v>2880</v>
      </c>
      <c r="B429" s="433" t="s">
        <v>3351</v>
      </c>
      <c r="C429" s="433" t="s">
        <v>116</v>
      </c>
      <c r="D429" s="437" t="s">
        <v>992</v>
      </c>
      <c r="E429" t="str">
        <f t="shared" si="23"/>
        <v>90-94MaleET12</v>
      </c>
      <c r="F429" s="433">
        <v>2020</v>
      </c>
      <c r="G429" s="435">
        <f>$G$426*$H45</f>
        <v>23.69676039886961</v>
      </c>
      <c r="H429" s="75">
        <f t="shared" si="25"/>
        <v>6.3919785088132702E-2</v>
      </c>
    </row>
    <row r="430" spans="1:8" x14ac:dyDescent="0.35">
      <c r="A430" s="433" t="s">
        <v>2880</v>
      </c>
      <c r="B430" s="433" t="s">
        <v>3351</v>
      </c>
      <c r="C430" s="433" t="s">
        <v>116</v>
      </c>
      <c r="D430" s="437" t="s">
        <v>993</v>
      </c>
      <c r="E430" t="str">
        <f t="shared" si="23"/>
        <v>95-99MaleET12</v>
      </c>
      <c r="F430" s="433">
        <v>2020</v>
      </c>
      <c r="G430" s="435">
        <f>$G$426*$H46</f>
        <v>2.8334190928540868</v>
      </c>
      <c r="H430" s="75">
        <f t="shared" si="25"/>
        <v>7.6428818298928574E-3</v>
      </c>
    </row>
    <row r="431" spans="1:8" x14ac:dyDescent="0.35">
      <c r="A431" s="433" t="s">
        <v>2880</v>
      </c>
      <c r="B431" s="433" t="s">
        <v>3351</v>
      </c>
      <c r="C431" s="433" t="s">
        <v>116</v>
      </c>
      <c r="D431" s="437" t="s">
        <v>994</v>
      </c>
      <c r="E431" t="str">
        <f t="shared" si="23"/>
        <v>100+MaleET12</v>
      </c>
      <c r="F431" s="433">
        <v>2020</v>
      </c>
      <c r="G431" s="435">
        <f>$G$426*$H47</f>
        <v>0.2635400081226052</v>
      </c>
      <c r="H431" s="75">
        <f t="shared" si="25"/>
        <v>7.1087441480503961E-4</v>
      </c>
    </row>
    <row r="432" spans="1:8" x14ac:dyDescent="0.35">
      <c r="A432" t="s">
        <v>2882</v>
      </c>
      <c r="B432" t="s">
        <v>3352</v>
      </c>
      <c r="C432" t="s">
        <v>117</v>
      </c>
      <c r="D432" s="411" t="s">
        <v>3347</v>
      </c>
      <c r="E432" t="str">
        <f t="shared" si="23"/>
        <v>&lt;1 yearFemaleET13</v>
      </c>
      <c r="F432">
        <v>2020</v>
      </c>
      <c r="G432" s="124">
        <v>4146.4106551483201</v>
      </c>
    </row>
    <row r="433" spans="1:7" x14ac:dyDescent="0.35">
      <c r="A433" t="s">
        <v>2882</v>
      </c>
      <c r="B433" t="s">
        <v>3352</v>
      </c>
      <c r="C433" t="s">
        <v>117</v>
      </c>
      <c r="D433" s="434" t="s">
        <v>169</v>
      </c>
      <c r="E433" t="str">
        <f t="shared" si="23"/>
        <v>1-4FemaleET13</v>
      </c>
      <c r="F433">
        <v>2020</v>
      </c>
      <c r="G433" s="124">
        <v>15325.724995434201</v>
      </c>
    </row>
    <row r="434" spans="1:7" x14ac:dyDescent="0.35">
      <c r="A434" s="433" t="s">
        <v>2882</v>
      </c>
      <c r="B434" s="433" t="s">
        <v>3352</v>
      </c>
      <c r="C434" s="433" t="s">
        <v>117</v>
      </c>
      <c r="D434" s="436" t="s">
        <v>981</v>
      </c>
      <c r="E434" t="str">
        <f t="shared" si="23"/>
        <v>0-4FemaleET13</v>
      </c>
      <c r="F434" s="433">
        <v>2020</v>
      </c>
      <c r="G434" s="435">
        <f>G433+G432</f>
        <v>19472.135650582521</v>
      </c>
    </row>
    <row r="435" spans="1:7" x14ac:dyDescent="0.35">
      <c r="A435" t="s">
        <v>2882</v>
      </c>
      <c r="B435" t="s">
        <v>3352</v>
      </c>
      <c r="C435" t="s">
        <v>117</v>
      </c>
      <c r="D435" s="434" t="s">
        <v>982</v>
      </c>
      <c r="E435" t="str">
        <f t="shared" si="23"/>
        <v>5-9FemaleET13</v>
      </c>
      <c r="F435">
        <v>2020</v>
      </c>
      <c r="G435" s="124">
        <v>16335.321852400801</v>
      </c>
    </row>
    <row r="436" spans="1:7" x14ac:dyDescent="0.35">
      <c r="A436" t="s">
        <v>2882</v>
      </c>
      <c r="B436" t="s">
        <v>3352</v>
      </c>
      <c r="C436" t="s">
        <v>117</v>
      </c>
      <c r="D436" s="434" t="s">
        <v>983</v>
      </c>
      <c r="E436" t="str">
        <f t="shared" si="23"/>
        <v>10-14FemaleET13</v>
      </c>
      <c r="F436">
        <v>2020</v>
      </c>
      <c r="G436" s="124">
        <v>14643.804396837901</v>
      </c>
    </row>
    <row r="437" spans="1:7" x14ac:dyDescent="0.35">
      <c r="A437" t="s">
        <v>2882</v>
      </c>
      <c r="B437" t="s">
        <v>3352</v>
      </c>
      <c r="C437" t="s">
        <v>117</v>
      </c>
      <c r="D437" s="434" t="s">
        <v>664</v>
      </c>
      <c r="E437" t="str">
        <f t="shared" si="23"/>
        <v>15-19FemaleET13</v>
      </c>
      <c r="F437">
        <v>2020</v>
      </c>
      <c r="G437" s="124">
        <v>16343.1361991167</v>
      </c>
    </row>
    <row r="438" spans="1:7" x14ac:dyDescent="0.35">
      <c r="A438" t="s">
        <v>2882</v>
      </c>
      <c r="B438" t="s">
        <v>3352</v>
      </c>
      <c r="C438" t="s">
        <v>117</v>
      </c>
      <c r="D438" s="434" t="s">
        <v>665</v>
      </c>
      <c r="E438" t="str">
        <f t="shared" si="23"/>
        <v>20-24FemaleET13</v>
      </c>
      <c r="F438">
        <v>2020</v>
      </c>
      <c r="G438" s="124">
        <v>15235.787466526001</v>
      </c>
    </row>
    <row r="439" spans="1:7" x14ac:dyDescent="0.35">
      <c r="A439" t="s">
        <v>2882</v>
      </c>
      <c r="B439" t="s">
        <v>3352</v>
      </c>
      <c r="C439" t="s">
        <v>117</v>
      </c>
      <c r="D439" s="434" t="s">
        <v>667</v>
      </c>
      <c r="E439" t="str">
        <f t="shared" si="23"/>
        <v>25-29FemaleET13</v>
      </c>
      <c r="F439">
        <v>2020</v>
      </c>
      <c r="G439" s="124">
        <v>14062.1647924929</v>
      </c>
    </row>
    <row r="440" spans="1:7" x14ac:dyDescent="0.35">
      <c r="A440" t="s">
        <v>2882</v>
      </c>
      <c r="B440" t="s">
        <v>3352</v>
      </c>
      <c r="C440" t="s">
        <v>117</v>
      </c>
      <c r="D440" s="434" t="s">
        <v>670</v>
      </c>
      <c r="E440" t="str">
        <f t="shared" si="23"/>
        <v>30-34FemaleET13</v>
      </c>
      <c r="F440">
        <v>2020</v>
      </c>
      <c r="G440" s="124">
        <v>10154.295596823</v>
      </c>
    </row>
    <row r="441" spans="1:7" x14ac:dyDescent="0.35">
      <c r="A441" t="s">
        <v>2882</v>
      </c>
      <c r="B441" t="s">
        <v>3352</v>
      </c>
      <c r="C441" t="s">
        <v>117</v>
      </c>
      <c r="D441" s="434" t="s">
        <v>672</v>
      </c>
      <c r="E441" t="str">
        <f t="shared" si="23"/>
        <v>35-39FemaleET13</v>
      </c>
      <c r="F441">
        <v>2020</v>
      </c>
      <c r="G441" s="124">
        <v>8415.6301844417994</v>
      </c>
    </row>
    <row r="442" spans="1:7" x14ac:dyDescent="0.35">
      <c r="A442" t="s">
        <v>2882</v>
      </c>
      <c r="B442" t="s">
        <v>3352</v>
      </c>
      <c r="C442" t="s">
        <v>117</v>
      </c>
      <c r="D442" s="434" t="s">
        <v>674</v>
      </c>
      <c r="E442" t="str">
        <f t="shared" si="23"/>
        <v>40-44FemaleET13</v>
      </c>
      <c r="F442">
        <v>2020</v>
      </c>
      <c r="G442" s="124">
        <v>6493.7397766187696</v>
      </c>
    </row>
    <row r="443" spans="1:7" x14ac:dyDescent="0.35">
      <c r="A443" t="s">
        <v>2882</v>
      </c>
      <c r="B443" t="s">
        <v>3352</v>
      </c>
      <c r="C443" t="s">
        <v>117</v>
      </c>
      <c r="D443" s="434" t="s">
        <v>676</v>
      </c>
      <c r="E443" t="str">
        <f t="shared" si="23"/>
        <v>45-49FemaleET13</v>
      </c>
      <c r="F443">
        <v>2020</v>
      </c>
      <c r="G443" s="124">
        <v>4874.42833317443</v>
      </c>
    </row>
    <row r="444" spans="1:7" x14ac:dyDescent="0.35">
      <c r="A444" t="s">
        <v>2882</v>
      </c>
      <c r="B444" t="s">
        <v>3352</v>
      </c>
      <c r="C444" t="s">
        <v>117</v>
      </c>
      <c r="D444" s="434" t="s">
        <v>984</v>
      </c>
      <c r="E444" t="str">
        <f t="shared" si="23"/>
        <v>50-54FemaleET13</v>
      </c>
      <c r="F444">
        <v>2020</v>
      </c>
      <c r="G444" s="124">
        <v>4335.2959656491803</v>
      </c>
    </row>
    <row r="445" spans="1:7" x14ac:dyDescent="0.35">
      <c r="A445" t="s">
        <v>2882</v>
      </c>
      <c r="B445" t="s">
        <v>3352</v>
      </c>
      <c r="C445" t="s">
        <v>117</v>
      </c>
      <c r="D445" s="434" t="s">
        <v>985</v>
      </c>
      <c r="E445" t="str">
        <f t="shared" si="23"/>
        <v>55-59FemaleET13</v>
      </c>
      <c r="F445">
        <v>2020</v>
      </c>
      <c r="G445" s="124">
        <v>3252.2757173255</v>
      </c>
    </row>
    <row r="446" spans="1:7" x14ac:dyDescent="0.35">
      <c r="A446" t="s">
        <v>2882</v>
      </c>
      <c r="B446" t="s">
        <v>3352</v>
      </c>
      <c r="C446" t="s">
        <v>117</v>
      </c>
      <c r="D446" s="434" t="s">
        <v>986</v>
      </c>
      <c r="E446" t="str">
        <f t="shared" si="23"/>
        <v>60-64FemaleET13</v>
      </c>
      <c r="F446">
        <v>2020</v>
      </c>
      <c r="G446" s="124">
        <v>3308.6229422762899</v>
      </c>
    </row>
    <row r="447" spans="1:7" x14ac:dyDescent="0.35">
      <c r="A447" t="s">
        <v>2882</v>
      </c>
      <c r="B447" t="s">
        <v>3352</v>
      </c>
      <c r="C447" t="s">
        <v>117</v>
      </c>
      <c r="D447" s="434" t="s">
        <v>987</v>
      </c>
      <c r="E447" t="str">
        <f t="shared" si="23"/>
        <v>65-69FemaleET13</v>
      </c>
      <c r="F447">
        <v>2020</v>
      </c>
      <c r="G447" s="124">
        <v>2407.2767875622899</v>
      </c>
    </row>
    <row r="448" spans="1:7" x14ac:dyDescent="0.35">
      <c r="A448" t="s">
        <v>2882</v>
      </c>
      <c r="B448" t="s">
        <v>3352</v>
      </c>
      <c r="C448" t="s">
        <v>117</v>
      </c>
      <c r="D448" s="434" t="s">
        <v>988</v>
      </c>
      <c r="E448" t="str">
        <f t="shared" si="23"/>
        <v>70-74FemaleET13</v>
      </c>
      <c r="F448">
        <v>2020</v>
      </c>
      <c r="G448" s="124">
        <v>1778.5924884267099</v>
      </c>
    </row>
    <row r="449" spans="1:8" x14ac:dyDescent="0.35">
      <c r="A449" t="s">
        <v>2882</v>
      </c>
      <c r="B449" t="s">
        <v>3352</v>
      </c>
      <c r="C449" t="s">
        <v>117</v>
      </c>
      <c r="D449" s="434" t="s">
        <v>989</v>
      </c>
      <c r="E449" t="str">
        <f t="shared" si="23"/>
        <v>75-79FemaleET13</v>
      </c>
      <c r="F449">
        <v>2020</v>
      </c>
      <c r="G449" s="124">
        <v>1190.0537024652499</v>
      </c>
    </row>
    <row r="450" spans="1:8" x14ac:dyDescent="0.35">
      <c r="A450" t="s">
        <v>2882</v>
      </c>
      <c r="B450" t="s">
        <v>3352</v>
      </c>
      <c r="C450" t="s">
        <v>117</v>
      </c>
      <c r="D450" s="434" t="s">
        <v>3346</v>
      </c>
      <c r="E450" t="str">
        <f t="shared" si="23"/>
        <v>80+FemaleET13</v>
      </c>
      <c r="F450">
        <v>2020</v>
      </c>
      <c r="G450" s="124">
        <v>1206.2450735028799</v>
      </c>
    </row>
    <row r="451" spans="1:8" x14ac:dyDescent="0.35">
      <c r="A451" s="433" t="s">
        <v>2882</v>
      </c>
      <c r="B451" s="433" t="s">
        <v>3352</v>
      </c>
      <c r="C451" s="433" t="s">
        <v>117</v>
      </c>
      <c r="D451" s="437" t="s">
        <v>990</v>
      </c>
      <c r="E451" t="str">
        <f t="shared" si="23"/>
        <v>80-84FemaleET13</v>
      </c>
      <c r="F451" s="433">
        <v>2020</v>
      </c>
      <c r="G451" s="435">
        <f>$G$450*$H20</f>
        <v>780.07903992268405</v>
      </c>
      <c r="H451" s="75">
        <f>G451/SUM($G$451:$G$455)</f>
        <v>0.64670029089310221</v>
      </c>
    </row>
    <row r="452" spans="1:8" x14ac:dyDescent="0.35">
      <c r="A452" s="433" t="s">
        <v>2882</v>
      </c>
      <c r="B452" s="433" t="s">
        <v>3352</v>
      </c>
      <c r="C452" s="433" t="s">
        <v>117</v>
      </c>
      <c r="D452" s="437" t="s">
        <v>991</v>
      </c>
      <c r="E452" t="str">
        <f t="shared" si="23"/>
        <v>85-89FemaleET13</v>
      </c>
      <c r="F452" s="433">
        <v>2020</v>
      </c>
      <c r="G452" s="435">
        <f>$G$450*$H21</f>
        <v>325.63824456654061</v>
      </c>
      <c r="H452" s="75">
        <f t="shared" ref="H452:H455" si="26">G452/SUM($G$451:$G$455)</f>
        <v>0.26996026903629305</v>
      </c>
    </row>
    <row r="453" spans="1:8" x14ac:dyDescent="0.35">
      <c r="A453" s="433" t="s">
        <v>2882</v>
      </c>
      <c r="B453" s="433" t="s">
        <v>3352</v>
      </c>
      <c r="C453" s="433" t="s">
        <v>117</v>
      </c>
      <c r="D453" s="437" t="s">
        <v>992</v>
      </c>
      <c r="E453" t="str">
        <f t="shared" si="23"/>
        <v>90-94FemaleET13</v>
      </c>
      <c r="F453" s="433">
        <v>2020</v>
      </c>
      <c r="G453" s="435">
        <f>$G$450*$H22</f>
        <v>86.326994564541906</v>
      </c>
      <c r="H453" s="75">
        <f t="shared" si="26"/>
        <v>7.1566712653053408E-2</v>
      </c>
    </row>
    <row r="454" spans="1:8" x14ac:dyDescent="0.35">
      <c r="A454" s="433" t="s">
        <v>2882</v>
      </c>
      <c r="B454" s="433" t="s">
        <v>3352</v>
      </c>
      <c r="C454" s="433" t="s">
        <v>117</v>
      </c>
      <c r="D454" s="437" t="s">
        <v>993</v>
      </c>
      <c r="E454" t="str">
        <f t="shared" si="23"/>
        <v>95-99FemaleET13</v>
      </c>
      <c r="F454" s="433">
        <v>2020</v>
      </c>
      <c r="G454" s="435">
        <f>$G$450*$H23</f>
        <v>13.190020717011301</v>
      </c>
      <c r="H454" s="75">
        <f t="shared" si="26"/>
        <v>1.0934776859820109E-2</v>
      </c>
    </row>
    <row r="455" spans="1:8" x14ac:dyDescent="0.35">
      <c r="A455" s="433" t="s">
        <v>2882</v>
      </c>
      <c r="B455" s="433" t="s">
        <v>3352</v>
      </c>
      <c r="C455" s="433" t="s">
        <v>117</v>
      </c>
      <c r="D455" s="437" t="s">
        <v>994</v>
      </c>
      <c r="E455" t="str">
        <f t="shared" ref="E455:E518" si="27">_xlfn.CONCAT(D455,C455,A455)</f>
        <v>100+FemaleET13</v>
      </c>
      <c r="F455" s="433">
        <v>2020</v>
      </c>
      <c r="G455" s="435">
        <f>$G$450*$H24</f>
        <v>1.0107737321019732</v>
      </c>
      <c r="H455" s="75">
        <f t="shared" si="26"/>
        <v>8.3795055773096987E-4</v>
      </c>
    </row>
    <row r="456" spans="1:8" x14ac:dyDescent="0.35">
      <c r="A456" t="s">
        <v>2882</v>
      </c>
      <c r="B456" t="s">
        <v>3352</v>
      </c>
      <c r="C456" t="s">
        <v>116</v>
      </c>
      <c r="D456" s="411" t="s">
        <v>3347</v>
      </c>
      <c r="E456" t="str">
        <f t="shared" si="27"/>
        <v>&lt;1 yearMaleET13</v>
      </c>
      <c r="F456">
        <v>2020</v>
      </c>
      <c r="G456" s="124">
        <v>4211.5403944253903</v>
      </c>
    </row>
    <row r="457" spans="1:8" x14ac:dyDescent="0.35">
      <c r="A457" t="s">
        <v>2882</v>
      </c>
      <c r="B457" t="s">
        <v>3352</v>
      </c>
      <c r="C457" t="s">
        <v>116</v>
      </c>
      <c r="D457" s="434" t="s">
        <v>169</v>
      </c>
      <c r="E457" t="str">
        <f t="shared" si="27"/>
        <v>1-4MaleET13</v>
      </c>
      <c r="F457">
        <v>2020</v>
      </c>
      <c r="G457" s="124">
        <v>15567.3258146345</v>
      </c>
    </row>
    <row r="458" spans="1:8" x14ac:dyDescent="0.35">
      <c r="A458" s="433" t="s">
        <v>2882</v>
      </c>
      <c r="B458" s="433" t="s">
        <v>3352</v>
      </c>
      <c r="C458" s="433" t="s">
        <v>116</v>
      </c>
      <c r="D458" s="436" t="s">
        <v>981</v>
      </c>
      <c r="E458" t="str">
        <f t="shared" si="27"/>
        <v>0-4MaleET13</v>
      </c>
      <c r="F458" s="433">
        <v>2020</v>
      </c>
      <c r="G458" s="435">
        <f>G457+G456</f>
        <v>19778.866209059888</v>
      </c>
    </row>
    <row r="459" spans="1:8" x14ac:dyDescent="0.35">
      <c r="A459" t="s">
        <v>2882</v>
      </c>
      <c r="B459" t="s">
        <v>3352</v>
      </c>
      <c r="C459" t="s">
        <v>116</v>
      </c>
      <c r="D459" s="434" t="s">
        <v>982</v>
      </c>
      <c r="E459" t="str">
        <f t="shared" si="27"/>
        <v>5-9MaleET13</v>
      </c>
      <c r="F459">
        <v>2020</v>
      </c>
      <c r="G459" s="124">
        <v>16518.765282869299</v>
      </c>
    </row>
    <row r="460" spans="1:8" x14ac:dyDescent="0.35">
      <c r="A460" t="s">
        <v>2882</v>
      </c>
      <c r="B460" t="s">
        <v>3352</v>
      </c>
      <c r="C460" t="s">
        <v>116</v>
      </c>
      <c r="D460" s="434" t="s">
        <v>983</v>
      </c>
      <c r="E460" t="str">
        <f t="shared" si="27"/>
        <v>10-14MaleET13</v>
      </c>
      <c r="F460">
        <v>2020</v>
      </c>
      <c r="G460" s="124">
        <v>14097.898235320999</v>
      </c>
    </row>
    <row r="461" spans="1:8" x14ac:dyDescent="0.35">
      <c r="A461" t="s">
        <v>2882</v>
      </c>
      <c r="B461" t="s">
        <v>3352</v>
      </c>
      <c r="C461" t="s">
        <v>116</v>
      </c>
      <c r="D461" s="434" t="s">
        <v>664</v>
      </c>
      <c r="E461" t="str">
        <f t="shared" si="27"/>
        <v>15-19MaleET13</v>
      </c>
      <c r="F461">
        <v>2020</v>
      </c>
      <c r="G461" s="124">
        <v>14940.483088463499</v>
      </c>
    </row>
    <row r="462" spans="1:8" x14ac:dyDescent="0.35">
      <c r="A462" t="s">
        <v>2882</v>
      </c>
      <c r="B462" t="s">
        <v>3352</v>
      </c>
      <c r="C462" t="s">
        <v>116</v>
      </c>
      <c r="D462" s="434" t="s">
        <v>665</v>
      </c>
      <c r="E462" t="str">
        <f t="shared" si="27"/>
        <v>20-24MaleET13</v>
      </c>
      <c r="F462">
        <v>2020</v>
      </c>
      <c r="G462" s="124">
        <v>14753.0439578145</v>
      </c>
    </row>
    <row r="463" spans="1:8" x14ac:dyDescent="0.35">
      <c r="A463" t="s">
        <v>2882</v>
      </c>
      <c r="B463" t="s">
        <v>3352</v>
      </c>
      <c r="C463" t="s">
        <v>116</v>
      </c>
      <c r="D463" s="434" t="s">
        <v>667</v>
      </c>
      <c r="E463" t="str">
        <f t="shared" si="27"/>
        <v>25-29MaleET13</v>
      </c>
      <c r="F463">
        <v>2020</v>
      </c>
      <c r="G463" s="124">
        <v>14977.4127140939</v>
      </c>
    </row>
    <row r="464" spans="1:8" x14ac:dyDescent="0.35">
      <c r="A464" t="s">
        <v>2882</v>
      </c>
      <c r="B464" t="s">
        <v>3352</v>
      </c>
      <c r="C464" t="s">
        <v>116</v>
      </c>
      <c r="D464" s="434" t="s">
        <v>670</v>
      </c>
      <c r="E464" t="str">
        <f t="shared" si="27"/>
        <v>30-34MaleET13</v>
      </c>
      <c r="F464">
        <v>2020</v>
      </c>
      <c r="G464" s="124">
        <v>11753.6698228567</v>
      </c>
    </row>
    <row r="465" spans="1:8" x14ac:dyDescent="0.35">
      <c r="A465" t="s">
        <v>2882</v>
      </c>
      <c r="B465" t="s">
        <v>3352</v>
      </c>
      <c r="C465" t="s">
        <v>116</v>
      </c>
      <c r="D465" s="434" t="s">
        <v>672</v>
      </c>
      <c r="E465" t="str">
        <f t="shared" si="27"/>
        <v>35-39MaleET13</v>
      </c>
      <c r="F465">
        <v>2020</v>
      </c>
      <c r="G465" s="124">
        <v>9588.7427859678792</v>
      </c>
    </row>
    <row r="466" spans="1:8" x14ac:dyDescent="0.35">
      <c r="A466" t="s">
        <v>2882</v>
      </c>
      <c r="B466" t="s">
        <v>3352</v>
      </c>
      <c r="C466" t="s">
        <v>116</v>
      </c>
      <c r="D466" s="434" t="s">
        <v>674</v>
      </c>
      <c r="E466" t="str">
        <f t="shared" si="27"/>
        <v>40-44MaleET13</v>
      </c>
      <c r="F466">
        <v>2020</v>
      </c>
      <c r="G466" s="124">
        <v>7505.16853070259</v>
      </c>
    </row>
    <row r="467" spans="1:8" x14ac:dyDescent="0.35">
      <c r="A467" t="s">
        <v>2882</v>
      </c>
      <c r="B467" t="s">
        <v>3352</v>
      </c>
      <c r="C467" t="s">
        <v>116</v>
      </c>
      <c r="D467" s="434" t="s">
        <v>676</v>
      </c>
      <c r="E467" t="str">
        <f t="shared" si="27"/>
        <v>45-49MaleET13</v>
      </c>
      <c r="F467">
        <v>2020</v>
      </c>
      <c r="G467" s="124">
        <v>5169.4310152903199</v>
      </c>
    </row>
    <row r="468" spans="1:8" x14ac:dyDescent="0.35">
      <c r="A468" t="s">
        <v>2882</v>
      </c>
      <c r="B468" t="s">
        <v>3352</v>
      </c>
      <c r="C468" t="s">
        <v>116</v>
      </c>
      <c r="D468" s="434" t="s">
        <v>984</v>
      </c>
      <c r="E468" t="str">
        <f t="shared" si="27"/>
        <v>50-54MaleET13</v>
      </c>
      <c r="F468">
        <v>2020</v>
      </c>
      <c r="G468" s="124">
        <v>4111.3431605771102</v>
      </c>
    </row>
    <row r="469" spans="1:8" x14ac:dyDescent="0.35">
      <c r="A469" t="s">
        <v>2882</v>
      </c>
      <c r="B469" t="s">
        <v>3352</v>
      </c>
      <c r="C469" t="s">
        <v>116</v>
      </c>
      <c r="D469" s="434" t="s">
        <v>985</v>
      </c>
      <c r="E469" t="str">
        <f t="shared" si="27"/>
        <v>55-59MaleET13</v>
      </c>
      <c r="F469">
        <v>2020</v>
      </c>
      <c r="G469" s="124">
        <v>2345.4354535862799</v>
      </c>
    </row>
    <row r="470" spans="1:8" x14ac:dyDescent="0.35">
      <c r="A470" t="s">
        <v>2882</v>
      </c>
      <c r="B470" t="s">
        <v>3352</v>
      </c>
      <c r="C470" t="s">
        <v>116</v>
      </c>
      <c r="D470" s="434" t="s">
        <v>986</v>
      </c>
      <c r="E470" t="str">
        <f t="shared" si="27"/>
        <v>60-64MaleET13</v>
      </c>
      <c r="F470">
        <v>2020</v>
      </c>
      <c r="G470" s="124">
        <v>2381.2312008775698</v>
      </c>
    </row>
    <row r="471" spans="1:8" x14ac:dyDescent="0.35">
      <c r="A471" t="s">
        <v>2882</v>
      </c>
      <c r="B471" t="s">
        <v>3352</v>
      </c>
      <c r="C471" t="s">
        <v>116</v>
      </c>
      <c r="D471" s="434" t="s">
        <v>987</v>
      </c>
      <c r="E471" t="str">
        <f t="shared" si="27"/>
        <v>65-69MaleET13</v>
      </c>
      <c r="F471">
        <v>2020</v>
      </c>
      <c r="G471" s="124">
        <v>1376.82649587932</v>
      </c>
    </row>
    <row r="472" spans="1:8" x14ac:dyDescent="0.35">
      <c r="A472" t="s">
        <v>2882</v>
      </c>
      <c r="B472" t="s">
        <v>3352</v>
      </c>
      <c r="C472" t="s">
        <v>116</v>
      </c>
      <c r="D472" s="434" t="s">
        <v>988</v>
      </c>
      <c r="E472" t="str">
        <f t="shared" si="27"/>
        <v>70-74MaleET13</v>
      </c>
      <c r="F472">
        <v>2020</v>
      </c>
      <c r="G472" s="124">
        <v>1071.5113578718101</v>
      </c>
    </row>
    <row r="473" spans="1:8" x14ac:dyDescent="0.35">
      <c r="A473" t="s">
        <v>2882</v>
      </c>
      <c r="B473" t="s">
        <v>3352</v>
      </c>
      <c r="C473" t="s">
        <v>116</v>
      </c>
      <c r="D473" s="434" t="s">
        <v>989</v>
      </c>
      <c r="E473" t="str">
        <f t="shared" si="27"/>
        <v>75-79MaleET13</v>
      </c>
      <c r="F473">
        <v>2020</v>
      </c>
      <c r="G473" s="124">
        <v>461.42220040690103</v>
      </c>
    </row>
    <row r="474" spans="1:8" x14ac:dyDescent="0.35">
      <c r="A474" t="s">
        <v>2882</v>
      </c>
      <c r="B474" t="s">
        <v>3352</v>
      </c>
      <c r="C474" t="s">
        <v>116</v>
      </c>
      <c r="D474" s="434" t="s">
        <v>3346</v>
      </c>
      <c r="E474" t="str">
        <f t="shared" si="27"/>
        <v>80+MaleET13</v>
      </c>
      <c r="F474">
        <v>2020</v>
      </c>
      <c r="G474" s="124">
        <v>318.041374640073</v>
      </c>
    </row>
    <row r="475" spans="1:8" x14ac:dyDescent="0.35">
      <c r="A475" s="433" t="s">
        <v>2882</v>
      </c>
      <c r="B475" s="433" t="s">
        <v>3352</v>
      </c>
      <c r="C475" s="433" t="s">
        <v>116</v>
      </c>
      <c r="D475" s="437" t="s">
        <v>990</v>
      </c>
      <c r="E475" t="str">
        <f t="shared" si="27"/>
        <v>80-84MaleET13</v>
      </c>
      <c r="F475" s="433">
        <v>2020</v>
      </c>
      <c r="G475" s="435">
        <f>$G$474*$H43</f>
        <v>210.88715289635437</v>
      </c>
      <c r="H475" s="75">
        <f>G475/SUM($G$475:$G$479)</f>
        <v>0.66308087472900379</v>
      </c>
    </row>
    <row r="476" spans="1:8" x14ac:dyDescent="0.35">
      <c r="A476" s="433" t="s">
        <v>2882</v>
      </c>
      <c r="B476" s="433" t="s">
        <v>3352</v>
      </c>
      <c r="C476" s="433" t="s">
        <v>116</v>
      </c>
      <c r="D476" s="437" t="s">
        <v>991</v>
      </c>
      <c r="E476" t="str">
        <f t="shared" si="27"/>
        <v>85-89MaleET13</v>
      </c>
      <c r="F476" s="433">
        <v>2020</v>
      </c>
      <c r="G476" s="435">
        <f>$G$474*$H44</f>
        <v>84.168245308119054</v>
      </c>
      <c r="H476" s="75">
        <f t="shared" ref="H476:H479" si="28">G476/SUM($G$475:$G$479)</f>
        <v>0.26464558393816578</v>
      </c>
    </row>
    <row r="477" spans="1:8" x14ac:dyDescent="0.35">
      <c r="A477" s="433" t="s">
        <v>2882</v>
      </c>
      <c r="B477" s="433" t="s">
        <v>3352</v>
      </c>
      <c r="C477" s="433" t="s">
        <v>116</v>
      </c>
      <c r="D477" s="437" t="s">
        <v>992</v>
      </c>
      <c r="E477" t="str">
        <f t="shared" si="27"/>
        <v>90-94MaleET13</v>
      </c>
      <c r="F477" s="433">
        <v>2020</v>
      </c>
      <c r="G477" s="435">
        <f>$G$474*$H45</f>
        <v>20.329136316127769</v>
      </c>
      <c r="H477" s="75">
        <f t="shared" si="28"/>
        <v>6.391978508813273E-2</v>
      </c>
    </row>
    <row r="478" spans="1:8" x14ac:dyDescent="0.35">
      <c r="A478" s="433" t="s">
        <v>2882</v>
      </c>
      <c r="B478" s="433" t="s">
        <v>3352</v>
      </c>
      <c r="C478" s="433" t="s">
        <v>116</v>
      </c>
      <c r="D478" s="437" t="s">
        <v>993</v>
      </c>
      <c r="E478" t="str">
        <f t="shared" si="27"/>
        <v>95-99MaleET13</v>
      </c>
      <c r="F478" s="433">
        <v>2020</v>
      </c>
      <c r="G478" s="435">
        <f>$G$474*$H46</f>
        <v>2.4307526433907611</v>
      </c>
      <c r="H478" s="75">
        <f t="shared" si="28"/>
        <v>7.6428818298928591E-3</v>
      </c>
    </row>
    <row r="479" spans="1:8" x14ac:dyDescent="0.35">
      <c r="A479" s="433" t="s">
        <v>2882</v>
      </c>
      <c r="B479" s="433" t="s">
        <v>3352</v>
      </c>
      <c r="C479" s="433" t="s">
        <v>116</v>
      </c>
      <c r="D479" s="437" t="s">
        <v>994</v>
      </c>
      <c r="E479" t="str">
        <f t="shared" si="27"/>
        <v>100+MaleET13</v>
      </c>
      <c r="F479" s="433">
        <v>2020</v>
      </c>
      <c r="G479" s="435">
        <f>$G$474*$H47</f>
        <v>0.22608747608105229</v>
      </c>
      <c r="H479" s="75">
        <f t="shared" si="28"/>
        <v>7.1087441480503983E-4</v>
      </c>
    </row>
    <row r="480" spans="1:8" x14ac:dyDescent="0.35">
      <c r="A480" t="s">
        <v>2884</v>
      </c>
      <c r="B480" t="s">
        <v>3348</v>
      </c>
      <c r="C480" t="s">
        <v>117</v>
      </c>
      <c r="D480" s="411" t="s">
        <v>3347</v>
      </c>
      <c r="E480" t="str">
        <f t="shared" si="27"/>
        <v>&lt;1 yearFemaleET14</v>
      </c>
      <c r="F480">
        <v>2020</v>
      </c>
      <c r="G480" s="124">
        <v>31779.376993618898</v>
      </c>
    </row>
    <row r="481" spans="1:7" x14ac:dyDescent="0.35">
      <c r="A481" t="s">
        <v>2884</v>
      </c>
      <c r="B481" t="s">
        <v>3348</v>
      </c>
      <c r="C481" t="s">
        <v>117</v>
      </c>
      <c r="D481" s="434" t="s">
        <v>169</v>
      </c>
      <c r="E481" t="str">
        <f t="shared" si="27"/>
        <v>1-4FemaleET14</v>
      </c>
      <c r="F481">
        <v>2020</v>
      </c>
      <c r="G481" s="124">
        <v>117461.100916132</v>
      </c>
    </row>
    <row r="482" spans="1:7" x14ac:dyDescent="0.35">
      <c r="A482" s="433" t="s">
        <v>2884</v>
      </c>
      <c r="B482" s="433" t="s">
        <v>3348</v>
      </c>
      <c r="C482" s="433" t="s">
        <v>117</v>
      </c>
      <c r="D482" s="436" t="s">
        <v>981</v>
      </c>
      <c r="E482" t="str">
        <f t="shared" si="27"/>
        <v>0-4FemaleET14</v>
      </c>
      <c r="F482" s="433">
        <v>2020</v>
      </c>
      <c r="G482" s="435">
        <f>G480+G481</f>
        <v>149240.47790975089</v>
      </c>
    </row>
    <row r="483" spans="1:7" x14ac:dyDescent="0.35">
      <c r="A483" t="s">
        <v>2884</v>
      </c>
      <c r="B483" t="s">
        <v>3348</v>
      </c>
      <c r="C483" t="s">
        <v>117</v>
      </c>
      <c r="D483" s="434" t="s">
        <v>982</v>
      </c>
      <c r="E483" t="str">
        <f t="shared" si="27"/>
        <v>5-9FemaleET14</v>
      </c>
      <c r="F483">
        <v>2020</v>
      </c>
      <c r="G483" s="124">
        <v>134016.15906792801</v>
      </c>
    </row>
    <row r="484" spans="1:7" x14ac:dyDescent="0.35">
      <c r="A484" t="s">
        <v>2884</v>
      </c>
      <c r="B484" t="s">
        <v>3348</v>
      </c>
      <c r="C484" t="s">
        <v>117</v>
      </c>
      <c r="D484" s="434" t="s">
        <v>983</v>
      </c>
      <c r="E484" t="str">
        <f t="shared" si="27"/>
        <v>10-14FemaleET14</v>
      </c>
      <c r="F484">
        <v>2020</v>
      </c>
      <c r="G484" s="124">
        <v>185498.34183208601</v>
      </c>
    </row>
    <row r="485" spans="1:7" x14ac:dyDescent="0.35">
      <c r="A485" t="s">
        <v>2884</v>
      </c>
      <c r="B485" t="s">
        <v>3348</v>
      </c>
      <c r="C485" t="s">
        <v>117</v>
      </c>
      <c r="D485" s="434" t="s">
        <v>664</v>
      </c>
      <c r="E485" t="str">
        <f t="shared" si="27"/>
        <v>15-19FemaleET14</v>
      </c>
      <c r="F485">
        <v>2020</v>
      </c>
      <c r="G485" s="124">
        <v>315689.75797306001</v>
      </c>
    </row>
    <row r="486" spans="1:7" x14ac:dyDescent="0.35">
      <c r="A486" t="s">
        <v>2884</v>
      </c>
      <c r="B486" t="s">
        <v>3348</v>
      </c>
      <c r="C486" t="s">
        <v>117</v>
      </c>
      <c r="D486" s="434" t="s">
        <v>665</v>
      </c>
      <c r="E486" t="str">
        <f t="shared" si="27"/>
        <v>20-24FemaleET14</v>
      </c>
      <c r="F486">
        <v>2020</v>
      </c>
      <c r="G486" s="124">
        <v>316354.03488570399</v>
      </c>
    </row>
    <row r="487" spans="1:7" x14ac:dyDescent="0.35">
      <c r="A487" t="s">
        <v>2884</v>
      </c>
      <c r="B487" t="s">
        <v>3348</v>
      </c>
      <c r="C487" t="s">
        <v>117</v>
      </c>
      <c r="D487" s="434" t="s">
        <v>667</v>
      </c>
      <c r="E487" t="str">
        <f t="shared" si="27"/>
        <v>25-29FemaleET14</v>
      </c>
      <c r="F487">
        <v>2020</v>
      </c>
      <c r="G487" s="124">
        <v>270401.69625729299</v>
      </c>
    </row>
    <row r="488" spans="1:7" x14ac:dyDescent="0.35">
      <c r="A488" t="s">
        <v>2884</v>
      </c>
      <c r="B488" t="s">
        <v>3348</v>
      </c>
      <c r="C488" t="s">
        <v>117</v>
      </c>
      <c r="D488" s="434" t="s">
        <v>670</v>
      </c>
      <c r="E488" t="str">
        <f t="shared" si="27"/>
        <v>30-34FemaleET14</v>
      </c>
      <c r="F488">
        <v>2020</v>
      </c>
      <c r="G488" s="124">
        <v>159953.38891936801</v>
      </c>
    </row>
    <row r="489" spans="1:7" x14ac:dyDescent="0.35">
      <c r="A489" t="s">
        <v>2884</v>
      </c>
      <c r="B489" t="s">
        <v>3348</v>
      </c>
      <c r="C489" t="s">
        <v>117</v>
      </c>
      <c r="D489" s="434" t="s">
        <v>672</v>
      </c>
      <c r="E489" t="str">
        <f t="shared" si="27"/>
        <v>35-39FemaleET14</v>
      </c>
      <c r="F489">
        <v>2020</v>
      </c>
      <c r="G489" s="124">
        <v>132795.19926964401</v>
      </c>
    </row>
    <row r="490" spans="1:7" x14ac:dyDescent="0.35">
      <c r="A490" t="s">
        <v>2884</v>
      </c>
      <c r="B490" t="s">
        <v>3348</v>
      </c>
      <c r="C490" t="s">
        <v>117</v>
      </c>
      <c r="D490" s="434" t="s">
        <v>674</v>
      </c>
      <c r="E490" t="str">
        <f t="shared" si="27"/>
        <v>40-44FemaleET14</v>
      </c>
      <c r="F490">
        <v>2020</v>
      </c>
      <c r="G490" s="124">
        <v>84076.063885848896</v>
      </c>
    </row>
    <row r="491" spans="1:7" x14ac:dyDescent="0.35">
      <c r="A491" t="s">
        <v>2884</v>
      </c>
      <c r="B491" t="s">
        <v>3348</v>
      </c>
      <c r="C491" t="s">
        <v>117</v>
      </c>
      <c r="D491" s="434" t="s">
        <v>676</v>
      </c>
      <c r="E491" t="str">
        <f t="shared" si="27"/>
        <v>45-49FemaleET14</v>
      </c>
      <c r="F491">
        <v>2020</v>
      </c>
      <c r="G491" s="124">
        <v>84054.479977764102</v>
      </c>
    </row>
    <row r="492" spans="1:7" x14ac:dyDescent="0.35">
      <c r="A492" t="s">
        <v>2884</v>
      </c>
      <c r="B492" t="s">
        <v>3348</v>
      </c>
      <c r="C492" t="s">
        <v>117</v>
      </c>
      <c r="D492" s="434" t="s">
        <v>984</v>
      </c>
      <c r="E492" t="str">
        <f t="shared" si="27"/>
        <v>50-54FemaleET14</v>
      </c>
      <c r="F492">
        <v>2020</v>
      </c>
      <c r="G492" s="124">
        <v>64807.744751676903</v>
      </c>
    </row>
    <row r="493" spans="1:7" x14ac:dyDescent="0.35">
      <c r="A493" t="s">
        <v>2884</v>
      </c>
      <c r="B493" t="s">
        <v>3348</v>
      </c>
      <c r="C493" t="s">
        <v>117</v>
      </c>
      <c r="D493" s="434" t="s">
        <v>985</v>
      </c>
      <c r="E493" t="str">
        <f t="shared" si="27"/>
        <v>55-59FemaleET14</v>
      </c>
      <c r="F493">
        <v>2020</v>
      </c>
      <c r="G493" s="124">
        <v>61338.923616431603</v>
      </c>
    </row>
    <row r="494" spans="1:7" x14ac:dyDescent="0.35">
      <c r="A494" t="s">
        <v>2884</v>
      </c>
      <c r="B494" t="s">
        <v>3348</v>
      </c>
      <c r="C494" t="s">
        <v>117</v>
      </c>
      <c r="D494" s="434" t="s">
        <v>986</v>
      </c>
      <c r="E494" t="str">
        <f t="shared" si="27"/>
        <v>60-64FemaleET14</v>
      </c>
      <c r="F494">
        <v>2020</v>
      </c>
      <c r="G494" s="124">
        <v>38348.759298803197</v>
      </c>
    </row>
    <row r="495" spans="1:7" x14ac:dyDescent="0.35">
      <c r="A495" t="s">
        <v>2884</v>
      </c>
      <c r="B495" t="s">
        <v>3348</v>
      </c>
      <c r="C495" t="s">
        <v>117</v>
      </c>
      <c r="D495" s="434" t="s">
        <v>987</v>
      </c>
      <c r="E495" t="str">
        <f t="shared" si="27"/>
        <v>65-69FemaleET14</v>
      </c>
      <c r="F495">
        <v>2020</v>
      </c>
      <c r="G495" s="124">
        <v>34974.945914139898</v>
      </c>
    </row>
    <row r="496" spans="1:7" x14ac:dyDescent="0.35">
      <c r="A496" t="s">
        <v>2884</v>
      </c>
      <c r="B496" t="s">
        <v>3348</v>
      </c>
      <c r="C496" t="s">
        <v>117</v>
      </c>
      <c r="D496" s="434" t="s">
        <v>988</v>
      </c>
      <c r="E496" t="str">
        <f t="shared" si="27"/>
        <v>70-74FemaleET14</v>
      </c>
      <c r="F496">
        <v>2020</v>
      </c>
      <c r="G496" s="124">
        <v>22398.032329914098</v>
      </c>
    </row>
    <row r="497" spans="1:8" x14ac:dyDescent="0.35">
      <c r="A497" t="s">
        <v>2884</v>
      </c>
      <c r="B497" t="s">
        <v>3348</v>
      </c>
      <c r="C497" t="s">
        <v>117</v>
      </c>
      <c r="D497" s="434" t="s">
        <v>989</v>
      </c>
      <c r="E497" t="str">
        <f t="shared" si="27"/>
        <v>75-79FemaleET14</v>
      </c>
      <c r="F497">
        <v>2020</v>
      </c>
      <c r="G497" s="124">
        <v>14726.600620747</v>
      </c>
    </row>
    <row r="498" spans="1:8" x14ac:dyDescent="0.35">
      <c r="A498" t="s">
        <v>2884</v>
      </c>
      <c r="B498" t="s">
        <v>3348</v>
      </c>
      <c r="C498" t="s">
        <v>117</v>
      </c>
      <c r="D498" s="434" t="s">
        <v>3346</v>
      </c>
      <c r="E498" t="str">
        <f t="shared" si="27"/>
        <v>80+FemaleET14</v>
      </c>
      <c r="F498">
        <v>2020</v>
      </c>
      <c r="G498" s="124">
        <v>10883.618131155101</v>
      </c>
    </row>
    <row r="499" spans="1:8" x14ac:dyDescent="0.35">
      <c r="A499" s="433" t="s">
        <v>2884</v>
      </c>
      <c r="B499" s="433" t="s">
        <v>3348</v>
      </c>
      <c r="C499" s="433" t="s">
        <v>117</v>
      </c>
      <c r="D499" s="437" t="s">
        <v>990</v>
      </c>
      <c r="E499" t="str">
        <f t="shared" si="27"/>
        <v>80-84FemaleET14</v>
      </c>
      <c r="F499" s="433">
        <v>2020</v>
      </c>
      <c r="G499" s="435">
        <f>$G$498*$H20</f>
        <v>7038.439011387446</v>
      </c>
      <c r="H499" s="75">
        <f>G499/SUM($G$499:$G$503)</f>
        <v>0.64670029089310244</v>
      </c>
    </row>
    <row r="500" spans="1:8" x14ac:dyDescent="0.35">
      <c r="A500" s="433" t="s">
        <v>2884</v>
      </c>
      <c r="B500" s="433" t="s">
        <v>3348</v>
      </c>
      <c r="C500" s="433" t="s">
        <v>117</v>
      </c>
      <c r="D500" s="437" t="s">
        <v>991</v>
      </c>
      <c r="E500" t="str">
        <f t="shared" si="27"/>
        <v>85-89FemaleET14</v>
      </c>
      <c r="F500" s="433">
        <v>2020</v>
      </c>
      <c r="G500" s="435">
        <f>$G$498*$H21</f>
        <v>2938.1444787749087</v>
      </c>
      <c r="H500" s="75">
        <f t="shared" ref="H500:H503" si="29">G500/SUM($G$499:$G$503)</f>
        <v>0.26996026903629317</v>
      </c>
    </row>
    <row r="501" spans="1:8" x14ac:dyDescent="0.35">
      <c r="A501" s="433" t="s">
        <v>2884</v>
      </c>
      <c r="B501" s="433" t="s">
        <v>3348</v>
      </c>
      <c r="C501" s="433" t="s">
        <v>117</v>
      </c>
      <c r="D501" s="437" t="s">
        <v>992</v>
      </c>
      <c r="E501" t="str">
        <f t="shared" si="27"/>
        <v>90-94FemaleET14</v>
      </c>
      <c r="F501" s="433">
        <v>2020</v>
      </c>
      <c r="G501" s="435">
        <f>$G$498*$H22</f>
        <v>778.9047714179394</v>
      </c>
      <c r="H501" s="75">
        <f t="shared" si="29"/>
        <v>7.1566712653053435E-2</v>
      </c>
    </row>
    <row r="502" spans="1:8" x14ac:dyDescent="0.35">
      <c r="A502" s="433" t="s">
        <v>2884</v>
      </c>
      <c r="B502" s="433" t="s">
        <v>3348</v>
      </c>
      <c r="C502" s="433" t="s">
        <v>117</v>
      </c>
      <c r="D502" s="437" t="s">
        <v>993</v>
      </c>
      <c r="E502" t="str">
        <f t="shared" si="27"/>
        <v>95-99FemaleET14</v>
      </c>
      <c r="F502" s="433">
        <v>2020</v>
      </c>
      <c r="G502" s="435">
        <f>$G$498*$H23</f>
        <v>119.00993569167341</v>
      </c>
      <c r="H502" s="75">
        <f t="shared" si="29"/>
        <v>1.0934776859820113E-2</v>
      </c>
    </row>
    <row r="503" spans="1:8" x14ac:dyDescent="0.35">
      <c r="A503" s="433" t="s">
        <v>2884</v>
      </c>
      <c r="B503" s="433" t="s">
        <v>3348</v>
      </c>
      <c r="C503" s="433" t="s">
        <v>117</v>
      </c>
      <c r="D503" s="437" t="s">
        <v>994</v>
      </c>
      <c r="E503" t="str">
        <f t="shared" si="27"/>
        <v>100+FemaleET14</v>
      </c>
      <c r="F503" s="433">
        <v>2020</v>
      </c>
      <c r="G503" s="435">
        <f>$G$498*$H24</f>
        <v>9.1199338831323153</v>
      </c>
      <c r="H503" s="75">
        <f t="shared" si="29"/>
        <v>8.379505577309702E-4</v>
      </c>
    </row>
    <row r="504" spans="1:8" x14ac:dyDescent="0.35">
      <c r="A504" t="s">
        <v>2884</v>
      </c>
      <c r="B504" t="s">
        <v>3348</v>
      </c>
      <c r="C504" t="s">
        <v>116</v>
      </c>
      <c r="D504" s="411" t="s">
        <v>3347</v>
      </c>
      <c r="E504" t="str">
        <f t="shared" si="27"/>
        <v>&lt;1 yearMaleET14</v>
      </c>
      <c r="F504">
        <v>2020</v>
      </c>
      <c r="G504" s="124">
        <v>32259.348363568999</v>
      </c>
    </row>
    <row r="505" spans="1:8" x14ac:dyDescent="0.35">
      <c r="A505" t="s">
        <v>2884</v>
      </c>
      <c r="B505" t="s">
        <v>3348</v>
      </c>
      <c r="C505" t="s">
        <v>116</v>
      </c>
      <c r="D505" s="434" t="s">
        <v>169</v>
      </c>
      <c r="E505" t="str">
        <f t="shared" si="27"/>
        <v>1-4MaleET14</v>
      </c>
      <c r="F505">
        <v>2020</v>
      </c>
      <c r="G505" s="124">
        <v>119241.892115853</v>
      </c>
    </row>
    <row r="506" spans="1:8" x14ac:dyDescent="0.35">
      <c r="A506" s="433" t="s">
        <v>2884</v>
      </c>
      <c r="B506" s="433" t="s">
        <v>3348</v>
      </c>
      <c r="C506" s="433" t="s">
        <v>116</v>
      </c>
      <c r="D506" s="436" t="s">
        <v>981</v>
      </c>
      <c r="E506" t="str">
        <f t="shared" si="27"/>
        <v>0-4MaleET14</v>
      </c>
      <c r="F506" s="433">
        <v>2020</v>
      </c>
      <c r="G506" s="435">
        <f>G505+G504</f>
        <v>151501.24047942201</v>
      </c>
    </row>
    <row r="507" spans="1:8" x14ac:dyDescent="0.35">
      <c r="A507" t="s">
        <v>2884</v>
      </c>
      <c r="B507" t="s">
        <v>3348</v>
      </c>
      <c r="C507" t="s">
        <v>116</v>
      </c>
      <c r="D507" s="434" t="s">
        <v>982</v>
      </c>
      <c r="E507" t="str">
        <f t="shared" si="27"/>
        <v>5-9MaleET14</v>
      </c>
      <c r="F507">
        <v>2020</v>
      </c>
      <c r="G507" s="124">
        <v>121838.72859345299</v>
      </c>
    </row>
    <row r="508" spans="1:8" x14ac:dyDescent="0.35">
      <c r="A508" t="s">
        <v>2884</v>
      </c>
      <c r="B508" t="s">
        <v>3348</v>
      </c>
      <c r="C508" t="s">
        <v>116</v>
      </c>
      <c r="D508" s="434" t="s">
        <v>983</v>
      </c>
      <c r="E508" t="str">
        <f t="shared" si="27"/>
        <v>10-14MaleET14</v>
      </c>
      <c r="F508">
        <v>2020</v>
      </c>
      <c r="G508" s="124">
        <v>131959.51331438101</v>
      </c>
    </row>
    <row r="509" spans="1:8" x14ac:dyDescent="0.35">
      <c r="A509" t="s">
        <v>2884</v>
      </c>
      <c r="B509" t="s">
        <v>3348</v>
      </c>
      <c r="C509" t="s">
        <v>116</v>
      </c>
      <c r="D509" s="434" t="s">
        <v>664</v>
      </c>
      <c r="E509" t="str">
        <f t="shared" si="27"/>
        <v>15-19MaleET14</v>
      </c>
      <c r="F509">
        <v>2020</v>
      </c>
      <c r="G509" s="124">
        <v>197272.26115372</v>
      </c>
    </row>
    <row r="510" spans="1:8" x14ac:dyDescent="0.35">
      <c r="A510" t="s">
        <v>2884</v>
      </c>
      <c r="B510" t="s">
        <v>3348</v>
      </c>
      <c r="C510" t="s">
        <v>116</v>
      </c>
      <c r="D510" s="434" t="s">
        <v>665</v>
      </c>
      <c r="E510" t="str">
        <f t="shared" si="27"/>
        <v>20-24MaleET14</v>
      </c>
      <c r="F510">
        <v>2020</v>
      </c>
      <c r="G510" s="124">
        <v>275641.196105599</v>
      </c>
    </row>
    <row r="511" spans="1:8" x14ac:dyDescent="0.35">
      <c r="A511" t="s">
        <v>2884</v>
      </c>
      <c r="B511" t="s">
        <v>3348</v>
      </c>
      <c r="C511" t="s">
        <v>116</v>
      </c>
      <c r="D511" s="434" t="s">
        <v>667</v>
      </c>
      <c r="E511" t="str">
        <f t="shared" si="27"/>
        <v>25-29MaleET14</v>
      </c>
      <c r="F511">
        <v>2020</v>
      </c>
      <c r="G511" s="124">
        <v>285683.38349141099</v>
      </c>
    </row>
    <row r="512" spans="1:8" x14ac:dyDescent="0.35">
      <c r="A512" t="s">
        <v>2884</v>
      </c>
      <c r="B512" t="s">
        <v>3348</v>
      </c>
      <c r="C512" t="s">
        <v>116</v>
      </c>
      <c r="D512" s="434" t="s">
        <v>670</v>
      </c>
      <c r="E512" t="str">
        <f t="shared" si="27"/>
        <v>30-34MaleET14</v>
      </c>
      <c r="F512">
        <v>2020</v>
      </c>
      <c r="G512" s="124">
        <v>187428.38220915099</v>
      </c>
    </row>
    <row r="513" spans="1:8" x14ac:dyDescent="0.35">
      <c r="A513" t="s">
        <v>2884</v>
      </c>
      <c r="B513" t="s">
        <v>3348</v>
      </c>
      <c r="C513" t="s">
        <v>116</v>
      </c>
      <c r="D513" s="434" t="s">
        <v>672</v>
      </c>
      <c r="E513" t="str">
        <f t="shared" si="27"/>
        <v>35-39MaleET14</v>
      </c>
      <c r="F513">
        <v>2020</v>
      </c>
      <c r="G513" s="124">
        <v>149365.37698803801</v>
      </c>
    </row>
    <row r="514" spans="1:8" x14ac:dyDescent="0.35">
      <c r="A514" t="s">
        <v>2884</v>
      </c>
      <c r="B514" t="s">
        <v>3348</v>
      </c>
      <c r="C514" t="s">
        <v>116</v>
      </c>
      <c r="D514" s="434" t="s">
        <v>674</v>
      </c>
      <c r="E514" t="str">
        <f t="shared" si="27"/>
        <v>40-44MaleET14</v>
      </c>
      <c r="F514">
        <v>2020</v>
      </c>
      <c r="G514" s="124">
        <v>97096.562155522406</v>
      </c>
    </row>
    <row r="515" spans="1:8" x14ac:dyDescent="0.35">
      <c r="A515" t="s">
        <v>2884</v>
      </c>
      <c r="B515" t="s">
        <v>3348</v>
      </c>
      <c r="C515" t="s">
        <v>116</v>
      </c>
      <c r="D515" s="434" t="s">
        <v>676</v>
      </c>
      <c r="E515" t="str">
        <f t="shared" si="27"/>
        <v>45-49MaleET14</v>
      </c>
      <c r="F515">
        <v>2020</v>
      </c>
      <c r="G515" s="124">
        <v>77531.025429610105</v>
      </c>
    </row>
    <row r="516" spans="1:8" x14ac:dyDescent="0.35">
      <c r="A516" t="s">
        <v>2884</v>
      </c>
      <c r="B516" t="s">
        <v>3348</v>
      </c>
      <c r="C516" t="s">
        <v>116</v>
      </c>
      <c r="D516" s="434" t="s">
        <v>984</v>
      </c>
      <c r="E516" t="str">
        <f t="shared" si="27"/>
        <v>50-54MaleET14</v>
      </c>
      <c r="F516">
        <v>2020</v>
      </c>
      <c r="G516" s="124">
        <v>59086.951067149603</v>
      </c>
    </row>
    <row r="517" spans="1:8" x14ac:dyDescent="0.35">
      <c r="A517" t="s">
        <v>2884</v>
      </c>
      <c r="B517" t="s">
        <v>3348</v>
      </c>
      <c r="C517" t="s">
        <v>116</v>
      </c>
      <c r="D517" s="434" t="s">
        <v>985</v>
      </c>
      <c r="E517" t="str">
        <f t="shared" si="27"/>
        <v>55-59MaleET14</v>
      </c>
      <c r="F517">
        <v>2020</v>
      </c>
      <c r="G517" s="124">
        <v>51149.866910537698</v>
      </c>
    </row>
    <row r="518" spans="1:8" x14ac:dyDescent="0.35">
      <c r="A518" t="s">
        <v>2884</v>
      </c>
      <c r="B518" t="s">
        <v>3348</v>
      </c>
      <c r="C518" t="s">
        <v>116</v>
      </c>
      <c r="D518" s="434" t="s">
        <v>986</v>
      </c>
      <c r="E518" t="str">
        <f t="shared" si="27"/>
        <v>60-64MaleET14</v>
      </c>
      <c r="F518">
        <v>2020</v>
      </c>
      <c r="G518" s="124">
        <v>32522.400325350402</v>
      </c>
    </row>
    <row r="519" spans="1:8" x14ac:dyDescent="0.35">
      <c r="A519" t="s">
        <v>2884</v>
      </c>
      <c r="B519" t="s">
        <v>3348</v>
      </c>
      <c r="C519" t="s">
        <v>116</v>
      </c>
      <c r="D519" s="434" t="s">
        <v>987</v>
      </c>
      <c r="E519" t="str">
        <f t="shared" ref="E519:E575" si="30">_xlfn.CONCAT(D519,C519,A519)</f>
        <v>65-69MaleET14</v>
      </c>
      <c r="F519">
        <v>2020</v>
      </c>
      <c r="G519" s="124">
        <v>25901.830837625999</v>
      </c>
    </row>
    <row r="520" spans="1:8" x14ac:dyDescent="0.35">
      <c r="A520" t="s">
        <v>2884</v>
      </c>
      <c r="B520" t="s">
        <v>3348</v>
      </c>
      <c r="C520" t="s">
        <v>116</v>
      </c>
      <c r="D520" s="434" t="s">
        <v>988</v>
      </c>
      <c r="E520" t="str">
        <f t="shared" si="30"/>
        <v>70-74MaleET14</v>
      </c>
      <c r="F520">
        <v>2020</v>
      </c>
      <c r="G520" s="124">
        <v>14716.8438357752</v>
      </c>
    </row>
    <row r="521" spans="1:8" x14ac:dyDescent="0.35">
      <c r="A521" t="s">
        <v>2884</v>
      </c>
      <c r="B521" t="s">
        <v>3348</v>
      </c>
      <c r="C521" t="s">
        <v>116</v>
      </c>
      <c r="D521" s="434" t="s">
        <v>989</v>
      </c>
      <c r="E521" t="str">
        <f t="shared" si="30"/>
        <v>75-79MaleET14</v>
      </c>
      <c r="F521">
        <v>2020</v>
      </c>
      <c r="G521" s="124">
        <v>7939.3034138276698</v>
      </c>
    </row>
    <row r="522" spans="1:8" x14ac:dyDescent="0.35">
      <c r="A522" t="s">
        <v>2884</v>
      </c>
      <c r="B522" t="s">
        <v>3348</v>
      </c>
      <c r="C522" t="s">
        <v>116</v>
      </c>
      <c r="D522" s="434" t="s">
        <v>3346</v>
      </c>
      <c r="E522" t="str">
        <f t="shared" si="30"/>
        <v>80+MaleET14</v>
      </c>
      <c r="F522">
        <v>2020</v>
      </c>
      <c r="G522" s="124">
        <v>3732.91509975295</v>
      </c>
    </row>
    <row r="523" spans="1:8" x14ac:dyDescent="0.35">
      <c r="A523" s="433" t="s">
        <v>2884</v>
      </c>
      <c r="B523" s="433" t="s">
        <v>3348</v>
      </c>
      <c r="C523" s="433" t="s">
        <v>116</v>
      </c>
      <c r="D523" s="437" t="s">
        <v>990</v>
      </c>
      <c r="E523" t="str">
        <f t="shared" si="30"/>
        <v>80-84MaleET14</v>
      </c>
      <c r="F523" s="433">
        <v>2020</v>
      </c>
      <c r="G523" s="435">
        <f>$G$522*$H43</f>
        <v>2475.2246096332919</v>
      </c>
      <c r="H523" s="75">
        <f>G523/SUM($G$523:$G$527)</f>
        <v>0.66308087472900368</v>
      </c>
    </row>
    <row r="524" spans="1:8" x14ac:dyDescent="0.35">
      <c r="A524" s="433" t="s">
        <v>2884</v>
      </c>
      <c r="B524" s="433" t="s">
        <v>3348</v>
      </c>
      <c r="C524" s="433" t="s">
        <v>116</v>
      </c>
      <c r="D524" s="437" t="s">
        <v>991</v>
      </c>
      <c r="E524" t="str">
        <f t="shared" si="30"/>
        <v>85-89MaleET14</v>
      </c>
      <c r="F524" s="433">
        <v>2020</v>
      </c>
      <c r="G524" s="435">
        <f>$G$522*$H44</f>
        <v>987.89949636571566</v>
      </c>
      <c r="H524" s="75">
        <f t="shared" ref="H524:H527" si="31">G524/SUM($G$523:$G$527)</f>
        <v>0.26464558393816578</v>
      </c>
    </row>
    <row r="525" spans="1:8" x14ac:dyDescent="0.35">
      <c r="A525" s="433" t="s">
        <v>2884</v>
      </c>
      <c r="B525" s="433" t="s">
        <v>3348</v>
      </c>
      <c r="C525" s="433" t="s">
        <v>116</v>
      </c>
      <c r="D525" s="437" t="s">
        <v>992</v>
      </c>
      <c r="E525" t="str">
        <f t="shared" si="30"/>
        <v>90-94MaleET14</v>
      </c>
      <c r="F525" s="433">
        <v>2020</v>
      </c>
      <c r="G525" s="435">
        <f>$G$522*$H45</f>
        <v>238.60713092845407</v>
      </c>
      <c r="H525" s="75">
        <f t="shared" si="31"/>
        <v>6.391978508813273E-2</v>
      </c>
    </row>
    <row r="526" spans="1:8" x14ac:dyDescent="0.35">
      <c r="A526" s="433" t="s">
        <v>2884</v>
      </c>
      <c r="B526" s="433" t="s">
        <v>3348</v>
      </c>
      <c r="C526" s="433" t="s">
        <v>116</v>
      </c>
      <c r="D526" s="437" t="s">
        <v>993</v>
      </c>
      <c r="E526" t="str">
        <f t="shared" si="30"/>
        <v>95-99MaleET14</v>
      </c>
      <c r="F526" s="433">
        <v>2020</v>
      </c>
      <c r="G526" s="435">
        <f>$G$522*$H46</f>
        <v>28.530228988434509</v>
      </c>
      <c r="H526" s="75">
        <f t="shared" si="31"/>
        <v>7.6428818298928591E-3</v>
      </c>
    </row>
    <row r="527" spans="1:8" x14ac:dyDescent="0.35">
      <c r="A527" s="433" t="s">
        <v>2884</v>
      </c>
      <c r="B527" s="433" t="s">
        <v>3348</v>
      </c>
      <c r="C527" s="433" t="s">
        <v>116</v>
      </c>
      <c r="D527" s="437" t="s">
        <v>994</v>
      </c>
      <c r="E527" t="str">
        <f t="shared" si="30"/>
        <v>100+MaleET14</v>
      </c>
      <c r="F527" s="433">
        <v>2020</v>
      </c>
      <c r="G527" s="435">
        <f>$G$522*$H47</f>
        <v>2.6536338370537749</v>
      </c>
      <c r="H527" s="75">
        <f t="shared" si="31"/>
        <v>7.1087441480503983E-4</v>
      </c>
    </row>
    <row r="528" spans="1:8" x14ac:dyDescent="0.35">
      <c r="A528" t="s">
        <v>2885</v>
      </c>
      <c r="B528" t="s">
        <v>3350</v>
      </c>
      <c r="C528" t="s">
        <v>117</v>
      </c>
      <c r="D528" s="411" t="s">
        <v>3347</v>
      </c>
      <c r="E528" t="str">
        <f t="shared" si="30"/>
        <v>&lt;1 yearFemaleET15</v>
      </c>
      <c r="F528">
        <v>2020</v>
      </c>
      <c r="G528" s="124">
        <v>7130.3068498596504</v>
      </c>
    </row>
    <row r="529" spans="1:7" x14ac:dyDescent="0.35">
      <c r="A529" t="s">
        <v>2885</v>
      </c>
      <c r="B529" t="s">
        <v>3350</v>
      </c>
      <c r="C529" t="s">
        <v>117</v>
      </c>
      <c r="D529" s="434" t="s">
        <v>169</v>
      </c>
      <c r="E529" t="str">
        <f t="shared" si="30"/>
        <v>1-4FemaleET15</v>
      </c>
      <c r="F529">
        <v>2020</v>
      </c>
      <c r="G529" s="124">
        <v>26354.640838265401</v>
      </c>
    </row>
    <row r="530" spans="1:7" x14ac:dyDescent="0.35">
      <c r="A530" s="433" t="s">
        <v>2885</v>
      </c>
      <c r="B530" s="433" t="s">
        <v>3350</v>
      </c>
      <c r="C530" s="433" t="s">
        <v>117</v>
      </c>
      <c r="D530" s="436" t="s">
        <v>981</v>
      </c>
      <c r="E530" t="str">
        <f t="shared" si="30"/>
        <v>0-4FemaleET15</v>
      </c>
      <c r="F530" s="433">
        <v>2020</v>
      </c>
      <c r="G530" s="435">
        <f>G529+G528</f>
        <v>33484.947688125052</v>
      </c>
    </row>
    <row r="531" spans="1:7" x14ac:dyDescent="0.35">
      <c r="A531" t="s">
        <v>2885</v>
      </c>
      <c r="B531" t="s">
        <v>3350</v>
      </c>
      <c r="C531" t="s">
        <v>117</v>
      </c>
      <c r="D531" s="434" t="s">
        <v>982</v>
      </c>
      <c r="E531" t="str">
        <f t="shared" si="30"/>
        <v>5-9FemaleET15</v>
      </c>
      <c r="F531">
        <v>2020</v>
      </c>
      <c r="G531" s="124">
        <v>28334.708789467801</v>
      </c>
    </row>
    <row r="532" spans="1:7" x14ac:dyDescent="0.35">
      <c r="A532" t="s">
        <v>2885</v>
      </c>
      <c r="B532" t="s">
        <v>3350</v>
      </c>
      <c r="C532" t="s">
        <v>117</v>
      </c>
      <c r="D532" s="434" t="s">
        <v>983</v>
      </c>
      <c r="E532" t="str">
        <f t="shared" si="30"/>
        <v>10-14FemaleET15</v>
      </c>
      <c r="F532">
        <v>2020</v>
      </c>
      <c r="G532" s="124">
        <v>26303.168444603602</v>
      </c>
    </row>
    <row r="533" spans="1:7" x14ac:dyDescent="0.35">
      <c r="A533" t="s">
        <v>2885</v>
      </c>
      <c r="B533" t="s">
        <v>3350</v>
      </c>
      <c r="C533" t="s">
        <v>117</v>
      </c>
      <c r="D533" s="434" t="s">
        <v>664</v>
      </c>
      <c r="E533" t="str">
        <f t="shared" si="30"/>
        <v>15-19FemaleET15</v>
      </c>
      <c r="F533">
        <v>2020</v>
      </c>
      <c r="G533" s="124">
        <v>31977.896270602901</v>
      </c>
    </row>
    <row r="534" spans="1:7" x14ac:dyDescent="0.35">
      <c r="A534" t="s">
        <v>2885</v>
      </c>
      <c r="B534" t="s">
        <v>3350</v>
      </c>
      <c r="C534" t="s">
        <v>117</v>
      </c>
      <c r="D534" s="434" t="s">
        <v>665</v>
      </c>
      <c r="E534" t="str">
        <f t="shared" si="30"/>
        <v>20-24FemaleET15</v>
      </c>
      <c r="F534">
        <v>2020</v>
      </c>
      <c r="G534" s="124">
        <v>30198.604066580501</v>
      </c>
    </row>
    <row r="535" spans="1:7" x14ac:dyDescent="0.35">
      <c r="A535" t="s">
        <v>2885</v>
      </c>
      <c r="B535" t="s">
        <v>3350</v>
      </c>
      <c r="C535" t="s">
        <v>117</v>
      </c>
      <c r="D535" s="434" t="s">
        <v>667</v>
      </c>
      <c r="E535" t="str">
        <f t="shared" si="30"/>
        <v>25-29FemaleET15</v>
      </c>
      <c r="F535">
        <v>2020</v>
      </c>
      <c r="G535" s="124">
        <v>26995.264577895399</v>
      </c>
    </row>
    <row r="536" spans="1:7" x14ac:dyDescent="0.35">
      <c r="A536" t="s">
        <v>2885</v>
      </c>
      <c r="B536" t="s">
        <v>3350</v>
      </c>
      <c r="C536" t="s">
        <v>117</v>
      </c>
      <c r="D536" s="434" t="s">
        <v>670</v>
      </c>
      <c r="E536" t="str">
        <f t="shared" si="30"/>
        <v>30-34FemaleET15</v>
      </c>
      <c r="F536">
        <v>2020</v>
      </c>
      <c r="G536" s="124">
        <v>19229.8733074665</v>
      </c>
    </row>
    <row r="537" spans="1:7" x14ac:dyDescent="0.35">
      <c r="A537" t="s">
        <v>2885</v>
      </c>
      <c r="B537" t="s">
        <v>3350</v>
      </c>
      <c r="C537" t="s">
        <v>117</v>
      </c>
      <c r="D537" s="434" t="s">
        <v>672</v>
      </c>
      <c r="E537" t="str">
        <f t="shared" si="30"/>
        <v>35-39FemaleET15</v>
      </c>
      <c r="F537">
        <v>2020</v>
      </c>
      <c r="G537" s="124">
        <v>16463.829566538301</v>
      </c>
    </row>
    <row r="538" spans="1:7" x14ac:dyDescent="0.35">
      <c r="A538" t="s">
        <v>2885</v>
      </c>
      <c r="B538" t="s">
        <v>3350</v>
      </c>
      <c r="C538" t="s">
        <v>117</v>
      </c>
      <c r="D538" s="434" t="s">
        <v>674</v>
      </c>
      <c r="E538" t="str">
        <f t="shared" si="30"/>
        <v>40-44FemaleET15</v>
      </c>
      <c r="F538">
        <v>2020</v>
      </c>
      <c r="G538" s="124">
        <v>12103.2193661034</v>
      </c>
    </row>
    <row r="539" spans="1:7" x14ac:dyDescent="0.35">
      <c r="A539" t="s">
        <v>2885</v>
      </c>
      <c r="B539" t="s">
        <v>3350</v>
      </c>
      <c r="C539" t="s">
        <v>117</v>
      </c>
      <c r="D539" s="434" t="s">
        <v>676</v>
      </c>
      <c r="E539" t="str">
        <f t="shared" si="30"/>
        <v>45-49FemaleET15</v>
      </c>
      <c r="F539">
        <v>2020</v>
      </c>
      <c r="G539" s="124">
        <v>9161.8579182624799</v>
      </c>
    </row>
    <row r="540" spans="1:7" x14ac:dyDescent="0.35">
      <c r="A540" t="s">
        <v>2885</v>
      </c>
      <c r="B540" t="s">
        <v>3350</v>
      </c>
      <c r="C540" t="s">
        <v>117</v>
      </c>
      <c r="D540" s="434" t="s">
        <v>984</v>
      </c>
      <c r="E540" t="str">
        <f t="shared" si="30"/>
        <v>50-54FemaleET15</v>
      </c>
      <c r="F540">
        <v>2020</v>
      </c>
      <c r="G540" s="124">
        <v>8142.5057483762503</v>
      </c>
    </row>
    <row r="541" spans="1:7" x14ac:dyDescent="0.35">
      <c r="A541" t="s">
        <v>2885</v>
      </c>
      <c r="B541" t="s">
        <v>3350</v>
      </c>
      <c r="C541" t="s">
        <v>117</v>
      </c>
      <c r="D541" s="434" t="s">
        <v>985</v>
      </c>
      <c r="E541" t="str">
        <f t="shared" si="30"/>
        <v>55-59FemaleET15</v>
      </c>
      <c r="F541">
        <v>2020</v>
      </c>
      <c r="G541" s="124">
        <v>5628.9800678342499</v>
      </c>
    </row>
    <row r="542" spans="1:7" x14ac:dyDescent="0.35">
      <c r="A542" t="s">
        <v>2885</v>
      </c>
      <c r="B542" t="s">
        <v>3350</v>
      </c>
      <c r="C542" t="s">
        <v>117</v>
      </c>
      <c r="D542" s="434" t="s">
        <v>986</v>
      </c>
      <c r="E542" t="str">
        <f t="shared" si="30"/>
        <v>60-64FemaleET15</v>
      </c>
      <c r="F542">
        <v>2020</v>
      </c>
      <c r="G542" s="124">
        <v>5436.7294100895497</v>
      </c>
    </row>
    <row r="543" spans="1:7" x14ac:dyDescent="0.35">
      <c r="A543" t="s">
        <v>2885</v>
      </c>
      <c r="B543" t="s">
        <v>3350</v>
      </c>
      <c r="C543" t="s">
        <v>117</v>
      </c>
      <c r="D543" s="434" t="s">
        <v>987</v>
      </c>
      <c r="E543" t="str">
        <f t="shared" si="30"/>
        <v>65-69FemaleET15</v>
      </c>
      <c r="F543">
        <v>2020</v>
      </c>
      <c r="G543" s="124">
        <v>3545.4335847273401</v>
      </c>
    </row>
    <row r="544" spans="1:7" x14ac:dyDescent="0.35">
      <c r="A544" t="s">
        <v>2885</v>
      </c>
      <c r="B544" t="s">
        <v>3350</v>
      </c>
      <c r="C544" t="s">
        <v>117</v>
      </c>
      <c r="D544" s="434" t="s">
        <v>988</v>
      </c>
      <c r="E544" t="str">
        <f t="shared" si="30"/>
        <v>70-74FemaleET15</v>
      </c>
      <c r="F544">
        <v>2020</v>
      </c>
      <c r="G544" s="124">
        <v>3012.4508791826602</v>
      </c>
    </row>
    <row r="545" spans="1:8" x14ac:dyDescent="0.35">
      <c r="A545" t="s">
        <v>2885</v>
      </c>
      <c r="B545" t="s">
        <v>3350</v>
      </c>
      <c r="C545" t="s">
        <v>117</v>
      </c>
      <c r="D545" s="434" t="s">
        <v>989</v>
      </c>
      <c r="E545" t="str">
        <f t="shared" si="30"/>
        <v>75-79FemaleET15</v>
      </c>
      <c r="F545">
        <v>2020</v>
      </c>
      <c r="G545" s="124">
        <v>1681.74399978667</v>
      </c>
    </row>
    <row r="546" spans="1:8" x14ac:dyDescent="0.35">
      <c r="A546" t="s">
        <v>2885</v>
      </c>
      <c r="B546" t="s">
        <v>3350</v>
      </c>
      <c r="C546" t="s">
        <v>117</v>
      </c>
      <c r="D546" s="434" t="s">
        <v>3346</v>
      </c>
      <c r="E546" t="str">
        <f t="shared" si="30"/>
        <v>80+FemaleET15</v>
      </c>
      <c r="F546">
        <v>2020</v>
      </c>
      <c r="G546" s="124">
        <v>1830.3190720211701</v>
      </c>
    </row>
    <row r="547" spans="1:8" x14ac:dyDescent="0.35">
      <c r="A547" s="433" t="s">
        <v>2885</v>
      </c>
      <c r="B547" s="433" t="s">
        <v>3350</v>
      </c>
      <c r="C547" s="433" t="s">
        <v>117</v>
      </c>
      <c r="D547" s="437" t="s">
        <v>990</v>
      </c>
      <c r="E547" t="str">
        <f t="shared" si="30"/>
        <v>80-84FemaleET15</v>
      </c>
      <c r="F547" s="433">
        <v>2020</v>
      </c>
      <c r="G547" s="435">
        <f>$G$546*$H20</f>
        <v>1183.6678763032837</v>
      </c>
      <c r="H547" s="75">
        <f>G547/SUM($G$547:$G$551)</f>
        <v>0.64670029089310233</v>
      </c>
    </row>
    <row r="548" spans="1:8" x14ac:dyDescent="0.35">
      <c r="A548" s="433" t="s">
        <v>2885</v>
      </c>
      <c r="B548" s="433" t="s">
        <v>3350</v>
      </c>
      <c r="C548" s="433" t="s">
        <v>117</v>
      </c>
      <c r="D548" s="437" t="s">
        <v>991</v>
      </c>
      <c r="E548" t="str">
        <f t="shared" si="30"/>
        <v>85-89FemaleET15</v>
      </c>
      <c r="F548" s="433">
        <v>2020</v>
      </c>
      <c r="G548" s="435">
        <f>$G$546*$H21</f>
        <v>494.11342910509342</v>
      </c>
      <c r="H548" s="75">
        <f t="shared" ref="H548:H551" si="32">G548/SUM($G$547:$G$551)</f>
        <v>0.26996026903629311</v>
      </c>
    </row>
    <row r="549" spans="1:8" x14ac:dyDescent="0.35">
      <c r="A549" s="433" t="s">
        <v>2885</v>
      </c>
      <c r="B549" s="433" t="s">
        <v>3350</v>
      </c>
      <c r="C549" s="433" t="s">
        <v>117</v>
      </c>
      <c r="D549" s="437" t="s">
        <v>992</v>
      </c>
      <c r="E549" t="str">
        <f t="shared" si="30"/>
        <v>90-94FemaleET15</v>
      </c>
      <c r="F549" s="433">
        <v>2020</v>
      </c>
      <c r="G549" s="435">
        <f>$G$546*$H22</f>
        <v>130.98991909074246</v>
      </c>
      <c r="H549" s="75">
        <f t="shared" si="32"/>
        <v>7.1566712653053421E-2</v>
      </c>
    </row>
    <row r="550" spans="1:8" x14ac:dyDescent="0.35">
      <c r="A550" s="433" t="s">
        <v>2885</v>
      </c>
      <c r="B550" s="433" t="s">
        <v>3350</v>
      </c>
      <c r="C550" s="433" t="s">
        <v>117</v>
      </c>
      <c r="D550" s="437" t="s">
        <v>993</v>
      </c>
      <c r="E550" t="str">
        <f t="shared" si="30"/>
        <v>95-99FemaleET15</v>
      </c>
      <c r="F550" s="433">
        <v>2020</v>
      </c>
      <c r="G550" s="435">
        <f>$G$546*$H23</f>
        <v>20.014130634824511</v>
      </c>
      <c r="H550" s="75">
        <f t="shared" si="32"/>
        <v>1.0934776859820111E-2</v>
      </c>
    </row>
    <row r="551" spans="1:8" x14ac:dyDescent="0.35">
      <c r="A551" s="433" t="s">
        <v>2885</v>
      </c>
      <c r="B551" s="433" t="s">
        <v>3350</v>
      </c>
      <c r="C551" s="433" t="s">
        <v>117</v>
      </c>
      <c r="D551" s="437" t="s">
        <v>994</v>
      </c>
      <c r="E551" t="str">
        <f t="shared" si="30"/>
        <v>100+FemaleET15</v>
      </c>
      <c r="F551" s="433">
        <v>2020</v>
      </c>
      <c r="G551" s="435">
        <f>$G$546*$H24</f>
        <v>1.5337168872257712</v>
      </c>
      <c r="H551" s="75">
        <f t="shared" si="32"/>
        <v>8.3795055773097009E-4</v>
      </c>
    </row>
    <row r="552" spans="1:8" x14ac:dyDescent="0.35">
      <c r="A552" t="s">
        <v>2885</v>
      </c>
      <c r="B552" t="s">
        <v>3350</v>
      </c>
      <c r="C552" t="s">
        <v>116</v>
      </c>
      <c r="D552" s="411" t="s">
        <v>3347</v>
      </c>
      <c r="E552" t="str">
        <f t="shared" si="30"/>
        <v>&lt;1 yearMaleET15</v>
      </c>
      <c r="F552">
        <v>2020</v>
      </c>
      <c r="G552" s="124">
        <v>7330.5793394744396</v>
      </c>
    </row>
    <row r="553" spans="1:8" x14ac:dyDescent="0.35">
      <c r="A553" t="s">
        <v>2885</v>
      </c>
      <c r="B553" t="s">
        <v>3350</v>
      </c>
      <c r="C553" t="s">
        <v>116</v>
      </c>
      <c r="D553" s="434" t="s">
        <v>169</v>
      </c>
      <c r="E553" t="str">
        <f t="shared" si="30"/>
        <v>1-4MaleET15</v>
      </c>
      <c r="F553">
        <v>2020</v>
      </c>
      <c r="G553" s="124">
        <v>27096.389537543</v>
      </c>
    </row>
    <row r="554" spans="1:8" x14ac:dyDescent="0.35">
      <c r="A554" s="433" t="s">
        <v>2885</v>
      </c>
      <c r="B554" s="433" t="s">
        <v>3350</v>
      </c>
      <c r="C554" s="433" t="s">
        <v>116</v>
      </c>
      <c r="D554" s="436" t="s">
        <v>981</v>
      </c>
      <c r="E554" t="str">
        <f t="shared" si="30"/>
        <v>0-4MaleET15</v>
      </c>
      <c r="F554" s="433">
        <v>2020</v>
      </c>
      <c r="G554" s="435">
        <f>G553+G552</f>
        <v>34426.96887701744</v>
      </c>
    </row>
    <row r="555" spans="1:8" x14ac:dyDescent="0.35">
      <c r="A555" t="s">
        <v>2885</v>
      </c>
      <c r="B555" t="s">
        <v>3350</v>
      </c>
      <c r="C555" t="s">
        <v>116</v>
      </c>
      <c r="D555" s="434" t="s">
        <v>982</v>
      </c>
      <c r="E555" t="str">
        <f t="shared" si="30"/>
        <v>5-9MaleET15</v>
      </c>
      <c r="F555">
        <v>2020</v>
      </c>
      <c r="G555" s="124">
        <v>28140.503436923002</v>
      </c>
    </row>
    <row r="556" spans="1:8" x14ac:dyDescent="0.35">
      <c r="A556" t="s">
        <v>2885</v>
      </c>
      <c r="B556" t="s">
        <v>3350</v>
      </c>
      <c r="C556" t="s">
        <v>116</v>
      </c>
      <c r="D556" s="434" t="s">
        <v>983</v>
      </c>
      <c r="E556" t="str">
        <f t="shared" si="30"/>
        <v>10-14MaleET15</v>
      </c>
      <c r="F556">
        <v>2020</v>
      </c>
      <c r="G556" s="124">
        <v>25358.4711790978</v>
      </c>
    </row>
    <row r="557" spans="1:8" x14ac:dyDescent="0.35">
      <c r="A557" t="s">
        <v>2885</v>
      </c>
      <c r="B557" t="s">
        <v>3350</v>
      </c>
      <c r="C557" t="s">
        <v>116</v>
      </c>
      <c r="D557" s="434" t="s">
        <v>664</v>
      </c>
      <c r="E557" t="str">
        <f t="shared" si="30"/>
        <v>15-19MaleET15</v>
      </c>
      <c r="F557">
        <v>2020</v>
      </c>
      <c r="G557" s="124">
        <v>29256.557251542799</v>
      </c>
    </row>
    <row r="558" spans="1:8" x14ac:dyDescent="0.35">
      <c r="A558" t="s">
        <v>2885</v>
      </c>
      <c r="B558" t="s">
        <v>3350</v>
      </c>
      <c r="C558" t="s">
        <v>116</v>
      </c>
      <c r="D558" s="434" t="s">
        <v>665</v>
      </c>
      <c r="E558" t="str">
        <f t="shared" si="30"/>
        <v>20-24MaleET15</v>
      </c>
      <c r="F558">
        <v>2020</v>
      </c>
      <c r="G558" s="124">
        <v>29182.383661091299</v>
      </c>
    </row>
    <row r="559" spans="1:8" x14ac:dyDescent="0.35">
      <c r="A559" t="s">
        <v>2885</v>
      </c>
      <c r="B559" t="s">
        <v>3350</v>
      </c>
      <c r="C559" t="s">
        <v>116</v>
      </c>
      <c r="D559" s="434" t="s">
        <v>667</v>
      </c>
      <c r="E559" t="str">
        <f t="shared" si="30"/>
        <v>25-29MaleET15</v>
      </c>
      <c r="F559">
        <v>2020</v>
      </c>
      <c r="G559" s="124">
        <v>27735.174449682199</v>
      </c>
    </row>
    <row r="560" spans="1:8" x14ac:dyDescent="0.35">
      <c r="A560" t="s">
        <v>2885</v>
      </c>
      <c r="B560" t="s">
        <v>3350</v>
      </c>
      <c r="C560" t="s">
        <v>116</v>
      </c>
      <c r="D560" s="434" t="s">
        <v>670</v>
      </c>
      <c r="E560" t="str">
        <f t="shared" si="30"/>
        <v>30-34MaleET15</v>
      </c>
      <c r="F560">
        <v>2020</v>
      </c>
      <c r="G560" s="124">
        <v>20806.233572870398</v>
      </c>
    </row>
    <row r="561" spans="1:8" x14ac:dyDescent="0.35">
      <c r="A561" t="s">
        <v>2885</v>
      </c>
      <c r="B561" t="s">
        <v>3350</v>
      </c>
      <c r="C561" t="s">
        <v>116</v>
      </c>
      <c r="D561" s="434" t="s">
        <v>672</v>
      </c>
      <c r="E561" t="str">
        <f t="shared" si="30"/>
        <v>35-39MaleET15</v>
      </c>
      <c r="F561">
        <v>2020</v>
      </c>
      <c r="G561" s="124">
        <v>17114.038058340499</v>
      </c>
    </row>
    <row r="562" spans="1:8" x14ac:dyDescent="0.35">
      <c r="A562" t="s">
        <v>2885</v>
      </c>
      <c r="B562" t="s">
        <v>3350</v>
      </c>
      <c r="C562" t="s">
        <v>116</v>
      </c>
      <c r="D562" s="434" t="s">
        <v>674</v>
      </c>
      <c r="E562" t="str">
        <f t="shared" si="30"/>
        <v>40-44MaleET15</v>
      </c>
      <c r="F562">
        <v>2020</v>
      </c>
      <c r="G562" s="124">
        <v>13665.9406958818</v>
      </c>
    </row>
    <row r="563" spans="1:8" x14ac:dyDescent="0.35">
      <c r="A563" t="s">
        <v>2885</v>
      </c>
      <c r="B563" t="s">
        <v>3350</v>
      </c>
      <c r="C563" t="s">
        <v>116</v>
      </c>
      <c r="D563" s="434" t="s">
        <v>676</v>
      </c>
      <c r="E563" t="str">
        <f t="shared" si="30"/>
        <v>45-49MaleET15</v>
      </c>
      <c r="F563">
        <v>2020</v>
      </c>
      <c r="G563" s="124">
        <v>9535.3536074384992</v>
      </c>
    </row>
    <row r="564" spans="1:8" x14ac:dyDescent="0.35">
      <c r="A564" t="s">
        <v>2885</v>
      </c>
      <c r="B564" t="s">
        <v>3350</v>
      </c>
      <c r="C564" t="s">
        <v>116</v>
      </c>
      <c r="D564" s="434" t="s">
        <v>984</v>
      </c>
      <c r="E564" t="str">
        <f t="shared" si="30"/>
        <v>50-54MaleET15</v>
      </c>
      <c r="F564">
        <v>2020</v>
      </c>
      <c r="G564" s="124">
        <v>7634.0647811219096</v>
      </c>
    </row>
    <row r="565" spans="1:8" x14ac:dyDescent="0.35">
      <c r="A565" t="s">
        <v>2885</v>
      </c>
      <c r="B565" t="s">
        <v>3350</v>
      </c>
      <c r="C565" t="s">
        <v>116</v>
      </c>
      <c r="D565" s="434" t="s">
        <v>985</v>
      </c>
      <c r="E565" t="str">
        <f t="shared" si="30"/>
        <v>55-59MaleET15</v>
      </c>
      <c r="F565">
        <v>2020</v>
      </c>
      <c r="G565" s="124">
        <v>4710.4894575513899</v>
      </c>
    </row>
    <row r="566" spans="1:8" x14ac:dyDescent="0.35">
      <c r="A566" t="s">
        <v>2885</v>
      </c>
      <c r="B566" t="s">
        <v>3350</v>
      </c>
      <c r="C566" t="s">
        <v>116</v>
      </c>
      <c r="D566" s="434" t="s">
        <v>986</v>
      </c>
      <c r="E566" t="str">
        <f t="shared" si="30"/>
        <v>60-64MaleET15</v>
      </c>
      <c r="F566">
        <v>2020</v>
      </c>
      <c r="G566" s="124">
        <v>4676.4170066267197</v>
      </c>
    </row>
    <row r="567" spans="1:8" x14ac:dyDescent="0.35">
      <c r="A567" t="s">
        <v>2885</v>
      </c>
      <c r="B567" t="s">
        <v>3350</v>
      </c>
      <c r="C567" t="s">
        <v>116</v>
      </c>
      <c r="D567" s="434" t="s">
        <v>987</v>
      </c>
      <c r="E567" t="str">
        <f t="shared" si="30"/>
        <v>65-69MaleET15</v>
      </c>
      <c r="F567">
        <v>2020</v>
      </c>
      <c r="G567" s="124">
        <v>2450.1296690497502</v>
      </c>
    </row>
    <row r="568" spans="1:8" x14ac:dyDescent="0.35">
      <c r="A568" t="s">
        <v>2885</v>
      </c>
      <c r="B568" t="s">
        <v>3350</v>
      </c>
      <c r="C568" t="s">
        <v>116</v>
      </c>
      <c r="D568" s="434" t="s">
        <v>988</v>
      </c>
      <c r="E568" t="str">
        <f t="shared" si="30"/>
        <v>70-74MaleET15</v>
      </c>
      <c r="F568">
        <v>2020</v>
      </c>
      <c r="G568" s="124">
        <v>1936.0008464474199</v>
      </c>
    </row>
    <row r="569" spans="1:8" x14ac:dyDescent="0.35">
      <c r="A569" t="s">
        <v>2885</v>
      </c>
      <c r="B569" t="s">
        <v>3350</v>
      </c>
      <c r="C569" t="s">
        <v>116</v>
      </c>
      <c r="D569" s="434" t="s">
        <v>989</v>
      </c>
      <c r="E569" t="str">
        <f t="shared" si="30"/>
        <v>75-79MaleET15</v>
      </c>
      <c r="F569">
        <v>2020</v>
      </c>
      <c r="G569" s="124">
        <v>795.52304063271697</v>
      </c>
    </row>
    <row r="570" spans="1:8" x14ac:dyDescent="0.35">
      <c r="A570" t="s">
        <v>2885</v>
      </c>
      <c r="B570" t="s">
        <v>3350</v>
      </c>
      <c r="C570" t="s">
        <v>116</v>
      </c>
      <c r="D570" s="434" t="s">
        <v>3346</v>
      </c>
      <c r="E570" t="str">
        <f t="shared" si="30"/>
        <v>80+MaleET15</v>
      </c>
      <c r="F570">
        <v>2020</v>
      </c>
      <c r="G570" s="124">
        <v>653.76714748423501</v>
      </c>
    </row>
    <row r="571" spans="1:8" x14ac:dyDescent="0.35">
      <c r="A571" s="433" t="s">
        <v>2885</v>
      </c>
      <c r="B571" s="433" t="s">
        <v>3350</v>
      </c>
      <c r="C571" s="433" t="s">
        <v>116</v>
      </c>
      <c r="D571" s="437" t="s">
        <v>990</v>
      </c>
      <c r="E571" t="str">
        <f t="shared" si="30"/>
        <v>80-84MaleET15</v>
      </c>
      <c r="F571" s="433">
        <v>2020</v>
      </c>
      <c r="G571" s="435">
        <f>$G$570*$H43</f>
        <v>433.50049202293212</v>
      </c>
      <c r="H571" s="75">
        <f>G571/SUM($G$571:$G$575)</f>
        <v>0.66308087472900357</v>
      </c>
    </row>
    <row r="572" spans="1:8" x14ac:dyDescent="0.35">
      <c r="A572" s="433" t="s">
        <v>2885</v>
      </c>
      <c r="B572" s="433" t="s">
        <v>3350</v>
      </c>
      <c r="C572" s="433" t="s">
        <v>116</v>
      </c>
      <c r="D572" s="437" t="s">
        <v>991</v>
      </c>
      <c r="E572" t="str">
        <f t="shared" si="30"/>
        <v>85-89MaleET15</v>
      </c>
      <c r="F572" s="433">
        <v>2020</v>
      </c>
      <c r="G572" s="435">
        <f>$G$570*$H44</f>
        <v>173.0165885055543</v>
      </c>
      <c r="H572" s="75">
        <f t="shared" ref="H572:H575" si="33">G572/SUM($G$571:$G$575)</f>
        <v>0.26464558393816567</v>
      </c>
    </row>
    <row r="573" spans="1:8" x14ac:dyDescent="0.35">
      <c r="A573" s="433" t="s">
        <v>2885</v>
      </c>
      <c r="B573" s="433" t="s">
        <v>3350</v>
      </c>
      <c r="C573" s="433" t="s">
        <v>116</v>
      </c>
      <c r="D573" s="437" t="s">
        <v>992</v>
      </c>
      <c r="E573" t="str">
        <f t="shared" si="30"/>
        <v>90-94MaleET15</v>
      </c>
      <c r="F573" s="433">
        <v>2020</v>
      </c>
      <c r="G573" s="435">
        <f>$G$570*$H45</f>
        <v>41.788655564873871</v>
      </c>
      <c r="H573" s="75">
        <f t="shared" si="33"/>
        <v>6.3919785088132716E-2</v>
      </c>
    </row>
    <row r="574" spans="1:8" x14ac:dyDescent="0.35">
      <c r="A574" s="433" t="s">
        <v>2885</v>
      </c>
      <c r="B574" s="433" t="s">
        <v>3350</v>
      </c>
      <c r="C574" s="433" t="s">
        <v>116</v>
      </c>
      <c r="D574" s="437" t="s">
        <v>993</v>
      </c>
      <c r="E574" t="str">
        <f t="shared" si="30"/>
        <v>95-99MaleET15</v>
      </c>
      <c r="F574" s="433">
        <v>2020</v>
      </c>
      <c r="G574" s="435">
        <f>$G$570*$H46</f>
        <v>4.9966650524881446</v>
      </c>
      <c r="H574" s="75">
        <f t="shared" si="33"/>
        <v>7.6428818298928574E-3</v>
      </c>
    </row>
    <row r="575" spans="1:8" x14ac:dyDescent="0.35">
      <c r="A575" s="433" t="s">
        <v>2885</v>
      </c>
      <c r="B575" s="433" t="s">
        <v>3350</v>
      </c>
      <c r="C575" s="433" t="s">
        <v>116</v>
      </c>
      <c r="D575" s="437" t="s">
        <v>994</v>
      </c>
      <c r="E575" t="str">
        <f t="shared" si="30"/>
        <v>100+MaleET15</v>
      </c>
      <c r="F575" s="433">
        <v>2020</v>
      </c>
      <c r="G575" s="435">
        <f>$G$570*$H47</f>
        <v>0.46474633838661566</v>
      </c>
      <c r="H575" s="75">
        <f t="shared" si="33"/>
        <v>7.1087441480503961E-4</v>
      </c>
    </row>
  </sheetData>
  <phoneticPr fontId="37" type="noConversion"/>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C713E-8E8B-4571-81AD-0ED57264490F}">
  <dimension ref="A1:F1213"/>
  <sheetViews>
    <sheetView workbookViewId="0"/>
  </sheetViews>
  <sheetFormatPr defaultRowHeight="14.5" x14ac:dyDescent="0.35"/>
  <cols>
    <col min="1" max="1" width="9.54296875" bestFit="1" customWidth="1"/>
    <col min="2" max="2" width="3.81640625" bestFit="1" customWidth="1"/>
    <col min="3" max="3" width="11.81640625" bestFit="1" customWidth="1"/>
    <col min="4" max="4" width="12.453125" bestFit="1" customWidth="1"/>
    <col min="5" max="5" width="10.453125" bestFit="1" customWidth="1"/>
    <col min="6" max="6" width="35.54296875" customWidth="1"/>
  </cols>
  <sheetData>
    <row r="1" spans="1:6" x14ac:dyDescent="0.35">
      <c r="A1" s="404" t="s">
        <v>2834</v>
      </c>
      <c r="B1" s="404" t="s">
        <v>115</v>
      </c>
      <c r="C1" s="404" t="s">
        <v>3417</v>
      </c>
      <c r="D1" s="444" t="s">
        <v>3418</v>
      </c>
      <c r="E1" s="404" t="s">
        <v>2843</v>
      </c>
      <c r="F1" s="404" t="s">
        <v>2844</v>
      </c>
    </row>
    <row r="2" spans="1:6" x14ac:dyDescent="0.35">
      <c r="A2" t="str">
        <f>_xlfn.CONCAT(E2,",",B2)</f>
        <v>ET,&lt;1</v>
      </c>
      <c r="B2" t="s">
        <v>119</v>
      </c>
      <c r="C2">
        <v>1761330.4746166801</v>
      </c>
      <c r="D2">
        <v>1761330.4746166801</v>
      </c>
      <c r="E2" t="s">
        <v>2849</v>
      </c>
      <c r="F2" t="s">
        <v>594</v>
      </c>
    </row>
    <row r="3" spans="1:6" x14ac:dyDescent="0.35">
      <c r="A3" t="str">
        <f t="shared" ref="A3:A66" si="0">_xlfn.CONCAT(E3,",",B3)</f>
        <v>ET,1</v>
      </c>
      <c r="B3">
        <v>1</v>
      </c>
      <c r="C3">
        <v>1694396.17798126</v>
      </c>
      <c r="D3">
        <v>1689194.9905026299</v>
      </c>
      <c r="E3" t="s">
        <v>2849</v>
      </c>
      <c r="F3" t="s">
        <v>594</v>
      </c>
    </row>
    <row r="4" spans="1:6" x14ac:dyDescent="0.35">
      <c r="A4" t="str">
        <f t="shared" si="0"/>
        <v>ET,2</v>
      </c>
      <c r="B4">
        <v>2</v>
      </c>
      <c r="C4">
        <v>1627461.8813458299</v>
      </c>
      <c r="D4">
        <v>1627461.8813458299</v>
      </c>
      <c r="E4" t="s">
        <v>2849</v>
      </c>
      <c r="F4" t="s">
        <v>594</v>
      </c>
    </row>
    <row r="5" spans="1:6" x14ac:dyDescent="0.35">
      <c r="A5" t="str">
        <f t="shared" si="0"/>
        <v>ET,3</v>
      </c>
      <c r="B5">
        <v>3</v>
      </c>
      <c r="C5">
        <v>1602991.7450766601</v>
      </c>
      <c r="D5">
        <v>1583863.09103615</v>
      </c>
      <c r="E5" t="s">
        <v>2849</v>
      </c>
      <c r="F5" t="s">
        <v>594</v>
      </c>
    </row>
    <row r="6" spans="1:6" x14ac:dyDescent="0.35">
      <c r="A6" t="str">
        <f t="shared" si="0"/>
        <v>ET,4</v>
      </c>
      <c r="B6">
        <v>4</v>
      </c>
      <c r="C6">
        <v>1578521.6088075</v>
      </c>
      <c r="D6">
        <v>1555448.8391938501</v>
      </c>
      <c r="E6" t="s">
        <v>2849</v>
      </c>
      <c r="F6" t="s">
        <v>594</v>
      </c>
    </row>
    <row r="7" spans="1:6" x14ac:dyDescent="0.35">
      <c r="A7" t="str">
        <f t="shared" si="0"/>
        <v>ET,5</v>
      </c>
      <c r="B7">
        <v>5</v>
      </c>
      <c r="C7">
        <v>1554051.4725383299</v>
      </c>
      <c r="D7">
        <v>1536598.9143718099</v>
      </c>
      <c r="E7" t="s">
        <v>2849</v>
      </c>
      <c r="F7" t="s">
        <v>594</v>
      </c>
    </row>
    <row r="8" spans="1:6" x14ac:dyDescent="0.35">
      <c r="A8" t="str">
        <f t="shared" si="0"/>
        <v>ET,6</v>
      </c>
      <c r="B8">
        <v>6</v>
      </c>
      <c r="C8">
        <v>1529581.33626917</v>
      </c>
      <c r="D8">
        <v>1521693.1051229001</v>
      </c>
      <c r="E8" t="s">
        <v>2849</v>
      </c>
      <c r="F8" t="s">
        <v>594</v>
      </c>
    </row>
    <row r="9" spans="1:6" x14ac:dyDescent="0.35">
      <c r="A9" t="str">
        <f t="shared" si="0"/>
        <v>ET,7</v>
      </c>
      <c r="B9">
        <v>7</v>
      </c>
      <c r="C9">
        <v>1505111.2</v>
      </c>
      <c r="D9">
        <v>1505111.2</v>
      </c>
      <c r="E9" t="s">
        <v>2849</v>
      </c>
      <c r="F9" t="s">
        <v>594</v>
      </c>
    </row>
    <row r="10" spans="1:6" x14ac:dyDescent="0.35">
      <c r="A10" t="str">
        <f t="shared" si="0"/>
        <v>ET,8</v>
      </c>
      <c r="B10">
        <v>8</v>
      </c>
      <c r="C10">
        <v>1478254</v>
      </c>
      <c r="D10">
        <v>1482596.7664709601</v>
      </c>
      <c r="E10" t="s">
        <v>2849</v>
      </c>
      <c r="F10" t="s">
        <v>594</v>
      </c>
    </row>
    <row r="11" spans="1:6" x14ac:dyDescent="0.35">
      <c r="A11" t="str">
        <f t="shared" si="0"/>
        <v>ET,9</v>
      </c>
      <c r="B11">
        <v>9</v>
      </c>
      <c r="C11">
        <v>1451396.8</v>
      </c>
      <c r="D11">
        <v>1455348.4876636299</v>
      </c>
      <c r="E11" t="s">
        <v>2849</v>
      </c>
      <c r="F11" t="s">
        <v>594</v>
      </c>
    </row>
    <row r="12" spans="1:6" x14ac:dyDescent="0.35">
      <c r="A12" t="str">
        <f t="shared" si="0"/>
        <v>ET,10</v>
      </c>
      <c r="B12">
        <v>10</v>
      </c>
      <c r="C12">
        <v>1424539.6</v>
      </c>
      <c r="D12">
        <v>1425928.82562081</v>
      </c>
      <c r="E12" t="s">
        <v>2849</v>
      </c>
      <c r="F12" t="s">
        <v>594</v>
      </c>
    </row>
    <row r="13" spans="1:6" x14ac:dyDescent="0.35">
      <c r="A13" t="str">
        <f t="shared" si="0"/>
        <v>ET,11</v>
      </c>
      <c r="B13">
        <v>11</v>
      </c>
      <c r="C13">
        <v>1397682.4</v>
      </c>
      <c r="D13">
        <v>1396900.2423853199</v>
      </c>
      <c r="E13" t="s">
        <v>2849</v>
      </c>
      <c r="F13" t="s">
        <v>594</v>
      </c>
    </row>
    <row r="14" spans="1:6" x14ac:dyDescent="0.35">
      <c r="A14" t="str">
        <f t="shared" si="0"/>
        <v>ET,12</v>
      </c>
      <c r="B14">
        <v>12</v>
      </c>
      <c r="C14">
        <v>1370825.2</v>
      </c>
      <c r="D14">
        <v>1370825.2</v>
      </c>
      <c r="E14" t="s">
        <v>2849</v>
      </c>
      <c r="F14" t="s">
        <v>594</v>
      </c>
    </row>
    <row r="15" spans="1:6" x14ac:dyDescent="0.35">
      <c r="A15" t="str">
        <f t="shared" si="0"/>
        <v>ET,13</v>
      </c>
      <c r="B15">
        <v>13</v>
      </c>
      <c r="C15">
        <v>1353964.08</v>
      </c>
      <c r="D15">
        <v>1349562.80312906</v>
      </c>
      <c r="E15" t="s">
        <v>2849</v>
      </c>
      <c r="F15" t="s">
        <v>594</v>
      </c>
    </row>
    <row r="16" spans="1:6" x14ac:dyDescent="0.35">
      <c r="A16" t="str">
        <f t="shared" si="0"/>
        <v>ET,14</v>
      </c>
      <c r="B16">
        <v>14</v>
      </c>
      <c r="C16">
        <v>1337102.96</v>
      </c>
      <c r="D16">
        <v>1332158.72692234</v>
      </c>
      <c r="E16" t="s">
        <v>2849</v>
      </c>
      <c r="F16" t="s">
        <v>594</v>
      </c>
    </row>
    <row r="17" spans="1:6" x14ac:dyDescent="0.35">
      <c r="A17" t="str">
        <f t="shared" si="0"/>
        <v>ET,15</v>
      </c>
      <c r="B17">
        <v>15</v>
      </c>
      <c r="C17">
        <v>1320241.8400000001</v>
      </c>
      <c r="D17">
        <v>1316955.2891511</v>
      </c>
      <c r="E17" t="s">
        <v>2849</v>
      </c>
      <c r="F17" t="s">
        <v>594</v>
      </c>
    </row>
    <row r="18" spans="1:6" x14ac:dyDescent="0.35">
      <c r="A18" t="str">
        <f t="shared" si="0"/>
        <v>ET,16</v>
      </c>
      <c r="B18">
        <v>16</v>
      </c>
      <c r="C18">
        <v>1303380.72</v>
      </c>
      <c r="D18">
        <v>1302294.80758657</v>
      </c>
      <c r="E18" t="s">
        <v>2849</v>
      </c>
      <c r="F18" t="s">
        <v>594</v>
      </c>
    </row>
    <row r="19" spans="1:6" x14ac:dyDescent="0.35">
      <c r="A19" t="str">
        <f t="shared" si="0"/>
        <v>ET,17</v>
      </c>
      <c r="B19">
        <v>17</v>
      </c>
      <c r="C19">
        <v>1286519.6000000001</v>
      </c>
      <c r="D19">
        <v>1286519.6000000001</v>
      </c>
      <c r="E19" t="s">
        <v>2849</v>
      </c>
      <c r="F19" t="s">
        <v>594</v>
      </c>
    </row>
    <row r="20" spans="1:6" x14ac:dyDescent="0.35">
      <c r="A20" t="str">
        <f t="shared" si="0"/>
        <v>ET,18</v>
      </c>
      <c r="B20">
        <v>18</v>
      </c>
      <c r="C20">
        <v>1261862.6000000001</v>
      </c>
      <c r="D20">
        <v>1268214.6306127999</v>
      </c>
      <c r="E20" t="s">
        <v>2849</v>
      </c>
      <c r="F20" t="s">
        <v>594</v>
      </c>
    </row>
    <row r="21" spans="1:6" x14ac:dyDescent="0.35">
      <c r="A21" t="str">
        <f t="shared" si="0"/>
        <v>ET,19</v>
      </c>
      <c r="B21">
        <v>19</v>
      </c>
      <c r="C21">
        <v>1237205.6000000001</v>
      </c>
      <c r="D21">
        <v>1246935.4494469999</v>
      </c>
      <c r="E21" t="s">
        <v>2849</v>
      </c>
      <c r="F21" t="s">
        <v>594</v>
      </c>
    </row>
    <row r="22" spans="1:6" x14ac:dyDescent="0.35">
      <c r="A22" t="str">
        <f t="shared" si="0"/>
        <v>ET,20</v>
      </c>
      <c r="B22">
        <v>20</v>
      </c>
      <c r="C22">
        <v>1212548.6000000001</v>
      </c>
      <c r="D22">
        <v>1222480.2529748001</v>
      </c>
      <c r="E22" t="s">
        <v>2849</v>
      </c>
      <c r="F22" t="s">
        <v>594</v>
      </c>
    </row>
    <row r="23" spans="1:6" x14ac:dyDescent="0.35">
      <c r="A23" t="str">
        <f t="shared" si="0"/>
        <v>ET,21</v>
      </c>
      <c r="B23">
        <v>21</v>
      </c>
      <c r="C23">
        <v>1187891.6000000001</v>
      </c>
      <c r="D23">
        <v>1194647.2376683999</v>
      </c>
      <c r="E23" t="s">
        <v>2849</v>
      </c>
      <c r="F23" t="s">
        <v>594</v>
      </c>
    </row>
    <row r="24" spans="1:6" x14ac:dyDescent="0.35">
      <c r="A24" t="str">
        <f t="shared" si="0"/>
        <v>ET,22</v>
      </c>
      <c r="B24">
        <v>22</v>
      </c>
      <c r="C24">
        <v>1163234.6000000001</v>
      </c>
      <c r="D24">
        <v>1163234.6000000001</v>
      </c>
      <c r="E24" t="s">
        <v>2849</v>
      </c>
      <c r="F24" t="s">
        <v>594</v>
      </c>
    </row>
    <row r="25" spans="1:6" x14ac:dyDescent="0.35">
      <c r="A25" t="str">
        <f t="shared" si="0"/>
        <v>ET,23</v>
      </c>
      <c r="B25">
        <v>23</v>
      </c>
      <c r="C25">
        <v>1122685.68</v>
      </c>
      <c r="D25">
        <v>1128161.14481975</v>
      </c>
      <c r="E25" t="s">
        <v>2849</v>
      </c>
      <c r="F25" t="s">
        <v>594</v>
      </c>
    </row>
    <row r="26" spans="1:6" x14ac:dyDescent="0.35">
      <c r="A26" t="str">
        <f t="shared" si="0"/>
        <v>ET,24</v>
      </c>
      <c r="B26">
        <v>24</v>
      </c>
      <c r="C26">
        <v>1082136.76</v>
      </c>
      <c r="D26">
        <v>1089828.1104896599</v>
      </c>
      <c r="E26" t="s">
        <v>2849</v>
      </c>
      <c r="F26" t="s">
        <v>594</v>
      </c>
    </row>
    <row r="27" spans="1:6" x14ac:dyDescent="0.35">
      <c r="A27" t="str">
        <f t="shared" si="0"/>
        <v>ET,25</v>
      </c>
      <c r="B27">
        <v>25</v>
      </c>
      <c r="C27">
        <v>1041587.84</v>
      </c>
      <c r="D27">
        <v>1048757.3437496901</v>
      </c>
      <c r="E27" t="s">
        <v>2849</v>
      </c>
      <c r="F27" t="s">
        <v>594</v>
      </c>
    </row>
    <row r="28" spans="1:6" x14ac:dyDescent="0.35">
      <c r="A28" t="str">
        <f t="shared" si="0"/>
        <v>ET,26</v>
      </c>
      <c r="B28">
        <v>26</v>
      </c>
      <c r="C28">
        <v>1001038.92</v>
      </c>
      <c r="D28">
        <v>1005470.69133982</v>
      </c>
      <c r="E28" t="s">
        <v>2849</v>
      </c>
      <c r="F28" t="s">
        <v>594</v>
      </c>
    </row>
    <row r="29" spans="1:6" x14ac:dyDescent="0.35">
      <c r="A29" t="str">
        <f t="shared" si="0"/>
        <v>ET,27</v>
      </c>
      <c r="B29">
        <v>27</v>
      </c>
      <c r="C29">
        <v>960490</v>
      </c>
      <c r="D29">
        <v>960490</v>
      </c>
      <c r="E29" t="s">
        <v>2849</v>
      </c>
      <c r="F29" t="s">
        <v>594</v>
      </c>
    </row>
    <row r="30" spans="1:6" x14ac:dyDescent="0.35">
      <c r="A30" t="str">
        <f t="shared" si="0"/>
        <v>ET,28</v>
      </c>
      <c r="B30">
        <v>28</v>
      </c>
      <c r="C30">
        <v>918693.76</v>
      </c>
      <c r="D30">
        <v>914521.66210820503</v>
      </c>
      <c r="E30" t="s">
        <v>2849</v>
      </c>
      <c r="F30" t="s">
        <v>594</v>
      </c>
    </row>
    <row r="31" spans="1:6" x14ac:dyDescent="0.35">
      <c r="A31" t="str">
        <f t="shared" si="0"/>
        <v>ET,29</v>
      </c>
      <c r="B31">
        <v>29</v>
      </c>
      <c r="C31">
        <v>876897.52</v>
      </c>
      <c r="D31">
        <v>869010.25259437098</v>
      </c>
      <c r="E31" t="s">
        <v>2849</v>
      </c>
      <c r="F31" t="s">
        <v>594</v>
      </c>
    </row>
    <row r="32" spans="1:6" x14ac:dyDescent="0.35">
      <c r="A32" t="str">
        <f t="shared" si="0"/>
        <v>ET,30</v>
      </c>
      <c r="B32">
        <v>30</v>
      </c>
      <c r="C32">
        <v>835101.28</v>
      </c>
      <c r="D32">
        <v>825584.892026435</v>
      </c>
      <c r="E32" t="s">
        <v>2849</v>
      </c>
      <c r="F32" t="s">
        <v>594</v>
      </c>
    </row>
    <row r="33" spans="1:6" x14ac:dyDescent="0.35">
      <c r="A33" t="str">
        <f t="shared" si="0"/>
        <v>ET,31</v>
      </c>
      <c r="B33">
        <v>31</v>
      </c>
      <c r="C33">
        <v>793305.04</v>
      </c>
      <c r="D33">
        <v>785874.70097233297</v>
      </c>
      <c r="E33" t="s">
        <v>2849</v>
      </c>
      <c r="F33" t="s">
        <v>594</v>
      </c>
    </row>
    <row r="34" spans="1:6" x14ac:dyDescent="0.35">
      <c r="A34" t="str">
        <f t="shared" si="0"/>
        <v>ET,32</v>
      </c>
      <c r="B34">
        <v>32</v>
      </c>
      <c r="C34">
        <v>751508.8</v>
      </c>
      <c r="D34">
        <v>751508.8</v>
      </c>
      <c r="E34" t="s">
        <v>2849</v>
      </c>
      <c r="F34" t="s">
        <v>594</v>
      </c>
    </row>
    <row r="35" spans="1:6" x14ac:dyDescent="0.35">
      <c r="A35" t="str">
        <f t="shared" si="0"/>
        <v>ET,33</v>
      </c>
      <c r="B35">
        <v>33</v>
      </c>
      <c r="C35">
        <v>728520.52</v>
      </c>
      <c r="D35">
        <v>723473.94594743196</v>
      </c>
      <c r="E35" t="s">
        <v>2849</v>
      </c>
      <c r="F35" t="s">
        <v>594</v>
      </c>
    </row>
    <row r="36" spans="1:6" x14ac:dyDescent="0.35">
      <c r="A36" t="str">
        <f t="shared" si="0"/>
        <v>ET,34</v>
      </c>
      <c r="B36">
        <v>34</v>
      </c>
      <c r="C36">
        <v>705532.24</v>
      </c>
      <c r="D36">
        <v>700187.44073285896</v>
      </c>
      <c r="E36" t="s">
        <v>2849</v>
      </c>
      <c r="F36" t="s">
        <v>594</v>
      </c>
    </row>
    <row r="37" spans="1:6" x14ac:dyDescent="0.35">
      <c r="A37" t="str">
        <f t="shared" si="0"/>
        <v>ET,35</v>
      </c>
      <c r="B37">
        <v>35</v>
      </c>
      <c r="C37">
        <v>682543.96</v>
      </c>
      <c r="D37">
        <v>679424.22254456999</v>
      </c>
      <c r="E37" t="s">
        <v>2849</v>
      </c>
      <c r="F37" t="s">
        <v>594</v>
      </c>
    </row>
    <row r="38" spans="1:6" x14ac:dyDescent="0.35">
      <c r="A38" t="str">
        <f t="shared" si="0"/>
        <v>ET,36</v>
      </c>
      <c r="B38">
        <v>36</v>
      </c>
      <c r="C38">
        <v>659555.68000000005</v>
      </c>
      <c r="D38">
        <v>658959.22957085399</v>
      </c>
      <c r="E38" t="s">
        <v>2849</v>
      </c>
      <c r="F38" t="s">
        <v>594</v>
      </c>
    </row>
    <row r="39" spans="1:6" x14ac:dyDescent="0.35">
      <c r="A39" t="str">
        <f t="shared" si="0"/>
        <v>ET,37</v>
      </c>
      <c r="B39">
        <v>37</v>
      </c>
      <c r="C39">
        <v>636567.4</v>
      </c>
      <c r="D39">
        <v>636567.4</v>
      </c>
      <c r="E39" t="s">
        <v>2849</v>
      </c>
      <c r="F39" t="s">
        <v>594</v>
      </c>
    </row>
    <row r="40" spans="1:6" x14ac:dyDescent="0.35">
      <c r="A40" t="str">
        <f t="shared" si="0"/>
        <v>ET,38</v>
      </c>
      <c r="B40">
        <v>38</v>
      </c>
      <c r="C40">
        <v>608790.80000000005</v>
      </c>
      <c r="D40">
        <v>610662.51890206698</v>
      </c>
      <c r="E40" t="s">
        <v>2849</v>
      </c>
      <c r="F40" t="s">
        <v>594</v>
      </c>
    </row>
    <row r="41" spans="1:6" x14ac:dyDescent="0.35">
      <c r="A41" t="str">
        <f t="shared" si="0"/>
        <v>ET,39</v>
      </c>
      <c r="B41">
        <v>39</v>
      </c>
      <c r="C41">
        <v>581014.19999999995</v>
      </c>
      <c r="D41">
        <v>582213.758874194</v>
      </c>
      <c r="E41" t="s">
        <v>2849</v>
      </c>
      <c r="F41" t="s">
        <v>594</v>
      </c>
    </row>
    <row r="42" spans="1:6" x14ac:dyDescent="0.35">
      <c r="A42" t="str">
        <f t="shared" si="0"/>
        <v>ET,40</v>
      </c>
      <c r="B42">
        <v>40</v>
      </c>
      <c r="C42">
        <v>553237.6</v>
      </c>
      <c r="D42">
        <v>552829.13939528598</v>
      </c>
      <c r="E42" t="s">
        <v>2849</v>
      </c>
      <c r="F42" t="s">
        <v>594</v>
      </c>
    </row>
    <row r="43" spans="1:6" x14ac:dyDescent="0.35">
      <c r="A43" t="str">
        <f t="shared" si="0"/>
        <v>ET,41</v>
      </c>
      <c r="B43">
        <v>41</v>
      </c>
      <c r="C43">
        <v>525461</v>
      </c>
      <c r="D43">
        <v>524116.679944253</v>
      </c>
      <c r="E43" t="s">
        <v>2849</v>
      </c>
      <c r="F43" t="s">
        <v>594</v>
      </c>
    </row>
    <row r="44" spans="1:6" x14ac:dyDescent="0.35">
      <c r="A44" t="str">
        <f t="shared" si="0"/>
        <v>ET,42</v>
      </c>
      <c r="B44">
        <v>42</v>
      </c>
      <c r="C44">
        <v>497684.4</v>
      </c>
      <c r="D44">
        <v>497684.4</v>
      </c>
      <c r="E44" t="s">
        <v>2849</v>
      </c>
      <c r="F44" t="s">
        <v>594</v>
      </c>
    </row>
    <row r="45" spans="1:6" x14ac:dyDescent="0.35">
      <c r="A45" t="str">
        <f t="shared" si="0"/>
        <v>ET,43</v>
      </c>
      <c r="B45">
        <v>43</v>
      </c>
      <c r="C45">
        <v>479476.64</v>
      </c>
      <c r="D45">
        <v>474745.43284429802</v>
      </c>
      <c r="E45" t="s">
        <v>2849</v>
      </c>
      <c r="F45" t="s">
        <v>594</v>
      </c>
    </row>
    <row r="46" spans="1:6" x14ac:dyDescent="0.35">
      <c r="A46" t="str">
        <f t="shared" si="0"/>
        <v>ET,44</v>
      </c>
      <c r="B46">
        <v>44</v>
      </c>
      <c r="C46">
        <v>461268.88</v>
      </c>
      <c r="D46">
        <v>454933.36697036598</v>
      </c>
      <c r="E46" t="s">
        <v>2849</v>
      </c>
      <c r="F46" t="s">
        <v>594</v>
      </c>
    </row>
    <row r="47" spans="1:6" x14ac:dyDescent="0.35">
      <c r="A47" t="str">
        <f t="shared" si="0"/>
        <v>ET,45</v>
      </c>
      <c r="B47">
        <v>45</v>
      </c>
      <c r="C47">
        <v>443061.12</v>
      </c>
      <c r="D47">
        <v>437486.90467428498</v>
      </c>
      <c r="E47" t="s">
        <v>2849</v>
      </c>
      <c r="F47" t="s">
        <v>594</v>
      </c>
    </row>
    <row r="48" spans="1:6" x14ac:dyDescent="0.35">
      <c r="A48" t="str">
        <f t="shared" si="0"/>
        <v>ET,46</v>
      </c>
      <c r="B48">
        <v>46</v>
      </c>
      <c r="C48">
        <v>424853.36</v>
      </c>
      <c r="D48">
        <v>421644.74825213599</v>
      </c>
      <c r="E48" t="s">
        <v>2849</v>
      </c>
      <c r="F48" t="s">
        <v>594</v>
      </c>
    </row>
    <row r="49" spans="1:6" x14ac:dyDescent="0.35">
      <c r="A49" t="str">
        <f t="shared" si="0"/>
        <v>ET,47</v>
      </c>
      <c r="B49">
        <v>47</v>
      </c>
      <c r="C49">
        <v>406645.6</v>
      </c>
      <c r="D49">
        <v>406645.6</v>
      </c>
      <c r="E49" t="s">
        <v>2849</v>
      </c>
      <c r="F49" t="s">
        <v>594</v>
      </c>
    </row>
    <row r="50" spans="1:6" x14ac:dyDescent="0.35">
      <c r="A50" t="str">
        <f t="shared" si="0"/>
        <v>ET,48</v>
      </c>
      <c r="B50">
        <v>48</v>
      </c>
      <c r="C50">
        <v>391754.76</v>
      </c>
      <c r="D50">
        <v>391844.49692073901</v>
      </c>
      <c r="E50" t="s">
        <v>2849</v>
      </c>
      <c r="F50" t="s">
        <v>594</v>
      </c>
    </row>
    <row r="51" spans="1:6" x14ac:dyDescent="0.35">
      <c r="A51" t="str">
        <f t="shared" si="0"/>
        <v>ET,49</v>
      </c>
      <c r="B51">
        <v>49</v>
      </c>
      <c r="C51">
        <v>376863.92</v>
      </c>
      <c r="D51">
        <v>377061.81484434102</v>
      </c>
      <c r="E51" t="s">
        <v>2849</v>
      </c>
      <c r="F51" t="s">
        <v>594</v>
      </c>
    </row>
    <row r="52" spans="1:6" x14ac:dyDescent="0.35">
      <c r="A52" t="str">
        <f t="shared" si="0"/>
        <v>ET,50</v>
      </c>
      <c r="B52">
        <v>50</v>
      </c>
      <c r="C52">
        <v>361973.08</v>
      </c>
      <c r="D52">
        <v>362234.26430757297</v>
      </c>
      <c r="E52" t="s">
        <v>2849</v>
      </c>
      <c r="F52" t="s">
        <v>594</v>
      </c>
    </row>
    <row r="53" spans="1:6" x14ac:dyDescent="0.35">
      <c r="A53" t="str">
        <f t="shared" si="0"/>
        <v>ET,51</v>
      </c>
      <c r="B53">
        <v>51</v>
      </c>
      <c r="C53">
        <v>347082.23999999999</v>
      </c>
      <c r="D53">
        <v>347298.55584720301</v>
      </c>
      <c r="E53" t="s">
        <v>2849</v>
      </c>
      <c r="F53" t="s">
        <v>594</v>
      </c>
    </row>
    <row r="54" spans="1:6" x14ac:dyDescent="0.35">
      <c r="A54" t="str">
        <f t="shared" si="0"/>
        <v>ET,52</v>
      </c>
      <c r="B54">
        <v>52</v>
      </c>
      <c r="C54">
        <v>332191.40000000002</v>
      </c>
      <c r="D54">
        <v>332191.40000000002</v>
      </c>
      <c r="E54" t="s">
        <v>2849</v>
      </c>
      <c r="F54" t="s">
        <v>594</v>
      </c>
    </row>
    <row r="55" spans="1:6" x14ac:dyDescent="0.35">
      <c r="A55" t="str">
        <f t="shared" si="0"/>
        <v>ET,53</v>
      </c>
      <c r="B55">
        <v>53</v>
      </c>
      <c r="C55">
        <v>318405.84000000003</v>
      </c>
      <c r="D55">
        <v>316940.66587274399</v>
      </c>
      <c r="E55" t="s">
        <v>2849</v>
      </c>
      <c r="F55" t="s">
        <v>594</v>
      </c>
    </row>
    <row r="56" spans="1:6" x14ac:dyDescent="0.35">
      <c r="A56" t="str">
        <f t="shared" si="0"/>
        <v>ET,54</v>
      </c>
      <c r="B56">
        <v>54</v>
      </c>
      <c r="C56">
        <v>304620.28000000003</v>
      </c>
      <c r="D56">
        <v>301938.85685227002</v>
      </c>
      <c r="E56" t="s">
        <v>2849</v>
      </c>
      <c r="F56" t="s">
        <v>594</v>
      </c>
    </row>
    <row r="57" spans="1:6" x14ac:dyDescent="0.35">
      <c r="A57" t="str">
        <f t="shared" si="0"/>
        <v>ET,55</v>
      </c>
      <c r="B57">
        <v>55</v>
      </c>
      <c r="C57">
        <v>290834.71999999997</v>
      </c>
      <c r="D57">
        <v>287669.63489542302</v>
      </c>
      <c r="E57" t="s">
        <v>2849</v>
      </c>
      <c r="F57" t="s">
        <v>594</v>
      </c>
    </row>
    <row r="58" spans="1:6" x14ac:dyDescent="0.35">
      <c r="A58" t="str">
        <f t="shared" si="0"/>
        <v>ET,56</v>
      </c>
      <c r="B58">
        <v>56</v>
      </c>
      <c r="C58">
        <v>277049.15999999997</v>
      </c>
      <c r="D58">
        <v>274616.66195905098</v>
      </c>
      <c r="E58" t="s">
        <v>2849</v>
      </c>
      <c r="F58" t="s">
        <v>594</v>
      </c>
    </row>
    <row r="59" spans="1:6" x14ac:dyDescent="0.35">
      <c r="A59" t="str">
        <f t="shared" si="0"/>
        <v>ET,57</v>
      </c>
      <c r="B59">
        <v>57</v>
      </c>
      <c r="C59">
        <v>263263.59999999998</v>
      </c>
      <c r="D59">
        <v>263263.59999999998</v>
      </c>
      <c r="E59" t="s">
        <v>2849</v>
      </c>
      <c r="F59" t="s">
        <v>594</v>
      </c>
    </row>
    <row r="60" spans="1:6" x14ac:dyDescent="0.35">
      <c r="A60" t="str">
        <f t="shared" si="0"/>
        <v>ET,58</v>
      </c>
      <c r="B60">
        <v>58</v>
      </c>
      <c r="C60">
        <v>254997.68</v>
      </c>
      <c r="D60">
        <v>253878.181988283</v>
      </c>
      <c r="E60" t="s">
        <v>2849</v>
      </c>
      <c r="F60" t="s">
        <v>594</v>
      </c>
    </row>
    <row r="61" spans="1:6" x14ac:dyDescent="0.35">
      <c r="A61" t="str">
        <f t="shared" si="0"/>
        <v>ET,59</v>
      </c>
      <c r="B61">
        <v>59</v>
      </c>
      <c r="C61">
        <v>246731.76</v>
      </c>
      <c r="D61">
        <v>245864.42494657999</v>
      </c>
      <c r="E61" t="s">
        <v>2849</v>
      </c>
      <c r="F61" t="s">
        <v>594</v>
      </c>
    </row>
    <row r="62" spans="1:6" x14ac:dyDescent="0.35">
      <c r="A62" t="str">
        <f t="shared" si="0"/>
        <v>ET,60</v>
      </c>
      <c r="B62">
        <v>60</v>
      </c>
      <c r="C62">
        <v>238465.84</v>
      </c>
      <c r="D62">
        <v>238410.41691073499</v>
      </c>
      <c r="E62" t="s">
        <v>2849</v>
      </c>
      <c r="F62" t="s">
        <v>594</v>
      </c>
    </row>
    <row r="63" spans="1:6" x14ac:dyDescent="0.35">
      <c r="A63" t="str">
        <f t="shared" si="0"/>
        <v>ET,61</v>
      </c>
      <c r="B63">
        <v>61</v>
      </c>
      <c r="C63">
        <v>230199.92</v>
      </c>
      <c r="D63">
        <v>230704.245916593</v>
      </c>
      <c r="E63" t="s">
        <v>2849</v>
      </c>
      <c r="F63" t="s">
        <v>594</v>
      </c>
    </row>
    <row r="64" spans="1:6" x14ac:dyDescent="0.35">
      <c r="A64" t="str">
        <f t="shared" si="0"/>
        <v>ET,62</v>
      </c>
      <c r="B64">
        <v>62</v>
      </c>
      <c r="C64">
        <v>221934</v>
      </c>
      <c r="D64">
        <v>221934</v>
      </c>
      <c r="E64" t="s">
        <v>2849</v>
      </c>
      <c r="F64" t="s">
        <v>594</v>
      </c>
    </row>
    <row r="65" spans="1:6" x14ac:dyDescent="0.35">
      <c r="A65" t="str">
        <f t="shared" si="0"/>
        <v>ET,63</v>
      </c>
      <c r="B65">
        <v>63</v>
      </c>
      <c r="C65">
        <v>210848.92</v>
      </c>
      <c r="D65">
        <v>211550.19817412199</v>
      </c>
      <c r="E65" t="s">
        <v>2849</v>
      </c>
      <c r="F65" t="s">
        <v>594</v>
      </c>
    </row>
    <row r="66" spans="1:6" x14ac:dyDescent="0.35">
      <c r="A66" t="str">
        <f t="shared" si="0"/>
        <v>ET,64</v>
      </c>
      <c r="B66">
        <v>64</v>
      </c>
      <c r="C66">
        <v>199763.84</v>
      </c>
      <c r="D66">
        <v>200053.083361411</v>
      </c>
      <c r="E66" t="s">
        <v>2849</v>
      </c>
      <c r="F66" t="s">
        <v>594</v>
      </c>
    </row>
    <row r="67" spans="1:6" x14ac:dyDescent="0.35">
      <c r="A67" t="str">
        <f t="shared" ref="A67:A130" si="1">_xlfn.CONCAT(E67,",",B67)</f>
        <v>ET,65</v>
      </c>
      <c r="B67">
        <v>65</v>
      </c>
      <c r="C67">
        <v>188678.76</v>
      </c>
      <c r="D67">
        <v>188205.329461638</v>
      </c>
      <c r="E67" t="s">
        <v>2849</v>
      </c>
      <c r="F67" t="s">
        <v>594</v>
      </c>
    </row>
    <row r="68" spans="1:6" x14ac:dyDescent="0.35">
      <c r="A68" t="str">
        <f t="shared" si="1"/>
        <v>ET,66</v>
      </c>
      <c r="B68">
        <v>66</v>
      </c>
      <c r="C68">
        <v>177593.68</v>
      </c>
      <c r="D68">
        <v>176769.61037457699</v>
      </c>
      <c r="E68" t="s">
        <v>2849</v>
      </c>
      <c r="F68" t="s">
        <v>594</v>
      </c>
    </row>
    <row r="69" spans="1:6" x14ac:dyDescent="0.35">
      <c r="A69" t="str">
        <f t="shared" si="1"/>
        <v>ET,67</v>
      </c>
      <c r="B69">
        <v>67</v>
      </c>
      <c r="C69">
        <v>166508.6</v>
      </c>
      <c r="D69">
        <v>166508.6</v>
      </c>
      <c r="E69" t="s">
        <v>2849</v>
      </c>
      <c r="F69" t="s">
        <v>594</v>
      </c>
    </row>
    <row r="70" spans="1:6" x14ac:dyDescent="0.35">
      <c r="A70" t="str">
        <f t="shared" si="1"/>
        <v>ET,68</v>
      </c>
      <c r="B70">
        <v>68</v>
      </c>
      <c r="C70">
        <v>159149.32</v>
      </c>
      <c r="D70">
        <v>157946.527715228</v>
      </c>
      <c r="E70" t="s">
        <v>2849</v>
      </c>
      <c r="F70" t="s">
        <v>594</v>
      </c>
    </row>
    <row r="71" spans="1:6" x14ac:dyDescent="0.35">
      <c r="A71" t="str">
        <f t="shared" si="1"/>
        <v>ET,69</v>
      </c>
      <c r="B71">
        <v>69</v>
      </c>
      <c r="C71">
        <v>151790.04</v>
      </c>
      <c r="D71">
        <v>150653.84480777799</v>
      </c>
      <c r="E71" t="s">
        <v>2849</v>
      </c>
      <c r="F71" t="s">
        <v>594</v>
      </c>
    </row>
    <row r="72" spans="1:6" x14ac:dyDescent="0.35">
      <c r="A72" t="str">
        <f t="shared" si="1"/>
        <v>ET,70</v>
      </c>
      <c r="B72">
        <v>70</v>
      </c>
      <c r="C72">
        <v>144430.76</v>
      </c>
      <c r="D72">
        <v>143962.558042713</v>
      </c>
      <c r="E72" t="s">
        <v>2849</v>
      </c>
      <c r="F72" t="s">
        <v>594</v>
      </c>
    </row>
    <row r="73" spans="1:6" x14ac:dyDescent="0.35">
      <c r="A73" t="str">
        <f t="shared" si="1"/>
        <v>ET,71</v>
      </c>
      <c r="B73">
        <v>71</v>
      </c>
      <c r="C73">
        <v>137071.48000000001</v>
      </c>
      <c r="D73">
        <v>137204.67418509899</v>
      </c>
      <c r="E73" t="s">
        <v>2849</v>
      </c>
      <c r="F73" t="s">
        <v>594</v>
      </c>
    </row>
    <row r="74" spans="1:6" x14ac:dyDescent="0.35">
      <c r="A74" t="str">
        <f t="shared" si="1"/>
        <v>ET,72</v>
      </c>
      <c r="B74">
        <v>72</v>
      </c>
      <c r="C74">
        <v>129712.2</v>
      </c>
      <c r="D74">
        <v>129712.2</v>
      </c>
      <c r="E74" t="s">
        <v>2849</v>
      </c>
      <c r="F74" t="s">
        <v>594</v>
      </c>
    </row>
    <row r="75" spans="1:6" x14ac:dyDescent="0.35">
      <c r="A75" t="str">
        <f t="shared" si="1"/>
        <v>ET,73</v>
      </c>
      <c r="B75">
        <v>73</v>
      </c>
      <c r="C75">
        <v>119798.8</v>
      </c>
      <c r="D75">
        <v>120995.494164965</v>
      </c>
      <c r="E75" t="s">
        <v>2849</v>
      </c>
      <c r="F75" t="s">
        <v>594</v>
      </c>
    </row>
    <row r="76" spans="1:6" x14ac:dyDescent="0.35">
      <c r="A76" t="str">
        <f t="shared" si="1"/>
        <v>ET,74</v>
      </c>
      <c r="B76">
        <v>74</v>
      </c>
      <c r="C76">
        <v>109885.4</v>
      </c>
      <c r="D76">
        <v>111278.323007479</v>
      </c>
      <c r="E76" t="s">
        <v>2849</v>
      </c>
      <c r="F76" t="s">
        <v>594</v>
      </c>
    </row>
    <row r="77" spans="1:6" x14ac:dyDescent="0.35">
      <c r="A77" t="str">
        <f t="shared" si="1"/>
        <v>ET,75</v>
      </c>
      <c r="B77">
        <v>75</v>
      </c>
      <c r="C77">
        <v>99972</v>
      </c>
      <c r="D77">
        <v>100962.80476751</v>
      </c>
      <c r="E77" t="s">
        <v>2849</v>
      </c>
      <c r="F77" t="s">
        <v>594</v>
      </c>
    </row>
    <row r="78" spans="1:6" x14ac:dyDescent="0.35">
      <c r="A78" t="str">
        <f t="shared" si="1"/>
        <v>ET,76</v>
      </c>
      <c r="B78">
        <v>76</v>
      </c>
      <c r="C78">
        <v>90058.6</v>
      </c>
      <c r="D78">
        <v>90451.057685027394</v>
      </c>
      <c r="E78" t="s">
        <v>2849</v>
      </c>
      <c r="F78" t="s">
        <v>594</v>
      </c>
    </row>
    <row r="79" spans="1:6" x14ac:dyDescent="0.35">
      <c r="A79" t="str">
        <f t="shared" si="1"/>
        <v>ET,77</v>
      </c>
      <c r="B79">
        <v>77</v>
      </c>
      <c r="C79">
        <v>80145.2</v>
      </c>
      <c r="D79">
        <v>80145.2</v>
      </c>
      <c r="E79" t="s">
        <v>2849</v>
      </c>
      <c r="F79" t="s">
        <v>594</v>
      </c>
    </row>
    <row r="80" spans="1:6" x14ac:dyDescent="0.35">
      <c r="A80" t="str">
        <f t="shared" si="1"/>
        <v>ET,78</v>
      </c>
      <c r="B80">
        <v>78</v>
      </c>
      <c r="C80">
        <v>71829.172000000006</v>
      </c>
      <c r="D80">
        <v>70389.643304911806</v>
      </c>
      <c r="E80" t="s">
        <v>2849</v>
      </c>
      <c r="F80" t="s">
        <v>594</v>
      </c>
    </row>
    <row r="81" spans="1:6" x14ac:dyDescent="0.35">
      <c r="A81" t="str">
        <f t="shared" si="1"/>
        <v>ET,79</v>
      </c>
      <c r="B81">
        <v>79</v>
      </c>
      <c r="C81">
        <v>63513.144</v>
      </c>
      <c r="D81">
        <v>61297.972602307498</v>
      </c>
      <c r="E81" t="s">
        <v>2849</v>
      </c>
      <c r="F81" t="s">
        <v>594</v>
      </c>
    </row>
    <row r="82" spans="1:6" x14ac:dyDescent="0.35">
      <c r="A82" t="str">
        <f t="shared" si="1"/>
        <v>ET,80</v>
      </c>
      <c r="B82">
        <v>80</v>
      </c>
      <c r="C82">
        <v>55197.116000000002</v>
      </c>
      <c r="D82">
        <v>52926.066247247501</v>
      </c>
      <c r="E82" t="s">
        <v>2849</v>
      </c>
      <c r="F82" t="s">
        <v>594</v>
      </c>
    </row>
    <row r="83" spans="1:6" x14ac:dyDescent="0.35">
      <c r="A83" t="str">
        <f t="shared" si="1"/>
        <v>ET,81</v>
      </c>
      <c r="B83">
        <v>81</v>
      </c>
      <c r="C83">
        <v>46881.088000000003</v>
      </c>
      <c r="D83">
        <v>45329.802594791603</v>
      </c>
      <c r="E83" t="s">
        <v>2849</v>
      </c>
      <c r="F83" t="s">
        <v>594</v>
      </c>
    </row>
    <row r="84" spans="1:6" x14ac:dyDescent="0.35">
      <c r="A84" t="str">
        <f t="shared" si="1"/>
        <v>ET,82</v>
      </c>
      <c r="B84">
        <v>82</v>
      </c>
      <c r="C84">
        <v>38565.06</v>
      </c>
      <c r="D84">
        <v>38565.06</v>
      </c>
      <c r="E84" t="s">
        <v>2849</v>
      </c>
      <c r="F84" t="s">
        <v>594</v>
      </c>
    </row>
    <row r="85" spans="1:6" x14ac:dyDescent="0.35">
      <c r="A85" t="str">
        <f t="shared" si="1"/>
        <v>ET,83</v>
      </c>
      <c r="B85">
        <v>83</v>
      </c>
      <c r="C85">
        <v>33970.112000000001</v>
      </c>
      <c r="D85">
        <v>32659.080135388002</v>
      </c>
      <c r="E85" t="s">
        <v>2849</v>
      </c>
      <c r="F85" t="s">
        <v>594</v>
      </c>
    </row>
    <row r="86" spans="1:6" x14ac:dyDescent="0.35">
      <c r="A86" t="str">
        <f t="shared" si="1"/>
        <v>ET,84</v>
      </c>
      <c r="B86">
        <v>84</v>
      </c>
      <c r="C86">
        <v>29375.164000000001</v>
      </c>
      <c r="D86">
        <v>27524.5579432911</v>
      </c>
      <c r="E86" t="s">
        <v>2849</v>
      </c>
      <c r="F86" t="s">
        <v>594</v>
      </c>
    </row>
    <row r="87" spans="1:6" x14ac:dyDescent="0.35">
      <c r="A87" t="str">
        <f t="shared" si="1"/>
        <v>ET,85</v>
      </c>
      <c r="B87">
        <v>85</v>
      </c>
      <c r="C87">
        <v>24780.216</v>
      </c>
      <c r="D87">
        <v>23045.5516835003</v>
      </c>
      <c r="E87" t="s">
        <v>2849</v>
      </c>
      <c r="F87" t="s">
        <v>594</v>
      </c>
    </row>
    <row r="88" spans="1:6" x14ac:dyDescent="0.35">
      <c r="A88" t="str">
        <f t="shared" si="1"/>
        <v>ET,86</v>
      </c>
      <c r="B88">
        <v>86</v>
      </c>
      <c r="C88">
        <v>20185.268</v>
      </c>
      <c r="D88">
        <v>19106.119615806299</v>
      </c>
      <c r="E88" t="s">
        <v>2849</v>
      </c>
      <c r="F88" t="s">
        <v>594</v>
      </c>
    </row>
    <row r="89" spans="1:6" x14ac:dyDescent="0.35">
      <c r="A89" t="str">
        <f t="shared" si="1"/>
        <v>ET,87</v>
      </c>
      <c r="B89">
        <v>87</v>
      </c>
      <c r="C89">
        <v>15590.32</v>
      </c>
      <c r="D89">
        <v>15590.32</v>
      </c>
      <c r="E89" t="s">
        <v>2849</v>
      </c>
      <c r="F89" t="s">
        <v>594</v>
      </c>
    </row>
    <row r="90" spans="1:6" x14ac:dyDescent="0.35">
      <c r="A90" t="str">
        <f t="shared" si="1"/>
        <v>ET,88</v>
      </c>
      <c r="B90">
        <v>88</v>
      </c>
      <c r="C90">
        <v>13146.116</v>
      </c>
      <c r="D90">
        <v>12406.702713536401</v>
      </c>
      <c r="E90" t="s">
        <v>2849</v>
      </c>
      <c r="F90" t="s">
        <v>594</v>
      </c>
    </row>
    <row r="91" spans="1:6" x14ac:dyDescent="0.35">
      <c r="A91" t="str">
        <f t="shared" si="1"/>
        <v>ET,89</v>
      </c>
      <c r="B91">
        <v>89</v>
      </c>
      <c r="C91">
        <v>10701.912</v>
      </c>
      <c r="D91">
        <v>9561.7841045279893</v>
      </c>
      <c r="E91" t="s">
        <v>2849</v>
      </c>
      <c r="F91" t="s">
        <v>594</v>
      </c>
    </row>
    <row r="92" spans="1:6" x14ac:dyDescent="0.35">
      <c r="A92" t="str">
        <f t="shared" si="1"/>
        <v>ET,90</v>
      </c>
      <c r="B92">
        <v>90</v>
      </c>
      <c r="C92">
        <v>8257.7080000000005</v>
      </c>
      <c r="D92">
        <v>7086.5721387513204</v>
      </c>
      <c r="E92" t="s">
        <v>2849</v>
      </c>
      <c r="F92" t="s">
        <v>594</v>
      </c>
    </row>
    <row r="93" spans="1:6" x14ac:dyDescent="0.35">
      <c r="A93" t="str">
        <f t="shared" si="1"/>
        <v>ET,91</v>
      </c>
      <c r="B93">
        <v>91</v>
      </c>
      <c r="C93">
        <v>5813.5039999999999</v>
      </c>
      <c r="D93">
        <v>5012.0747819831004</v>
      </c>
      <c r="E93" t="s">
        <v>2849</v>
      </c>
      <c r="F93" t="s">
        <v>594</v>
      </c>
    </row>
    <row r="94" spans="1:6" x14ac:dyDescent="0.35">
      <c r="A94" t="str">
        <f t="shared" si="1"/>
        <v>ET,92</v>
      </c>
      <c r="B94">
        <v>92</v>
      </c>
      <c r="C94">
        <v>3369.3</v>
      </c>
      <c r="D94">
        <v>3369.3</v>
      </c>
      <c r="E94" t="s">
        <v>2849</v>
      </c>
      <c r="F94" t="s">
        <v>594</v>
      </c>
    </row>
    <row r="95" spans="1:6" x14ac:dyDescent="0.35">
      <c r="A95" t="str">
        <f t="shared" si="1"/>
        <v>ET,93</v>
      </c>
      <c r="B95">
        <v>93</v>
      </c>
      <c r="C95">
        <v>2775.0623999999998</v>
      </c>
      <c r="D95">
        <v>2170.7083064663102</v>
      </c>
      <c r="E95" t="s">
        <v>2849</v>
      </c>
      <c r="F95" t="s">
        <v>594</v>
      </c>
    </row>
    <row r="96" spans="1:6" x14ac:dyDescent="0.35">
      <c r="A96" t="str">
        <f t="shared" si="1"/>
        <v>ET,94</v>
      </c>
      <c r="B96">
        <v>94</v>
      </c>
      <c r="C96">
        <v>2180.8247999999999</v>
      </c>
      <c r="D96">
        <v>1354.5704065969401</v>
      </c>
      <c r="E96" t="s">
        <v>2849</v>
      </c>
      <c r="F96" t="s">
        <v>594</v>
      </c>
    </row>
    <row r="97" spans="1:6" x14ac:dyDescent="0.35">
      <c r="A97" t="str">
        <f t="shared" si="1"/>
        <v>ET,95</v>
      </c>
      <c r="B97">
        <v>95</v>
      </c>
      <c r="C97">
        <v>1586.5871999999999</v>
      </c>
      <c r="D97">
        <v>840.60955349440201</v>
      </c>
      <c r="E97" t="s">
        <v>2849</v>
      </c>
      <c r="F97" t="s">
        <v>594</v>
      </c>
    </row>
    <row r="98" spans="1:6" x14ac:dyDescent="0.35">
      <c r="A98" t="str">
        <f t="shared" si="1"/>
        <v>ET,96</v>
      </c>
      <c r="B98">
        <v>96</v>
      </c>
      <c r="C98">
        <v>992.34960000000001</v>
      </c>
      <c r="D98">
        <v>548.54900026124506</v>
      </c>
      <c r="E98" t="s">
        <v>2849</v>
      </c>
      <c r="F98" t="s">
        <v>594</v>
      </c>
    </row>
    <row r="99" spans="1:6" x14ac:dyDescent="0.35">
      <c r="A99" t="str">
        <f t="shared" si="1"/>
        <v>ET,97</v>
      </c>
      <c r="B99">
        <v>97</v>
      </c>
      <c r="C99">
        <v>398.11200000000002</v>
      </c>
      <c r="D99">
        <v>398.111999999999</v>
      </c>
      <c r="E99" t="s">
        <v>2849</v>
      </c>
      <c r="F99" t="s">
        <v>594</v>
      </c>
    </row>
    <row r="100" spans="1:6" x14ac:dyDescent="0.35">
      <c r="A100" t="str">
        <f t="shared" si="1"/>
        <v>ET,98</v>
      </c>
      <c r="B100">
        <v>98</v>
      </c>
      <c r="C100">
        <v>353.07466666666699</v>
      </c>
      <c r="D100">
        <v>318.99310773641901</v>
      </c>
      <c r="E100" t="s">
        <v>2849</v>
      </c>
      <c r="F100" t="s">
        <v>594</v>
      </c>
    </row>
    <row r="101" spans="1:6" x14ac:dyDescent="0.35">
      <c r="A101" t="str">
        <f t="shared" si="1"/>
        <v>ET,99</v>
      </c>
      <c r="B101">
        <v>99</v>
      </c>
      <c r="C101">
        <v>308.03733333333298</v>
      </c>
      <c r="D101">
        <v>280.772086189135</v>
      </c>
      <c r="E101" t="s">
        <v>2849</v>
      </c>
      <c r="F101" t="s">
        <v>594</v>
      </c>
    </row>
    <row r="102" spans="1:6" x14ac:dyDescent="0.35">
      <c r="A102" t="str">
        <f t="shared" si="1"/>
        <v>ET,100</v>
      </c>
      <c r="B102">
        <v>100</v>
      </c>
      <c r="C102">
        <v>263</v>
      </c>
      <c r="D102">
        <v>263</v>
      </c>
      <c r="E102" t="s">
        <v>2849</v>
      </c>
      <c r="F102" t="s">
        <v>594</v>
      </c>
    </row>
    <row r="103" spans="1:6" x14ac:dyDescent="0.35">
      <c r="A103" t="str">
        <f t="shared" si="1"/>
        <v>ET01,&lt;1</v>
      </c>
      <c r="B103" t="s">
        <v>119</v>
      </c>
      <c r="C103">
        <v>110200.868684254</v>
      </c>
      <c r="D103">
        <v>110200.868684254</v>
      </c>
      <c r="E103" t="s">
        <v>2868</v>
      </c>
      <c r="F103" t="s">
        <v>806</v>
      </c>
    </row>
    <row r="104" spans="1:6" x14ac:dyDescent="0.35">
      <c r="A104" t="str">
        <f t="shared" si="1"/>
        <v>ET01,1</v>
      </c>
      <c r="B104">
        <v>1</v>
      </c>
      <c r="C104">
        <v>106015.20225953701</v>
      </c>
      <c r="D104">
        <v>106022.09097591101</v>
      </c>
      <c r="E104" t="s">
        <v>2868</v>
      </c>
      <c r="F104" t="s">
        <v>806</v>
      </c>
    </row>
    <row r="105" spans="1:6" x14ac:dyDescent="0.35">
      <c r="A105" t="str">
        <f t="shared" si="1"/>
        <v>ET01,2</v>
      </c>
      <c r="B105">
        <v>2</v>
      </c>
      <c r="C105">
        <v>101829.53583481901</v>
      </c>
      <c r="D105">
        <v>101829.53583481901</v>
      </c>
      <c r="E105" t="s">
        <v>2868</v>
      </c>
      <c r="F105" t="s">
        <v>806</v>
      </c>
    </row>
    <row r="106" spans="1:6" x14ac:dyDescent="0.35">
      <c r="A106" t="str">
        <f t="shared" si="1"/>
        <v>ET01,3</v>
      </c>
      <c r="B106">
        <v>3</v>
      </c>
      <c r="C106">
        <v>98569.424730741899</v>
      </c>
      <c r="D106">
        <v>97652.234562811107</v>
      </c>
      <c r="E106" t="s">
        <v>2868</v>
      </c>
      <c r="F106" t="s">
        <v>806</v>
      </c>
    </row>
    <row r="107" spans="1:6" x14ac:dyDescent="0.35">
      <c r="A107" t="str">
        <f t="shared" si="1"/>
        <v>ET01,4</v>
      </c>
      <c r="B107">
        <v>4</v>
      </c>
      <c r="C107">
        <v>95309.313626664807</v>
      </c>
      <c r="D107">
        <v>93690.453400037906</v>
      </c>
      <c r="E107" t="s">
        <v>2868</v>
      </c>
      <c r="F107" t="s">
        <v>806</v>
      </c>
    </row>
    <row r="108" spans="1:6" x14ac:dyDescent="0.35">
      <c r="A108" t="str">
        <f t="shared" si="1"/>
        <v>ET01,5</v>
      </c>
      <c r="B108">
        <v>5</v>
      </c>
      <c r="C108">
        <v>92049.202522587599</v>
      </c>
      <c r="D108">
        <v>90187.26732123</v>
      </c>
      <c r="E108" t="s">
        <v>2868</v>
      </c>
      <c r="F108" t="s">
        <v>806</v>
      </c>
    </row>
    <row r="109" spans="1:6" x14ac:dyDescent="0.35">
      <c r="A109" t="str">
        <f t="shared" si="1"/>
        <v>ET01,6</v>
      </c>
      <c r="B109">
        <v>6</v>
      </c>
      <c r="C109">
        <v>88789.091418510507</v>
      </c>
      <c r="D109">
        <v>87385.751301118202</v>
      </c>
      <c r="E109" t="s">
        <v>2868</v>
      </c>
      <c r="F109" t="s">
        <v>806</v>
      </c>
    </row>
    <row r="110" spans="1:6" x14ac:dyDescent="0.35">
      <c r="A110" t="str">
        <f t="shared" si="1"/>
        <v>ET01,7</v>
      </c>
      <c r="B110">
        <v>7</v>
      </c>
      <c r="C110">
        <v>85528.9803144334</v>
      </c>
      <c r="D110">
        <v>85528.9803144334</v>
      </c>
      <c r="E110" t="s">
        <v>2868</v>
      </c>
      <c r="F110" t="s">
        <v>806</v>
      </c>
    </row>
    <row r="111" spans="1:6" x14ac:dyDescent="0.35">
      <c r="A111" t="str">
        <f t="shared" si="1"/>
        <v>ET01,8</v>
      </c>
      <c r="B111">
        <v>8</v>
      </c>
      <c r="C111">
        <v>85386.497990796095</v>
      </c>
      <c r="D111">
        <v>84747.170485492301</v>
      </c>
      <c r="E111" t="s">
        <v>2868</v>
      </c>
      <c r="F111" t="s">
        <v>806</v>
      </c>
    </row>
    <row r="112" spans="1:6" x14ac:dyDescent="0.35">
      <c r="A112" t="str">
        <f t="shared" si="1"/>
        <v>ET01,9</v>
      </c>
      <c r="B112">
        <v>9</v>
      </c>
      <c r="C112">
        <v>85244.015667158805</v>
      </c>
      <c r="D112">
        <v>84719.102536955907</v>
      </c>
      <c r="E112" t="s">
        <v>2868</v>
      </c>
      <c r="F112" t="s">
        <v>806</v>
      </c>
    </row>
    <row r="113" spans="1:6" x14ac:dyDescent="0.35">
      <c r="A113" t="str">
        <f t="shared" si="1"/>
        <v>ET01,10</v>
      </c>
      <c r="B113">
        <v>10</v>
      </c>
      <c r="C113">
        <v>85101.533343521602</v>
      </c>
      <c r="D113">
        <v>85010.698341071504</v>
      </c>
      <c r="E113" t="s">
        <v>2868</v>
      </c>
      <c r="F113" t="s">
        <v>806</v>
      </c>
    </row>
    <row r="114" spans="1:6" x14ac:dyDescent="0.35">
      <c r="A114" t="str">
        <f t="shared" si="1"/>
        <v>ET01,11</v>
      </c>
      <c r="B114">
        <v>11</v>
      </c>
      <c r="C114">
        <v>84959.051019884297</v>
      </c>
      <c r="D114">
        <v>85187.879770086103</v>
      </c>
      <c r="E114" t="s">
        <v>2868</v>
      </c>
      <c r="F114" t="s">
        <v>806</v>
      </c>
    </row>
    <row r="115" spans="1:6" x14ac:dyDescent="0.35">
      <c r="A115" t="str">
        <f t="shared" si="1"/>
        <v>ET01,12</v>
      </c>
      <c r="B115">
        <v>12</v>
      </c>
      <c r="C115">
        <v>84816.568696247006</v>
      </c>
      <c r="D115">
        <v>84816.568696247006</v>
      </c>
      <c r="E115" t="s">
        <v>2868</v>
      </c>
      <c r="F115" t="s">
        <v>806</v>
      </c>
    </row>
    <row r="116" spans="1:6" x14ac:dyDescent="0.35">
      <c r="A116" t="str">
        <f t="shared" si="1"/>
        <v>ET01,13</v>
      </c>
      <c r="B116">
        <v>13</v>
      </c>
      <c r="C116">
        <v>82310.393651066101</v>
      </c>
      <c r="D116">
        <v>83564.653409060804</v>
      </c>
      <c r="E116" t="s">
        <v>2868</v>
      </c>
      <c r="F116" t="s">
        <v>806</v>
      </c>
    </row>
    <row r="117" spans="1:6" x14ac:dyDescent="0.35">
      <c r="A117" t="str">
        <f t="shared" si="1"/>
        <v>ET01,14</v>
      </c>
      <c r="B117">
        <v>14</v>
      </c>
      <c r="C117">
        <v>79804.218605885195</v>
      </c>
      <c r="D117">
        <v>81507.887867072597</v>
      </c>
      <c r="E117" t="s">
        <v>2868</v>
      </c>
      <c r="F117" t="s">
        <v>806</v>
      </c>
    </row>
    <row r="118" spans="1:6" x14ac:dyDescent="0.35">
      <c r="A118" t="str">
        <f t="shared" si="1"/>
        <v>ET01,15</v>
      </c>
      <c r="B118">
        <v>15</v>
      </c>
      <c r="C118">
        <v>77298.043560704202</v>
      </c>
      <c r="D118">
        <v>78823.992446086995</v>
      </c>
      <c r="E118" t="s">
        <v>2868</v>
      </c>
      <c r="F118" t="s">
        <v>806</v>
      </c>
    </row>
    <row r="119" spans="1:6" x14ac:dyDescent="0.35">
      <c r="A119" t="str">
        <f t="shared" si="1"/>
        <v>ET01,16</v>
      </c>
      <c r="B119">
        <v>16</v>
      </c>
      <c r="C119">
        <v>74791.868515523296</v>
      </c>
      <c r="D119">
        <v>75690.687521908796</v>
      </c>
      <c r="E119" t="s">
        <v>2868</v>
      </c>
      <c r="F119" t="s">
        <v>806</v>
      </c>
    </row>
    <row r="120" spans="1:6" x14ac:dyDescent="0.35">
      <c r="A120" t="str">
        <f t="shared" si="1"/>
        <v>ET01,17</v>
      </c>
      <c r="B120">
        <v>17</v>
      </c>
      <c r="C120">
        <v>72285.693470342405</v>
      </c>
      <c r="D120">
        <v>72285.693470342405</v>
      </c>
      <c r="E120" t="s">
        <v>2868</v>
      </c>
      <c r="F120" t="s">
        <v>806</v>
      </c>
    </row>
    <row r="121" spans="1:6" x14ac:dyDescent="0.35">
      <c r="A121" t="str">
        <f t="shared" si="1"/>
        <v>ET01,18</v>
      </c>
      <c r="B121">
        <v>18</v>
      </c>
      <c r="C121">
        <v>68984.202141865098</v>
      </c>
      <c r="D121">
        <v>68773.711766177497</v>
      </c>
      <c r="E121" t="s">
        <v>2868</v>
      </c>
      <c r="F121" t="s">
        <v>806</v>
      </c>
    </row>
    <row r="122" spans="1:6" x14ac:dyDescent="0.35">
      <c r="A122" t="str">
        <f t="shared" si="1"/>
        <v>ET01,19</v>
      </c>
      <c r="B122">
        <v>19</v>
      </c>
      <c r="C122">
        <v>65682.710813387894</v>
      </c>
      <c r="D122">
        <v>65267.368280142698</v>
      </c>
      <c r="E122" t="s">
        <v>2868</v>
      </c>
      <c r="F122" t="s">
        <v>806</v>
      </c>
    </row>
    <row r="123" spans="1:6" x14ac:dyDescent="0.35">
      <c r="A123" t="str">
        <f t="shared" si="1"/>
        <v>ET01,20</v>
      </c>
      <c r="B123">
        <v>20</v>
      </c>
      <c r="C123">
        <v>62381.219484910602</v>
      </c>
      <c r="D123">
        <v>61866.269981951802</v>
      </c>
      <c r="E123" t="s">
        <v>2868</v>
      </c>
      <c r="F123" t="s">
        <v>806</v>
      </c>
    </row>
    <row r="124" spans="1:6" x14ac:dyDescent="0.35">
      <c r="A124" t="str">
        <f t="shared" si="1"/>
        <v>ET01,21</v>
      </c>
      <c r="B124">
        <v>21</v>
      </c>
      <c r="C124">
        <v>59079.728156433303</v>
      </c>
      <c r="D124">
        <v>58670.023841318303</v>
      </c>
      <c r="E124" t="s">
        <v>2868</v>
      </c>
      <c r="F124" t="s">
        <v>806</v>
      </c>
    </row>
    <row r="125" spans="1:6" x14ac:dyDescent="0.35">
      <c r="A125" t="str">
        <f t="shared" si="1"/>
        <v>ET01,22</v>
      </c>
      <c r="B125">
        <v>22</v>
      </c>
      <c r="C125">
        <v>55778.236827956003</v>
      </c>
      <c r="D125">
        <v>55778.236827956003</v>
      </c>
      <c r="E125" t="s">
        <v>2868</v>
      </c>
      <c r="F125" t="s">
        <v>806</v>
      </c>
    </row>
    <row r="126" spans="1:6" x14ac:dyDescent="0.35">
      <c r="A126" t="str">
        <f t="shared" si="1"/>
        <v>ET01,23</v>
      </c>
      <c r="B126">
        <v>23</v>
      </c>
      <c r="C126">
        <v>54020.889840055301</v>
      </c>
      <c r="D126">
        <v>53271.468465804501</v>
      </c>
      <c r="E126" t="s">
        <v>2868</v>
      </c>
      <c r="F126" t="s">
        <v>806</v>
      </c>
    </row>
    <row r="127" spans="1:6" x14ac:dyDescent="0.35">
      <c r="A127" t="str">
        <f t="shared" si="1"/>
        <v>ET01,24</v>
      </c>
      <c r="B127">
        <v>24</v>
      </c>
      <c r="C127">
        <v>52263.542852154598</v>
      </c>
      <c r="D127">
        <v>51154.0884957081</v>
      </c>
      <c r="E127" t="s">
        <v>2868</v>
      </c>
      <c r="F127" t="s">
        <v>806</v>
      </c>
    </row>
    <row r="128" spans="1:6" x14ac:dyDescent="0.35">
      <c r="A128" t="str">
        <f t="shared" si="1"/>
        <v>ET01,25</v>
      </c>
      <c r="B128">
        <v>25</v>
      </c>
      <c r="C128">
        <v>50506.195864253801</v>
      </c>
      <c r="D128">
        <v>49411.419212736997</v>
      </c>
      <c r="E128" t="s">
        <v>2868</v>
      </c>
      <c r="F128" t="s">
        <v>806</v>
      </c>
    </row>
    <row r="129" spans="1:6" x14ac:dyDescent="0.35">
      <c r="A129" t="str">
        <f t="shared" si="1"/>
        <v>ET01,26</v>
      </c>
      <c r="B129">
        <v>26</v>
      </c>
      <c r="C129">
        <v>48748.848876353099</v>
      </c>
      <c r="D129">
        <v>48028.782911961702</v>
      </c>
      <c r="E129" t="s">
        <v>2868</v>
      </c>
      <c r="F129" t="s">
        <v>806</v>
      </c>
    </row>
    <row r="130" spans="1:6" x14ac:dyDescent="0.35">
      <c r="A130" t="str">
        <f t="shared" si="1"/>
        <v>ET01,27</v>
      </c>
      <c r="B130">
        <v>27</v>
      </c>
      <c r="C130">
        <v>46991.501888452403</v>
      </c>
      <c r="D130">
        <v>46991.501888452403</v>
      </c>
      <c r="E130" t="s">
        <v>2868</v>
      </c>
      <c r="F130" t="s">
        <v>806</v>
      </c>
    </row>
    <row r="131" spans="1:6" x14ac:dyDescent="0.35">
      <c r="A131" t="str">
        <f t="shared" ref="A131:A194" si="2">_xlfn.CONCAT(E131,",",B131)</f>
        <v>ET01,28</v>
      </c>
      <c r="B131">
        <v>28</v>
      </c>
      <c r="C131">
        <v>46456.549707340702</v>
      </c>
      <c r="D131">
        <v>46267.658715083802</v>
      </c>
      <c r="E131" t="s">
        <v>2868</v>
      </c>
      <c r="F131" t="s">
        <v>806</v>
      </c>
    </row>
    <row r="132" spans="1:6" x14ac:dyDescent="0.35">
      <c r="A132" t="str">
        <f t="shared" si="2"/>
        <v>ET01,29</v>
      </c>
      <c r="B132">
        <v>29</v>
      </c>
      <c r="C132">
        <v>45921.597526229001</v>
      </c>
      <c r="D132">
        <v>45756.377075947603</v>
      </c>
      <c r="E132" t="s">
        <v>2868</v>
      </c>
      <c r="F132" t="s">
        <v>806</v>
      </c>
    </row>
    <row r="133" spans="1:6" x14ac:dyDescent="0.35">
      <c r="A133" t="str">
        <f t="shared" si="2"/>
        <v>ET01,30</v>
      </c>
      <c r="B133">
        <v>30</v>
      </c>
      <c r="C133">
        <v>45386.645345117198</v>
      </c>
      <c r="D133">
        <v>45339.540932939803</v>
      </c>
      <c r="E133" t="s">
        <v>2868</v>
      </c>
      <c r="F133" t="s">
        <v>806</v>
      </c>
    </row>
    <row r="134" spans="1:6" x14ac:dyDescent="0.35">
      <c r="A134" t="str">
        <f t="shared" si="2"/>
        <v>ET01,31</v>
      </c>
      <c r="B134">
        <v>31</v>
      </c>
      <c r="C134">
        <v>44851.693164005497</v>
      </c>
      <c r="D134">
        <v>44899.034247956501</v>
      </c>
      <c r="E134" t="s">
        <v>2868</v>
      </c>
      <c r="F134" t="s">
        <v>806</v>
      </c>
    </row>
    <row r="135" spans="1:6" x14ac:dyDescent="0.35">
      <c r="A135" t="str">
        <f t="shared" si="2"/>
        <v>ET01,32</v>
      </c>
      <c r="B135">
        <v>32</v>
      </c>
      <c r="C135">
        <v>44316.740982893803</v>
      </c>
      <c r="D135">
        <v>44316.740982893803</v>
      </c>
      <c r="E135" t="s">
        <v>2868</v>
      </c>
      <c r="F135" t="s">
        <v>806</v>
      </c>
    </row>
    <row r="136" spans="1:6" x14ac:dyDescent="0.35">
      <c r="A136" t="str">
        <f t="shared" si="2"/>
        <v>ET01,33</v>
      </c>
      <c r="B136">
        <v>33</v>
      </c>
      <c r="C136">
        <v>43055.5719641424</v>
      </c>
      <c r="D136">
        <v>43497.4769497788</v>
      </c>
      <c r="E136" t="s">
        <v>2868</v>
      </c>
      <c r="F136" t="s">
        <v>806</v>
      </c>
    </row>
    <row r="137" spans="1:6" x14ac:dyDescent="0.35">
      <c r="A137" t="str">
        <f t="shared" si="2"/>
        <v>ET01,34</v>
      </c>
      <c r="B137">
        <v>34</v>
      </c>
      <c r="C137">
        <v>41794.402945390997</v>
      </c>
      <c r="D137">
        <v>42437.785361162903</v>
      </c>
      <c r="E137" t="s">
        <v>2868</v>
      </c>
      <c r="F137" t="s">
        <v>806</v>
      </c>
    </row>
    <row r="138" spans="1:6" x14ac:dyDescent="0.35">
      <c r="A138" t="str">
        <f t="shared" si="2"/>
        <v>ET01,35</v>
      </c>
      <c r="B138">
        <v>35</v>
      </c>
      <c r="C138">
        <v>40533.233926639601</v>
      </c>
      <c r="D138">
        <v>41157.141279728901</v>
      </c>
      <c r="E138" t="s">
        <v>2868</v>
      </c>
      <c r="F138" t="s">
        <v>806</v>
      </c>
    </row>
    <row r="139" spans="1:6" x14ac:dyDescent="0.35">
      <c r="A139" t="str">
        <f t="shared" si="2"/>
        <v>ET01,36</v>
      </c>
      <c r="B139">
        <v>36</v>
      </c>
      <c r="C139">
        <v>39272.064907888198</v>
      </c>
      <c r="D139">
        <v>39675.019768159298</v>
      </c>
      <c r="E139" t="s">
        <v>2868</v>
      </c>
      <c r="F139" t="s">
        <v>806</v>
      </c>
    </row>
    <row r="140" spans="1:6" x14ac:dyDescent="0.35">
      <c r="A140" t="str">
        <f t="shared" si="2"/>
        <v>ET01,37</v>
      </c>
      <c r="B140">
        <v>37</v>
      </c>
      <c r="C140">
        <v>38010.895889136802</v>
      </c>
      <c r="D140">
        <v>38010.895889136802</v>
      </c>
      <c r="E140" t="s">
        <v>2868</v>
      </c>
      <c r="F140" t="s">
        <v>806</v>
      </c>
    </row>
    <row r="141" spans="1:6" x14ac:dyDescent="0.35">
      <c r="A141" t="str">
        <f t="shared" si="2"/>
        <v>ET01,38</v>
      </c>
      <c r="B141">
        <v>38</v>
      </c>
      <c r="C141">
        <v>36253.7224366874</v>
      </c>
      <c r="D141">
        <v>36196.909988950101</v>
      </c>
      <c r="E141" t="s">
        <v>2868</v>
      </c>
      <c r="F141" t="s">
        <v>806</v>
      </c>
    </row>
    <row r="142" spans="1:6" x14ac:dyDescent="0.35">
      <c r="A142" t="str">
        <f t="shared" si="2"/>
        <v>ET01,39</v>
      </c>
      <c r="B142">
        <v>39</v>
      </c>
      <c r="C142">
        <v>34496.548984237903</v>
      </c>
      <c r="D142">
        <v>34315.863548312598</v>
      </c>
      <c r="E142" t="s">
        <v>2868</v>
      </c>
      <c r="F142" t="s">
        <v>806</v>
      </c>
    </row>
    <row r="143" spans="1:6" x14ac:dyDescent="0.35">
      <c r="A143" t="str">
        <f t="shared" si="2"/>
        <v>ET01,40</v>
      </c>
      <c r="B143">
        <v>40</v>
      </c>
      <c r="C143">
        <v>32739.375531788501</v>
      </c>
      <c r="D143">
        <v>32463.223331543599</v>
      </c>
      <c r="E143" t="s">
        <v>2868</v>
      </c>
      <c r="F143" t="s">
        <v>806</v>
      </c>
    </row>
    <row r="144" spans="1:6" x14ac:dyDescent="0.35">
      <c r="A144" t="str">
        <f t="shared" si="2"/>
        <v>ET01,41</v>
      </c>
      <c r="B144">
        <v>41</v>
      </c>
      <c r="C144">
        <v>30982.202079339</v>
      </c>
      <c r="D144">
        <v>30734.456102962798</v>
      </c>
      <c r="E144" t="s">
        <v>2868</v>
      </c>
      <c r="F144" t="s">
        <v>806</v>
      </c>
    </row>
    <row r="145" spans="1:6" x14ac:dyDescent="0.35">
      <c r="A145" t="str">
        <f t="shared" si="2"/>
        <v>ET01,42</v>
      </c>
      <c r="B145">
        <v>42</v>
      </c>
      <c r="C145">
        <v>29225.028626889602</v>
      </c>
      <c r="D145">
        <v>29225.028626889602</v>
      </c>
      <c r="E145" t="s">
        <v>2868</v>
      </c>
      <c r="F145" t="s">
        <v>806</v>
      </c>
    </row>
    <row r="146" spans="1:6" x14ac:dyDescent="0.35">
      <c r="A146" t="str">
        <f t="shared" si="2"/>
        <v>ET01,43</v>
      </c>
      <c r="B146">
        <v>43</v>
      </c>
      <c r="C146">
        <v>28375.218801505998</v>
      </c>
      <c r="D146">
        <v>28003.740909360698</v>
      </c>
      <c r="E146" t="s">
        <v>2868</v>
      </c>
      <c r="F146" t="s">
        <v>806</v>
      </c>
    </row>
    <row r="147" spans="1:6" x14ac:dyDescent="0.35">
      <c r="A147" t="str">
        <f t="shared" si="2"/>
        <v>ET01,44</v>
      </c>
      <c r="B147">
        <v>44</v>
      </c>
      <c r="C147">
        <v>27525.4089761225</v>
      </c>
      <c r="D147">
        <v>27032.7259232816</v>
      </c>
      <c r="E147" t="s">
        <v>2868</v>
      </c>
      <c r="F147" t="s">
        <v>806</v>
      </c>
    </row>
    <row r="148" spans="1:6" x14ac:dyDescent="0.35">
      <c r="A148" t="str">
        <f t="shared" si="2"/>
        <v>ET01,45</v>
      </c>
      <c r="B148">
        <v>45</v>
      </c>
      <c r="C148">
        <v>26675.599150738901</v>
      </c>
      <c r="D148">
        <v>26247.4498832752</v>
      </c>
      <c r="E148" t="s">
        <v>2868</v>
      </c>
      <c r="F148" t="s">
        <v>806</v>
      </c>
    </row>
    <row r="149" spans="1:6" x14ac:dyDescent="0.35">
      <c r="A149" t="str">
        <f t="shared" si="2"/>
        <v>ET01,46</v>
      </c>
      <c r="B149">
        <v>46</v>
      </c>
      <c r="C149">
        <v>25825.789325355399</v>
      </c>
      <c r="D149">
        <v>25583.379003964299</v>
      </c>
      <c r="E149" t="s">
        <v>2868</v>
      </c>
      <c r="F149" t="s">
        <v>806</v>
      </c>
    </row>
    <row r="150" spans="1:6" x14ac:dyDescent="0.35">
      <c r="A150" t="str">
        <f t="shared" si="2"/>
        <v>ET01,47</v>
      </c>
      <c r="B150">
        <v>47</v>
      </c>
      <c r="C150">
        <v>24975.9794999718</v>
      </c>
      <c r="D150">
        <v>24975.9794999718</v>
      </c>
      <c r="E150" t="s">
        <v>2868</v>
      </c>
      <c r="F150" t="s">
        <v>806</v>
      </c>
    </row>
    <row r="151" spans="1:6" x14ac:dyDescent="0.35">
      <c r="A151" t="str">
        <f t="shared" si="2"/>
        <v>ET01,48</v>
      </c>
      <c r="B151">
        <v>48</v>
      </c>
      <c r="C151">
        <v>24546.395399450001</v>
      </c>
      <c r="D151">
        <v>24379.0990969267</v>
      </c>
      <c r="E151" t="s">
        <v>2868</v>
      </c>
      <c r="F151" t="s">
        <v>806</v>
      </c>
    </row>
    <row r="152" spans="1:6" x14ac:dyDescent="0.35">
      <c r="A152" t="str">
        <f t="shared" si="2"/>
        <v>ET01,49</v>
      </c>
      <c r="B152">
        <v>49</v>
      </c>
      <c r="C152">
        <v>24116.811298928202</v>
      </c>
      <c r="D152">
        <v>23820.111564482901</v>
      </c>
      <c r="E152" t="s">
        <v>2868</v>
      </c>
      <c r="F152" t="s">
        <v>806</v>
      </c>
    </row>
    <row r="153" spans="1:6" x14ac:dyDescent="0.35">
      <c r="A153" t="str">
        <f t="shared" si="2"/>
        <v>ET01,50</v>
      </c>
      <c r="B153">
        <v>50</v>
      </c>
      <c r="C153">
        <v>23687.227198406399</v>
      </c>
      <c r="D153">
        <v>23344.772183300902</v>
      </c>
      <c r="E153" t="s">
        <v>2868</v>
      </c>
      <c r="F153" t="s">
        <v>806</v>
      </c>
    </row>
    <row r="154" spans="1:6" x14ac:dyDescent="0.35">
      <c r="A154" t="str">
        <f t="shared" si="2"/>
        <v>ET01,51</v>
      </c>
      <c r="B154">
        <v>51</v>
      </c>
      <c r="C154">
        <v>23257.6430978846</v>
      </c>
      <c r="D154">
        <v>22998.8362340407</v>
      </c>
      <c r="E154" t="s">
        <v>2868</v>
      </c>
      <c r="F154" t="s">
        <v>806</v>
      </c>
    </row>
    <row r="155" spans="1:6" x14ac:dyDescent="0.35">
      <c r="A155" t="str">
        <f t="shared" si="2"/>
        <v>ET01,52</v>
      </c>
      <c r="B155">
        <v>52</v>
      </c>
      <c r="C155">
        <v>22828.058997362801</v>
      </c>
      <c r="D155">
        <v>22828.058997362801</v>
      </c>
      <c r="E155" t="s">
        <v>2868</v>
      </c>
      <c r="F155" t="s">
        <v>806</v>
      </c>
    </row>
    <row r="156" spans="1:6" x14ac:dyDescent="0.35">
      <c r="A156" t="str">
        <f t="shared" si="2"/>
        <v>ET01,53</v>
      </c>
      <c r="B156">
        <v>53</v>
      </c>
      <c r="C156">
        <v>22754.860112218601</v>
      </c>
      <c r="D156">
        <v>22848.268363893902</v>
      </c>
      <c r="E156" t="s">
        <v>2868</v>
      </c>
      <c r="F156" t="s">
        <v>806</v>
      </c>
    </row>
    <row r="157" spans="1:6" x14ac:dyDescent="0.35">
      <c r="A157" t="str">
        <f t="shared" si="2"/>
        <v>ET01,54</v>
      </c>
      <c r="B157">
        <v>54</v>
      </c>
      <c r="C157">
        <v>22681.661227074499</v>
      </c>
      <c r="D157">
        <v>22955.5826641274</v>
      </c>
      <c r="E157" t="s">
        <v>2868</v>
      </c>
      <c r="F157" t="s">
        <v>806</v>
      </c>
    </row>
    <row r="158" spans="1:6" x14ac:dyDescent="0.35">
      <c r="A158" t="str">
        <f t="shared" si="2"/>
        <v>ET01,55</v>
      </c>
      <c r="B158">
        <v>55</v>
      </c>
      <c r="C158">
        <v>22608.462341930299</v>
      </c>
      <c r="D158">
        <v>23016.1928385233</v>
      </c>
      <c r="E158" t="s">
        <v>2868</v>
      </c>
      <c r="F158" t="s">
        <v>806</v>
      </c>
    </row>
    <row r="159" spans="1:6" x14ac:dyDescent="0.35">
      <c r="A159" t="str">
        <f t="shared" si="2"/>
        <v>ET01,56</v>
      </c>
      <c r="B159">
        <v>56</v>
      </c>
      <c r="C159">
        <v>22535.263456786201</v>
      </c>
      <c r="D159">
        <v>22896.289827541499</v>
      </c>
      <c r="E159" t="s">
        <v>2868</v>
      </c>
      <c r="F159" t="s">
        <v>806</v>
      </c>
    </row>
    <row r="160" spans="1:6" x14ac:dyDescent="0.35">
      <c r="A160" t="str">
        <f t="shared" si="2"/>
        <v>ET01,57</v>
      </c>
      <c r="B160">
        <v>57</v>
      </c>
      <c r="C160">
        <v>22462.064571642</v>
      </c>
      <c r="D160">
        <v>22462.064571642</v>
      </c>
      <c r="E160" t="s">
        <v>2868</v>
      </c>
      <c r="F160" t="s">
        <v>806</v>
      </c>
    </row>
    <row r="161" spans="1:6" x14ac:dyDescent="0.35">
      <c r="A161" t="str">
        <f t="shared" si="2"/>
        <v>ET01,58</v>
      </c>
      <c r="B161">
        <v>58</v>
      </c>
      <c r="C161">
        <v>21354.2459292397</v>
      </c>
      <c r="D161">
        <v>21627.949481885898</v>
      </c>
      <c r="E161" t="s">
        <v>2868</v>
      </c>
      <c r="F161" t="s">
        <v>806</v>
      </c>
    </row>
    <row r="162" spans="1:6" x14ac:dyDescent="0.35">
      <c r="A162" t="str">
        <f t="shared" si="2"/>
        <v>ET01,59</v>
      </c>
      <c r="B162">
        <v>59</v>
      </c>
      <c r="C162">
        <v>20246.427286837301</v>
      </c>
      <c r="D162">
        <v>20501.342851739399</v>
      </c>
      <c r="E162" t="s">
        <v>2868</v>
      </c>
      <c r="F162" t="s">
        <v>806</v>
      </c>
    </row>
    <row r="163" spans="1:6" x14ac:dyDescent="0.35">
      <c r="A163" t="str">
        <f t="shared" si="2"/>
        <v>ET01,60</v>
      </c>
      <c r="B163">
        <v>60</v>
      </c>
      <c r="C163">
        <v>19138.608644435</v>
      </c>
      <c r="D163">
        <v>19237.884445269799</v>
      </c>
      <c r="E163" t="s">
        <v>2868</v>
      </c>
      <c r="F163" t="s">
        <v>806</v>
      </c>
    </row>
    <row r="164" spans="1:6" x14ac:dyDescent="0.35">
      <c r="A164" t="str">
        <f t="shared" si="2"/>
        <v>ET01,61</v>
      </c>
      <c r="B164">
        <v>61</v>
      </c>
      <c r="C164">
        <v>18030.790002032601</v>
      </c>
      <c r="D164">
        <v>17993.214026544301</v>
      </c>
      <c r="E164" t="s">
        <v>2868</v>
      </c>
      <c r="F164" t="s">
        <v>806</v>
      </c>
    </row>
    <row r="165" spans="1:6" x14ac:dyDescent="0.35">
      <c r="A165" t="str">
        <f t="shared" si="2"/>
        <v>ET01,62</v>
      </c>
      <c r="B165">
        <v>62</v>
      </c>
      <c r="C165">
        <v>16922.971359630301</v>
      </c>
      <c r="D165">
        <v>16922.971359630301</v>
      </c>
      <c r="E165" t="s">
        <v>2868</v>
      </c>
      <c r="F165" t="s">
        <v>806</v>
      </c>
    </row>
    <row r="166" spans="1:6" x14ac:dyDescent="0.35">
      <c r="A166" t="str">
        <f t="shared" si="2"/>
        <v>ET01,63</v>
      </c>
      <c r="B166">
        <v>63</v>
      </c>
      <c r="C166">
        <v>16416.5502044485</v>
      </c>
      <c r="D166">
        <v>16140.8386049082</v>
      </c>
      <c r="E166" t="s">
        <v>2868</v>
      </c>
      <c r="F166" t="s">
        <v>806</v>
      </c>
    </row>
    <row r="167" spans="1:6" x14ac:dyDescent="0.35">
      <c r="A167" t="str">
        <f t="shared" si="2"/>
        <v>ET01,64</v>
      </c>
      <c r="B167">
        <v>64</v>
      </c>
      <c r="C167">
        <v>15910.129049266599</v>
      </c>
      <c r="D167">
        <v>15592.6675080105</v>
      </c>
      <c r="E167" t="s">
        <v>2868</v>
      </c>
      <c r="F167" t="s">
        <v>806</v>
      </c>
    </row>
    <row r="168" spans="1:6" x14ac:dyDescent="0.35">
      <c r="A168" t="str">
        <f t="shared" si="2"/>
        <v>ET01,65</v>
      </c>
      <c r="B168">
        <v>65</v>
      </c>
      <c r="C168">
        <v>15403.707894084801</v>
      </c>
      <c r="D168">
        <v>15182.352210883</v>
      </c>
      <c r="E168" t="s">
        <v>2868</v>
      </c>
      <c r="F168" t="s">
        <v>806</v>
      </c>
    </row>
    <row r="169" spans="1:6" x14ac:dyDescent="0.35">
      <c r="A169" t="str">
        <f t="shared" si="2"/>
        <v>ET01,66</v>
      </c>
      <c r="B169">
        <v>66</v>
      </c>
      <c r="C169">
        <v>14897.286738903</v>
      </c>
      <c r="D169">
        <v>14813.7868554714</v>
      </c>
      <c r="E169" t="s">
        <v>2868</v>
      </c>
      <c r="F169" t="s">
        <v>806</v>
      </c>
    </row>
    <row r="170" spans="1:6" x14ac:dyDescent="0.35">
      <c r="A170" t="str">
        <f t="shared" si="2"/>
        <v>ET01,67</v>
      </c>
      <c r="B170">
        <v>67</v>
      </c>
      <c r="C170">
        <v>14390.865583721201</v>
      </c>
      <c r="D170">
        <v>14390.865583721201</v>
      </c>
      <c r="E170" t="s">
        <v>2868</v>
      </c>
      <c r="F170" t="s">
        <v>806</v>
      </c>
    </row>
    <row r="171" spans="1:6" x14ac:dyDescent="0.35">
      <c r="A171" t="str">
        <f t="shared" si="2"/>
        <v>ET01,68</v>
      </c>
      <c r="B171">
        <v>68</v>
      </c>
      <c r="C171">
        <v>13648.4597094193</v>
      </c>
      <c r="D171">
        <v>13838.135503691899</v>
      </c>
      <c r="E171" t="s">
        <v>2868</v>
      </c>
      <c r="F171" t="s">
        <v>806</v>
      </c>
    </row>
    <row r="172" spans="1:6" x14ac:dyDescent="0.35">
      <c r="A172" t="str">
        <f t="shared" si="2"/>
        <v>ET01,69</v>
      </c>
      <c r="B172">
        <v>69</v>
      </c>
      <c r="C172">
        <v>12906.0538351175</v>
      </c>
      <c r="D172">
        <v>13162.7555878981</v>
      </c>
      <c r="E172" t="s">
        <v>2868</v>
      </c>
      <c r="F172" t="s">
        <v>806</v>
      </c>
    </row>
    <row r="173" spans="1:6" x14ac:dyDescent="0.35">
      <c r="A173" t="str">
        <f t="shared" si="2"/>
        <v>ET01,70</v>
      </c>
      <c r="B173">
        <v>70</v>
      </c>
      <c r="C173">
        <v>12163.647960815701</v>
      </c>
      <c r="D173">
        <v>12392.537774967899</v>
      </c>
      <c r="E173" t="s">
        <v>2868</v>
      </c>
      <c r="F173" t="s">
        <v>806</v>
      </c>
    </row>
    <row r="174" spans="1:6" x14ac:dyDescent="0.35">
      <c r="A174" t="str">
        <f t="shared" si="2"/>
        <v>ET01,71</v>
      </c>
      <c r="B174">
        <v>71</v>
      </c>
      <c r="C174">
        <v>11421.242086513799</v>
      </c>
      <c r="D174">
        <v>11555.2940035298</v>
      </c>
      <c r="E174" t="s">
        <v>2868</v>
      </c>
      <c r="F174" t="s">
        <v>806</v>
      </c>
    </row>
    <row r="175" spans="1:6" x14ac:dyDescent="0.35">
      <c r="A175" t="str">
        <f t="shared" si="2"/>
        <v>ET01,72</v>
      </c>
      <c r="B175">
        <v>72</v>
      </c>
      <c r="C175">
        <v>10678.836212212</v>
      </c>
      <c r="D175">
        <v>10678.836212212</v>
      </c>
      <c r="E175" t="s">
        <v>2868</v>
      </c>
      <c r="F175" t="s">
        <v>806</v>
      </c>
    </row>
    <row r="176" spans="1:6" x14ac:dyDescent="0.35">
      <c r="A176" t="str">
        <f t="shared" si="2"/>
        <v>ET01,73</v>
      </c>
      <c r="B176">
        <v>73</v>
      </c>
      <c r="C176">
        <v>9764.8485532896793</v>
      </c>
      <c r="D176">
        <v>9786.3934845082495</v>
      </c>
      <c r="E176" t="s">
        <v>2868</v>
      </c>
      <c r="F176" t="s">
        <v>806</v>
      </c>
    </row>
    <row r="177" spans="1:6" x14ac:dyDescent="0.35">
      <c r="A177" t="str">
        <f t="shared" si="2"/>
        <v>ET01,74</v>
      </c>
      <c r="B177">
        <v>74</v>
      </c>
      <c r="C177">
        <v>8850.8608943673498</v>
      </c>
      <c r="D177">
        <v>8882.8634833741307</v>
      </c>
      <c r="E177" t="s">
        <v>2868</v>
      </c>
      <c r="F177" t="s">
        <v>806</v>
      </c>
    </row>
    <row r="178" spans="1:6" x14ac:dyDescent="0.35">
      <c r="A178" t="str">
        <f t="shared" si="2"/>
        <v>ET01,75</v>
      </c>
      <c r="B178">
        <v>75</v>
      </c>
      <c r="C178">
        <v>7936.8732354450103</v>
      </c>
      <c r="D178">
        <v>7968.5610166307197</v>
      </c>
      <c r="E178" t="s">
        <v>2868</v>
      </c>
      <c r="F178" t="s">
        <v>806</v>
      </c>
    </row>
    <row r="179" spans="1:6" x14ac:dyDescent="0.35">
      <c r="A179" t="str">
        <f t="shared" si="2"/>
        <v>ET01,76</v>
      </c>
      <c r="B179">
        <v>76</v>
      </c>
      <c r="C179">
        <v>7022.8855765226799</v>
      </c>
      <c r="D179">
        <v>7043.8008920990997</v>
      </c>
      <c r="E179" t="s">
        <v>2868</v>
      </c>
      <c r="F179" t="s">
        <v>806</v>
      </c>
    </row>
    <row r="180" spans="1:6" x14ac:dyDescent="0.35">
      <c r="A180" t="str">
        <f t="shared" si="2"/>
        <v>ET01,77</v>
      </c>
      <c r="B180">
        <v>77</v>
      </c>
      <c r="C180">
        <v>6108.8979176003404</v>
      </c>
      <c r="D180">
        <v>6108.8979176003404</v>
      </c>
      <c r="E180" t="s">
        <v>2868</v>
      </c>
      <c r="F180" t="s">
        <v>806</v>
      </c>
    </row>
    <row r="181" spans="1:6" x14ac:dyDescent="0.35">
      <c r="A181" t="str">
        <f t="shared" si="2"/>
        <v>ET01,78</v>
      </c>
      <c r="B181">
        <v>78</v>
      </c>
      <c r="C181">
        <v>5299.4183340802701</v>
      </c>
      <c r="D181">
        <v>5170.3128324008103</v>
      </c>
      <c r="E181" t="s">
        <v>2868</v>
      </c>
      <c r="F181" t="s">
        <v>806</v>
      </c>
    </row>
    <row r="182" spans="1:6" x14ac:dyDescent="0.35">
      <c r="A182" t="str">
        <f t="shared" si="2"/>
        <v>ET01,79</v>
      </c>
      <c r="B182">
        <v>79</v>
      </c>
      <c r="C182">
        <v>4489.9387505601999</v>
      </c>
      <c r="D182">
        <v>4259.0901015481104</v>
      </c>
      <c r="E182" t="s">
        <v>2868</v>
      </c>
      <c r="F182" t="s">
        <v>806</v>
      </c>
    </row>
    <row r="183" spans="1:6" x14ac:dyDescent="0.35">
      <c r="A183" t="str">
        <f t="shared" si="2"/>
        <v>ET01,80</v>
      </c>
      <c r="B183">
        <v>80</v>
      </c>
      <c r="C183">
        <v>3680.4591670401401</v>
      </c>
      <c r="D183">
        <v>3412.42012153514</v>
      </c>
      <c r="E183" t="s">
        <v>2868</v>
      </c>
      <c r="F183" t="s">
        <v>806</v>
      </c>
    </row>
    <row r="184" spans="1:6" x14ac:dyDescent="0.35">
      <c r="A184" t="str">
        <f t="shared" si="2"/>
        <v>ET01,81</v>
      </c>
      <c r="B184">
        <v>81</v>
      </c>
      <c r="C184">
        <v>2870.9795835200698</v>
      </c>
      <c r="D184">
        <v>2667.4932888548101</v>
      </c>
      <c r="E184" t="s">
        <v>2868</v>
      </c>
      <c r="F184" t="s">
        <v>806</v>
      </c>
    </row>
    <row r="185" spans="1:6" x14ac:dyDescent="0.35">
      <c r="A185" t="str">
        <f t="shared" si="2"/>
        <v>ET01,82</v>
      </c>
      <c r="B185">
        <v>82</v>
      </c>
      <c r="C185">
        <v>2061.5</v>
      </c>
      <c r="D185">
        <v>2061.5</v>
      </c>
      <c r="E185" t="s">
        <v>2868</v>
      </c>
      <c r="F185" t="s">
        <v>806</v>
      </c>
    </row>
    <row r="186" spans="1:6" x14ac:dyDescent="0.35">
      <c r="A186" t="str">
        <f t="shared" si="2"/>
        <v>ET01,83</v>
      </c>
      <c r="B186">
        <v>83</v>
      </c>
      <c r="C186">
        <v>1815.8671999999999</v>
      </c>
      <c r="D186">
        <v>1618.95973474074</v>
      </c>
      <c r="E186" t="s">
        <v>2868</v>
      </c>
      <c r="F186" t="s">
        <v>806</v>
      </c>
    </row>
    <row r="187" spans="1:6" x14ac:dyDescent="0.35">
      <c r="A187" t="str">
        <f t="shared" si="2"/>
        <v>ET01,84</v>
      </c>
      <c r="B187">
        <v>84</v>
      </c>
      <c r="C187">
        <v>1570.2344000000001</v>
      </c>
      <c r="D187">
        <v>1313.70830595552</v>
      </c>
      <c r="E187" t="s">
        <v>2868</v>
      </c>
      <c r="F187" t="s">
        <v>806</v>
      </c>
    </row>
    <row r="188" spans="1:6" x14ac:dyDescent="0.35">
      <c r="A188" t="str">
        <f t="shared" si="2"/>
        <v>ET01,85</v>
      </c>
      <c r="B188">
        <v>85</v>
      </c>
      <c r="C188">
        <v>1324.6016</v>
      </c>
      <c r="D188">
        <v>1106.9106097999199</v>
      </c>
      <c r="E188" t="s">
        <v>2868</v>
      </c>
      <c r="F188" t="s">
        <v>806</v>
      </c>
    </row>
    <row r="189" spans="1:6" x14ac:dyDescent="0.35">
      <c r="A189" t="str">
        <f t="shared" si="2"/>
        <v>ET01,86</v>
      </c>
      <c r="B189">
        <v>86</v>
      </c>
      <c r="C189">
        <v>1078.9688000000001</v>
      </c>
      <c r="D189">
        <v>959.73154242954899</v>
      </c>
      <c r="E189" t="s">
        <v>2868</v>
      </c>
      <c r="F189" t="s">
        <v>806</v>
      </c>
    </row>
    <row r="190" spans="1:6" x14ac:dyDescent="0.35">
      <c r="A190" t="str">
        <f t="shared" si="2"/>
        <v>ET01,87</v>
      </c>
      <c r="B190">
        <v>87</v>
      </c>
      <c r="C190">
        <v>833.33600000000001</v>
      </c>
      <c r="D190">
        <v>833.33600000000001</v>
      </c>
      <c r="E190" t="s">
        <v>2868</v>
      </c>
      <c r="F190" t="s">
        <v>806</v>
      </c>
    </row>
    <row r="191" spans="1:6" x14ac:dyDescent="0.35">
      <c r="A191" t="str">
        <f t="shared" si="2"/>
        <v>ET01,88</v>
      </c>
      <c r="B191">
        <v>88</v>
      </c>
      <c r="C191">
        <v>702.69880000000001</v>
      </c>
      <c r="D191">
        <v>697.09901844758701</v>
      </c>
      <c r="E191" t="s">
        <v>2868</v>
      </c>
      <c r="F191" t="s">
        <v>806</v>
      </c>
    </row>
    <row r="192" spans="1:6" x14ac:dyDescent="0.35">
      <c r="A192" t="str">
        <f t="shared" si="2"/>
        <v>ET01,89</v>
      </c>
      <c r="B192">
        <v>89</v>
      </c>
      <c r="C192">
        <v>572.0616</v>
      </c>
      <c r="D192">
        <v>553.23619283148696</v>
      </c>
      <c r="E192" t="s">
        <v>2868</v>
      </c>
      <c r="F192" t="s">
        <v>806</v>
      </c>
    </row>
    <row r="193" spans="1:6" x14ac:dyDescent="0.35">
      <c r="A193" t="str">
        <f t="shared" si="2"/>
        <v>ET01,90</v>
      </c>
      <c r="B193">
        <v>90</v>
      </c>
      <c r="C193">
        <v>441.42439999999999</v>
      </c>
      <c r="D193">
        <v>412.17325799159403</v>
      </c>
      <c r="E193" t="s">
        <v>2868</v>
      </c>
      <c r="F193" t="s">
        <v>806</v>
      </c>
    </row>
    <row r="194" spans="1:6" x14ac:dyDescent="0.35">
      <c r="A194" t="str">
        <f t="shared" si="2"/>
        <v>ET01,91</v>
      </c>
      <c r="B194">
        <v>91</v>
      </c>
      <c r="C194">
        <v>310.78719999999998</v>
      </c>
      <c r="D194">
        <v>284.33594876780001</v>
      </c>
      <c r="E194" t="s">
        <v>2868</v>
      </c>
      <c r="F194" t="s">
        <v>806</v>
      </c>
    </row>
    <row r="195" spans="1:6" x14ac:dyDescent="0.35">
      <c r="A195" t="str">
        <f t="shared" ref="A195:A258" si="3">_xlfn.CONCAT(E195,",",B195)</f>
        <v>ET01,92</v>
      </c>
      <c r="B195">
        <v>92</v>
      </c>
      <c r="C195">
        <v>180.15</v>
      </c>
      <c r="D195">
        <v>180.15</v>
      </c>
      <c r="E195" t="s">
        <v>2868</v>
      </c>
      <c r="F195" t="s">
        <v>806</v>
      </c>
    </row>
    <row r="196" spans="1:6" x14ac:dyDescent="0.35">
      <c r="A196" t="str">
        <f t="shared" si="3"/>
        <v>ET01,93</v>
      </c>
      <c r="B196">
        <v>93</v>
      </c>
      <c r="C196">
        <v>148.3656</v>
      </c>
      <c r="D196">
        <v>107.179839468908</v>
      </c>
      <c r="E196" t="s">
        <v>2868</v>
      </c>
      <c r="F196" t="s">
        <v>806</v>
      </c>
    </row>
    <row r="197" spans="1:6" x14ac:dyDescent="0.35">
      <c r="A197" t="str">
        <f t="shared" si="3"/>
        <v>ET01,94</v>
      </c>
      <c r="B197">
        <v>94</v>
      </c>
      <c r="C197">
        <v>116.5812</v>
      </c>
      <c r="D197">
        <v>61.544666718532397</v>
      </c>
      <c r="E197" t="s">
        <v>2868</v>
      </c>
      <c r="F197" t="s">
        <v>806</v>
      </c>
    </row>
    <row r="198" spans="1:6" x14ac:dyDescent="0.35">
      <c r="A198" t="str">
        <f t="shared" si="3"/>
        <v>ET01,95</v>
      </c>
      <c r="B198">
        <v>95</v>
      </c>
      <c r="C198">
        <v>84.796800000000005</v>
      </c>
      <c r="D198">
        <v>36.502374233702497</v>
      </c>
      <c r="E198" t="s">
        <v>2868</v>
      </c>
      <c r="F198" t="s">
        <v>806</v>
      </c>
    </row>
    <row r="199" spans="1:6" x14ac:dyDescent="0.35">
      <c r="A199" t="str">
        <f t="shared" si="3"/>
        <v>ET01,96</v>
      </c>
      <c r="B199">
        <v>96</v>
      </c>
      <c r="C199">
        <v>53.0124</v>
      </c>
      <c r="D199">
        <v>25.3108544992484</v>
      </c>
      <c r="E199" t="s">
        <v>2868</v>
      </c>
      <c r="F199" t="s">
        <v>806</v>
      </c>
    </row>
    <row r="200" spans="1:6" x14ac:dyDescent="0.35">
      <c r="A200" t="str">
        <f t="shared" si="3"/>
        <v>ET01,97</v>
      </c>
      <c r="B200">
        <v>97</v>
      </c>
      <c r="C200">
        <v>21.228000000000002</v>
      </c>
      <c r="D200">
        <v>21.228000000000002</v>
      </c>
      <c r="E200" t="s">
        <v>2868</v>
      </c>
      <c r="F200" t="s">
        <v>806</v>
      </c>
    </row>
    <row r="201" spans="1:6" x14ac:dyDescent="0.35">
      <c r="A201" t="str">
        <f t="shared" si="3"/>
        <v>ET01,98</v>
      </c>
      <c r="B201">
        <v>98</v>
      </c>
      <c r="C201">
        <v>18.818666666666701</v>
      </c>
      <c r="D201">
        <v>18.615023488869099</v>
      </c>
      <c r="E201" t="s">
        <v>2868</v>
      </c>
      <c r="F201" t="s">
        <v>806</v>
      </c>
    </row>
    <row r="202" spans="1:6" x14ac:dyDescent="0.35">
      <c r="A202" t="str">
        <f t="shared" si="3"/>
        <v>ET01,99</v>
      </c>
      <c r="B202">
        <v>99</v>
      </c>
      <c r="C202">
        <v>16.409333333333301</v>
      </c>
      <c r="D202">
        <v>16.246418791095302</v>
      </c>
      <c r="E202" t="s">
        <v>2868</v>
      </c>
      <c r="F202" t="s">
        <v>806</v>
      </c>
    </row>
    <row r="203" spans="1:6" x14ac:dyDescent="0.35">
      <c r="A203" t="str">
        <f t="shared" si="3"/>
        <v>ET01,100</v>
      </c>
      <c r="B203">
        <v>100</v>
      </c>
      <c r="C203">
        <v>14</v>
      </c>
      <c r="D203">
        <v>14</v>
      </c>
      <c r="E203" t="s">
        <v>2868</v>
      </c>
      <c r="F203" t="s">
        <v>806</v>
      </c>
    </row>
    <row r="204" spans="1:6" x14ac:dyDescent="0.35">
      <c r="A204" t="str">
        <f t="shared" si="3"/>
        <v>ET02,&lt;1</v>
      </c>
      <c r="B204" t="s">
        <v>119</v>
      </c>
      <c r="C204">
        <v>22739.822456505099</v>
      </c>
      <c r="D204">
        <v>22739.822456505099</v>
      </c>
      <c r="E204" t="s">
        <v>2869</v>
      </c>
      <c r="F204" t="s">
        <v>2870</v>
      </c>
    </row>
    <row r="205" spans="1:6" x14ac:dyDescent="0.35">
      <c r="A205" t="str">
        <f t="shared" si="3"/>
        <v>ET02,1</v>
      </c>
      <c r="B205">
        <v>1</v>
      </c>
      <c r="C205">
        <v>21876.138336265401</v>
      </c>
      <c r="D205">
        <v>21651.5396850203</v>
      </c>
      <c r="E205" t="s">
        <v>2869</v>
      </c>
      <c r="F205" t="s">
        <v>2870</v>
      </c>
    </row>
    <row r="206" spans="1:6" x14ac:dyDescent="0.35">
      <c r="A206" t="str">
        <f t="shared" si="3"/>
        <v>ET02,2</v>
      </c>
      <c r="B206">
        <v>2</v>
      </c>
      <c r="C206">
        <v>21012.454216025799</v>
      </c>
      <c r="D206">
        <v>21012.454216025799</v>
      </c>
      <c r="E206" t="s">
        <v>2869</v>
      </c>
      <c r="F206" t="s">
        <v>2870</v>
      </c>
    </row>
    <row r="207" spans="1:6" x14ac:dyDescent="0.35">
      <c r="A207" t="str">
        <f t="shared" si="3"/>
        <v>ET02,3</v>
      </c>
      <c r="B207">
        <v>3</v>
      </c>
      <c r="C207">
        <v>21986.148620655498</v>
      </c>
      <c r="D207">
        <v>21156.595625960599</v>
      </c>
      <c r="E207" t="s">
        <v>2869</v>
      </c>
      <c r="F207" t="s">
        <v>2870</v>
      </c>
    </row>
    <row r="208" spans="1:6" x14ac:dyDescent="0.35">
      <c r="A208" t="str">
        <f t="shared" si="3"/>
        <v>ET02,4</v>
      </c>
      <c r="B208">
        <v>4</v>
      </c>
      <c r="C208">
        <v>22959.8430252853</v>
      </c>
      <c r="D208">
        <v>21957.322587059502</v>
      </c>
      <c r="E208" t="s">
        <v>2869</v>
      </c>
      <c r="F208" t="s">
        <v>2870</v>
      </c>
    </row>
    <row r="209" spans="1:6" x14ac:dyDescent="0.35">
      <c r="A209" t="str">
        <f t="shared" si="3"/>
        <v>ET02,5</v>
      </c>
      <c r="B209">
        <v>5</v>
      </c>
      <c r="C209">
        <v>23933.537429915101</v>
      </c>
      <c r="D209">
        <v>23172.826045505899</v>
      </c>
      <c r="E209" t="s">
        <v>2869</v>
      </c>
      <c r="F209" t="s">
        <v>2870</v>
      </c>
    </row>
    <row r="210" spans="1:6" x14ac:dyDescent="0.35">
      <c r="A210" t="str">
        <f t="shared" si="3"/>
        <v>ET02,6</v>
      </c>
      <c r="B210">
        <v>6</v>
      </c>
      <c r="C210">
        <v>24907.2318345448</v>
      </c>
      <c r="D210">
        <v>24561.296947483101</v>
      </c>
      <c r="E210" t="s">
        <v>2869</v>
      </c>
      <c r="F210" t="s">
        <v>2870</v>
      </c>
    </row>
    <row r="211" spans="1:6" x14ac:dyDescent="0.35">
      <c r="A211" t="str">
        <f t="shared" si="3"/>
        <v>ET02,7</v>
      </c>
      <c r="B211">
        <v>7</v>
      </c>
      <c r="C211">
        <v>25880.926239174602</v>
      </c>
      <c r="D211">
        <v>25880.926239174602</v>
      </c>
      <c r="E211" t="s">
        <v>2869</v>
      </c>
      <c r="F211" t="s">
        <v>2870</v>
      </c>
    </row>
    <row r="212" spans="1:6" x14ac:dyDescent="0.35">
      <c r="A212" t="str">
        <f t="shared" si="3"/>
        <v>ET02,8</v>
      </c>
      <c r="B212">
        <v>8</v>
      </c>
      <c r="C212">
        <v>26278.354517526001</v>
      </c>
      <c r="D212">
        <v>26928.984354533201</v>
      </c>
      <c r="E212" t="s">
        <v>2869</v>
      </c>
      <c r="F212" t="s">
        <v>2870</v>
      </c>
    </row>
    <row r="213" spans="1:6" x14ac:dyDescent="0.35">
      <c r="A213" t="str">
        <f t="shared" si="3"/>
        <v>ET02,9</v>
      </c>
      <c r="B213">
        <v>9</v>
      </c>
      <c r="C213">
        <v>26675.7827958774</v>
      </c>
      <c r="D213">
        <v>27659.059678588899</v>
      </c>
      <c r="E213" t="s">
        <v>2869</v>
      </c>
      <c r="F213" t="s">
        <v>2870</v>
      </c>
    </row>
    <row r="214" spans="1:6" x14ac:dyDescent="0.35">
      <c r="A214" t="str">
        <f t="shared" si="3"/>
        <v>ET02,10</v>
      </c>
      <c r="B214">
        <v>10</v>
      </c>
      <c r="C214">
        <v>27073.211074228799</v>
      </c>
      <c r="D214">
        <v>28063.820084141</v>
      </c>
      <c r="E214" t="s">
        <v>2869</v>
      </c>
      <c r="F214" t="s">
        <v>2870</v>
      </c>
    </row>
    <row r="215" spans="1:6" x14ac:dyDescent="0.35">
      <c r="A215" t="str">
        <f t="shared" si="3"/>
        <v>ET02,11</v>
      </c>
      <c r="B215">
        <v>11</v>
      </c>
      <c r="C215">
        <v>27470.639352580201</v>
      </c>
      <c r="D215">
        <v>28135.933443988801</v>
      </c>
      <c r="E215" t="s">
        <v>2869</v>
      </c>
      <c r="F215" t="s">
        <v>2870</v>
      </c>
    </row>
    <row r="216" spans="1:6" x14ac:dyDescent="0.35">
      <c r="A216" t="str">
        <f t="shared" si="3"/>
        <v>ET02,12</v>
      </c>
      <c r="B216">
        <v>12</v>
      </c>
      <c r="C216">
        <v>27868.0676309316</v>
      </c>
      <c r="D216">
        <v>27868.0676309316</v>
      </c>
      <c r="E216" t="s">
        <v>2869</v>
      </c>
      <c r="F216" t="s">
        <v>2870</v>
      </c>
    </row>
    <row r="217" spans="1:6" x14ac:dyDescent="0.35">
      <c r="A217" t="str">
        <f t="shared" si="3"/>
        <v>ET02,13</v>
      </c>
      <c r="B217">
        <v>13</v>
      </c>
      <c r="C217">
        <v>26826.463492601401</v>
      </c>
      <c r="D217">
        <v>27264.7914811226</v>
      </c>
      <c r="E217" t="s">
        <v>2869</v>
      </c>
      <c r="F217" t="s">
        <v>2870</v>
      </c>
    </row>
    <row r="218" spans="1:6" x14ac:dyDescent="0.35">
      <c r="A218" t="str">
        <f t="shared" si="3"/>
        <v>ET02,14</v>
      </c>
      <c r="B218">
        <v>14</v>
      </c>
      <c r="C218">
        <v>25784.859354271201</v>
      </c>
      <c r="D218">
        <v>26378.277684130499</v>
      </c>
      <c r="E218" t="s">
        <v>2869</v>
      </c>
      <c r="F218" t="s">
        <v>2870</v>
      </c>
    </row>
    <row r="219" spans="1:6" x14ac:dyDescent="0.35">
      <c r="A219" t="str">
        <f t="shared" si="3"/>
        <v>ET02,15</v>
      </c>
      <c r="B219">
        <v>15</v>
      </c>
      <c r="C219">
        <v>24743.255215941001</v>
      </c>
      <c r="D219">
        <v>25272.599892877799</v>
      </c>
      <c r="E219" t="s">
        <v>2869</v>
      </c>
      <c r="F219" t="s">
        <v>2870</v>
      </c>
    </row>
    <row r="220" spans="1:6" x14ac:dyDescent="0.35">
      <c r="A220" t="str">
        <f t="shared" si="3"/>
        <v>ET02,16</v>
      </c>
      <c r="B220">
        <v>16</v>
      </c>
      <c r="C220">
        <v>23701.651077610801</v>
      </c>
      <c r="D220">
        <v>24011.831760287001</v>
      </c>
      <c r="E220" t="s">
        <v>2869</v>
      </c>
      <c r="F220" t="s">
        <v>2870</v>
      </c>
    </row>
    <row r="221" spans="1:6" x14ac:dyDescent="0.35">
      <c r="A221" t="str">
        <f t="shared" si="3"/>
        <v>ET02,17</v>
      </c>
      <c r="B221">
        <v>17</v>
      </c>
      <c r="C221">
        <v>22660.046939280601</v>
      </c>
      <c r="D221">
        <v>22660.046939280601</v>
      </c>
      <c r="E221" t="s">
        <v>2869</v>
      </c>
      <c r="F221" t="s">
        <v>2870</v>
      </c>
    </row>
    <row r="222" spans="1:6" x14ac:dyDescent="0.35">
      <c r="A222" t="str">
        <f t="shared" si="3"/>
        <v>ET02,18</v>
      </c>
      <c r="B222">
        <v>18</v>
      </c>
      <c r="C222">
        <v>21452.564978069</v>
      </c>
      <c r="D222">
        <v>21280.0725769645</v>
      </c>
      <c r="E222" t="s">
        <v>2869</v>
      </c>
      <c r="F222" t="s">
        <v>2870</v>
      </c>
    </row>
    <row r="223" spans="1:6" x14ac:dyDescent="0.35">
      <c r="A223" t="str">
        <f t="shared" si="3"/>
        <v>ET02,19</v>
      </c>
      <c r="B223">
        <v>19</v>
      </c>
      <c r="C223">
        <v>20245.083016857501</v>
      </c>
      <c r="D223">
        <v>19929.749797177999</v>
      </c>
      <c r="E223" t="s">
        <v>2869</v>
      </c>
      <c r="F223" t="s">
        <v>2870</v>
      </c>
    </row>
    <row r="224" spans="1:6" x14ac:dyDescent="0.35">
      <c r="A224" t="str">
        <f t="shared" si="3"/>
        <v>ET02,20</v>
      </c>
      <c r="B224">
        <v>20</v>
      </c>
      <c r="C224">
        <v>19037.6010556459</v>
      </c>
      <c r="D224">
        <v>18665.6732179438</v>
      </c>
      <c r="E224" t="s">
        <v>2869</v>
      </c>
      <c r="F224" t="s">
        <v>2870</v>
      </c>
    </row>
    <row r="225" spans="1:6" x14ac:dyDescent="0.35">
      <c r="A225" t="str">
        <f t="shared" si="3"/>
        <v>ET02,21</v>
      </c>
      <c r="B225">
        <v>21</v>
      </c>
      <c r="C225">
        <v>17830.119094434402</v>
      </c>
      <c r="D225">
        <v>17544.437457284501</v>
      </c>
      <c r="E225" t="s">
        <v>2869</v>
      </c>
      <c r="F225" t="s">
        <v>2870</v>
      </c>
    </row>
    <row r="226" spans="1:6" x14ac:dyDescent="0.35">
      <c r="A226" t="str">
        <f t="shared" si="3"/>
        <v>ET02,22</v>
      </c>
      <c r="B226">
        <v>22</v>
      </c>
      <c r="C226">
        <v>16622.637133222801</v>
      </c>
      <c r="D226">
        <v>16622.637133222801</v>
      </c>
      <c r="E226" t="s">
        <v>2869</v>
      </c>
      <c r="F226" t="s">
        <v>2870</v>
      </c>
    </row>
    <row r="227" spans="1:6" x14ac:dyDescent="0.35">
      <c r="A227" t="str">
        <f t="shared" si="3"/>
        <v>ET02,23</v>
      </c>
      <c r="B227">
        <v>23</v>
      </c>
      <c r="C227">
        <v>16246.6129456377</v>
      </c>
      <c r="D227">
        <v>15938.9191638024</v>
      </c>
      <c r="E227" t="s">
        <v>2869</v>
      </c>
      <c r="F227" t="s">
        <v>2870</v>
      </c>
    </row>
    <row r="228" spans="1:6" x14ac:dyDescent="0.35">
      <c r="A228" t="str">
        <f t="shared" si="3"/>
        <v>ET02,24</v>
      </c>
      <c r="B228">
        <v>24</v>
      </c>
      <c r="C228">
        <v>15870.5887580526</v>
      </c>
      <c r="D228">
        <v>15460.139667150999</v>
      </c>
      <c r="E228" t="s">
        <v>2869</v>
      </c>
      <c r="F228" t="s">
        <v>2870</v>
      </c>
    </row>
    <row r="229" spans="1:6" x14ac:dyDescent="0.35">
      <c r="A229" t="str">
        <f t="shared" si="3"/>
        <v>ET02,25</v>
      </c>
      <c r="B229">
        <v>25</v>
      </c>
      <c r="C229">
        <v>15494.564570467501</v>
      </c>
      <c r="D229">
        <v>15135.207061417201</v>
      </c>
      <c r="E229" t="s">
        <v>2869</v>
      </c>
      <c r="F229" t="s">
        <v>2870</v>
      </c>
    </row>
    <row r="230" spans="1:6" x14ac:dyDescent="0.35">
      <c r="A230" t="str">
        <f t="shared" si="3"/>
        <v>ET02,26</v>
      </c>
      <c r="B230">
        <v>26</v>
      </c>
      <c r="C230">
        <v>15118.5403828824</v>
      </c>
      <c r="D230">
        <v>14913.029764749699</v>
      </c>
      <c r="E230" t="s">
        <v>2869</v>
      </c>
      <c r="F230" t="s">
        <v>2870</v>
      </c>
    </row>
    <row r="231" spans="1:6" x14ac:dyDescent="0.35">
      <c r="A231" t="str">
        <f t="shared" si="3"/>
        <v>ET02,27</v>
      </c>
      <c r="B231">
        <v>27</v>
      </c>
      <c r="C231">
        <v>14742.516195297199</v>
      </c>
      <c r="D231">
        <v>14742.516195297199</v>
      </c>
      <c r="E231" t="s">
        <v>2869</v>
      </c>
      <c r="F231" t="s">
        <v>2870</v>
      </c>
    </row>
    <row r="232" spans="1:6" x14ac:dyDescent="0.35">
      <c r="A232" t="str">
        <f t="shared" si="3"/>
        <v>ET02,28</v>
      </c>
      <c r="B232">
        <v>28</v>
      </c>
      <c r="C232">
        <v>14618.830155002801</v>
      </c>
      <c r="D232">
        <v>14582.5538680273</v>
      </c>
      <c r="E232" t="s">
        <v>2869</v>
      </c>
      <c r="F232" t="s">
        <v>2870</v>
      </c>
    </row>
    <row r="233" spans="1:6" x14ac:dyDescent="0.35">
      <c r="A233" t="str">
        <f t="shared" si="3"/>
        <v>ET02,29</v>
      </c>
      <c r="B233">
        <v>29</v>
      </c>
      <c r="C233">
        <v>14495.144114708301</v>
      </c>
      <c r="D233">
        <v>14431.9466851831</v>
      </c>
      <c r="E233" t="s">
        <v>2869</v>
      </c>
      <c r="F233" t="s">
        <v>2870</v>
      </c>
    </row>
    <row r="234" spans="1:6" x14ac:dyDescent="0.35">
      <c r="A234" t="str">
        <f t="shared" si="3"/>
        <v>ET02,30</v>
      </c>
      <c r="B234">
        <v>30</v>
      </c>
      <c r="C234">
        <v>14371.4580744138</v>
      </c>
      <c r="D234">
        <v>14299.477645826701</v>
      </c>
      <c r="E234" t="s">
        <v>2869</v>
      </c>
      <c r="F234" t="s">
        <v>2870</v>
      </c>
    </row>
    <row r="235" spans="1:6" x14ac:dyDescent="0.35">
      <c r="A235" t="str">
        <f t="shared" si="3"/>
        <v>ET02,31</v>
      </c>
      <c r="B235">
        <v>31</v>
      </c>
      <c r="C235">
        <v>14247.7720341194</v>
      </c>
      <c r="D235">
        <v>14193.929749019901</v>
      </c>
      <c r="E235" t="s">
        <v>2869</v>
      </c>
      <c r="F235" t="s">
        <v>2870</v>
      </c>
    </row>
    <row r="236" spans="1:6" x14ac:dyDescent="0.35">
      <c r="A236" t="str">
        <f t="shared" si="3"/>
        <v>ET02,32</v>
      </c>
      <c r="B236">
        <v>32</v>
      </c>
      <c r="C236">
        <v>14124.0859938249</v>
      </c>
      <c r="D236">
        <v>14124.0859938249</v>
      </c>
      <c r="E236" t="s">
        <v>2869</v>
      </c>
      <c r="F236" t="s">
        <v>2870</v>
      </c>
    </row>
    <row r="237" spans="1:6" x14ac:dyDescent="0.35">
      <c r="A237" t="str">
        <f t="shared" si="3"/>
        <v>ET02,33</v>
      </c>
      <c r="B237">
        <v>33</v>
      </c>
      <c r="C237">
        <v>14018.519809367401</v>
      </c>
      <c r="D237">
        <v>14090.5567454024</v>
      </c>
      <c r="E237" t="s">
        <v>2869</v>
      </c>
      <c r="F237" t="s">
        <v>2870</v>
      </c>
    </row>
    <row r="238" spans="1:6" x14ac:dyDescent="0.35">
      <c r="A238" t="str">
        <f t="shared" si="3"/>
        <v>ET02,34</v>
      </c>
      <c r="B238">
        <v>34</v>
      </c>
      <c r="C238">
        <v>13912.9536249098</v>
      </c>
      <c r="D238">
        <v>14061.261833308001</v>
      </c>
      <c r="E238" t="s">
        <v>2869</v>
      </c>
      <c r="F238" t="s">
        <v>2870</v>
      </c>
    </row>
    <row r="239" spans="1:6" x14ac:dyDescent="0.35">
      <c r="A239" t="str">
        <f t="shared" si="3"/>
        <v>ET02,35</v>
      </c>
      <c r="B239">
        <v>35</v>
      </c>
      <c r="C239">
        <v>13807.387440452299</v>
      </c>
      <c r="D239">
        <v>13995.948453196101</v>
      </c>
      <c r="E239" t="s">
        <v>2869</v>
      </c>
      <c r="F239" t="s">
        <v>2870</v>
      </c>
    </row>
    <row r="240" spans="1:6" x14ac:dyDescent="0.35">
      <c r="A240" t="str">
        <f t="shared" si="3"/>
        <v>ET02,36</v>
      </c>
      <c r="B240">
        <v>36</v>
      </c>
      <c r="C240">
        <v>13701.821255994701</v>
      </c>
      <c r="D240">
        <v>13854.363800720999</v>
      </c>
      <c r="E240" t="s">
        <v>2869</v>
      </c>
      <c r="F240" t="s">
        <v>2870</v>
      </c>
    </row>
    <row r="241" spans="1:6" x14ac:dyDescent="0.35">
      <c r="A241" t="str">
        <f t="shared" si="3"/>
        <v>ET02,37</v>
      </c>
      <c r="B241">
        <v>37</v>
      </c>
      <c r="C241">
        <v>13596.2550715372</v>
      </c>
      <c r="D241">
        <v>13596.2550715372</v>
      </c>
      <c r="E241" t="s">
        <v>2869</v>
      </c>
      <c r="F241" t="s">
        <v>2870</v>
      </c>
    </row>
    <row r="242" spans="1:6" x14ac:dyDescent="0.35">
      <c r="A242" t="str">
        <f t="shared" si="3"/>
        <v>ET02,38</v>
      </c>
      <c r="B242">
        <v>38</v>
      </c>
      <c r="C242">
        <v>12966.8439122501</v>
      </c>
      <c r="D242">
        <v>13191.771038516599</v>
      </c>
      <c r="E242" t="s">
        <v>2869</v>
      </c>
      <c r="F242" t="s">
        <v>2870</v>
      </c>
    </row>
    <row r="243" spans="1:6" x14ac:dyDescent="0.35">
      <c r="A243" t="str">
        <f t="shared" si="3"/>
        <v>ET02,39</v>
      </c>
      <c r="B243">
        <v>39</v>
      </c>
      <c r="C243">
        <v>12337.432752963001</v>
      </c>
      <c r="D243">
        <v>12652.666783402199</v>
      </c>
      <c r="E243" t="s">
        <v>2869</v>
      </c>
      <c r="F243" t="s">
        <v>2870</v>
      </c>
    </row>
    <row r="244" spans="1:6" x14ac:dyDescent="0.35">
      <c r="A244" t="str">
        <f t="shared" si="3"/>
        <v>ET02,40</v>
      </c>
      <c r="B244">
        <v>40</v>
      </c>
      <c r="C244">
        <v>11708.0215936759</v>
      </c>
      <c r="D244">
        <v>12001.098965154501</v>
      </c>
      <c r="E244" t="s">
        <v>2869</v>
      </c>
      <c r="F244" t="s">
        <v>2870</v>
      </c>
    </row>
    <row r="245" spans="1:6" x14ac:dyDescent="0.35">
      <c r="A245" t="str">
        <f t="shared" si="3"/>
        <v>ET02,41</v>
      </c>
      <c r="B245">
        <v>41</v>
      </c>
      <c r="C245">
        <v>11078.6104343888</v>
      </c>
      <c r="D245">
        <v>11259.224242734201</v>
      </c>
      <c r="E245" t="s">
        <v>2869</v>
      </c>
      <c r="F245" t="s">
        <v>2870</v>
      </c>
    </row>
    <row r="246" spans="1:6" x14ac:dyDescent="0.35">
      <c r="A246" t="str">
        <f t="shared" si="3"/>
        <v>ET02,42</v>
      </c>
      <c r="B246">
        <v>42</v>
      </c>
      <c r="C246">
        <v>10449.199275101701</v>
      </c>
      <c r="D246">
        <v>10449.199275101701</v>
      </c>
      <c r="E246" t="s">
        <v>2869</v>
      </c>
      <c r="F246" t="s">
        <v>2870</v>
      </c>
    </row>
    <row r="247" spans="1:6" x14ac:dyDescent="0.35">
      <c r="A247" t="str">
        <f t="shared" si="3"/>
        <v>ET02,43</v>
      </c>
      <c r="B247">
        <v>43</v>
      </c>
      <c r="C247">
        <v>9633.6444634676009</v>
      </c>
      <c r="D247">
        <v>9594.9336923741994</v>
      </c>
      <c r="E247" t="s">
        <v>2869</v>
      </c>
      <c r="F247" t="s">
        <v>2870</v>
      </c>
    </row>
    <row r="248" spans="1:6" x14ac:dyDescent="0.35">
      <c r="A248" t="str">
        <f t="shared" si="3"/>
        <v>ET02,44</v>
      </c>
      <c r="B248">
        <v>44</v>
      </c>
      <c r="C248">
        <v>8818.0896518334703</v>
      </c>
      <c r="D248">
        <v>8727.3490092942902</v>
      </c>
      <c r="E248" t="s">
        <v>2869</v>
      </c>
      <c r="F248" t="s">
        <v>2870</v>
      </c>
    </row>
    <row r="249" spans="1:6" x14ac:dyDescent="0.35">
      <c r="A249" t="str">
        <f t="shared" si="3"/>
        <v>ET02,45</v>
      </c>
      <c r="B249">
        <v>45</v>
      </c>
      <c r="C249">
        <v>8002.5348401993497</v>
      </c>
      <c r="D249">
        <v>7879.11971176106</v>
      </c>
      <c r="E249" t="s">
        <v>2869</v>
      </c>
      <c r="F249" t="s">
        <v>2870</v>
      </c>
    </row>
    <row r="250" spans="1:6" x14ac:dyDescent="0.35">
      <c r="A250" t="str">
        <f t="shared" si="3"/>
        <v>ET02,46</v>
      </c>
      <c r="B250">
        <v>46</v>
      </c>
      <c r="C250">
        <v>7186.98002856522</v>
      </c>
      <c r="D250">
        <v>7082.9202856736401</v>
      </c>
      <c r="E250" t="s">
        <v>2869</v>
      </c>
      <c r="F250" t="s">
        <v>2870</v>
      </c>
    </row>
    <row r="251" spans="1:6" x14ac:dyDescent="0.35">
      <c r="A251" t="str">
        <f t="shared" si="3"/>
        <v>ET02,47</v>
      </c>
      <c r="B251">
        <v>47</v>
      </c>
      <c r="C251">
        <v>6371.4252169311003</v>
      </c>
      <c r="D251">
        <v>6371.4252169311003</v>
      </c>
      <c r="E251" t="s">
        <v>2869</v>
      </c>
      <c r="F251" t="s">
        <v>2870</v>
      </c>
    </row>
    <row r="252" spans="1:6" x14ac:dyDescent="0.35">
      <c r="A252" t="str">
        <f t="shared" si="3"/>
        <v>ET02,48</v>
      </c>
      <c r="B252">
        <v>48</v>
      </c>
      <c r="C252">
        <v>5916.0141887640202</v>
      </c>
      <c r="D252">
        <v>5768.2389741224397</v>
      </c>
      <c r="E252" t="s">
        <v>2869</v>
      </c>
      <c r="F252" t="s">
        <v>2870</v>
      </c>
    </row>
    <row r="253" spans="1:6" x14ac:dyDescent="0.35">
      <c r="A253" t="str">
        <f t="shared" si="3"/>
        <v>ET02,49</v>
      </c>
      <c r="B253">
        <v>49</v>
      </c>
      <c r="C253">
        <v>5460.6031605969301</v>
      </c>
      <c r="D253">
        <v>5260.6859565961604</v>
      </c>
      <c r="E253" t="s">
        <v>2869</v>
      </c>
      <c r="F253" t="s">
        <v>2870</v>
      </c>
    </row>
    <row r="254" spans="1:6" x14ac:dyDescent="0.35">
      <c r="A254" t="str">
        <f t="shared" si="3"/>
        <v>ET02,50</v>
      </c>
      <c r="B254">
        <v>50</v>
      </c>
      <c r="C254">
        <v>5005.1921324298501</v>
      </c>
      <c r="D254">
        <v>4827.0205463906796</v>
      </c>
      <c r="E254" t="s">
        <v>2869</v>
      </c>
      <c r="F254" t="s">
        <v>2870</v>
      </c>
    </row>
    <row r="255" spans="1:6" x14ac:dyDescent="0.35">
      <c r="A255" t="str">
        <f t="shared" si="3"/>
        <v>ET02,51</v>
      </c>
      <c r="B255">
        <v>51</v>
      </c>
      <c r="C255">
        <v>4549.78110426276</v>
      </c>
      <c r="D255">
        <v>4445.4971255443797</v>
      </c>
      <c r="E255" t="s">
        <v>2869</v>
      </c>
      <c r="F255" t="s">
        <v>2870</v>
      </c>
    </row>
    <row r="256" spans="1:6" x14ac:dyDescent="0.35">
      <c r="A256" t="str">
        <f t="shared" si="3"/>
        <v>ET02,52</v>
      </c>
      <c r="B256">
        <v>52</v>
      </c>
      <c r="C256">
        <v>4094.3700760956799</v>
      </c>
      <c r="D256">
        <v>4094.3700760956799</v>
      </c>
      <c r="E256" t="s">
        <v>2869</v>
      </c>
      <c r="F256" t="s">
        <v>2870</v>
      </c>
    </row>
    <row r="257" spans="1:6" x14ac:dyDescent="0.35">
      <c r="A257" t="str">
        <f t="shared" si="3"/>
        <v>ET02,53</v>
      </c>
      <c r="B257">
        <v>53</v>
      </c>
      <c r="C257">
        <v>3796.4670093730001</v>
      </c>
      <c r="D257">
        <v>3756.46394785354</v>
      </c>
      <c r="E257" t="s">
        <v>2869</v>
      </c>
      <c r="F257" t="s">
        <v>2870</v>
      </c>
    </row>
    <row r="258" spans="1:6" x14ac:dyDescent="0.35">
      <c r="A258" t="str">
        <f t="shared" si="3"/>
        <v>ET02,54</v>
      </c>
      <c r="B258">
        <v>54</v>
      </c>
      <c r="C258">
        <v>3498.5639426503299</v>
      </c>
      <c r="D258">
        <v>3432.8839617092699</v>
      </c>
      <c r="E258" t="s">
        <v>2869</v>
      </c>
      <c r="F258" t="s">
        <v>2870</v>
      </c>
    </row>
    <row r="259" spans="1:6" x14ac:dyDescent="0.35">
      <c r="A259" t="str">
        <f t="shared" ref="A259:A322" si="4">_xlfn.CONCAT(E259,",",B259)</f>
        <v>ET02,55</v>
      </c>
      <c r="B259">
        <v>55</v>
      </c>
      <c r="C259">
        <v>3200.6608759276501</v>
      </c>
      <c r="D259">
        <v>3129.3055063247202</v>
      </c>
      <c r="E259" t="s">
        <v>2869</v>
      </c>
      <c r="F259" t="s">
        <v>2870</v>
      </c>
    </row>
    <row r="260" spans="1:6" x14ac:dyDescent="0.35">
      <c r="A260" t="str">
        <f t="shared" si="4"/>
        <v>ET02,56</v>
      </c>
      <c r="B260">
        <v>56</v>
      </c>
      <c r="C260">
        <v>2902.7578092049798</v>
      </c>
      <c r="D260">
        <v>2851.40397036178</v>
      </c>
      <c r="E260" t="s">
        <v>2869</v>
      </c>
      <c r="F260" t="s">
        <v>2870</v>
      </c>
    </row>
    <row r="261" spans="1:6" x14ac:dyDescent="0.35">
      <c r="A261" t="str">
        <f t="shared" si="4"/>
        <v>ET02,57</v>
      </c>
      <c r="B261">
        <v>57</v>
      </c>
      <c r="C261">
        <v>2604.8547424823</v>
      </c>
      <c r="D261">
        <v>2604.8547424823</v>
      </c>
      <c r="E261" t="s">
        <v>2869</v>
      </c>
      <c r="F261" t="s">
        <v>2870</v>
      </c>
    </row>
    <row r="262" spans="1:6" x14ac:dyDescent="0.35">
      <c r="A262" t="str">
        <f t="shared" si="4"/>
        <v>ET02,58</v>
      </c>
      <c r="B262">
        <v>58</v>
      </c>
      <c r="C262">
        <v>2428.2472390993598</v>
      </c>
      <c r="D262">
        <v>2392.77949453268</v>
      </c>
      <c r="E262" t="s">
        <v>2869</v>
      </c>
      <c r="F262" t="s">
        <v>2870</v>
      </c>
    </row>
    <row r="263" spans="1:6" x14ac:dyDescent="0.35">
      <c r="A263" t="str">
        <f t="shared" si="4"/>
        <v>ET02,59</v>
      </c>
      <c r="B263">
        <v>59</v>
      </c>
      <c r="C263">
        <v>2251.6397357164301</v>
      </c>
      <c r="D263">
        <v>2208.0850310974101</v>
      </c>
      <c r="E263" t="s">
        <v>2869</v>
      </c>
      <c r="F263" t="s">
        <v>2870</v>
      </c>
    </row>
    <row r="264" spans="1:6" x14ac:dyDescent="0.35">
      <c r="A264" t="str">
        <f t="shared" si="4"/>
        <v>ET02,60</v>
      </c>
      <c r="B264">
        <v>60</v>
      </c>
      <c r="C264">
        <v>2075.0322323334899</v>
      </c>
      <c r="D264">
        <v>2041.1244399454699</v>
      </c>
      <c r="E264" t="s">
        <v>2869</v>
      </c>
      <c r="F264" t="s">
        <v>2870</v>
      </c>
    </row>
    <row r="265" spans="1:6" x14ac:dyDescent="0.35">
      <c r="A265" t="str">
        <f t="shared" si="4"/>
        <v>ET02,61</v>
      </c>
      <c r="B265">
        <v>61</v>
      </c>
      <c r="C265">
        <v>1898.4247289505599</v>
      </c>
      <c r="D265">
        <v>1882.2508088458801</v>
      </c>
      <c r="E265" t="s">
        <v>2869</v>
      </c>
      <c r="F265" t="s">
        <v>2870</v>
      </c>
    </row>
    <row r="266" spans="1:6" x14ac:dyDescent="0.35">
      <c r="A266" t="str">
        <f t="shared" si="4"/>
        <v>ET02,62</v>
      </c>
      <c r="B266">
        <v>62</v>
      </c>
      <c r="C266">
        <v>1721.81722556762</v>
      </c>
      <c r="D266">
        <v>1721.81722556762</v>
      </c>
      <c r="E266" t="s">
        <v>2869</v>
      </c>
      <c r="F266" t="s">
        <v>2870</v>
      </c>
    </row>
    <row r="267" spans="1:6" x14ac:dyDescent="0.35">
      <c r="A267" t="str">
        <f t="shared" si="4"/>
        <v>ET02,63</v>
      </c>
      <c r="B267">
        <v>63</v>
      </c>
      <c r="C267">
        <v>1566.0141041061299</v>
      </c>
      <c r="D267">
        <v>1553.2503260384999</v>
      </c>
      <c r="E267" t="s">
        <v>2869</v>
      </c>
      <c r="F267" t="s">
        <v>2870</v>
      </c>
    </row>
    <row r="268" spans="1:6" x14ac:dyDescent="0.35">
      <c r="A268" t="str">
        <f t="shared" si="4"/>
        <v>ET02,64</v>
      </c>
      <c r="B268">
        <v>64</v>
      </c>
      <c r="C268">
        <v>1410.2109826446299</v>
      </c>
      <c r="D268">
        <v>1382.27093882146</v>
      </c>
      <c r="E268" t="s">
        <v>2869</v>
      </c>
      <c r="F268" t="s">
        <v>2870</v>
      </c>
    </row>
    <row r="269" spans="1:6" x14ac:dyDescent="0.35">
      <c r="A269" t="str">
        <f t="shared" si="4"/>
        <v>ET02,65</v>
      </c>
      <c r="B269">
        <v>65</v>
      </c>
      <c r="C269">
        <v>1254.4078611831401</v>
      </c>
      <c r="D269">
        <v>1217.67344063822</v>
      </c>
      <c r="E269" t="s">
        <v>2869</v>
      </c>
      <c r="F269" t="s">
        <v>2870</v>
      </c>
    </row>
    <row r="270" spans="1:6" x14ac:dyDescent="0.35">
      <c r="A270" t="str">
        <f t="shared" si="4"/>
        <v>ET02,66</v>
      </c>
      <c r="B270">
        <v>66</v>
      </c>
      <c r="C270">
        <v>1098.60473972164</v>
      </c>
      <c r="D270">
        <v>1068.2522082105399</v>
      </c>
      <c r="E270" t="s">
        <v>2869</v>
      </c>
      <c r="F270" t="s">
        <v>2870</v>
      </c>
    </row>
    <row r="271" spans="1:6" x14ac:dyDescent="0.35">
      <c r="A271" t="str">
        <f t="shared" si="4"/>
        <v>ET02,67</v>
      </c>
      <c r="B271">
        <v>67</v>
      </c>
      <c r="C271">
        <v>942.80161826014398</v>
      </c>
      <c r="D271">
        <v>942.80161826014398</v>
      </c>
      <c r="E271" t="s">
        <v>2869</v>
      </c>
      <c r="F271" t="s">
        <v>2870</v>
      </c>
    </row>
    <row r="272" spans="1:6" x14ac:dyDescent="0.35">
      <c r="A272" t="str">
        <f t="shared" si="4"/>
        <v>ET02,68</v>
      </c>
      <c r="B272">
        <v>68</v>
      </c>
      <c r="C272">
        <v>878.60753220554295</v>
      </c>
      <c r="D272">
        <v>847.22740508523896</v>
      </c>
      <c r="E272" t="s">
        <v>2869</v>
      </c>
      <c r="F272" t="s">
        <v>2870</v>
      </c>
    </row>
    <row r="273" spans="1:6" x14ac:dyDescent="0.35">
      <c r="A273" t="str">
        <f t="shared" si="4"/>
        <v>ET02,69</v>
      </c>
      <c r="B273">
        <v>69</v>
      </c>
      <c r="C273">
        <v>814.41344615094204</v>
      </c>
      <c r="D273">
        <v>775.88073328992095</v>
      </c>
      <c r="E273" t="s">
        <v>2869</v>
      </c>
      <c r="F273" t="s">
        <v>2870</v>
      </c>
    </row>
    <row r="274" spans="1:6" x14ac:dyDescent="0.35">
      <c r="A274" t="str">
        <f t="shared" si="4"/>
        <v>ET02,70</v>
      </c>
      <c r="B274">
        <v>70</v>
      </c>
      <c r="C274">
        <v>750.21936009634203</v>
      </c>
      <c r="D274">
        <v>720.22412505475404</v>
      </c>
      <c r="E274" t="s">
        <v>2869</v>
      </c>
      <c r="F274" t="s">
        <v>2870</v>
      </c>
    </row>
    <row r="275" spans="1:6" x14ac:dyDescent="0.35">
      <c r="A275" t="str">
        <f t="shared" si="4"/>
        <v>ET02,71</v>
      </c>
      <c r="B275">
        <v>71</v>
      </c>
      <c r="C275">
        <v>686.025274041741</v>
      </c>
      <c r="D275">
        <v>671.72010256030603</v>
      </c>
      <c r="E275" t="s">
        <v>2869</v>
      </c>
      <c r="F275" t="s">
        <v>2870</v>
      </c>
    </row>
    <row r="276" spans="1:6" x14ac:dyDescent="0.35">
      <c r="A276" t="str">
        <f t="shared" si="4"/>
        <v>ET02,72</v>
      </c>
      <c r="B276">
        <v>72</v>
      </c>
      <c r="C276">
        <v>621.83118798713997</v>
      </c>
      <c r="D276">
        <v>621.83118798713997</v>
      </c>
      <c r="E276" t="s">
        <v>2869</v>
      </c>
      <c r="F276" t="s">
        <v>2870</v>
      </c>
    </row>
    <row r="277" spans="1:6" x14ac:dyDescent="0.35">
      <c r="A277" t="str">
        <f t="shared" si="4"/>
        <v>ET02,73</v>
      </c>
      <c r="B277">
        <v>73</v>
      </c>
      <c r="C277">
        <v>562.43145136313399</v>
      </c>
      <c r="D277">
        <v>564.196151472677</v>
      </c>
      <c r="E277" t="s">
        <v>2869</v>
      </c>
      <c r="F277" t="s">
        <v>2870</v>
      </c>
    </row>
    <row r="278" spans="1:6" x14ac:dyDescent="0.35">
      <c r="A278" t="str">
        <f t="shared" si="4"/>
        <v>ET02,74</v>
      </c>
      <c r="B278">
        <v>74</v>
      </c>
      <c r="C278">
        <v>503.03171473912801</v>
      </c>
      <c r="D278">
        <v>501.15875498175302</v>
      </c>
      <c r="E278" t="s">
        <v>2869</v>
      </c>
      <c r="F278" t="s">
        <v>2870</v>
      </c>
    </row>
    <row r="279" spans="1:6" x14ac:dyDescent="0.35">
      <c r="A279" t="str">
        <f t="shared" si="4"/>
        <v>ET02,75</v>
      </c>
      <c r="B279">
        <v>75</v>
      </c>
      <c r="C279">
        <v>443.63197811512202</v>
      </c>
      <c r="D279">
        <v>437.23900843605702</v>
      </c>
      <c r="E279" t="s">
        <v>2869</v>
      </c>
      <c r="F279" t="s">
        <v>2870</v>
      </c>
    </row>
    <row r="280" spans="1:6" x14ac:dyDescent="0.35">
      <c r="A280" t="str">
        <f t="shared" si="4"/>
        <v>ET02,76</v>
      </c>
      <c r="B280">
        <v>76</v>
      </c>
      <c r="C280">
        <v>384.23224149111599</v>
      </c>
      <c r="D280">
        <v>376.95692175727902</v>
      </c>
      <c r="E280" t="s">
        <v>2869</v>
      </c>
      <c r="F280" t="s">
        <v>2870</v>
      </c>
    </row>
    <row r="281" spans="1:6" x14ac:dyDescent="0.35">
      <c r="A281" t="str">
        <f t="shared" si="4"/>
        <v>ET02,77</v>
      </c>
      <c r="B281">
        <v>77</v>
      </c>
      <c r="C281">
        <v>324.83250486711</v>
      </c>
      <c r="D281">
        <v>324.83250486711</v>
      </c>
      <c r="E281" t="s">
        <v>2869</v>
      </c>
      <c r="F281" t="s">
        <v>2870</v>
      </c>
    </row>
    <row r="282" spans="1:6" x14ac:dyDescent="0.35">
      <c r="A282" t="str">
        <f t="shared" si="4"/>
        <v>ET02,78</v>
      </c>
      <c r="B282">
        <v>78</v>
      </c>
      <c r="C282">
        <v>297.37200389368797</v>
      </c>
      <c r="D282">
        <v>284.12780117120298</v>
      </c>
      <c r="E282" t="s">
        <v>2869</v>
      </c>
      <c r="F282" t="s">
        <v>2870</v>
      </c>
    </row>
    <row r="283" spans="1:6" x14ac:dyDescent="0.35">
      <c r="A283" t="str">
        <f t="shared" si="4"/>
        <v>ET02,79</v>
      </c>
      <c r="B283">
        <v>79</v>
      </c>
      <c r="C283">
        <v>269.911502920266</v>
      </c>
      <c r="D283">
        <v>253.072988011066</v>
      </c>
      <c r="E283" t="s">
        <v>2869</v>
      </c>
      <c r="F283" t="s">
        <v>2870</v>
      </c>
    </row>
    <row r="284" spans="1:6" x14ac:dyDescent="0.35">
      <c r="A284" t="str">
        <f t="shared" si="4"/>
        <v>ET02,80</v>
      </c>
      <c r="B284">
        <v>80</v>
      </c>
      <c r="C284">
        <v>242.451001946844</v>
      </c>
      <c r="D284">
        <v>228.64027621217201</v>
      </c>
      <c r="E284" t="s">
        <v>2869</v>
      </c>
      <c r="F284" t="s">
        <v>2870</v>
      </c>
    </row>
    <row r="285" spans="1:6" x14ac:dyDescent="0.35">
      <c r="A285" t="str">
        <f t="shared" si="4"/>
        <v>ET02,81</v>
      </c>
      <c r="B285">
        <v>81</v>
      </c>
      <c r="C285">
        <v>214.990500973422</v>
      </c>
      <c r="D285">
        <v>207.80187659999299</v>
      </c>
      <c r="E285" t="s">
        <v>2869</v>
      </c>
      <c r="F285" t="s">
        <v>2870</v>
      </c>
    </row>
    <row r="286" spans="1:6" x14ac:dyDescent="0.35">
      <c r="A286" t="str">
        <f t="shared" si="4"/>
        <v>ET02,82</v>
      </c>
      <c r="B286">
        <v>82</v>
      </c>
      <c r="C286">
        <v>187.53</v>
      </c>
      <c r="D286">
        <v>187.53</v>
      </c>
      <c r="E286" t="s">
        <v>2869</v>
      </c>
      <c r="F286" t="s">
        <v>2870</v>
      </c>
    </row>
    <row r="287" spans="1:6" x14ac:dyDescent="0.35">
      <c r="A287" t="str">
        <f t="shared" si="4"/>
        <v>ET02,83</v>
      </c>
      <c r="B287">
        <v>83</v>
      </c>
      <c r="C287">
        <v>165.18559999999999</v>
      </c>
      <c r="D287">
        <v>165.49375450907101</v>
      </c>
      <c r="E287" t="s">
        <v>2869</v>
      </c>
      <c r="F287" t="s">
        <v>2870</v>
      </c>
    </row>
    <row r="288" spans="1:6" x14ac:dyDescent="0.35">
      <c r="A288" t="str">
        <f t="shared" si="4"/>
        <v>ET02,84</v>
      </c>
      <c r="B288">
        <v>84</v>
      </c>
      <c r="C288">
        <v>142.84119999999999</v>
      </c>
      <c r="D288">
        <v>142.149837309703</v>
      </c>
      <c r="E288" t="s">
        <v>2869</v>
      </c>
      <c r="F288" t="s">
        <v>2870</v>
      </c>
    </row>
    <row r="289" spans="1:6" x14ac:dyDescent="0.35">
      <c r="A289" t="str">
        <f t="shared" si="4"/>
        <v>ET02,85</v>
      </c>
      <c r="B289">
        <v>85</v>
      </c>
      <c r="C289">
        <v>120.49679999999999</v>
      </c>
      <c r="D289">
        <v>118.6518428558</v>
      </c>
      <c r="E289" t="s">
        <v>2869</v>
      </c>
      <c r="F289" t="s">
        <v>2870</v>
      </c>
    </row>
    <row r="290" spans="1:6" x14ac:dyDescent="0.35">
      <c r="A290" t="str">
        <f t="shared" si="4"/>
        <v>ET02,86</v>
      </c>
      <c r="B290">
        <v>86</v>
      </c>
      <c r="C290">
        <v>98.1524</v>
      </c>
      <c r="D290">
        <v>96.153365601264994</v>
      </c>
      <c r="E290" t="s">
        <v>2869</v>
      </c>
      <c r="F290" t="s">
        <v>2870</v>
      </c>
    </row>
    <row r="291" spans="1:6" x14ac:dyDescent="0.35">
      <c r="A291" t="str">
        <f t="shared" si="4"/>
        <v>ET02,87</v>
      </c>
      <c r="B291">
        <v>87</v>
      </c>
      <c r="C291">
        <v>75.808000000000007</v>
      </c>
      <c r="D291">
        <v>75.808000000000007</v>
      </c>
      <c r="E291" t="s">
        <v>2869</v>
      </c>
      <c r="F291" t="s">
        <v>2870</v>
      </c>
    </row>
    <row r="292" spans="1:6" x14ac:dyDescent="0.35">
      <c r="A292" t="str">
        <f t="shared" si="4"/>
        <v>ET02,88</v>
      </c>
      <c r="B292">
        <v>88</v>
      </c>
      <c r="C292">
        <v>63.916400000000003</v>
      </c>
      <c r="D292">
        <v>58.5261112844736</v>
      </c>
      <c r="E292" t="s">
        <v>2869</v>
      </c>
      <c r="F292" t="s">
        <v>2870</v>
      </c>
    </row>
    <row r="293" spans="1:6" x14ac:dyDescent="0.35">
      <c r="A293" t="str">
        <f t="shared" si="4"/>
        <v>ET02,89</v>
      </c>
      <c r="B293">
        <v>89</v>
      </c>
      <c r="C293">
        <v>52.024799999999999</v>
      </c>
      <c r="D293">
        <v>44.245147801415598</v>
      </c>
      <c r="E293" t="s">
        <v>2869</v>
      </c>
      <c r="F293" t="s">
        <v>2870</v>
      </c>
    </row>
    <row r="294" spans="1:6" x14ac:dyDescent="0.35">
      <c r="A294" t="str">
        <f t="shared" si="4"/>
        <v>ET02,90</v>
      </c>
      <c r="B294">
        <v>90</v>
      </c>
      <c r="C294">
        <v>40.133200000000002</v>
      </c>
      <c r="D294">
        <v>32.659328676120602</v>
      </c>
      <c r="E294" t="s">
        <v>2869</v>
      </c>
      <c r="F294" t="s">
        <v>2870</v>
      </c>
    </row>
    <row r="295" spans="1:6" x14ac:dyDescent="0.35">
      <c r="A295" t="str">
        <f t="shared" si="4"/>
        <v>ET02,91</v>
      </c>
      <c r="B295">
        <v>91</v>
      </c>
      <c r="C295">
        <v>28.241599999999998</v>
      </c>
      <c r="D295">
        <v>23.462873033883799</v>
      </c>
      <c r="E295" t="s">
        <v>2869</v>
      </c>
      <c r="F295" t="s">
        <v>2870</v>
      </c>
    </row>
    <row r="296" spans="1:6" x14ac:dyDescent="0.35">
      <c r="A296" t="str">
        <f t="shared" si="4"/>
        <v>ET02,92</v>
      </c>
      <c r="B296">
        <v>92</v>
      </c>
      <c r="C296">
        <v>16.350000000000001</v>
      </c>
      <c r="D296">
        <v>16.350000000000001</v>
      </c>
      <c r="E296" t="s">
        <v>2869</v>
      </c>
      <c r="F296" t="s">
        <v>2870</v>
      </c>
    </row>
    <row r="297" spans="1:6" x14ac:dyDescent="0.35">
      <c r="A297" t="str">
        <f t="shared" si="4"/>
        <v>ET02,93</v>
      </c>
      <c r="B297">
        <v>93</v>
      </c>
      <c r="C297">
        <v>13.474399999999999</v>
      </c>
      <c r="D297">
        <v>11.0200083530345</v>
      </c>
      <c r="E297" t="s">
        <v>2869</v>
      </c>
      <c r="F297" t="s">
        <v>2870</v>
      </c>
    </row>
    <row r="298" spans="1:6" x14ac:dyDescent="0.35">
      <c r="A298" t="str">
        <f t="shared" si="4"/>
        <v>ET02,94</v>
      </c>
      <c r="B298">
        <v>94</v>
      </c>
      <c r="C298">
        <v>10.598800000000001</v>
      </c>
      <c r="D298">
        <v>7.1925154846343098</v>
      </c>
      <c r="E298" t="s">
        <v>2869</v>
      </c>
      <c r="F298" t="s">
        <v>2870</v>
      </c>
    </row>
    <row r="299" spans="1:6" x14ac:dyDescent="0.35">
      <c r="A299" t="str">
        <f t="shared" si="4"/>
        <v>ET02,95</v>
      </c>
      <c r="B299">
        <v>95</v>
      </c>
      <c r="C299">
        <v>7.7232000000000003</v>
      </c>
      <c r="D299">
        <v>4.5922184397168797</v>
      </c>
      <c r="E299" t="s">
        <v>2869</v>
      </c>
      <c r="F299" t="s">
        <v>2870</v>
      </c>
    </row>
    <row r="300" spans="1:6" x14ac:dyDescent="0.35">
      <c r="A300" t="str">
        <f t="shared" si="4"/>
        <v>ET02,96</v>
      </c>
      <c r="B300">
        <v>96</v>
      </c>
      <c r="C300">
        <v>4.8475999999999999</v>
      </c>
      <c r="D300">
        <v>2.94381426319964</v>
      </c>
      <c r="E300" t="s">
        <v>2869</v>
      </c>
      <c r="F300" t="s">
        <v>2870</v>
      </c>
    </row>
    <row r="301" spans="1:6" x14ac:dyDescent="0.35">
      <c r="A301" t="str">
        <f t="shared" si="4"/>
        <v>ET02,97</v>
      </c>
      <c r="B301">
        <v>97</v>
      </c>
      <c r="C301">
        <v>1.972</v>
      </c>
      <c r="D301">
        <v>1.972</v>
      </c>
      <c r="E301" t="s">
        <v>2869</v>
      </c>
      <c r="F301" t="s">
        <v>2870</v>
      </c>
    </row>
    <row r="302" spans="1:6" x14ac:dyDescent="0.35">
      <c r="A302" t="str">
        <f t="shared" si="4"/>
        <v>ET02,98</v>
      </c>
      <c r="B302">
        <v>98</v>
      </c>
      <c r="C302">
        <v>1.6479999999999999</v>
      </c>
      <c r="D302">
        <v>1.4250628009805399</v>
      </c>
      <c r="E302" t="s">
        <v>2869</v>
      </c>
      <c r="F302" t="s">
        <v>2870</v>
      </c>
    </row>
    <row r="303" spans="1:6" x14ac:dyDescent="0.35">
      <c r="A303" t="str">
        <f t="shared" si="4"/>
        <v>ET02,99</v>
      </c>
      <c r="B303">
        <v>99</v>
      </c>
      <c r="C303">
        <v>1.3240000000000001</v>
      </c>
      <c r="D303">
        <v>1.14565024078443</v>
      </c>
      <c r="E303" t="s">
        <v>2869</v>
      </c>
      <c r="F303" t="s">
        <v>2870</v>
      </c>
    </row>
    <row r="304" spans="1:6" x14ac:dyDescent="0.35">
      <c r="A304" t="str">
        <f t="shared" si="4"/>
        <v>ET02,100</v>
      </c>
      <c r="B304">
        <v>100</v>
      </c>
      <c r="C304">
        <v>1</v>
      </c>
      <c r="D304">
        <v>1</v>
      </c>
      <c r="E304" t="s">
        <v>2869</v>
      </c>
      <c r="F304" t="s">
        <v>2870</v>
      </c>
    </row>
    <row r="305" spans="1:6" x14ac:dyDescent="0.35">
      <c r="A305" t="str">
        <f t="shared" si="4"/>
        <v>ET03,&lt;1</v>
      </c>
      <c r="B305" t="s">
        <v>119</v>
      </c>
      <c r="C305">
        <v>383352.08778901002</v>
      </c>
      <c r="D305">
        <v>383352.08778901002</v>
      </c>
      <c r="E305" t="s">
        <v>2871</v>
      </c>
      <c r="F305" t="s">
        <v>805</v>
      </c>
    </row>
    <row r="306" spans="1:6" x14ac:dyDescent="0.35">
      <c r="A306" t="str">
        <f t="shared" si="4"/>
        <v>ET03,1</v>
      </c>
      <c r="B306">
        <v>1</v>
      </c>
      <c r="C306">
        <v>368791.59285350499</v>
      </c>
      <c r="D306">
        <v>367823.65454663802</v>
      </c>
      <c r="E306" t="s">
        <v>2871</v>
      </c>
      <c r="F306" t="s">
        <v>805</v>
      </c>
    </row>
    <row r="307" spans="1:6" x14ac:dyDescent="0.35">
      <c r="A307" t="str">
        <f t="shared" si="4"/>
        <v>ET03,2</v>
      </c>
      <c r="B307">
        <v>2</v>
      </c>
      <c r="C307">
        <v>354231.09791800001</v>
      </c>
      <c r="D307">
        <v>354231.09791800001</v>
      </c>
      <c r="E307" t="s">
        <v>2871</v>
      </c>
      <c r="F307" t="s">
        <v>805</v>
      </c>
    </row>
    <row r="308" spans="1:6" x14ac:dyDescent="0.35">
      <c r="A308" t="str">
        <f t="shared" si="4"/>
        <v>ET03,3</v>
      </c>
      <c r="B308">
        <v>3</v>
      </c>
      <c r="C308">
        <v>348559.02425808797</v>
      </c>
      <c r="D308">
        <v>344052.763190086</v>
      </c>
      <c r="E308" t="s">
        <v>2871</v>
      </c>
      <c r="F308" t="s">
        <v>805</v>
      </c>
    </row>
    <row r="309" spans="1:6" x14ac:dyDescent="0.35">
      <c r="A309" t="str">
        <f t="shared" si="4"/>
        <v>ET03,4</v>
      </c>
      <c r="B309">
        <v>4</v>
      </c>
      <c r="C309">
        <v>342886.950598175</v>
      </c>
      <c r="D309">
        <v>336936.87034290697</v>
      </c>
      <c r="E309" t="s">
        <v>2871</v>
      </c>
      <c r="F309" t="s">
        <v>805</v>
      </c>
    </row>
    <row r="310" spans="1:6" x14ac:dyDescent="0.35">
      <c r="A310" t="str">
        <f t="shared" si="4"/>
        <v>ET03,5</v>
      </c>
      <c r="B310">
        <v>5</v>
      </c>
      <c r="C310">
        <v>337214.87693826301</v>
      </c>
      <c r="D310">
        <v>332074.10802972899</v>
      </c>
      <c r="E310" t="s">
        <v>2871</v>
      </c>
      <c r="F310" t="s">
        <v>805</v>
      </c>
    </row>
    <row r="311" spans="1:6" x14ac:dyDescent="0.35">
      <c r="A311" t="str">
        <f t="shared" si="4"/>
        <v>ET03,6</v>
      </c>
      <c r="B311">
        <v>6</v>
      </c>
      <c r="C311">
        <v>331542.80327834998</v>
      </c>
      <c r="D311">
        <v>328655.164903817</v>
      </c>
      <c r="E311" t="s">
        <v>2871</v>
      </c>
      <c r="F311" t="s">
        <v>805</v>
      </c>
    </row>
    <row r="312" spans="1:6" x14ac:dyDescent="0.35">
      <c r="A312" t="str">
        <f t="shared" si="4"/>
        <v>ET03,7</v>
      </c>
      <c r="B312">
        <v>7</v>
      </c>
      <c r="C312">
        <v>325870.729618438</v>
      </c>
      <c r="D312">
        <v>325870.729618438</v>
      </c>
      <c r="E312" t="s">
        <v>2871</v>
      </c>
      <c r="F312" t="s">
        <v>805</v>
      </c>
    </row>
    <row r="313" spans="1:6" x14ac:dyDescent="0.35">
      <c r="A313" t="str">
        <f t="shared" si="4"/>
        <v>ET03,8</v>
      </c>
      <c r="B313">
        <v>8</v>
      </c>
      <c r="C313">
        <v>322852.12216115202</v>
      </c>
      <c r="D313">
        <v>323052.590176203</v>
      </c>
      <c r="E313" t="s">
        <v>2871</v>
      </c>
      <c r="F313" t="s">
        <v>805</v>
      </c>
    </row>
    <row r="314" spans="1:6" x14ac:dyDescent="0.35">
      <c r="A314" t="str">
        <f t="shared" si="4"/>
        <v>ET03,9</v>
      </c>
      <c r="B314">
        <v>9</v>
      </c>
      <c r="C314">
        <v>319833.51470386703</v>
      </c>
      <c r="D314">
        <v>320096.93197710399</v>
      </c>
      <c r="E314" t="s">
        <v>2871</v>
      </c>
      <c r="F314" t="s">
        <v>805</v>
      </c>
    </row>
    <row r="315" spans="1:6" x14ac:dyDescent="0.35">
      <c r="A315" t="str">
        <f t="shared" si="4"/>
        <v>ET03,10</v>
      </c>
      <c r="B315">
        <v>10</v>
      </c>
      <c r="C315">
        <v>316814.90724658099</v>
      </c>
      <c r="D315">
        <v>317041.03977048001</v>
      </c>
      <c r="E315" t="s">
        <v>2871</v>
      </c>
      <c r="F315" t="s">
        <v>805</v>
      </c>
    </row>
    <row r="316" spans="1:6" x14ac:dyDescent="0.35">
      <c r="A316" t="str">
        <f t="shared" si="4"/>
        <v>ET03,11</v>
      </c>
      <c r="B316">
        <v>11</v>
      </c>
      <c r="C316">
        <v>313796.299789296</v>
      </c>
      <c r="D316">
        <v>313922.19830566901</v>
      </c>
      <c r="E316" t="s">
        <v>2871</v>
      </c>
      <c r="F316" t="s">
        <v>805</v>
      </c>
    </row>
    <row r="317" spans="1:6" x14ac:dyDescent="0.35">
      <c r="A317" t="str">
        <f t="shared" si="4"/>
        <v>ET03,12</v>
      </c>
      <c r="B317">
        <v>12</v>
      </c>
      <c r="C317">
        <v>310777.69233201002</v>
      </c>
      <c r="D317">
        <v>310777.69233201002</v>
      </c>
      <c r="E317" t="s">
        <v>2871</v>
      </c>
      <c r="F317" t="s">
        <v>805</v>
      </c>
    </row>
    <row r="318" spans="1:6" x14ac:dyDescent="0.35">
      <c r="A318" t="str">
        <f t="shared" si="4"/>
        <v>ET03,13</v>
      </c>
      <c r="B318">
        <v>13</v>
      </c>
      <c r="C318">
        <v>305056.483338814</v>
      </c>
      <c r="D318">
        <v>307534.37848930602</v>
      </c>
      <c r="E318" t="s">
        <v>2871</v>
      </c>
      <c r="F318" t="s">
        <v>805</v>
      </c>
    </row>
    <row r="319" spans="1:6" x14ac:dyDescent="0.35">
      <c r="A319" t="str">
        <f t="shared" si="4"/>
        <v>ET03,14</v>
      </c>
      <c r="B319">
        <v>14</v>
      </c>
      <c r="C319">
        <v>299335.27434561902</v>
      </c>
      <c r="D319">
        <v>303677.40097922401</v>
      </c>
      <c r="E319" t="s">
        <v>2871</v>
      </c>
      <c r="F319" t="s">
        <v>805</v>
      </c>
    </row>
    <row r="320" spans="1:6" x14ac:dyDescent="0.35">
      <c r="A320" t="str">
        <f t="shared" si="4"/>
        <v>ET03,15</v>
      </c>
      <c r="B320">
        <v>15</v>
      </c>
      <c r="C320">
        <v>293614.065352423</v>
      </c>
      <c r="D320">
        <v>298581.47589389601</v>
      </c>
      <c r="E320" t="s">
        <v>2871</v>
      </c>
      <c r="F320" t="s">
        <v>805</v>
      </c>
    </row>
    <row r="321" spans="1:6" x14ac:dyDescent="0.35">
      <c r="A321" t="str">
        <f t="shared" si="4"/>
        <v>ET03,16</v>
      </c>
      <c r="B321">
        <v>16</v>
      </c>
      <c r="C321">
        <v>287892.85635922803</v>
      </c>
      <c r="D321">
        <v>291621.319325455</v>
      </c>
      <c r="E321" t="s">
        <v>2871</v>
      </c>
      <c r="F321" t="s">
        <v>805</v>
      </c>
    </row>
    <row r="322" spans="1:6" x14ac:dyDescent="0.35">
      <c r="A322" t="str">
        <f t="shared" si="4"/>
        <v>ET03,17</v>
      </c>
      <c r="B322">
        <v>17</v>
      </c>
      <c r="C322">
        <v>282171.647366032</v>
      </c>
      <c r="D322">
        <v>282171.647366032</v>
      </c>
      <c r="E322" t="s">
        <v>2871</v>
      </c>
      <c r="F322" t="s">
        <v>805</v>
      </c>
    </row>
    <row r="323" spans="1:6" x14ac:dyDescent="0.35">
      <c r="A323" t="str">
        <f t="shared" ref="A323:A386" si="5">_xlfn.CONCAT(E323,",",B323)</f>
        <v>ET03,18</v>
      </c>
      <c r="B323">
        <v>18</v>
      </c>
      <c r="C323">
        <v>269626.11473761598</v>
      </c>
      <c r="D323">
        <v>269957.16302212101</v>
      </c>
      <c r="E323" t="s">
        <v>2871</v>
      </c>
      <c r="F323" t="s">
        <v>805</v>
      </c>
    </row>
    <row r="324" spans="1:6" x14ac:dyDescent="0.35">
      <c r="A324" t="str">
        <f t="shared" si="5"/>
        <v>ET03,19</v>
      </c>
      <c r="B324">
        <v>19</v>
      </c>
      <c r="C324">
        <v>257080.58210920001</v>
      </c>
      <c r="D324">
        <v>256102.51695765901</v>
      </c>
      <c r="E324" t="s">
        <v>2871</v>
      </c>
      <c r="F324" t="s">
        <v>805</v>
      </c>
    </row>
    <row r="325" spans="1:6" x14ac:dyDescent="0.35">
      <c r="A325" t="str">
        <f t="shared" si="5"/>
        <v>ET03,20</v>
      </c>
      <c r="B325">
        <v>20</v>
      </c>
      <c r="C325">
        <v>244535.04948078399</v>
      </c>
      <c r="D325">
        <v>242082.346750945</v>
      </c>
      <c r="E325" t="s">
        <v>2871</v>
      </c>
      <c r="F325" t="s">
        <v>805</v>
      </c>
    </row>
    <row r="326" spans="1:6" x14ac:dyDescent="0.35">
      <c r="A326" t="str">
        <f t="shared" si="5"/>
        <v>ET03,21</v>
      </c>
      <c r="B326">
        <v>21</v>
      </c>
      <c r="C326">
        <v>231989.51685236799</v>
      </c>
      <c r="D326">
        <v>229371.28998027599</v>
      </c>
      <c r="E326" t="s">
        <v>2871</v>
      </c>
      <c r="F326" t="s">
        <v>805</v>
      </c>
    </row>
    <row r="327" spans="1:6" x14ac:dyDescent="0.35">
      <c r="A327" t="str">
        <f t="shared" si="5"/>
        <v>ET03,22</v>
      </c>
      <c r="B327">
        <v>22</v>
      </c>
      <c r="C327">
        <v>219443.98422395199</v>
      </c>
      <c r="D327">
        <v>219443.98422395199</v>
      </c>
      <c r="E327" t="s">
        <v>2871</v>
      </c>
      <c r="F327" t="s">
        <v>805</v>
      </c>
    </row>
    <row r="328" spans="1:6" x14ac:dyDescent="0.35">
      <c r="A328" t="str">
        <f t="shared" si="5"/>
        <v>ET03,23</v>
      </c>
      <c r="B328">
        <v>23</v>
      </c>
      <c r="C328">
        <v>215412.843843221</v>
      </c>
      <c r="D328">
        <v>213263.96503164899</v>
      </c>
      <c r="E328" t="s">
        <v>2871</v>
      </c>
      <c r="F328" t="s">
        <v>805</v>
      </c>
    </row>
    <row r="329" spans="1:6" x14ac:dyDescent="0.35">
      <c r="A329" t="str">
        <f t="shared" si="5"/>
        <v>ET03,24</v>
      </c>
      <c r="B329">
        <v>24</v>
      </c>
      <c r="C329">
        <v>211381.70346249</v>
      </c>
      <c r="D329">
        <v>209750.35983855999</v>
      </c>
      <c r="E329" t="s">
        <v>2871</v>
      </c>
      <c r="F329" t="s">
        <v>805</v>
      </c>
    </row>
    <row r="330" spans="1:6" x14ac:dyDescent="0.35">
      <c r="A330" t="str">
        <f t="shared" si="5"/>
        <v>ET03,25</v>
      </c>
      <c r="B330">
        <v>25</v>
      </c>
      <c r="C330">
        <v>207350.56308175999</v>
      </c>
      <c r="D330">
        <v>207311.194051258</v>
      </c>
      <c r="E330" t="s">
        <v>2871</v>
      </c>
      <c r="F330" t="s">
        <v>805</v>
      </c>
    </row>
    <row r="331" spans="1:6" x14ac:dyDescent="0.35">
      <c r="A331" t="str">
        <f t="shared" si="5"/>
        <v>ET03,26</v>
      </c>
      <c r="B331">
        <v>26</v>
      </c>
      <c r="C331">
        <v>203319.42270102899</v>
      </c>
      <c r="D331">
        <v>204354.493076313</v>
      </c>
      <c r="E331" t="s">
        <v>2871</v>
      </c>
      <c r="F331" t="s">
        <v>805</v>
      </c>
    </row>
    <row r="332" spans="1:6" x14ac:dyDescent="0.35">
      <c r="A332" t="str">
        <f t="shared" si="5"/>
        <v>ET03,27</v>
      </c>
      <c r="B332">
        <v>27</v>
      </c>
      <c r="C332">
        <v>199288.28232029799</v>
      </c>
      <c r="D332">
        <v>199288.28232029799</v>
      </c>
      <c r="E332" t="s">
        <v>2871</v>
      </c>
      <c r="F332" t="s">
        <v>805</v>
      </c>
    </row>
    <row r="333" spans="1:6" x14ac:dyDescent="0.35">
      <c r="A333" t="str">
        <f t="shared" si="5"/>
        <v>ET03,28</v>
      </c>
      <c r="B333">
        <v>28</v>
      </c>
      <c r="C333">
        <v>189399.30609779601</v>
      </c>
      <c r="D333">
        <v>191026.57063101401</v>
      </c>
      <c r="E333" t="s">
        <v>2871</v>
      </c>
      <c r="F333" t="s">
        <v>805</v>
      </c>
    </row>
    <row r="334" spans="1:6" x14ac:dyDescent="0.35">
      <c r="A334" t="str">
        <f t="shared" si="5"/>
        <v>ET03,29</v>
      </c>
      <c r="B334">
        <v>29</v>
      </c>
      <c r="C334">
        <v>179510.32987529499</v>
      </c>
      <c r="D334">
        <v>180507.300621175</v>
      </c>
      <c r="E334" t="s">
        <v>2871</v>
      </c>
      <c r="F334" t="s">
        <v>805</v>
      </c>
    </row>
    <row r="335" spans="1:6" x14ac:dyDescent="0.35">
      <c r="A335" t="str">
        <f t="shared" si="5"/>
        <v>ET03,30</v>
      </c>
      <c r="B335">
        <v>30</v>
      </c>
      <c r="C335">
        <v>169621.35365279301</v>
      </c>
      <c r="D335">
        <v>169174.39834472901</v>
      </c>
      <c r="E335" t="s">
        <v>2871</v>
      </c>
      <c r="F335" t="s">
        <v>805</v>
      </c>
    </row>
    <row r="336" spans="1:6" x14ac:dyDescent="0.35">
      <c r="A336" t="str">
        <f t="shared" si="5"/>
        <v>ET03,31</v>
      </c>
      <c r="B336">
        <v>31</v>
      </c>
      <c r="C336">
        <v>159732.377430291</v>
      </c>
      <c r="D336">
        <v>158471.789855618</v>
      </c>
      <c r="E336" t="s">
        <v>2871</v>
      </c>
      <c r="F336" t="s">
        <v>805</v>
      </c>
    </row>
    <row r="337" spans="1:6" x14ac:dyDescent="0.35">
      <c r="A337" t="str">
        <f t="shared" si="5"/>
        <v>ET03,32</v>
      </c>
      <c r="B337">
        <v>32</v>
      </c>
      <c r="C337">
        <v>149843.40120779001</v>
      </c>
      <c r="D337">
        <v>149843.40120779001</v>
      </c>
      <c r="E337" t="s">
        <v>2871</v>
      </c>
      <c r="F337" t="s">
        <v>805</v>
      </c>
    </row>
    <row r="338" spans="1:6" x14ac:dyDescent="0.35">
      <c r="A338" t="str">
        <f t="shared" si="5"/>
        <v>ET03,33</v>
      </c>
      <c r="B338">
        <v>33</v>
      </c>
      <c r="C338">
        <v>147037.52227593801</v>
      </c>
      <c r="D338">
        <v>144312.85316776799</v>
      </c>
      <c r="E338" t="s">
        <v>2871</v>
      </c>
      <c r="F338" t="s">
        <v>805</v>
      </c>
    </row>
    <row r="339" spans="1:6" x14ac:dyDescent="0.35">
      <c r="A339" t="str">
        <f t="shared" si="5"/>
        <v>ET03,34</v>
      </c>
      <c r="B339">
        <v>34</v>
      </c>
      <c r="C339">
        <v>144231.643344087</v>
      </c>
      <c r="D339">
        <v>141222.545352402</v>
      </c>
      <c r="E339" t="s">
        <v>2871</v>
      </c>
      <c r="F339" t="s">
        <v>805</v>
      </c>
    </row>
    <row r="340" spans="1:6" x14ac:dyDescent="0.35">
      <c r="A340" t="str">
        <f t="shared" si="5"/>
        <v>ET03,35</v>
      </c>
      <c r="B340">
        <v>35</v>
      </c>
      <c r="C340">
        <v>141425.764412235</v>
      </c>
      <c r="D340">
        <v>139494.57209112201</v>
      </c>
      <c r="E340" t="s">
        <v>2871</v>
      </c>
      <c r="F340" t="s">
        <v>805</v>
      </c>
    </row>
    <row r="341" spans="1:6" x14ac:dyDescent="0.35">
      <c r="A341" t="str">
        <f t="shared" si="5"/>
        <v>ET03,36</v>
      </c>
      <c r="B341">
        <v>36</v>
      </c>
      <c r="C341">
        <v>138619.88548038399</v>
      </c>
      <c r="D341">
        <v>138051.027713355</v>
      </c>
      <c r="E341" t="s">
        <v>2871</v>
      </c>
      <c r="F341" t="s">
        <v>805</v>
      </c>
    </row>
    <row r="342" spans="1:6" x14ac:dyDescent="0.35">
      <c r="A342" t="str">
        <f t="shared" si="5"/>
        <v>ET03,37</v>
      </c>
      <c r="B342">
        <v>37</v>
      </c>
      <c r="C342">
        <v>135814.00654853199</v>
      </c>
      <c r="D342">
        <v>135814.00654853199</v>
      </c>
      <c r="E342" t="s">
        <v>2871</v>
      </c>
      <c r="F342" t="s">
        <v>805</v>
      </c>
    </row>
    <row r="343" spans="1:6" x14ac:dyDescent="0.35">
      <c r="A343" t="str">
        <f t="shared" si="5"/>
        <v>ET03,38</v>
      </c>
      <c r="B343">
        <v>38</v>
      </c>
      <c r="C343">
        <v>130683.962391337</v>
      </c>
      <c r="D343">
        <v>131986.91280859301</v>
      </c>
      <c r="E343" t="s">
        <v>2871</v>
      </c>
      <c r="F343" t="s">
        <v>805</v>
      </c>
    </row>
    <row r="344" spans="1:6" x14ac:dyDescent="0.35">
      <c r="A344" t="str">
        <f t="shared" si="5"/>
        <v>ET03,39</v>
      </c>
      <c r="B344">
        <v>39</v>
      </c>
      <c r="C344">
        <v>125553.91823414199</v>
      </c>
      <c r="D344">
        <v>126898.390235527</v>
      </c>
      <c r="E344" t="s">
        <v>2871</v>
      </c>
      <c r="F344" t="s">
        <v>805</v>
      </c>
    </row>
    <row r="345" spans="1:6" x14ac:dyDescent="0.35">
      <c r="A345" t="str">
        <f t="shared" si="5"/>
        <v>ET03,40</v>
      </c>
      <c r="B345">
        <v>40</v>
      </c>
      <c r="C345">
        <v>120423.87407694801</v>
      </c>
      <c r="D345">
        <v>121158.392453833</v>
      </c>
      <c r="E345" t="s">
        <v>2871</v>
      </c>
      <c r="F345" t="s">
        <v>805</v>
      </c>
    </row>
    <row r="346" spans="1:6" x14ac:dyDescent="0.35">
      <c r="A346" t="str">
        <f t="shared" si="5"/>
        <v>ET03,41</v>
      </c>
      <c r="B346">
        <v>41</v>
      </c>
      <c r="C346">
        <v>115293.829919753</v>
      </c>
      <c r="D346">
        <v>115376.87308801</v>
      </c>
      <c r="E346" t="s">
        <v>2871</v>
      </c>
      <c r="F346" t="s">
        <v>805</v>
      </c>
    </row>
    <row r="347" spans="1:6" x14ac:dyDescent="0.35">
      <c r="A347" t="str">
        <f t="shared" si="5"/>
        <v>ET03,42</v>
      </c>
      <c r="B347">
        <v>42</v>
      </c>
      <c r="C347">
        <v>110163.78576255801</v>
      </c>
      <c r="D347">
        <v>110163.78576255801</v>
      </c>
      <c r="E347" t="s">
        <v>2871</v>
      </c>
      <c r="F347" t="s">
        <v>805</v>
      </c>
    </row>
    <row r="348" spans="1:6" x14ac:dyDescent="0.35">
      <c r="A348" t="str">
        <f t="shared" si="5"/>
        <v>ET03,43</v>
      </c>
      <c r="B348">
        <v>43</v>
      </c>
      <c r="C348">
        <v>107339.35566922001</v>
      </c>
      <c r="D348">
        <v>105985.631531557</v>
      </c>
      <c r="E348" t="s">
        <v>2871</v>
      </c>
      <c r="F348" t="s">
        <v>805</v>
      </c>
    </row>
    <row r="349" spans="1:6" x14ac:dyDescent="0.35">
      <c r="A349" t="str">
        <f t="shared" si="5"/>
        <v>ET03,44</v>
      </c>
      <c r="B349">
        <v>44</v>
      </c>
      <c r="C349">
        <v>104514.92557588201</v>
      </c>
      <c r="D349">
        <v>102735.101167407</v>
      </c>
      <c r="E349" t="s">
        <v>2871</v>
      </c>
      <c r="F349" t="s">
        <v>805</v>
      </c>
    </row>
    <row r="350" spans="1:6" x14ac:dyDescent="0.35">
      <c r="A350" t="str">
        <f t="shared" si="5"/>
        <v>ET03,45</v>
      </c>
      <c r="B350">
        <v>45</v>
      </c>
      <c r="C350">
        <v>101690.49548254401</v>
      </c>
      <c r="D350">
        <v>100161.432872089</v>
      </c>
      <c r="E350" t="s">
        <v>2871</v>
      </c>
      <c r="F350" t="s">
        <v>805</v>
      </c>
    </row>
    <row r="351" spans="1:6" x14ac:dyDescent="0.35">
      <c r="A351" t="str">
        <f t="shared" si="5"/>
        <v>ET03,46</v>
      </c>
      <c r="B351">
        <v>46</v>
      </c>
      <c r="C351">
        <v>98866.065389206502</v>
      </c>
      <c r="D351">
        <v>98013.864847582197</v>
      </c>
      <c r="E351" t="s">
        <v>2871</v>
      </c>
      <c r="F351" t="s">
        <v>805</v>
      </c>
    </row>
    <row r="352" spans="1:6" x14ac:dyDescent="0.35">
      <c r="A352" t="str">
        <f t="shared" si="5"/>
        <v>ET03,47</v>
      </c>
      <c r="B352">
        <v>47</v>
      </c>
      <c r="C352">
        <v>96041.635295868604</v>
      </c>
      <c r="D352">
        <v>96041.635295868604</v>
      </c>
      <c r="E352" t="s">
        <v>2871</v>
      </c>
      <c r="F352" t="s">
        <v>805</v>
      </c>
    </row>
    <row r="353" spans="1:6" x14ac:dyDescent="0.35">
      <c r="A353" t="str">
        <f t="shared" si="5"/>
        <v>ET03,48</v>
      </c>
      <c r="B353">
        <v>48</v>
      </c>
      <c r="C353">
        <v>93971.561690844697</v>
      </c>
      <c r="D353">
        <v>94039.241343506001</v>
      </c>
      <c r="E353" t="s">
        <v>2871</v>
      </c>
      <c r="F353" t="s">
        <v>805</v>
      </c>
    </row>
    <row r="354" spans="1:6" x14ac:dyDescent="0.35">
      <c r="A354" t="str">
        <f t="shared" si="5"/>
        <v>ET03,49</v>
      </c>
      <c r="B354">
        <v>49</v>
      </c>
      <c r="C354">
        <v>91901.488085820703</v>
      </c>
      <c r="D354">
        <v>91982.215815364601</v>
      </c>
      <c r="E354" t="s">
        <v>2871</v>
      </c>
      <c r="F354" t="s">
        <v>805</v>
      </c>
    </row>
    <row r="355" spans="1:6" x14ac:dyDescent="0.35">
      <c r="A355" t="str">
        <f t="shared" si="5"/>
        <v>ET03,50</v>
      </c>
      <c r="B355">
        <v>50</v>
      </c>
      <c r="C355">
        <v>89831.414480796797</v>
      </c>
      <c r="D355">
        <v>89891.350460892601</v>
      </c>
      <c r="E355" t="s">
        <v>2871</v>
      </c>
      <c r="F355" t="s">
        <v>805</v>
      </c>
    </row>
    <row r="356" spans="1:6" x14ac:dyDescent="0.35">
      <c r="A356" t="str">
        <f t="shared" si="5"/>
        <v>ET03,51</v>
      </c>
      <c r="B356">
        <v>51</v>
      </c>
      <c r="C356">
        <v>87761.340875772905</v>
      </c>
      <c r="D356">
        <v>87787.437029538007</v>
      </c>
      <c r="E356" t="s">
        <v>2871</v>
      </c>
      <c r="F356" t="s">
        <v>805</v>
      </c>
    </row>
    <row r="357" spans="1:6" x14ac:dyDescent="0.35">
      <c r="A357" t="str">
        <f t="shared" si="5"/>
        <v>ET03,52</v>
      </c>
      <c r="B357">
        <v>52</v>
      </c>
      <c r="C357">
        <v>85691.267270748998</v>
      </c>
      <c r="D357">
        <v>85691.267270748998</v>
      </c>
      <c r="E357" t="s">
        <v>2871</v>
      </c>
      <c r="F357" t="s">
        <v>805</v>
      </c>
    </row>
    <row r="358" spans="1:6" x14ac:dyDescent="0.35">
      <c r="A358" t="str">
        <f t="shared" si="5"/>
        <v>ET03,53</v>
      </c>
      <c r="B358">
        <v>53</v>
      </c>
      <c r="C358">
        <v>83173.546966781607</v>
      </c>
      <c r="D358">
        <v>83600.019981613106</v>
      </c>
      <c r="E358" t="s">
        <v>2871</v>
      </c>
      <c r="F358" t="s">
        <v>805</v>
      </c>
    </row>
    <row r="359" spans="1:6" x14ac:dyDescent="0.35">
      <c r="A359" t="str">
        <f t="shared" si="5"/>
        <v>ET03,54</v>
      </c>
      <c r="B359">
        <v>54</v>
      </c>
      <c r="C359">
        <v>80655.826662814099</v>
      </c>
      <c r="D359">
        <v>81416.422149776205</v>
      </c>
      <c r="E359" t="s">
        <v>2871</v>
      </c>
      <c r="F359" t="s">
        <v>805</v>
      </c>
    </row>
    <row r="360" spans="1:6" x14ac:dyDescent="0.35">
      <c r="A360" t="str">
        <f t="shared" si="5"/>
        <v>ET03,55</v>
      </c>
      <c r="B360">
        <v>55</v>
      </c>
      <c r="C360">
        <v>78138.106358846693</v>
      </c>
      <c r="D360">
        <v>79019.587810523502</v>
      </c>
      <c r="E360" t="s">
        <v>2871</v>
      </c>
      <c r="F360" t="s">
        <v>805</v>
      </c>
    </row>
    <row r="361" spans="1:6" x14ac:dyDescent="0.35">
      <c r="A361" t="str">
        <f t="shared" si="5"/>
        <v>ET03,56</v>
      </c>
      <c r="B361">
        <v>56</v>
      </c>
      <c r="C361">
        <v>75620.3860548792</v>
      </c>
      <c r="D361">
        <v>76288.630999140296</v>
      </c>
      <c r="E361" t="s">
        <v>2871</v>
      </c>
      <c r="F361" t="s">
        <v>805</v>
      </c>
    </row>
    <row r="362" spans="1:6" x14ac:dyDescent="0.35">
      <c r="A362" t="str">
        <f t="shared" si="5"/>
        <v>ET03,57</v>
      </c>
      <c r="B362">
        <v>57</v>
      </c>
      <c r="C362">
        <v>73102.665750911794</v>
      </c>
      <c r="D362">
        <v>73102.665750911794</v>
      </c>
      <c r="E362" t="s">
        <v>2871</v>
      </c>
      <c r="F362" t="s">
        <v>805</v>
      </c>
    </row>
    <row r="363" spans="1:6" x14ac:dyDescent="0.35">
      <c r="A363" t="str">
        <f t="shared" si="5"/>
        <v>ET03,58</v>
      </c>
      <c r="B363">
        <v>58</v>
      </c>
      <c r="C363">
        <v>69393.777862033399</v>
      </c>
      <c r="D363">
        <v>69408.338278038893</v>
      </c>
      <c r="E363" t="s">
        <v>2871</v>
      </c>
      <c r="F363" t="s">
        <v>805</v>
      </c>
    </row>
    <row r="364" spans="1:6" x14ac:dyDescent="0.35">
      <c r="A364" t="str">
        <f t="shared" si="5"/>
        <v>ET03,59</v>
      </c>
      <c r="B364">
        <v>59</v>
      </c>
      <c r="C364">
        <v>65684.889973154903</v>
      </c>
      <c r="D364">
        <v>65422.423500384597</v>
      </c>
      <c r="E364" t="s">
        <v>2871</v>
      </c>
      <c r="F364" t="s">
        <v>805</v>
      </c>
    </row>
    <row r="365" spans="1:6" x14ac:dyDescent="0.35">
      <c r="A365" t="str">
        <f t="shared" si="5"/>
        <v>ET03,60</v>
      </c>
      <c r="B365">
        <v>60</v>
      </c>
      <c r="C365">
        <v>61976.002084276501</v>
      </c>
      <c r="D365">
        <v>61429.228514727598</v>
      </c>
      <c r="E365" t="s">
        <v>2871</v>
      </c>
      <c r="F365" t="s">
        <v>805</v>
      </c>
    </row>
    <row r="366" spans="1:6" x14ac:dyDescent="0.35">
      <c r="A366" t="str">
        <f t="shared" si="5"/>
        <v>ET03,61</v>
      </c>
      <c r="B366">
        <v>61</v>
      </c>
      <c r="C366">
        <v>58267.114195397997</v>
      </c>
      <c r="D366">
        <v>57713.060417846398</v>
      </c>
      <c r="E366" t="s">
        <v>2871</v>
      </c>
      <c r="F366" t="s">
        <v>805</v>
      </c>
    </row>
    <row r="367" spans="1:6" x14ac:dyDescent="0.35">
      <c r="A367" t="str">
        <f t="shared" si="5"/>
        <v>ET03,62</v>
      </c>
      <c r="B367">
        <v>62</v>
      </c>
      <c r="C367">
        <v>54558.226306519602</v>
      </c>
      <c r="D367">
        <v>54558.226306519602</v>
      </c>
      <c r="E367" t="s">
        <v>2871</v>
      </c>
      <c r="F367" t="s">
        <v>805</v>
      </c>
    </row>
    <row r="368" spans="1:6" x14ac:dyDescent="0.35">
      <c r="A368" t="str">
        <f t="shared" si="5"/>
        <v>ET03,63</v>
      </c>
      <c r="B368">
        <v>63</v>
      </c>
      <c r="C368">
        <v>52766.465288235398</v>
      </c>
      <c r="D368">
        <v>52156.590135883001</v>
      </c>
      <c r="E368" t="s">
        <v>2871</v>
      </c>
      <c r="F368" t="s">
        <v>805</v>
      </c>
    </row>
    <row r="369" spans="1:6" x14ac:dyDescent="0.35">
      <c r="A369" t="str">
        <f t="shared" si="5"/>
        <v>ET03,64</v>
      </c>
      <c r="B369">
        <v>64</v>
      </c>
      <c r="C369">
        <v>50974.704269951297</v>
      </c>
      <c r="D369">
        <v>50330.243294501102</v>
      </c>
      <c r="E369" t="s">
        <v>2871</v>
      </c>
      <c r="F369" t="s">
        <v>805</v>
      </c>
    </row>
    <row r="370" spans="1:6" x14ac:dyDescent="0.35">
      <c r="A370" t="str">
        <f t="shared" si="5"/>
        <v>ET03,65</v>
      </c>
      <c r="B370">
        <v>65</v>
      </c>
      <c r="C370">
        <v>49182.9432516671</v>
      </c>
      <c r="D370">
        <v>48808.834029295402</v>
      </c>
      <c r="E370" t="s">
        <v>2871</v>
      </c>
      <c r="F370" t="s">
        <v>805</v>
      </c>
    </row>
    <row r="371" spans="1:6" x14ac:dyDescent="0.35">
      <c r="A371" t="str">
        <f t="shared" si="5"/>
        <v>ET03,66</v>
      </c>
      <c r="B371">
        <v>66</v>
      </c>
      <c r="C371">
        <v>47391.182233382999</v>
      </c>
      <c r="D371">
        <v>47322.010587187397</v>
      </c>
      <c r="E371" t="s">
        <v>2871</v>
      </c>
      <c r="F371" t="s">
        <v>805</v>
      </c>
    </row>
    <row r="372" spans="1:6" x14ac:dyDescent="0.35">
      <c r="A372" t="str">
        <f t="shared" si="5"/>
        <v>ET03,67</v>
      </c>
      <c r="B372">
        <v>67</v>
      </c>
      <c r="C372">
        <v>45599.421215098802</v>
      </c>
      <c r="D372">
        <v>45599.421215098802</v>
      </c>
      <c r="E372" t="s">
        <v>2871</v>
      </c>
      <c r="F372" t="s">
        <v>805</v>
      </c>
    </row>
    <row r="373" spans="1:6" x14ac:dyDescent="0.35">
      <c r="A373" t="str">
        <f t="shared" si="5"/>
        <v>ET03,68</v>
      </c>
      <c r="B373">
        <v>68</v>
      </c>
      <c r="C373">
        <v>43055.906776786098</v>
      </c>
      <c r="D373">
        <v>43441.867559761798</v>
      </c>
      <c r="E373" t="s">
        <v>2871</v>
      </c>
      <c r="F373" t="s">
        <v>805</v>
      </c>
    </row>
    <row r="374" spans="1:6" x14ac:dyDescent="0.35">
      <c r="A374" t="str">
        <f t="shared" si="5"/>
        <v>ET03,69</v>
      </c>
      <c r="B374">
        <v>69</v>
      </c>
      <c r="C374">
        <v>40512.392338473401</v>
      </c>
      <c r="D374">
        <v>40934.764867151403</v>
      </c>
      <c r="E374" t="s">
        <v>2871</v>
      </c>
      <c r="F374" t="s">
        <v>805</v>
      </c>
    </row>
    <row r="375" spans="1:6" x14ac:dyDescent="0.35">
      <c r="A375" t="str">
        <f t="shared" si="5"/>
        <v>ET03,70</v>
      </c>
      <c r="B375">
        <v>70</v>
      </c>
      <c r="C375">
        <v>37968.877900160798</v>
      </c>
      <c r="D375">
        <v>38234.6817830531</v>
      </c>
      <c r="E375" t="s">
        <v>2871</v>
      </c>
      <c r="F375" t="s">
        <v>805</v>
      </c>
    </row>
    <row r="376" spans="1:6" x14ac:dyDescent="0.35">
      <c r="A376" t="str">
        <f t="shared" si="5"/>
        <v>ET03,71</v>
      </c>
      <c r="B376">
        <v>71</v>
      </c>
      <c r="C376">
        <v>35425.363461848101</v>
      </c>
      <c r="D376">
        <v>35498.186953252502</v>
      </c>
      <c r="E376" t="s">
        <v>2871</v>
      </c>
      <c r="F376" t="s">
        <v>805</v>
      </c>
    </row>
    <row r="377" spans="1:6" x14ac:dyDescent="0.35">
      <c r="A377" t="str">
        <f t="shared" si="5"/>
        <v>ET03,72</v>
      </c>
      <c r="B377">
        <v>72</v>
      </c>
      <c r="C377">
        <v>32881.849023535397</v>
      </c>
      <c r="D377">
        <v>32881.849023535397</v>
      </c>
      <c r="E377" t="s">
        <v>2871</v>
      </c>
      <c r="F377" t="s">
        <v>805</v>
      </c>
    </row>
    <row r="378" spans="1:6" x14ac:dyDescent="0.35">
      <c r="A378" t="str">
        <f t="shared" si="5"/>
        <v>ET03,73</v>
      </c>
      <c r="B378">
        <v>73</v>
      </c>
      <c r="C378">
        <v>30549.294251822499</v>
      </c>
      <c r="D378">
        <v>30495.329917177402</v>
      </c>
      <c r="E378" t="s">
        <v>2871</v>
      </c>
      <c r="F378" t="s">
        <v>805</v>
      </c>
    </row>
    <row r="379" spans="1:6" x14ac:dyDescent="0.35">
      <c r="A379" t="str">
        <f t="shared" si="5"/>
        <v>ET03,74</v>
      </c>
      <c r="B379">
        <v>74</v>
      </c>
      <c r="C379">
        <v>28216.739480109602</v>
      </c>
      <c r="D379">
        <v>28260.664667415302</v>
      </c>
      <c r="E379" t="s">
        <v>2871</v>
      </c>
      <c r="F379" t="s">
        <v>805</v>
      </c>
    </row>
    <row r="380" spans="1:6" x14ac:dyDescent="0.35">
      <c r="A380" t="str">
        <f t="shared" si="5"/>
        <v>ET03,75</v>
      </c>
      <c r="B380">
        <v>75</v>
      </c>
      <c r="C380">
        <v>25884.184708396799</v>
      </c>
      <c r="D380">
        <v>26052.981584975601</v>
      </c>
      <c r="E380" t="s">
        <v>2871</v>
      </c>
      <c r="F380" t="s">
        <v>805</v>
      </c>
    </row>
    <row r="381" spans="1:6" x14ac:dyDescent="0.35">
      <c r="A381" t="str">
        <f t="shared" si="5"/>
        <v>ET03,76</v>
      </c>
      <c r="B381">
        <v>76</v>
      </c>
      <c r="C381">
        <v>23551.629936683901</v>
      </c>
      <c r="D381">
        <v>23747.4089805853</v>
      </c>
      <c r="E381" t="s">
        <v>2871</v>
      </c>
      <c r="F381" t="s">
        <v>805</v>
      </c>
    </row>
    <row r="382" spans="1:6" x14ac:dyDescent="0.35">
      <c r="A382" t="str">
        <f t="shared" si="5"/>
        <v>ET03,77</v>
      </c>
      <c r="B382">
        <v>77</v>
      </c>
      <c r="C382">
        <v>21219.075164971</v>
      </c>
      <c r="D382">
        <v>21219.075164971</v>
      </c>
      <c r="E382" t="s">
        <v>2871</v>
      </c>
      <c r="F382" t="s">
        <v>805</v>
      </c>
    </row>
    <row r="383" spans="1:6" x14ac:dyDescent="0.35">
      <c r="A383" t="str">
        <f t="shared" si="5"/>
        <v>ET03,78</v>
      </c>
      <c r="B383">
        <v>78</v>
      </c>
      <c r="C383">
        <v>18497.996131976801</v>
      </c>
      <c r="D383">
        <v>18397.094058507799</v>
      </c>
      <c r="E383" t="s">
        <v>2871</v>
      </c>
      <c r="F383" t="s">
        <v>805</v>
      </c>
    </row>
    <row r="384" spans="1:6" x14ac:dyDescent="0.35">
      <c r="A384" t="str">
        <f t="shared" si="5"/>
        <v>ET03,79</v>
      </c>
      <c r="B384">
        <v>79</v>
      </c>
      <c r="C384">
        <v>15776.9170989826</v>
      </c>
      <c r="D384">
        <v>15426.5220201632</v>
      </c>
      <c r="E384" t="s">
        <v>2871</v>
      </c>
      <c r="F384" t="s">
        <v>805</v>
      </c>
    </row>
    <row r="385" spans="1:6" x14ac:dyDescent="0.35">
      <c r="A385" t="str">
        <f t="shared" si="5"/>
        <v>ET03,80</v>
      </c>
      <c r="B385">
        <v>80</v>
      </c>
      <c r="C385">
        <v>13055.838065988401</v>
      </c>
      <c r="D385">
        <v>12506.401018553201</v>
      </c>
      <c r="E385" t="s">
        <v>2871</v>
      </c>
      <c r="F385" t="s">
        <v>805</v>
      </c>
    </row>
    <row r="386" spans="1:6" x14ac:dyDescent="0.35">
      <c r="A386" t="str">
        <f t="shared" si="5"/>
        <v>ET03,81</v>
      </c>
      <c r="B386">
        <v>81</v>
      </c>
      <c r="C386">
        <v>10334.7590329942</v>
      </c>
      <c r="D386">
        <v>9835.7730222934897</v>
      </c>
      <c r="E386" t="s">
        <v>2871</v>
      </c>
      <c r="F386" t="s">
        <v>805</v>
      </c>
    </row>
    <row r="387" spans="1:6" x14ac:dyDescent="0.35">
      <c r="A387" t="str">
        <f t="shared" ref="A387:A450" si="6">_xlfn.CONCAT(E387,",",B387)</f>
        <v>ET03,82</v>
      </c>
      <c r="B387">
        <v>82</v>
      </c>
      <c r="C387">
        <v>7613.68</v>
      </c>
      <c r="D387">
        <v>7613.68</v>
      </c>
      <c r="E387" t="s">
        <v>2871</v>
      </c>
      <c r="F387" t="s">
        <v>805</v>
      </c>
    </row>
    <row r="388" spans="1:6" x14ac:dyDescent="0.35">
      <c r="A388" t="str">
        <f t="shared" si="6"/>
        <v>ET03,83</v>
      </c>
      <c r="B388">
        <v>83</v>
      </c>
      <c r="C388">
        <v>6706.5343999999996</v>
      </c>
      <c r="D388">
        <v>5982.2058690918902</v>
      </c>
      <c r="E388" t="s">
        <v>2871</v>
      </c>
      <c r="F388" t="s">
        <v>805</v>
      </c>
    </row>
    <row r="389" spans="1:6" x14ac:dyDescent="0.35">
      <c r="A389" t="str">
        <f t="shared" si="6"/>
        <v>ET03,84</v>
      </c>
      <c r="B389">
        <v>84</v>
      </c>
      <c r="C389">
        <v>5799.3887999999997</v>
      </c>
      <c r="D389">
        <v>4855.6023422018297</v>
      </c>
      <c r="E389" t="s">
        <v>2871</v>
      </c>
      <c r="F389" t="s">
        <v>805</v>
      </c>
    </row>
    <row r="390" spans="1:6" x14ac:dyDescent="0.35">
      <c r="A390" t="str">
        <f t="shared" si="6"/>
        <v>ET03,85</v>
      </c>
      <c r="B390">
        <v>85</v>
      </c>
      <c r="C390">
        <v>4892.2431999999999</v>
      </c>
      <c r="D390">
        <v>4091.1630807658198</v>
      </c>
      <c r="E390" t="s">
        <v>2871</v>
      </c>
      <c r="F390" t="s">
        <v>805</v>
      </c>
    </row>
    <row r="391" spans="1:6" x14ac:dyDescent="0.35">
      <c r="A391" t="str">
        <f t="shared" si="6"/>
        <v>ET03,86</v>
      </c>
      <c r="B391">
        <v>86</v>
      </c>
      <c r="C391">
        <v>3985.0976000000001</v>
      </c>
      <c r="D391">
        <v>3546.1817462198701</v>
      </c>
      <c r="E391" t="s">
        <v>2871</v>
      </c>
      <c r="F391" t="s">
        <v>805</v>
      </c>
    </row>
    <row r="392" spans="1:6" x14ac:dyDescent="0.35">
      <c r="A392" t="str">
        <f t="shared" si="6"/>
        <v>ET03,87</v>
      </c>
      <c r="B392">
        <v>87</v>
      </c>
      <c r="C392">
        <v>3077.9520000000002</v>
      </c>
      <c r="D392">
        <v>3077.9520000000002</v>
      </c>
      <c r="E392" t="s">
        <v>2871</v>
      </c>
      <c r="F392" t="s">
        <v>805</v>
      </c>
    </row>
    <row r="393" spans="1:6" x14ac:dyDescent="0.35">
      <c r="A393" t="str">
        <f t="shared" si="6"/>
        <v>ET03,88</v>
      </c>
      <c r="B393">
        <v>88</v>
      </c>
      <c r="C393">
        <v>2595.3816000000002</v>
      </c>
      <c r="D393">
        <v>2573.9414615898099</v>
      </c>
      <c r="E393" t="s">
        <v>2871</v>
      </c>
      <c r="F393" t="s">
        <v>805</v>
      </c>
    </row>
    <row r="394" spans="1:6" x14ac:dyDescent="0.35">
      <c r="A394" t="str">
        <f t="shared" si="6"/>
        <v>ET03,89</v>
      </c>
      <c r="B394">
        <v>89</v>
      </c>
      <c r="C394">
        <v>2112.8112000000001</v>
      </c>
      <c r="D394">
        <v>2042.3135826632099</v>
      </c>
      <c r="E394" t="s">
        <v>2871</v>
      </c>
      <c r="F394" t="s">
        <v>805</v>
      </c>
    </row>
    <row r="395" spans="1:6" x14ac:dyDescent="0.35">
      <c r="A395" t="str">
        <f t="shared" si="6"/>
        <v>ET03,90</v>
      </c>
      <c r="B395">
        <v>90</v>
      </c>
      <c r="C395">
        <v>1630.2408</v>
      </c>
      <c r="D395">
        <v>1521.40577294171</v>
      </c>
      <c r="E395" t="s">
        <v>2871</v>
      </c>
      <c r="F395" t="s">
        <v>805</v>
      </c>
    </row>
    <row r="396" spans="1:6" x14ac:dyDescent="0.35">
      <c r="A396" t="str">
        <f t="shared" si="6"/>
        <v>ET03,91</v>
      </c>
      <c r="B396">
        <v>91</v>
      </c>
      <c r="C396">
        <v>1147.6704</v>
      </c>
      <c r="D396">
        <v>1049.5554421468</v>
      </c>
      <c r="E396" t="s">
        <v>2871</v>
      </c>
      <c r="F396" t="s">
        <v>805</v>
      </c>
    </row>
    <row r="397" spans="1:6" x14ac:dyDescent="0.35">
      <c r="A397" t="str">
        <f t="shared" si="6"/>
        <v>ET03,92</v>
      </c>
      <c r="B397">
        <v>92</v>
      </c>
      <c r="C397">
        <v>665.1</v>
      </c>
      <c r="D397">
        <v>665.099999999999</v>
      </c>
      <c r="E397" t="s">
        <v>2871</v>
      </c>
      <c r="F397" t="s">
        <v>805</v>
      </c>
    </row>
    <row r="398" spans="1:6" x14ac:dyDescent="0.35">
      <c r="A398" t="str">
        <f t="shared" si="6"/>
        <v>ET03,93</v>
      </c>
      <c r="B398">
        <v>93</v>
      </c>
      <c r="C398">
        <v>547.80960000000005</v>
      </c>
      <c r="D398">
        <v>395.84159654887799</v>
      </c>
      <c r="E398" t="s">
        <v>2871</v>
      </c>
      <c r="F398" t="s">
        <v>805</v>
      </c>
    </row>
    <row r="399" spans="1:6" x14ac:dyDescent="0.35">
      <c r="A399" t="str">
        <f t="shared" si="6"/>
        <v>ET03,94</v>
      </c>
      <c r="B399">
        <v>94</v>
      </c>
      <c r="C399">
        <v>430.51920000000001</v>
      </c>
      <c r="D399">
        <v>227.44134314533801</v>
      </c>
      <c r="E399" t="s">
        <v>2871</v>
      </c>
      <c r="F399" t="s">
        <v>805</v>
      </c>
    </row>
    <row r="400" spans="1:6" x14ac:dyDescent="0.35">
      <c r="A400" t="str">
        <f t="shared" si="6"/>
        <v>ET03,95</v>
      </c>
      <c r="B400">
        <v>95</v>
      </c>
      <c r="C400">
        <v>313.22879999999998</v>
      </c>
      <c r="D400">
        <v>135.02509146735801</v>
      </c>
      <c r="E400" t="s">
        <v>2871</v>
      </c>
      <c r="F400" t="s">
        <v>805</v>
      </c>
    </row>
    <row r="401" spans="1:6" x14ac:dyDescent="0.35">
      <c r="A401" t="str">
        <f t="shared" si="6"/>
        <v>ET03,96</v>
      </c>
      <c r="B401">
        <v>96</v>
      </c>
      <c r="C401">
        <v>195.9384</v>
      </c>
      <c r="D401">
        <v>93.718693192919105</v>
      </c>
      <c r="E401" t="s">
        <v>2871</v>
      </c>
      <c r="F401" t="s">
        <v>805</v>
      </c>
    </row>
    <row r="402" spans="1:6" x14ac:dyDescent="0.35">
      <c r="A402" t="str">
        <f t="shared" si="6"/>
        <v>ET03,97</v>
      </c>
      <c r="B402">
        <v>97</v>
      </c>
      <c r="C402">
        <v>78.647999999999996</v>
      </c>
      <c r="D402">
        <v>78.647999999999897</v>
      </c>
      <c r="E402" t="s">
        <v>2871</v>
      </c>
      <c r="F402" t="s">
        <v>805</v>
      </c>
    </row>
    <row r="403" spans="1:6" x14ac:dyDescent="0.35">
      <c r="A403" t="str">
        <f t="shared" si="6"/>
        <v>ET03,98</v>
      </c>
      <c r="B403">
        <v>98</v>
      </c>
      <c r="C403">
        <v>69.765333333333302</v>
      </c>
      <c r="D403">
        <v>69.008912911389203</v>
      </c>
      <c r="E403" t="s">
        <v>2871</v>
      </c>
      <c r="F403" t="s">
        <v>805</v>
      </c>
    </row>
    <row r="404" spans="1:6" x14ac:dyDescent="0.35">
      <c r="A404" t="str">
        <f t="shared" si="6"/>
        <v>ET03,99</v>
      </c>
      <c r="B404">
        <v>99</v>
      </c>
      <c r="C404">
        <v>60.882666666666701</v>
      </c>
      <c r="D404">
        <v>60.2775303291114</v>
      </c>
      <c r="E404" t="s">
        <v>2871</v>
      </c>
      <c r="F404" t="s">
        <v>805</v>
      </c>
    </row>
    <row r="405" spans="1:6" x14ac:dyDescent="0.35">
      <c r="A405" t="str">
        <f t="shared" si="6"/>
        <v>ET03,100</v>
      </c>
      <c r="B405">
        <v>100</v>
      </c>
      <c r="C405">
        <v>52</v>
      </c>
      <c r="D405">
        <v>52</v>
      </c>
      <c r="E405" t="s">
        <v>2871</v>
      </c>
      <c r="F405" t="s">
        <v>805</v>
      </c>
    </row>
    <row r="406" spans="1:6" x14ac:dyDescent="0.35">
      <c r="A406" t="str">
        <f t="shared" si="6"/>
        <v>ET04,&lt;1</v>
      </c>
      <c r="B406" t="s">
        <v>119</v>
      </c>
      <c r="C406">
        <v>827183.02577680105</v>
      </c>
      <c r="D406">
        <v>827183.02577680105</v>
      </c>
      <c r="E406" t="s">
        <v>2872</v>
      </c>
      <c r="F406" t="s">
        <v>809</v>
      </c>
    </row>
    <row r="407" spans="1:6" x14ac:dyDescent="0.35">
      <c r="A407" t="str">
        <f t="shared" si="6"/>
        <v>ET04,1</v>
      </c>
      <c r="B407">
        <v>1</v>
      </c>
      <c r="C407">
        <v>795764.990516291</v>
      </c>
      <c r="D407">
        <v>794436.88750485505</v>
      </c>
      <c r="E407" t="s">
        <v>2872</v>
      </c>
      <c r="F407" t="s">
        <v>809</v>
      </c>
    </row>
    <row r="408" spans="1:6" x14ac:dyDescent="0.35">
      <c r="A408" t="str">
        <f t="shared" si="6"/>
        <v>ET04,2</v>
      </c>
      <c r="B408">
        <v>2</v>
      </c>
      <c r="C408">
        <v>764346.95525578002</v>
      </c>
      <c r="D408">
        <v>764346.95525578002</v>
      </c>
      <c r="E408" t="s">
        <v>2872</v>
      </c>
      <c r="F408" t="s">
        <v>809</v>
      </c>
    </row>
    <row r="409" spans="1:6" x14ac:dyDescent="0.35">
      <c r="A409" t="str">
        <f t="shared" si="6"/>
        <v>ET04,3</v>
      </c>
      <c r="B409">
        <v>3</v>
      </c>
      <c r="C409">
        <v>743402.34962968098</v>
      </c>
      <c r="D409">
        <v>738872.76570821903</v>
      </c>
      <c r="E409" t="s">
        <v>2872</v>
      </c>
      <c r="F409" t="s">
        <v>809</v>
      </c>
    </row>
    <row r="410" spans="1:6" x14ac:dyDescent="0.35">
      <c r="A410" t="str">
        <f t="shared" si="6"/>
        <v>ET04,4</v>
      </c>
      <c r="B410">
        <v>4</v>
      </c>
      <c r="C410">
        <v>722457.74400358205</v>
      </c>
      <c r="D410">
        <v>717187.17816389597</v>
      </c>
      <c r="E410" t="s">
        <v>2872</v>
      </c>
      <c r="F410" t="s">
        <v>809</v>
      </c>
    </row>
    <row r="411" spans="1:6" x14ac:dyDescent="0.35">
      <c r="A411" t="str">
        <f t="shared" si="6"/>
        <v>ET04,5</v>
      </c>
      <c r="B411">
        <v>5</v>
      </c>
      <c r="C411">
        <v>701513.13837748196</v>
      </c>
      <c r="D411">
        <v>697766.382580303</v>
      </c>
      <c r="E411" t="s">
        <v>2872</v>
      </c>
      <c r="F411" t="s">
        <v>809</v>
      </c>
    </row>
    <row r="412" spans="1:6" x14ac:dyDescent="0.35">
      <c r="A412" t="str">
        <f t="shared" si="6"/>
        <v>ET04,6</v>
      </c>
      <c r="B412">
        <v>6</v>
      </c>
      <c r="C412">
        <v>680568.53275138303</v>
      </c>
      <c r="D412">
        <v>679086.56891493499</v>
      </c>
      <c r="E412" t="s">
        <v>2872</v>
      </c>
      <c r="F412" t="s">
        <v>809</v>
      </c>
    </row>
    <row r="413" spans="1:6" x14ac:dyDescent="0.35">
      <c r="A413" t="str">
        <f t="shared" si="6"/>
        <v>ET04,7</v>
      </c>
      <c r="B413">
        <v>7</v>
      </c>
      <c r="C413">
        <v>659623.92712528398</v>
      </c>
      <c r="D413">
        <v>659623.92712528398</v>
      </c>
      <c r="E413" t="s">
        <v>2872</v>
      </c>
      <c r="F413" t="s">
        <v>809</v>
      </c>
    </row>
    <row r="414" spans="1:6" x14ac:dyDescent="0.35">
      <c r="A414" t="str">
        <f t="shared" si="6"/>
        <v>ET04,8</v>
      </c>
      <c r="B414">
        <v>8</v>
      </c>
      <c r="C414">
        <v>638163.76732807397</v>
      </c>
      <c r="D414">
        <v>638295.35263535695</v>
      </c>
      <c r="E414" t="s">
        <v>2872</v>
      </c>
      <c r="F414" t="s">
        <v>809</v>
      </c>
    </row>
    <row r="415" spans="1:6" x14ac:dyDescent="0.35">
      <c r="A415" t="str">
        <f t="shared" si="6"/>
        <v>ET04,9</v>
      </c>
      <c r="B415">
        <v>9</v>
      </c>
      <c r="C415">
        <v>616703.60753086302</v>
      </c>
      <c r="D415">
        <v>615780.56273521495</v>
      </c>
      <c r="E415" t="s">
        <v>2872</v>
      </c>
      <c r="F415" t="s">
        <v>809</v>
      </c>
    </row>
    <row r="416" spans="1:6" x14ac:dyDescent="0.35">
      <c r="A416" t="str">
        <f t="shared" si="6"/>
        <v>ET04,10</v>
      </c>
      <c r="B416">
        <v>10</v>
      </c>
      <c r="C416">
        <v>595243.44773365301</v>
      </c>
      <c r="D416">
        <v>593199.98018143105</v>
      </c>
      <c r="E416" t="s">
        <v>2872</v>
      </c>
      <c r="F416" t="s">
        <v>809</v>
      </c>
    </row>
    <row r="417" spans="1:6" x14ac:dyDescent="0.35">
      <c r="A417" t="str">
        <f t="shared" si="6"/>
        <v>ET04,11</v>
      </c>
      <c r="B417">
        <v>11</v>
      </c>
      <c r="C417">
        <v>573783.28793644195</v>
      </c>
      <c r="D417">
        <v>571674.02773057902</v>
      </c>
      <c r="E417" t="s">
        <v>2872</v>
      </c>
      <c r="F417" t="s">
        <v>809</v>
      </c>
    </row>
    <row r="418" spans="1:6" x14ac:dyDescent="0.35">
      <c r="A418" t="str">
        <f t="shared" si="6"/>
        <v>ET04,12</v>
      </c>
      <c r="B418">
        <v>12</v>
      </c>
      <c r="C418">
        <v>552323.12813923205</v>
      </c>
      <c r="D418">
        <v>552323.12813923205</v>
      </c>
      <c r="E418" t="s">
        <v>2872</v>
      </c>
      <c r="F418" t="s">
        <v>809</v>
      </c>
    </row>
    <row r="419" spans="1:6" x14ac:dyDescent="0.35">
      <c r="A419" t="str">
        <f t="shared" si="6"/>
        <v>ET04,13</v>
      </c>
      <c r="B419">
        <v>13</v>
      </c>
      <c r="C419">
        <v>537315.73941146606</v>
      </c>
      <c r="D419">
        <v>535866.71988352598</v>
      </c>
      <c r="E419" t="s">
        <v>2872</v>
      </c>
      <c r="F419" t="s">
        <v>809</v>
      </c>
    </row>
    <row r="420" spans="1:6" x14ac:dyDescent="0.35">
      <c r="A420" t="str">
        <f t="shared" si="6"/>
        <v>ET04,14</v>
      </c>
      <c r="B420">
        <v>14</v>
      </c>
      <c r="C420">
        <v>522308.3506837</v>
      </c>
      <c r="D420">
        <v>521420.30431784398</v>
      </c>
      <c r="E420" t="s">
        <v>2872</v>
      </c>
      <c r="F420" t="s">
        <v>809</v>
      </c>
    </row>
    <row r="421" spans="1:6" x14ac:dyDescent="0.35">
      <c r="A421" t="str">
        <f t="shared" si="6"/>
        <v>ET04,15</v>
      </c>
      <c r="B421">
        <v>15</v>
      </c>
      <c r="C421">
        <v>507300.96195593401</v>
      </c>
      <c r="D421">
        <v>507698.39851613197</v>
      </c>
      <c r="E421" t="s">
        <v>2872</v>
      </c>
      <c r="F421" t="s">
        <v>809</v>
      </c>
    </row>
    <row r="422" spans="1:6" x14ac:dyDescent="0.35">
      <c r="A422" t="str">
        <f t="shared" si="6"/>
        <v>ET04,16</v>
      </c>
      <c r="B422">
        <v>16</v>
      </c>
      <c r="C422">
        <v>492293.57322816801</v>
      </c>
      <c r="D422">
        <v>493415.51955233602</v>
      </c>
      <c r="E422" t="s">
        <v>2872</v>
      </c>
      <c r="F422" t="s">
        <v>809</v>
      </c>
    </row>
    <row r="423" spans="1:6" x14ac:dyDescent="0.35">
      <c r="A423" t="str">
        <f t="shared" si="6"/>
        <v>ET04,17</v>
      </c>
      <c r="B423">
        <v>17</v>
      </c>
      <c r="C423">
        <v>477286.18450040201</v>
      </c>
      <c r="D423">
        <v>477286.18450040201</v>
      </c>
      <c r="E423" t="s">
        <v>2872</v>
      </c>
      <c r="F423" t="s">
        <v>809</v>
      </c>
    </row>
    <row r="424" spans="1:6" x14ac:dyDescent="0.35">
      <c r="A424" t="str">
        <f t="shared" si="6"/>
        <v>ET04,18</v>
      </c>
      <c r="B424">
        <v>18</v>
      </c>
      <c r="C424">
        <v>459593.05189182202</v>
      </c>
      <c r="D424">
        <v>458543.86848188099</v>
      </c>
      <c r="E424" t="s">
        <v>2872</v>
      </c>
      <c r="F424" t="s">
        <v>809</v>
      </c>
    </row>
    <row r="425" spans="1:6" x14ac:dyDescent="0.35">
      <c r="A425" t="str">
        <f t="shared" si="6"/>
        <v>ET04,19</v>
      </c>
      <c r="B425">
        <v>19</v>
      </c>
      <c r="C425">
        <v>441899.91928324098</v>
      </c>
      <c r="D425">
        <v>438497.87880874798</v>
      </c>
      <c r="E425" t="s">
        <v>2872</v>
      </c>
      <c r="F425" t="s">
        <v>809</v>
      </c>
    </row>
    <row r="426" spans="1:6" x14ac:dyDescent="0.35">
      <c r="A426" t="str">
        <f t="shared" si="6"/>
        <v>ET04,20</v>
      </c>
      <c r="B426">
        <v>20</v>
      </c>
      <c r="C426">
        <v>424206.78667466098</v>
      </c>
      <c r="D426">
        <v>418976.48084058601</v>
      </c>
      <c r="E426" t="s">
        <v>2872</v>
      </c>
      <c r="F426" t="s">
        <v>809</v>
      </c>
    </row>
    <row r="427" spans="1:6" x14ac:dyDescent="0.35">
      <c r="A427" t="str">
        <f t="shared" si="6"/>
        <v>ET04,21</v>
      </c>
      <c r="B427">
        <v>21</v>
      </c>
      <c r="C427">
        <v>406513.65406607999</v>
      </c>
      <c r="D427">
        <v>401807.93993697601</v>
      </c>
      <c r="E427" t="s">
        <v>2872</v>
      </c>
      <c r="F427" t="s">
        <v>809</v>
      </c>
    </row>
    <row r="428" spans="1:6" x14ac:dyDescent="0.35">
      <c r="A428" t="str">
        <f t="shared" si="6"/>
        <v>ET04,22</v>
      </c>
      <c r="B428">
        <v>22</v>
      </c>
      <c r="C428">
        <v>388820.5214575</v>
      </c>
      <c r="D428">
        <v>388820.5214575</v>
      </c>
      <c r="E428" t="s">
        <v>2872</v>
      </c>
      <c r="F428" t="s">
        <v>809</v>
      </c>
    </row>
    <row r="429" spans="1:6" x14ac:dyDescent="0.35">
      <c r="A429" t="str">
        <f t="shared" si="6"/>
        <v>ET04,23</v>
      </c>
      <c r="B429">
        <v>23</v>
      </c>
      <c r="C429">
        <v>382108.132875446</v>
      </c>
      <c r="D429">
        <v>381079.84296605701</v>
      </c>
      <c r="E429" t="s">
        <v>2872</v>
      </c>
      <c r="F429" t="s">
        <v>809</v>
      </c>
    </row>
    <row r="430" spans="1:6" x14ac:dyDescent="0.35">
      <c r="A430" t="str">
        <f t="shared" si="6"/>
        <v>ET04,24</v>
      </c>
      <c r="B430">
        <v>24</v>
      </c>
      <c r="C430">
        <v>375395.744293392</v>
      </c>
      <c r="D430">
        <v>376600.93084381899</v>
      </c>
      <c r="E430" t="s">
        <v>2872</v>
      </c>
      <c r="F430" t="s">
        <v>809</v>
      </c>
    </row>
    <row r="431" spans="1:6" x14ac:dyDescent="0.35">
      <c r="A431" t="str">
        <f t="shared" si="6"/>
        <v>ET04,25</v>
      </c>
      <c r="B431">
        <v>25</v>
      </c>
      <c r="C431">
        <v>368683.35571133799</v>
      </c>
      <c r="D431">
        <v>372636.163676275</v>
      </c>
      <c r="E431" t="s">
        <v>2872</v>
      </c>
      <c r="F431" t="s">
        <v>809</v>
      </c>
    </row>
    <row r="432" spans="1:6" x14ac:dyDescent="0.35">
      <c r="A432" t="str">
        <f t="shared" si="6"/>
        <v>ET04,26</v>
      </c>
      <c r="B432">
        <v>26</v>
      </c>
      <c r="C432">
        <v>361970.96712928399</v>
      </c>
      <c r="D432">
        <v>366437.92004891601</v>
      </c>
      <c r="E432" t="s">
        <v>2872</v>
      </c>
      <c r="F432" t="s">
        <v>809</v>
      </c>
    </row>
    <row r="433" spans="1:6" x14ac:dyDescent="0.35">
      <c r="A433" t="str">
        <f t="shared" si="6"/>
        <v>ET04,27</v>
      </c>
      <c r="B433">
        <v>27</v>
      </c>
      <c r="C433">
        <v>355258.57854722999</v>
      </c>
      <c r="D433">
        <v>355258.57854722999</v>
      </c>
      <c r="E433" t="s">
        <v>2872</v>
      </c>
      <c r="F433" t="s">
        <v>809</v>
      </c>
    </row>
    <row r="434" spans="1:6" x14ac:dyDescent="0.35">
      <c r="A434" t="str">
        <f t="shared" si="6"/>
        <v>ET04,28</v>
      </c>
      <c r="B434">
        <v>28</v>
      </c>
      <c r="C434">
        <v>334095.736941182</v>
      </c>
      <c r="D434">
        <v>337318.24349351501</v>
      </c>
      <c r="E434" t="s">
        <v>2872</v>
      </c>
      <c r="F434" t="s">
        <v>809</v>
      </c>
    </row>
    <row r="435" spans="1:6" x14ac:dyDescent="0.35">
      <c r="A435" t="str">
        <f t="shared" si="6"/>
        <v>ET04,29</v>
      </c>
      <c r="B435">
        <v>29</v>
      </c>
      <c r="C435">
        <v>312932.895335134</v>
      </c>
      <c r="D435">
        <v>314707.92215729901</v>
      </c>
      <c r="E435" t="s">
        <v>2872</v>
      </c>
      <c r="F435" t="s">
        <v>809</v>
      </c>
    </row>
    <row r="436" spans="1:6" x14ac:dyDescent="0.35">
      <c r="A436" t="str">
        <f t="shared" si="6"/>
        <v>ET04,30</v>
      </c>
      <c r="B436">
        <v>30</v>
      </c>
      <c r="C436">
        <v>291770.05372908601</v>
      </c>
      <c r="D436">
        <v>290486.34754491597</v>
      </c>
      <c r="E436" t="s">
        <v>2872</v>
      </c>
      <c r="F436" t="s">
        <v>809</v>
      </c>
    </row>
    <row r="437" spans="1:6" x14ac:dyDescent="0.35">
      <c r="A437" t="str">
        <f t="shared" si="6"/>
        <v>ET04,31</v>
      </c>
      <c r="B437">
        <v>31</v>
      </c>
      <c r="C437">
        <v>270607.21212303801</v>
      </c>
      <c r="D437">
        <v>267712.252662702</v>
      </c>
      <c r="E437" t="s">
        <v>2872</v>
      </c>
      <c r="F437" t="s">
        <v>809</v>
      </c>
    </row>
    <row r="438" spans="1:6" x14ac:dyDescent="0.35">
      <c r="A438" t="str">
        <f t="shared" si="6"/>
        <v>ET04,32</v>
      </c>
      <c r="B438">
        <v>32</v>
      </c>
      <c r="C438">
        <v>249444.37051698999</v>
      </c>
      <c r="D438">
        <v>249444.37051698999</v>
      </c>
      <c r="E438" t="s">
        <v>2872</v>
      </c>
      <c r="F438" t="s">
        <v>809</v>
      </c>
    </row>
    <row r="439" spans="1:6" x14ac:dyDescent="0.35">
      <c r="A439" t="str">
        <f t="shared" si="6"/>
        <v>ET04,33</v>
      </c>
      <c r="B439">
        <v>33</v>
      </c>
      <c r="C439">
        <v>243868.623113679</v>
      </c>
      <c r="D439">
        <v>237851.92873365799</v>
      </c>
      <c r="E439" t="s">
        <v>2872</v>
      </c>
      <c r="F439" t="s">
        <v>809</v>
      </c>
    </row>
    <row r="440" spans="1:6" x14ac:dyDescent="0.35">
      <c r="A440" t="str">
        <f t="shared" si="6"/>
        <v>ET04,34</v>
      </c>
      <c r="B440">
        <v>34</v>
      </c>
      <c r="C440">
        <v>238292.87571036801</v>
      </c>
      <c r="D440">
        <v>231546.13341675099</v>
      </c>
      <c r="E440" t="s">
        <v>2872</v>
      </c>
      <c r="F440" t="s">
        <v>809</v>
      </c>
    </row>
    <row r="441" spans="1:6" x14ac:dyDescent="0.35">
      <c r="A441" t="str">
        <f t="shared" si="6"/>
        <v>ET04,35</v>
      </c>
      <c r="B441">
        <v>35</v>
      </c>
      <c r="C441">
        <v>232717.12830705801</v>
      </c>
      <c r="D441">
        <v>228248.68528985401</v>
      </c>
      <c r="E441" t="s">
        <v>2872</v>
      </c>
      <c r="F441" t="s">
        <v>809</v>
      </c>
    </row>
    <row r="442" spans="1:6" x14ac:dyDescent="0.35">
      <c r="A442" t="str">
        <f t="shared" si="6"/>
        <v>ET04,36</v>
      </c>
      <c r="B442">
        <v>36</v>
      </c>
      <c r="C442">
        <v>227141.38090374699</v>
      </c>
      <c r="D442">
        <v>225681.28507655399</v>
      </c>
      <c r="E442" t="s">
        <v>2872</v>
      </c>
      <c r="F442" t="s">
        <v>809</v>
      </c>
    </row>
    <row r="443" spans="1:6" x14ac:dyDescent="0.35">
      <c r="A443" t="str">
        <f t="shared" si="6"/>
        <v>ET04,37</v>
      </c>
      <c r="B443">
        <v>37</v>
      </c>
      <c r="C443">
        <v>221565.633500436</v>
      </c>
      <c r="D443">
        <v>221565.633500436</v>
      </c>
      <c r="E443" t="s">
        <v>2872</v>
      </c>
      <c r="F443" t="s">
        <v>809</v>
      </c>
    </row>
    <row r="444" spans="1:6" x14ac:dyDescent="0.35">
      <c r="A444" t="str">
        <f t="shared" si="6"/>
        <v>ET04,38</v>
      </c>
      <c r="B444">
        <v>38</v>
      </c>
      <c r="C444">
        <v>211328.890913843</v>
      </c>
      <c r="D444">
        <v>214202.301605602</v>
      </c>
      <c r="E444" t="s">
        <v>2872</v>
      </c>
      <c r="F444" t="s">
        <v>809</v>
      </c>
    </row>
    <row r="445" spans="1:6" x14ac:dyDescent="0.35">
      <c r="A445" t="str">
        <f t="shared" si="6"/>
        <v>ET04,39</v>
      </c>
      <c r="B445">
        <v>39</v>
      </c>
      <c r="C445">
        <v>201092.14832725</v>
      </c>
      <c r="D445">
        <v>204207.34171821299</v>
      </c>
      <c r="E445" t="s">
        <v>2872</v>
      </c>
      <c r="F445" t="s">
        <v>809</v>
      </c>
    </row>
    <row r="446" spans="1:6" x14ac:dyDescent="0.35">
      <c r="A446" t="str">
        <f t="shared" si="6"/>
        <v>ET04,40</v>
      </c>
      <c r="B446">
        <v>40</v>
      </c>
      <c r="C446">
        <v>190855.40574065599</v>
      </c>
      <c r="D446">
        <v>192775.67648494401</v>
      </c>
      <c r="E446" t="s">
        <v>2872</v>
      </c>
      <c r="F446" t="s">
        <v>809</v>
      </c>
    </row>
    <row r="447" spans="1:6" x14ac:dyDescent="0.35">
      <c r="A447" t="str">
        <f t="shared" si="6"/>
        <v>ET04,41</v>
      </c>
      <c r="B447">
        <v>41</v>
      </c>
      <c r="C447">
        <v>180618.66315406299</v>
      </c>
      <c r="D447">
        <v>181102.228552471</v>
      </c>
      <c r="E447" t="s">
        <v>2872</v>
      </c>
      <c r="F447" t="s">
        <v>809</v>
      </c>
    </row>
    <row r="448" spans="1:6" x14ac:dyDescent="0.35">
      <c r="A448" t="str">
        <f t="shared" si="6"/>
        <v>ET04,42</v>
      </c>
      <c r="B448">
        <v>42</v>
      </c>
      <c r="C448">
        <v>170381.92056746999</v>
      </c>
      <c r="D448">
        <v>170381.92056746999</v>
      </c>
      <c r="E448" t="s">
        <v>2872</v>
      </c>
      <c r="F448" t="s">
        <v>809</v>
      </c>
    </row>
    <row r="449" spans="1:6" x14ac:dyDescent="0.35">
      <c r="A449" t="str">
        <f t="shared" si="6"/>
        <v>ET04,43</v>
      </c>
      <c r="B449">
        <v>43</v>
      </c>
      <c r="C449">
        <v>164419.125377847</v>
      </c>
      <c r="D449">
        <v>161551.02055366599</v>
      </c>
      <c r="E449" t="s">
        <v>2872</v>
      </c>
      <c r="F449" t="s">
        <v>809</v>
      </c>
    </row>
    <row r="450" spans="1:6" x14ac:dyDescent="0.35">
      <c r="A450" t="str">
        <f t="shared" si="6"/>
        <v>ET04,44</v>
      </c>
      <c r="B450">
        <v>44</v>
      </c>
      <c r="C450">
        <v>158456.330188224</v>
      </c>
      <c r="D450">
        <v>154511.17804298099</v>
      </c>
      <c r="E450" t="s">
        <v>2872</v>
      </c>
      <c r="F450" t="s">
        <v>809</v>
      </c>
    </row>
    <row r="451" spans="1:6" x14ac:dyDescent="0.35">
      <c r="A451" t="str">
        <f t="shared" ref="A451:A514" si="7">_xlfn.CONCAT(E451,",",B451)</f>
        <v>ET04,45</v>
      </c>
      <c r="B451">
        <v>45</v>
      </c>
      <c r="C451">
        <v>152493.534998602</v>
      </c>
      <c r="D451">
        <v>148905.38794438701</v>
      </c>
      <c r="E451" t="s">
        <v>2872</v>
      </c>
      <c r="F451" t="s">
        <v>809</v>
      </c>
    </row>
    <row r="452" spans="1:6" x14ac:dyDescent="0.35">
      <c r="A452" t="str">
        <f t="shared" si="7"/>
        <v>ET04,46</v>
      </c>
      <c r="B452">
        <v>46</v>
      </c>
      <c r="C452">
        <v>146530.73980897901</v>
      </c>
      <c r="D452">
        <v>144376.64516685501</v>
      </c>
      <c r="E452" t="s">
        <v>2872</v>
      </c>
      <c r="F452" t="s">
        <v>809</v>
      </c>
    </row>
    <row r="453" spans="1:6" x14ac:dyDescent="0.35">
      <c r="A453" t="str">
        <f t="shared" si="7"/>
        <v>ET04,47</v>
      </c>
      <c r="B453">
        <v>47</v>
      </c>
      <c r="C453">
        <v>140567.94461935601</v>
      </c>
      <c r="D453">
        <v>140567.94461935601</v>
      </c>
      <c r="E453" t="s">
        <v>2872</v>
      </c>
      <c r="F453" t="s">
        <v>809</v>
      </c>
    </row>
    <row r="454" spans="1:6" x14ac:dyDescent="0.35">
      <c r="A454" t="str">
        <f t="shared" si="7"/>
        <v>ET04,48</v>
      </c>
      <c r="B454">
        <v>48</v>
      </c>
      <c r="C454">
        <v>136869.10132746099</v>
      </c>
      <c r="D454">
        <v>137140.231858971</v>
      </c>
      <c r="E454" t="s">
        <v>2872</v>
      </c>
      <c r="F454" t="s">
        <v>809</v>
      </c>
    </row>
    <row r="455" spans="1:6" x14ac:dyDescent="0.35">
      <c r="A455" t="str">
        <f t="shared" si="7"/>
        <v>ET04,49</v>
      </c>
      <c r="B455">
        <v>49</v>
      </c>
      <c r="C455">
        <v>133170.25803556599</v>
      </c>
      <c r="D455">
        <v>133826.25503521101</v>
      </c>
      <c r="E455" t="s">
        <v>2872</v>
      </c>
      <c r="F455" t="s">
        <v>809</v>
      </c>
    </row>
    <row r="456" spans="1:6" x14ac:dyDescent="0.35">
      <c r="A456" t="str">
        <f t="shared" si="7"/>
        <v>ET04,50</v>
      </c>
      <c r="B456">
        <v>50</v>
      </c>
      <c r="C456">
        <v>129471.414743671</v>
      </c>
      <c r="D456">
        <v>130376.712945696</v>
      </c>
      <c r="E456" t="s">
        <v>2872</v>
      </c>
      <c r="F456" t="s">
        <v>809</v>
      </c>
    </row>
    <row r="457" spans="1:6" x14ac:dyDescent="0.35">
      <c r="A457" t="str">
        <f t="shared" si="7"/>
        <v>ET04,51</v>
      </c>
      <c r="B457">
        <v>51</v>
      </c>
      <c r="C457">
        <v>125772.57145177601</v>
      </c>
      <c r="D457">
        <v>126542.304388046</v>
      </c>
      <c r="E457" t="s">
        <v>2872</v>
      </c>
      <c r="F457" t="s">
        <v>809</v>
      </c>
    </row>
    <row r="458" spans="1:6" x14ac:dyDescent="0.35">
      <c r="A458" t="str">
        <f t="shared" si="7"/>
        <v>ET04,52</v>
      </c>
      <c r="B458">
        <v>52</v>
      </c>
      <c r="C458">
        <v>122073.728159882</v>
      </c>
      <c r="D458">
        <v>122073.728159882</v>
      </c>
      <c r="E458" t="s">
        <v>2872</v>
      </c>
      <c r="F458" t="s">
        <v>809</v>
      </c>
    </row>
    <row r="459" spans="1:6" x14ac:dyDescent="0.35">
      <c r="A459" t="str">
        <f t="shared" si="7"/>
        <v>ET04,53</v>
      </c>
      <c r="B459">
        <v>53</v>
      </c>
      <c r="C459">
        <v>116770.477718147</v>
      </c>
      <c r="D459">
        <v>116834.20054740801</v>
      </c>
      <c r="E459" t="s">
        <v>2872</v>
      </c>
      <c r="F459" t="s">
        <v>809</v>
      </c>
    </row>
    <row r="460" spans="1:6" x14ac:dyDescent="0.35">
      <c r="A460" t="str">
        <f t="shared" si="7"/>
        <v>ET04,54</v>
      </c>
      <c r="B460">
        <v>54</v>
      </c>
      <c r="C460">
        <v>111467.227276412</v>
      </c>
      <c r="D460">
        <v>111137.007791171</v>
      </c>
      <c r="E460" t="s">
        <v>2872</v>
      </c>
      <c r="F460" t="s">
        <v>809</v>
      </c>
    </row>
    <row r="461" spans="1:6" x14ac:dyDescent="0.35">
      <c r="A461" t="str">
        <f t="shared" si="7"/>
        <v>ET04,55</v>
      </c>
      <c r="B461">
        <v>55</v>
      </c>
      <c r="C461">
        <v>106163.976834677</v>
      </c>
      <c r="D461">
        <v>105407.953620304</v>
      </c>
      <c r="E461" t="s">
        <v>2872</v>
      </c>
      <c r="F461" t="s">
        <v>809</v>
      </c>
    </row>
    <row r="462" spans="1:6" x14ac:dyDescent="0.35">
      <c r="A462" t="str">
        <f t="shared" si="7"/>
        <v>ET04,56</v>
      </c>
      <c r="B462">
        <v>56</v>
      </c>
      <c r="C462">
        <v>100860.726392943</v>
      </c>
      <c r="D462">
        <v>100072.841763939</v>
      </c>
      <c r="E462" t="s">
        <v>2872</v>
      </c>
      <c r="F462" t="s">
        <v>809</v>
      </c>
    </row>
    <row r="463" spans="1:6" x14ac:dyDescent="0.35">
      <c r="A463" t="str">
        <f t="shared" si="7"/>
        <v>ET04,57</v>
      </c>
      <c r="B463">
        <v>57</v>
      </c>
      <c r="C463">
        <v>95557.475951207802</v>
      </c>
      <c r="D463">
        <v>95557.475951207802</v>
      </c>
      <c r="E463" t="s">
        <v>2872</v>
      </c>
      <c r="F463" t="s">
        <v>809</v>
      </c>
    </row>
    <row r="464" spans="1:6" x14ac:dyDescent="0.35">
      <c r="A464" t="str">
        <f t="shared" si="7"/>
        <v>ET04,58</v>
      </c>
      <c r="B464">
        <v>58</v>
      </c>
      <c r="C464">
        <v>93022.454542526306</v>
      </c>
      <c r="D464">
        <v>92149.279118011706</v>
      </c>
      <c r="E464" t="s">
        <v>2872</v>
      </c>
      <c r="F464" t="s">
        <v>809</v>
      </c>
    </row>
    <row r="465" spans="1:6" x14ac:dyDescent="0.35">
      <c r="A465" t="str">
        <f t="shared" si="7"/>
        <v>ET04,59</v>
      </c>
      <c r="B465">
        <v>59</v>
      </c>
      <c r="C465">
        <v>90487.433133844796</v>
      </c>
      <c r="D465">
        <v>89582.151027327302</v>
      </c>
      <c r="E465" t="s">
        <v>2872</v>
      </c>
      <c r="F465" t="s">
        <v>809</v>
      </c>
    </row>
    <row r="466" spans="1:6" x14ac:dyDescent="0.35">
      <c r="A466" t="str">
        <f t="shared" si="7"/>
        <v>ET04,60</v>
      </c>
      <c r="B466">
        <v>60</v>
      </c>
      <c r="C466">
        <v>87952.411725163402</v>
      </c>
      <c r="D466">
        <v>87451.610648900198</v>
      </c>
      <c r="E466" t="s">
        <v>2872</v>
      </c>
      <c r="F466" t="s">
        <v>809</v>
      </c>
    </row>
    <row r="467" spans="1:6" x14ac:dyDescent="0.35">
      <c r="A467" t="str">
        <f t="shared" si="7"/>
        <v>ET04,61</v>
      </c>
      <c r="B467">
        <v>61</v>
      </c>
      <c r="C467">
        <v>85417.390316481906</v>
      </c>
      <c r="D467">
        <v>85353.176952476104</v>
      </c>
      <c r="E467" t="s">
        <v>2872</v>
      </c>
      <c r="F467" t="s">
        <v>809</v>
      </c>
    </row>
    <row r="468" spans="1:6" x14ac:dyDescent="0.35">
      <c r="A468" t="str">
        <f t="shared" si="7"/>
        <v>ET04,62</v>
      </c>
      <c r="B468">
        <v>62</v>
      </c>
      <c r="C468">
        <v>82882.368907800395</v>
      </c>
      <c r="D468">
        <v>82882.368907800395</v>
      </c>
      <c r="E468" t="s">
        <v>2872</v>
      </c>
      <c r="F468" t="s">
        <v>809</v>
      </c>
    </row>
    <row r="469" spans="1:6" x14ac:dyDescent="0.35">
      <c r="A469" t="str">
        <f t="shared" si="7"/>
        <v>ET04,63</v>
      </c>
      <c r="B469">
        <v>63</v>
      </c>
      <c r="C469">
        <v>78962.242449801503</v>
      </c>
      <c r="D469">
        <v>79734.672358347307</v>
      </c>
      <c r="E469" t="s">
        <v>2872</v>
      </c>
      <c r="F469" t="s">
        <v>809</v>
      </c>
    </row>
    <row r="470" spans="1:6" x14ac:dyDescent="0.35">
      <c r="A470" t="str">
        <f t="shared" si="7"/>
        <v>ET04,64</v>
      </c>
      <c r="B470">
        <v>64</v>
      </c>
      <c r="C470">
        <v>75042.115991802595</v>
      </c>
      <c r="D470">
        <v>76005.440642504793</v>
      </c>
      <c r="E470" t="s">
        <v>2872</v>
      </c>
      <c r="F470" t="s">
        <v>809</v>
      </c>
    </row>
    <row r="471" spans="1:6" x14ac:dyDescent="0.35">
      <c r="A471" t="str">
        <f t="shared" si="7"/>
        <v>ET04,65</v>
      </c>
      <c r="B471">
        <v>65</v>
      </c>
      <c r="C471">
        <v>71121.989533803804</v>
      </c>
      <c r="D471">
        <v>71889.993972389406</v>
      </c>
      <c r="E471" t="s">
        <v>2872</v>
      </c>
      <c r="F471" t="s">
        <v>809</v>
      </c>
    </row>
    <row r="472" spans="1:6" x14ac:dyDescent="0.35">
      <c r="A472" t="str">
        <f t="shared" si="7"/>
        <v>ET04,66</v>
      </c>
      <c r="B472">
        <v>66</v>
      </c>
      <c r="C472">
        <v>67201.863075804897</v>
      </c>
      <c r="D472">
        <v>67583.652560117698</v>
      </c>
      <c r="E472" t="s">
        <v>2872</v>
      </c>
      <c r="F472" t="s">
        <v>809</v>
      </c>
    </row>
    <row r="473" spans="1:6" x14ac:dyDescent="0.35">
      <c r="A473" t="str">
        <f t="shared" si="7"/>
        <v>ET04,67</v>
      </c>
      <c r="B473">
        <v>67</v>
      </c>
      <c r="C473">
        <v>63281.736617805997</v>
      </c>
      <c r="D473">
        <v>63281.736617805997</v>
      </c>
      <c r="E473" t="s">
        <v>2872</v>
      </c>
      <c r="F473" t="s">
        <v>809</v>
      </c>
    </row>
    <row r="474" spans="1:6" x14ac:dyDescent="0.35">
      <c r="A474" t="str">
        <f t="shared" si="7"/>
        <v>ET04,68</v>
      </c>
      <c r="B474">
        <v>68</v>
      </c>
      <c r="C474">
        <v>59291.128784350403</v>
      </c>
      <c r="D474">
        <v>59136.797966137397</v>
      </c>
      <c r="E474" t="s">
        <v>2872</v>
      </c>
      <c r="F474" t="s">
        <v>809</v>
      </c>
    </row>
    <row r="475" spans="1:6" x14ac:dyDescent="0.35">
      <c r="A475" t="str">
        <f t="shared" si="7"/>
        <v>ET04,69</v>
      </c>
      <c r="B475">
        <v>69</v>
      </c>
      <c r="C475">
        <v>55300.520950894897</v>
      </c>
      <c r="D475">
        <v>55130.314860060302</v>
      </c>
      <c r="E475" t="s">
        <v>2872</v>
      </c>
      <c r="F475" t="s">
        <v>809</v>
      </c>
    </row>
    <row r="476" spans="1:6" x14ac:dyDescent="0.35">
      <c r="A476" t="str">
        <f t="shared" si="7"/>
        <v>ET04,70</v>
      </c>
      <c r="B476">
        <v>70</v>
      </c>
      <c r="C476">
        <v>51309.913117439297</v>
      </c>
      <c r="D476">
        <v>51200.9971630898</v>
      </c>
      <c r="E476" t="s">
        <v>2872</v>
      </c>
      <c r="F476" t="s">
        <v>809</v>
      </c>
    </row>
    <row r="477" spans="1:6" x14ac:dyDescent="0.35">
      <c r="A477" t="str">
        <f t="shared" si="7"/>
        <v>ET04,71</v>
      </c>
      <c r="B477">
        <v>71</v>
      </c>
      <c r="C477">
        <v>47319.305283983798</v>
      </c>
      <c r="D477">
        <v>47287.554738740801</v>
      </c>
      <c r="E477" t="s">
        <v>2872</v>
      </c>
      <c r="F477" t="s">
        <v>809</v>
      </c>
    </row>
    <row r="478" spans="1:6" x14ac:dyDescent="0.35">
      <c r="A478" t="str">
        <f t="shared" si="7"/>
        <v>ET04,72</v>
      </c>
      <c r="B478">
        <v>72</v>
      </c>
      <c r="C478">
        <v>43328.697450528198</v>
      </c>
      <c r="D478">
        <v>43328.697450528198</v>
      </c>
      <c r="E478" t="s">
        <v>2872</v>
      </c>
      <c r="F478" t="s">
        <v>809</v>
      </c>
    </row>
    <row r="479" spans="1:6" x14ac:dyDescent="0.35">
      <c r="A479" t="str">
        <f t="shared" si="7"/>
        <v>ET04,73</v>
      </c>
      <c r="B479">
        <v>73</v>
      </c>
      <c r="C479">
        <v>39573.716412127702</v>
      </c>
      <c r="D479">
        <v>39293.9012338389</v>
      </c>
      <c r="E479" t="s">
        <v>2872</v>
      </c>
      <c r="F479" t="s">
        <v>809</v>
      </c>
    </row>
    <row r="480" spans="1:6" x14ac:dyDescent="0.35">
      <c r="A480" t="str">
        <f t="shared" si="7"/>
        <v>ET04,74</v>
      </c>
      <c r="B480">
        <v>74</v>
      </c>
      <c r="C480">
        <v>35818.735373727199</v>
      </c>
      <c r="D480">
        <v>35275.706311547503</v>
      </c>
      <c r="E480" t="s">
        <v>2872</v>
      </c>
      <c r="F480" t="s">
        <v>809</v>
      </c>
    </row>
    <row r="481" spans="1:6" x14ac:dyDescent="0.35">
      <c r="A481" t="str">
        <f t="shared" si="7"/>
        <v>ET04,75</v>
      </c>
      <c r="B481">
        <v>75</v>
      </c>
      <c r="C481">
        <v>32063.754335326801</v>
      </c>
      <c r="D481">
        <v>31397.418978400601</v>
      </c>
      <c r="E481" t="s">
        <v>2872</v>
      </c>
      <c r="F481" t="s">
        <v>809</v>
      </c>
    </row>
    <row r="482" spans="1:6" x14ac:dyDescent="0.35">
      <c r="A482" t="str">
        <f t="shared" si="7"/>
        <v>ET04,76</v>
      </c>
      <c r="B482">
        <v>76</v>
      </c>
      <c r="C482">
        <v>28308.773296926302</v>
      </c>
      <c r="D482">
        <v>27782.345529144499</v>
      </c>
      <c r="E482" t="s">
        <v>2872</v>
      </c>
      <c r="F482" t="s">
        <v>809</v>
      </c>
    </row>
    <row r="483" spans="1:6" x14ac:dyDescent="0.35">
      <c r="A483" t="str">
        <f t="shared" si="7"/>
        <v>ET04,77</v>
      </c>
      <c r="B483">
        <v>77</v>
      </c>
      <c r="C483">
        <v>24553.792258525798</v>
      </c>
      <c r="D483">
        <v>24553.792258525798</v>
      </c>
      <c r="E483" t="s">
        <v>2872</v>
      </c>
      <c r="F483" t="s">
        <v>809</v>
      </c>
    </row>
    <row r="484" spans="1:6" x14ac:dyDescent="0.35">
      <c r="A484" t="str">
        <f t="shared" si="7"/>
        <v>ET04,78</v>
      </c>
      <c r="B484">
        <v>78</v>
      </c>
      <c r="C484">
        <v>22392.333806820599</v>
      </c>
      <c r="D484">
        <v>21796.841070081999</v>
      </c>
      <c r="E484" t="s">
        <v>2872</v>
      </c>
      <c r="F484" t="s">
        <v>809</v>
      </c>
    </row>
    <row r="485" spans="1:6" x14ac:dyDescent="0.35">
      <c r="A485" t="str">
        <f t="shared" si="7"/>
        <v>ET04,79</v>
      </c>
      <c r="B485">
        <v>79</v>
      </c>
      <c r="C485">
        <v>20230.875355115499</v>
      </c>
      <c r="D485">
        <v>19443.676302514901</v>
      </c>
      <c r="E485" t="s">
        <v>2872</v>
      </c>
      <c r="F485" t="s">
        <v>809</v>
      </c>
    </row>
    <row r="486" spans="1:6" x14ac:dyDescent="0.35">
      <c r="A486" t="str">
        <f t="shared" si="7"/>
        <v>ET04,80</v>
      </c>
      <c r="B486">
        <v>80</v>
      </c>
      <c r="C486">
        <v>18069.4169034103</v>
      </c>
      <c r="D486">
        <v>17388.257903317</v>
      </c>
      <c r="E486" t="s">
        <v>2872</v>
      </c>
      <c r="F486" t="s">
        <v>809</v>
      </c>
    </row>
    <row r="487" spans="1:6" x14ac:dyDescent="0.35">
      <c r="A487" t="str">
        <f t="shared" si="7"/>
        <v>ET04,81</v>
      </c>
      <c r="B487">
        <v>81</v>
      </c>
      <c r="C487">
        <v>15907.958451705201</v>
      </c>
      <c r="D487">
        <v>15524.5458199812</v>
      </c>
      <c r="E487" t="s">
        <v>2872</v>
      </c>
      <c r="F487" t="s">
        <v>809</v>
      </c>
    </row>
    <row r="488" spans="1:6" x14ac:dyDescent="0.35">
      <c r="A488" t="str">
        <f t="shared" si="7"/>
        <v>ET04,82</v>
      </c>
      <c r="B488">
        <v>82</v>
      </c>
      <c r="C488">
        <v>13746.5</v>
      </c>
      <c r="D488">
        <v>13746.5</v>
      </c>
      <c r="E488" t="s">
        <v>2872</v>
      </c>
      <c r="F488" t="s">
        <v>809</v>
      </c>
    </row>
    <row r="489" spans="1:6" x14ac:dyDescent="0.35">
      <c r="A489" t="str">
        <f t="shared" si="7"/>
        <v>ET04,83</v>
      </c>
      <c r="B489">
        <v>83</v>
      </c>
      <c r="C489">
        <v>12108.633599999999</v>
      </c>
      <c r="D489">
        <v>11973.0988307649</v>
      </c>
      <c r="E489" t="s">
        <v>2872</v>
      </c>
      <c r="F489" t="s">
        <v>809</v>
      </c>
    </row>
    <row r="490" spans="1:6" x14ac:dyDescent="0.35">
      <c r="A490" t="str">
        <f t="shared" si="7"/>
        <v>ET04,84</v>
      </c>
      <c r="B490">
        <v>84</v>
      </c>
      <c r="C490">
        <v>10470.7672</v>
      </c>
      <c r="D490">
        <v>10223.394459262299</v>
      </c>
      <c r="E490" t="s">
        <v>2872</v>
      </c>
      <c r="F490" t="s">
        <v>809</v>
      </c>
    </row>
    <row r="491" spans="1:6" x14ac:dyDescent="0.35">
      <c r="A491" t="str">
        <f t="shared" si="7"/>
        <v>ET04,85</v>
      </c>
      <c r="B491">
        <v>85</v>
      </c>
      <c r="C491">
        <v>8832.9007999999994</v>
      </c>
      <c r="D491">
        <v>8541.4574723772603</v>
      </c>
      <c r="E491" t="s">
        <v>2872</v>
      </c>
      <c r="F491" t="s">
        <v>809</v>
      </c>
    </row>
    <row r="492" spans="1:6" x14ac:dyDescent="0.35">
      <c r="A492" t="str">
        <f t="shared" si="7"/>
        <v>ET04,86</v>
      </c>
      <c r="B492">
        <v>86</v>
      </c>
      <c r="C492">
        <v>7195.0343999999996</v>
      </c>
      <c r="D492">
        <v>6971.3584569947998</v>
      </c>
      <c r="E492" t="s">
        <v>2872</v>
      </c>
      <c r="F492" t="s">
        <v>809</v>
      </c>
    </row>
    <row r="493" spans="1:6" x14ac:dyDescent="0.35">
      <c r="A493" t="str">
        <f t="shared" si="7"/>
        <v>ET04,87</v>
      </c>
      <c r="B493">
        <v>87</v>
      </c>
      <c r="C493">
        <v>5557.1679999999997</v>
      </c>
      <c r="D493">
        <v>5557.1679999999997</v>
      </c>
      <c r="E493" t="s">
        <v>2872</v>
      </c>
      <c r="F493" t="s">
        <v>809</v>
      </c>
    </row>
    <row r="494" spans="1:6" x14ac:dyDescent="0.35">
      <c r="A494" t="str">
        <f t="shared" si="7"/>
        <v>ET04,88</v>
      </c>
      <c r="B494">
        <v>88</v>
      </c>
      <c r="C494">
        <v>4685.9444000000003</v>
      </c>
      <c r="D494">
        <v>4333.6265712233999</v>
      </c>
      <c r="E494" t="s">
        <v>2872</v>
      </c>
      <c r="F494" t="s">
        <v>809</v>
      </c>
    </row>
    <row r="495" spans="1:6" x14ac:dyDescent="0.35">
      <c r="A495" t="str">
        <f t="shared" si="7"/>
        <v>ET04,89</v>
      </c>
      <c r="B495">
        <v>89</v>
      </c>
      <c r="C495">
        <v>3814.7208000000001</v>
      </c>
      <c r="D495">
        <v>3298.15417227733</v>
      </c>
      <c r="E495" t="s">
        <v>2872</v>
      </c>
      <c r="F495" t="s">
        <v>809</v>
      </c>
    </row>
    <row r="496" spans="1:6" x14ac:dyDescent="0.35">
      <c r="A496" t="str">
        <f t="shared" si="7"/>
        <v>ET04,90</v>
      </c>
      <c r="B496">
        <v>90</v>
      </c>
      <c r="C496">
        <v>2943.4971999999998</v>
      </c>
      <c r="D496">
        <v>2438.8406877195498</v>
      </c>
      <c r="E496" t="s">
        <v>2872</v>
      </c>
      <c r="F496" t="s">
        <v>809</v>
      </c>
    </row>
    <row r="497" spans="1:6" x14ac:dyDescent="0.35">
      <c r="A497" t="str">
        <f t="shared" si="7"/>
        <v>ET04,91</v>
      </c>
      <c r="B497">
        <v>91</v>
      </c>
      <c r="C497">
        <v>2072.2736</v>
      </c>
      <c r="D497">
        <v>1743.77600210785</v>
      </c>
      <c r="E497" t="s">
        <v>2872</v>
      </c>
      <c r="F497" t="s">
        <v>809</v>
      </c>
    </row>
    <row r="498" spans="1:6" x14ac:dyDescent="0.35">
      <c r="A498" t="str">
        <f t="shared" si="7"/>
        <v>ET04,92</v>
      </c>
      <c r="B498">
        <v>92</v>
      </c>
      <c r="C498">
        <v>1201.05</v>
      </c>
      <c r="D498">
        <v>1201.05</v>
      </c>
      <c r="E498" t="s">
        <v>2872</v>
      </c>
      <c r="F498" t="s">
        <v>809</v>
      </c>
    </row>
    <row r="499" spans="1:6" x14ac:dyDescent="0.35">
      <c r="A499" t="str">
        <f t="shared" si="7"/>
        <v>ET04,93</v>
      </c>
      <c r="B499">
        <v>93</v>
      </c>
      <c r="C499">
        <v>989.21360000000004</v>
      </c>
      <c r="D499">
        <v>797.04234034145304</v>
      </c>
      <c r="E499" t="s">
        <v>2872</v>
      </c>
      <c r="F499" t="s">
        <v>809</v>
      </c>
    </row>
    <row r="500" spans="1:6" x14ac:dyDescent="0.35">
      <c r="A500" t="str">
        <f t="shared" si="7"/>
        <v>ET04,94</v>
      </c>
      <c r="B500">
        <v>94</v>
      </c>
      <c r="C500">
        <v>777.37720000000002</v>
      </c>
      <c r="D500">
        <v>511.29177962835701</v>
      </c>
      <c r="E500" t="s">
        <v>2872</v>
      </c>
      <c r="F500" t="s">
        <v>809</v>
      </c>
    </row>
    <row r="501" spans="1:6" x14ac:dyDescent="0.35">
      <c r="A501" t="str">
        <f t="shared" si="7"/>
        <v>ET04,95</v>
      </c>
      <c r="B501">
        <v>95</v>
      </c>
      <c r="C501">
        <v>565.54079999999999</v>
      </c>
      <c r="D501">
        <v>321.62684874453498</v>
      </c>
      <c r="E501" t="s">
        <v>2872</v>
      </c>
      <c r="F501" t="s">
        <v>809</v>
      </c>
    </row>
    <row r="502" spans="1:6" x14ac:dyDescent="0.35">
      <c r="A502" t="str">
        <f t="shared" si="7"/>
        <v>ET04,96</v>
      </c>
      <c r="B502">
        <v>96</v>
      </c>
      <c r="C502">
        <v>353.70440000000002</v>
      </c>
      <c r="D502">
        <v>205.876078573808</v>
      </c>
      <c r="E502" t="s">
        <v>2872</v>
      </c>
      <c r="F502" t="s">
        <v>809</v>
      </c>
    </row>
    <row r="503" spans="1:6" x14ac:dyDescent="0.35">
      <c r="A503" t="str">
        <f t="shared" si="7"/>
        <v>ET04,97</v>
      </c>
      <c r="B503">
        <v>97</v>
      </c>
      <c r="C503">
        <v>141.86799999999999</v>
      </c>
      <c r="D503">
        <v>141.86799999999999</v>
      </c>
      <c r="E503" t="s">
        <v>2872</v>
      </c>
      <c r="F503" t="s">
        <v>809</v>
      </c>
    </row>
    <row r="504" spans="1:6" x14ac:dyDescent="0.35">
      <c r="A504" t="str">
        <f t="shared" si="7"/>
        <v>ET04,98</v>
      </c>
      <c r="B504">
        <v>98</v>
      </c>
      <c r="C504">
        <v>125.91200000000001</v>
      </c>
      <c r="D504">
        <v>109.483543066255</v>
      </c>
      <c r="E504" t="s">
        <v>2872</v>
      </c>
      <c r="F504" t="s">
        <v>809</v>
      </c>
    </row>
    <row r="505" spans="1:6" x14ac:dyDescent="0.35">
      <c r="A505" t="str">
        <f t="shared" si="7"/>
        <v>ET04,99</v>
      </c>
      <c r="B505">
        <v>99</v>
      </c>
      <c r="C505">
        <v>109.956</v>
      </c>
      <c r="D505">
        <v>96.813234453003901</v>
      </c>
      <c r="E505" t="s">
        <v>2872</v>
      </c>
      <c r="F505" t="s">
        <v>809</v>
      </c>
    </row>
    <row r="506" spans="1:6" x14ac:dyDescent="0.35">
      <c r="A506" t="str">
        <f t="shared" si="7"/>
        <v>ET04,100</v>
      </c>
      <c r="B506">
        <v>100</v>
      </c>
      <c r="C506">
        <v>94</v>
      </c>
      <c r="D506">
        <v>94</v>
      </c>
      <c r="E506" t="s">
        <v>2872</v>
      </c>
      <c r="F506" t="s">
        <v>809</v>
      </c>
    </row>
    <row r="507" spans="1:6" x14ac:dyDescent="0.35">
      <c r="A507" t="str">
        <f t="shared" si="7"/>
        <v>ET05,&lt;1</v>
      </c>
      <c r="B507" t="s">
        <v>119</v>
      </c>
      <c r="C507">
        <v>76260.637145864705</v>
      </c>
      <c r="D507">
        <v>76260.637145864705</v>
      </c>
      <c r="E507" t="s">
        <v>2873</v>
      </c>
      <c r="F507" t="s">
        <v>2874</v>
      </c>
    </row>
    <row r="508" spans="1:6" x14ac:dyDescent="0.35">
      <c r="A508" t="str">
        <f t="shared" si="7"/>
        <v>ET05,1</v>
      </c>
      <c r="B508">
        <v>1</v>
      </c>
      <c r="C508">
        <v>73364.104379134602</v>
      </c>
      <c r="D508">
        <v>72681.416328357707</v>
      </c>
      <c r="E508" t="s">
        <v>2873</v>
      </c>
      <c r="F508" t="s">
        <v>2874</v>
      </c>
    </row>
    <row r="509" spans="1:6" x14ac:dyDescent="0.35">
      <c r="A509" t="str">
        <f t="shared" si="7"/>
        <v>ET05,2</v>
      </c>
      <c r="B509">
        <v>2</v>
      </c>
      <c r="C509">
        <v>70467.571612404499</v>
      </c>
      <c r="D509">
        <v>70467.571612404499</v>
      </c>
      <c r="E509" t="s">
        <v>2873</v>
      </c>
      <c r="F509" t="s">
        <v>2874</v>
      </c>
    </row>
    <row r="510" spans="1:6" x14ac:dyDescent="0.35">
      <c r="A510" t="str">
        <f t="shared" si="7"/>
        <v>ET05,3</v>
      </c>
      <c r="B510">
        <v>3</v>
      </c>
      <c r="C510">
        <v>73755.971483576199</v>
      </c>
      <c r="D510">
        <v>70658.418442422393</v>
      </c>
      <c r="E510" t="s">
        <v>2873</v>
      </c>
      <c r="F510" t="s">
        <v>2874</v>
      </c>
    </row>
    <row r="511" spans="1:6" x14ac:dyDescent="0.35">
      <c r="A511" t="str">
        <f t="shared" si="7"/>
        <v>ET05,4</v>
      </c>
      <c r="B511">
        <v>4</v>
      </c>
      <c r="C511">
        <v>77044.371354747796</v>
      </c>
      <c r="D511">
        <v>72989.029634282502</v>
      </c>
      <c r="E511" t="s">
        <v>2873</v>
      </c>
      <c r="F511" t="s">
        <v>2874</v>
      </c>
    </row>
    <row r="512" spans="1:6" x14ac:dyDescent="0.35">
      <c r="A512" t="str">
        <f t="shared" si="7"/>
        <v>ET05,5</v>
      </c>
      <c r="B512">
        <v>5</v>
      </c>
      <c r="C512">
        <v>80332.771225919496</v>
      </c>
      <c r="D512">
        <v>76868.417346719507</v>
      </c>
      <c r="E512" t="s">
        <v>2873</v>
      </c>
      <c r="F512" t="s">
        <v>2874</v>
      </c>
    </row>
    <row r="513" spans="1:6" x14ac:dyDescent="0.35">
      <c r="A513" t="str">
        <f t="shared" si="7"/>
        <v>ET05,6</v>
      </c>
      <c r="B513">
        <v>6</v>
      </c>
      <c r="C513">
        <v>83621.171097091195</v>
      </c>
      <c r="D513">
        <v>81705.593738468</v>
      </c>
      <c r="E513" t="s">
        <v>2873</v>
      </c>
      <c r="F513" t="s">
        <v>2874</v>
      </c>
    </row>
    <row r="514" spans="1:6" x14ac:dyDescent="0.35">
      <c r="A514" t="str">
        <f t="shared" si="7"/>
        <v>ET05,7</v>
      </c>
      <c r="B514">
        <v>7</v>
      </c>
      <c r="C514">
        <v>86909.570968262793</v>
      </c>
      <c r="D514">
        <v>86909.570968262793</v>
      </c>
      <c r="E514" t="s">
        <v>2873</v>
      </c>
      <c r="F514" t="s">
        <v>2874</v>
      </c>
    </row>
    <row r="515" spans="1:6" x14ac:dyDescent="0.35">
      <c r="A515" t="str">
        <f t="shared" ref="A515:A578" si="8">_xlfn.CONCAT(E515,",",B515)</f>
        <v>ET05,8</v>
      </c>
      <c r="B515">
        <v>8</v>
      </c>
      <c r="C515">
        <v>89781.606671318994</v>
      </c>
      <c r="D515">
        <v>91917.544028757693</v>
      </c>
      <c r="E515" t="s">
        <v>2873</v>
      </c>
      <c r="F515" t="s">
        <v>2874</v>
      </c>
    </row>
    <row r="516" spans="1:6" x14ac:dyDescent="0.35">
      <c r="A516" t="str">
        <f t="shared" si="8"/>
        <v>ET05,9</v>
      </c>
      <c r="B516">
        <v>9</v>
      </c>
      <c r="C516">
        <v>92653.642374375093</v>
      </c>
      <c r="D516">
        <v>96279.439248283306</v>
      </c>
      <c r="E516" t="s">
        <v>2873</v>
      </c>
      <c r="F516" t="s">
        <v>2874</v>
      </c>
    </row>
    <row r="517" spans="1:6" x14ac:dyDescent="0.35">
      <c r="A517" t="str">
        <f t="shared" si="8"/>
        <v>ET05,10</v>
      </c>
      <c r="B517">
        <v>10</v>
      </c>
      <c r="C517">
        <v>95525.678077431294</v>
      </c>
      <c r="D517">
        <v>99573.365789089497</v>
      </c>
      <c r="E517" t="s">
        <v>2873</v>
      </c>
      <c r="F517" t="s">
        <v>2874</v>
      </c>
    </row>
    <row r="518" spans="1:6" x14ac:dyDescent="0.35">
      <c r="A518" t="str">
        <f t="shared" si="8"/>
        <v>ET05,11</v>
      </c>
      <c r="B518">
        <v>11</v>
      </c>
      <c r="C518">
        <v>98397.713780487393</v>
      </c>
      <c r="D518">
        <v>101377.432813426</v>
      </c>
      <c r="E518" t="s">
        <v>2873</v>
      </c>
      <c r="F518" t="s">
        <v>2874</v>
      </c>
    </row>
    <row r="519" spans="1:6" x14ac:dyDescent="0.35">
      <c r="A519" t="str">
        <f t="shared" si="8"/>
        <v>ET05,12</v>
      </c>
      <c r="B519">
        <v>12</v>
      </c>
      <c r="C519">
        <v>101269.749483544</v>
      </c>
      <c r="D519">
        <v>101269.749483544</v>
      </c>
      <c r="E519" t="s">
        <v>2873</v>
      </c>
      <c r="F519" t="s">
        <v>2874</v>
      </c>
    </row>
    <row r="520" spans="1:6" x14ac:dyDescent="0.35">
      <c r="A520" t="str">
        <f t="shared" si="8"/>
        <v>ET05,13</v>
      </c>
      <c r="B520">
        <v>13</v>
      </c>
      <c r="C520">
        <v>96870.464188311395</v>
      </c>
      <c r="D520">
        <v>99004.300360153502</v>
      </c>
      <c r="E520" t="s">
        <v>2873</v>
      </c>
      <c r="F520" t="s">
        <v>2874</v>
      </c>
    </row>
    <row r="521" spans="1:6" x14ac:dyDescent="0.35">
      <c r="A521" t="str">
        <f t="shared" si="8"/>
        <v>ET05,14</v>
      </c>
      <c r="B521">
        <v>14</v>
      </c>
      <c r="C521">
        <v>92471.178893079094</v>
      </c>
      <c r="D521">
        <v>95038.571597818096</v>
      </c>
      <c r="E521" t="s">
        <v>2873</v>
      </c>
      <c r="F521" t="s">
        <v>2874</v>
      </c>
    </row>
    <row r="522" spans="1:6" x14ac:dyDescent="0.35">
      <c r="A522" t="str">
        <f t="shared" si="8"/>
        <v>ET05,15</v>
      </c>
      <c r="B522">
        <v>15</v>
      </c>
      <c r="C522">
        <v>88071.893597846894</v>
      </c>
      <c r="D522">
        <v>90005.9247495616</v>
      </c>
      <c r="E522" t="s">
        <v>2873</v>
      </c>
      <c r="F522" t="s">
        <v>2874</v>
      </c>
    </row>
    <row r="523" spans="1:6" x14ac:dyDescent="0.35">
      <c r="A523" t="str">
        <f t="shared" si="8"/>
        <v>ET05,16</v>
      </c>
      <c r="B523">
        <v>16</v>
      </c>
      <c r="C523">
        <v>83672.608302614593</v>
      </c>
      <c r="D523">
        <v>84539.721368408296</v>
      </c>
      <c r="E523" t="s">
        <v>2873</v>
      </c>
      <c r="F523" t="s">
        <v>2874</v>
      </c>
    </row>
    <row r="524" spans="1:6" x14ac:dyDescent="0.35">
      <c r="A524" t="str">
        <f t="shared" si="8"/>
        <v>ET05,17</v>
      </c>
      <c r="B524">
        <v>17</v>
      </c>
      <c r="C524">
        <v>79273.323007382394</v>
      </c>
      <c r="D524">
        <v>79273.323007382394</v>
      </c>
      <c r="E524" t="s">
        <v>2873</v>
      </c>
      <c r="F524" t="s">
        <v>2874</v>
      </c>
    </row>
    <row r="525" spans="1:6" x14ac:dyDescent="0.35">
      <c r="A525" t="str">
        <f t="shared" si="8"/>
        <v>ET05,18</v>
      </c>
      <c r="B525">
        <v>18</v>
      </c>
      <c r="C525">
        <v>75608.904260598996</v>
      </c>
      <c r="D525">
        <v>74702.852566815898</v>
      </c>
      <c r="E525" t="s">
        <v>2873</v>
      </c>
      <c r="F525" t="s">
        <v>2874</v>
      </c>
    </row>
    <row r="526" spans="1:6" x14ac:dyDescent="0.35">
      <c r="A526" t="str">
        <f t="shared" si="8"/>
        <v>ET05,19</v>
      </c>
      <c r="B526">
        <v>19</v>
      </c>
      <c r="C526">
        <v>71944.485513815496</v>
      </c>
      <c r="D526">
        <v>70775.478336271102</v>
      </c>
      <c r="E526" t="s">
        <v>2873</v>
      </c>
      <c r="F526" t="s">
        <v>2874</v>
      </c>
    </row>
    <row r="527" spans="1:6" x14ac:dyDescent="0.35">
      <c r="A527" t="str">
        <f t="shared" si="8"/>
        <v>ET05,20</v>
      </c>
      <c r="B527">
        <v>20</v>
      </c>
      <c r="C527">
        <v>68280.066767032098</v>
      </c>
      <c r="D527">
        <v>67301.129952617805</v>
      </c>
      <c r="E527" t="s">
        <v>2873</v>
      </c>
      <c r="F527" t="s">
        <v>2874</v>
      </c>
    </row>
    <row r="528" spans="1:6" x14ac:dyDescent="0.35">
      <c r="A528" t="str">
        <f t="shared" si="8"/>
        <v>ET05,21</v>
      </c>
      <c r="B528">
        <v>21</v>
      </c>
      <c r="C528">
        <v>64615.648020248598</v>
      </c>
      <c r="D528">
        <v>64089.737052725897</v>
      </c>
      <c r="E528" t="s">
        <v>2873</v>
      </c>
      <c r="F528" t="s">
        <v>2874</v>
      </c>
    </row>
    <row r="529" spans="1:6" x14ac:dyDescent="0.35">
      <c r="A529" t="str">
        <f t="shared" si="8"/>
        <v>ET05,22</v>
      </c>
      <c r="B529">
        <v>22</v>
      </c>
      <c r="C529">
        <v>60951.2292734652</v>
      </c>
      <c r="D529">
        <v>60951.2292734652</v>
      </c>
      <c r="E529" t="s">
        <v>2873</v>
      </c>
      <c r="F529" t="s">
        <v>2874</v>
      </c>
    </row>
    <row r="530" spans="1:6" x14ac:dyDescent="0.35">
      <c r="A530" t="str">
        <f t="shared" si="8"/>
        <v>ET05,23</v>
      </c>
      <c r="B530">
        <v>23</v>
      </c>
      <c r="C530">
        <v>58381.286738246199</v>
      </c>
      <c r="D530">
        <v>57762.752348667898</v>
      </c>
      <c r="E530" t="s">
        <v>2873</v>
      </c>
      <c r="F530" t="s">
        <v>2874</v>
      </c>
    </row>
    <row r="531" spans="1:6" x14ac:dyDescent="0.35">
      <c r="A531" t="str">
        <f t="shared" si="8"/>
        <v>ET05,24</v>
      </c>
      <c r="B531">
        <v>24</v>
      </c>
      <c r="C531">
        <v>55811.344203027104</v>
      </c>
      <c r="D531">
        <v>54670.316400015799</v>
      </c>
      <c r="E531" t="s">
        <v>2873</v>
      </c>
      <c r="F531" t="s">
        <v>2874</v>
      </c>
    </row>
    <row r="532" spans="1:6" x14ac:dyDescent="0.35">
      <c r="A532" t="str">
        <f t="shared" si="8"/>
        <v>ET05,25</v>
      </c>
      <c r="B532">
        <v>25</v>
      </c>
      <c r="C532">
        <v>53241.401667808103</v>
      </c>
      <c r="D532">
        <v>51887.147646152698</v>
      </c>
      <c r="E532" t="s">
        <v>2873</v>
      </c>
      <c r="F532" t="s">
        <v>2874</v>
      </c>
    </row>
    <row r="533" spans="1:6" x14ac:dyDescent="0.35">
      <c r="A533" t="str">
        <f t="shared" si="8"/>
        <v>ET05,26</v>
      </c>
      <c r="B533">
        <v>26</v>
      </c>
      <c r="C533">
        <v>50671.459132589</v>
      </c>
      <c r="D533">
        <v>49626.472305722797</v>
      </c>
      <c r="E533" t="s">
        <v>2873</v>
      </c>
      <c r="F533" t="s">
        <v>2874</v>
      </c>
    </row>
    <row r="534" spans="1:6" x14ac:dyDescent="0.35">
      <c r="A534" t="str">
        <f t="shared" si="8"/>
        <v>ET05,27</v>
      </c>
      <c r="B534">
        <v>27</v>
      </c>
      <c r="C534">
        <v>48101.516597369999</v>
      </c>
      <c r="D534">
        <v>48101.516597369999</v>
      </c>
      <c r="E534" t="s">
        <v>2873</v>
      </c>
      <c r="F534" t="s">
        <v>2874</v>
      </c>
    </row>
    <row r="535" spans="1:6" x14ac:dyDescent="0.35">
      <c r="A535" t="str">
        <f t="shared" si="8"/>
        <v>ET05,28</v>
      </c>
      <c r="B535">
        <v>28</v>
      </c>
      <c r="C535">
        <v>48054.444040607603</v>
      </c>
      <c r="D535">
        <v>47436.632368732397</v>
      </c>
      <c r="E535" t="s">
        <v>2873</v>
      </c>
      <c r="F535" t="s">
        <v>2874</v>
      </c>
    </row>
    <row r="536" spans="1:6" x14ac:dyDescent="0.35">
      <c r="A536" t="str">
        <f t="shared" si="8"/>
        <v>ET05,29</v>
      </c>
      <c r="B536">
        <v>29</v>
      </c>
      <c r="C536">
        <v>48007.3714838452</v>
      </c>
      <c r="D536">
        <v>47400.673983424203</v>
      </c>
      <c r="E536" t="s">
        <v>2873</v>
      </c>
      <c r="F536" t="s">
        <v>2874</v>
      </c>
    </row>
    <row r="537" spans="1:6" x14ac:dyDescent="0.35">
      <c r="A537" t="str">
        <f t="shared" si="8"/>
        <v>ET05,30</v>
      </c>
      <c r="B537">
        <v>30</v>
      </c>
      <c r="C537">
        <v>47960.298927082797</v>
      </c>
      <c r="D537">
        <v>47673.621434053603</v>
      </c>
      <c r="E537" t="s">
        <v>2873</v>
      </c>
      <c r="F537" t="s">
        <v>2874</v>
      </c>
    </row>
    <row r="538" spans="1:6" x14ac:dyDescent="0.35">
      <c r="A538" t="str">
        <f t="shared" si="8"/>
        <v>ET05,31</v>
      </c>
      <c r="B538">
        <v>31</v>
      </c>
      <c r="C538">
        <v>47913.226370320401</v>
      </c>
      <c r="D538">
        <v>47935.454713228799</v>
      </c>
      <c r="E538" t="s">
        <v>2873</v>
      </c>
      <c r="F538" t="s">
        <v>2874</v>
      </c>
    </row>
    <row r="539" spans="1:6" x14ac:dyDescent="0.35">
      <c r="A539" t="str">
        <f t="shared" si="8"/>
        <v>ET05,32</v>
      </c>
      <c r="B539">
        <v>32</v>
      </c>
      <c r="C539">
        <v>47866.153813557998</v>
      </c>
      <c r="D539">
        <v>47866.153813557998</v>
      </c>
      <c r="E539" t="s">
        <v>2873</v>
      </c>
      <c r="F539" t="s">
        <v>2874</v>
      </c>
    </row>
    <row r="540" spans="1:6" x14ac:dyDescent="0.35">
      <c r="A540" t="str">
        <f t="shared" si="8"/>
        <v>ET05,33</v>
      </c>
      <c r="B540">
        <v>33</v>
      </c>
      <c r="C540">
        <v>46718.901455291401</v>
      </c>
      <c r="D540">
        <v>47231.922372836903</v>
      </c>
      <c r="E540" t="s">
        <v>2873</v>
      </c>
      <c r="F540" t="s">
        <v>2874</v>
      </c>
    </row>
    <row r="541" spans="1:6" x14ac:dyDescent="0.35">
      <c r="A541" t="str">
        <f t="shared" si="8"/>
        <v>ET05,34</v>
      </c>
      <c r="B541">
        <v>34</v>
      </c>
      <c r="C541">
        <v>45571.6490970249</v>
      </c>
      <c r="D541">
        <v>46143.858609610601</v>
      </c>
      <c r="E541" t="s">
        <v>2873</v>
      </c>
      <c r="F541" t="s">
        <v>2874</v>
      </c>
    </row>
    <row r="542" spans="1:6" x14ac:dyDescent="0.35">
      <c r="A542" t="str">
        <f t="shared" si="8"/>
        <v>ET05,35</v>
      </c>
      <c r="B542">
        <v>35</v>
      </c>
      <c r="C542">
        <v>44424.396738758303</v>
      </c>
      <c r="D542">
        <v>44799.2843876115</v>
      </c>
      <c r="E542" t="s">
        <v>2873</v>
      </c>
      <c r="F542" t="s">
        <v>2874</v>
      </c>
    </row>
    <row r="543" spans="1:6" x14ac:dyDescent="0.35">
      <c r="A543" t="str">
        <f t="shared" si="8"/>
        <v>ET05,36</v>
      </c>
      <c r="B543">
        <v>36</v>
      </c>
      <c r="C543">
        <v>43277.144380491802</v>
      </c>
      <c r="D543">
        <v>43395.5215705722</v>
      </c>
      <c r="E543" t="s">
        <v>2873</v>
      </c>
      <c r="F543" t="s">
        <v>2874</v>
      </c>
    </row>
    <row r="544" spans="1:6" x14ac:dyDescent="0.35">
      <c r="A544" t="str">
        <f t="shared" si="8"/>
        <v>ET05,37</v>
      </c>
      <c r="B544">
        <v>37</v>
      </c>
      <c r="C544">
        <v>42129.892022225198</v>
      </c>
      <c r="D544">
        <v>42129.892022225198</v>
      </c>
      <c r="E544" t="s">
        <v>2873</v>
      </c>
      <c r="F544" t="s">
        <v>2874</v>
      </c>
    </row>
    <row r="545" spans="1:6" x14ac:dyDescent="0.35">
      <c r="A545" t="str">
        <f t="shared" si="8"/>
        <v>ET05,38</v>
      </c>
      <c r="B545">
        <v>38</v>
      </c>
      <c r="C545">
        <v>40911.970155285497</v>
      </c>
      <c r="D545">
        <v>41129.799799471097</v>
      </c>
      <c r="E545" t="s">
        <v>2873</v>
      </c>
      <c r="F545" t="s">
        <v>2874</v>
      </c>
    </row>
    <row r="546" spans="1:6" x14ac:dyDescent="0.35">
      <c r="A546" t="str">
        <f t="shared" si="8"/>
        <v>ET05,39</v>
      </c>
      <c r="B546">
        <v>39</v>
      </c>
      <c r="C546">
        <v>39694.048288345803</v>
      </c>
      <c r="D546">
        <v>40242.977731883002</v>
      </c>
      <c r="E546" t="s">
        <v>2873</v>
      </c>
      <c r="F546" t="s">
        <v>2874</v>
      </c>
    </row>
    <row r="547" spans="1:6" x14ac:dyDescent="0.35">
      <c r="A547" t="str">
        <f t="shared" si="8"/>
        <v>ET05,40</v>
      </c>
      <c r="B547">
        <v>40</v>
      </c>
      <c r="C547">
        <v>38476.126421406203</v>
      </c>
      <c r="D547">
        <v>39247.240842202104</v>
      </c>
      <c r="E547" t="s">
        <v>2873</v>
      </c>
      <c r="F547" t="s">
        <v>2874</v>
      </c>
    </row>
    <row r="548" spans="1:6" x14ac:dyDescent="0.35">
      <c r="A548" t="str">
        <f t="shared" si="8"/>
        <v>ET05,41</v>
      </c>
      <c r="B548">
        <v>41</v>
      </c>
      <c r="C548">
        <v>37258.204554466502</v>
      </c>
      <c r="D548">
        <v>37920.404153169598</v>
      </c>
      <c r="E548" t="s">
        <v>2873</v>
      </c>
      <c r="F548" t="s">
        <v>2874</v>
      </c>
    </row>
    <row r="549" spans="1:6" x14ac:dyDescent="0.35">
      <c r="A549" t="str">
        <f t="shared" si="8"/>
        <v>ET05,42</v>
      </c>
      <c r="B549">
        <v>42</v>
      </c>
      <c r="C549">
        <v>36040.2826875268</v>
      </c>
      <c r="D549">
        <v>36040.2826875268</v>
      </c>
      <c r="E549" t="s">
        <v>2873</v>
      </c>
      <c r="F549" t="s">
        <v>2874</v>
      </c>
    </row>
    <row r="550" spans="1:6" x14ac:dyDescent="0.35">
      <c r="A550" t="str">
        <f t="shared" si="8"/>
        <v>ET05,43</v>
      </c>
      <c r="B550">
        <v>43</v>
      </c>
      <c r="C550">
        <v>33184.168498900603</v>
      </c>
      <c r="D550">
        <v>33474.257725921198</v>
      </c>
      <c r="E550" t="s">
        <v>2873</v>
      </c>
      <c r="F550" t="s">
        <v>2874</v>
      </c>
    </row>
    <row r="551" spans="1:6" x14ac:dyDescent="0.35">
      <c r="A551" t="str">
        <f t="shared" si="8"/>
        <v>ET05,44</v>
      </c>
      <c r="B551">
        <v>44</v>
      </c>
      <c r="C551">
        <v>30328.054310274299</v>
      </c>
      <c r="D551">
        <v>30447.975580625902</v>
      </c>
      <c r="E551" t="s">
        <v>2873</v>
      </c>
      <c r="F551" t="s">
        <v>2874</v>
      </c>
    </row>
    <row r="552" spans="1:6" x14ac:dyDescent="0.35">
      <c r="A552" t="str">
        <f t="shared" si="8"/>
        <v>ET05,45</v>
      </c>
      <c r="B552">
        <v>45</v>
      </c>
      <c r="C552">
        <v>27471.940121648098</v>
      </c>
      <c r="D552">
        <v>27276.648821820301</v>
      </c>
      <c r="E552" t="s">
        <v>2873</v>
      </c>
      <c r="F552" t="s">
        <v>2874</v>
      </c>
    </row>
    <row r="553" spans="1:6" x14ac:dyDescent="0.35">
      <c r="A553" t="str">
        <f t="shared" si="8"/>
        <v>ET05,46</v>
      </c>
      <c r="B553">
        <v>46</v>
      </c>
      <c r="C553">
        <v>24615.825933021799</v>
      </c>
      <c r="D553">
        <v>24275.490019683701</v>
      </c>
      <c r="E553" t="s">
        <v>2873</v>
      </c>
      <c r="F553" t="s">
        <v>2874</v>
      </c>
    </row>
    <row r="554" spans="1:6" x14ac:dyDescent="0.35">
      <c r="A554" t="str">
        <f t="shared" si="8"/>
        <v>ET05,47</v>
      </c>
      <c r="B554">
        <v>47</v>
      </c>
      <c r="C554">
        <v>21759.711744395601</v>
      </c>
      <c r="D554">
        <v>21759.711744395601</v>
      </c>
      <c r="E554" t="s">
        <v>2873</v>
      </c>
      <c r="F554" t="s">
        <v>2874</v>
      </c>
    </row>
    <row r="555" spans="1:6" x14ac:dyDescent="0.35">
      <c r="A555" t="str">
        <f t="shared" si="8"/>
        <v>ET05,48</v>
      </c>
      <c r="B555">
        <v>48</v>
      </c>
      <c r="C555">
        <v>20628.643501871298</v>
      </c>
      <c r="D555">
        <v>19953.409784573902</v>
      </c>
      <c r="E555" t="s">
        <v>2873</v>
      </c>
      <c r="F555" t="s">
        <v>2874</v>
      </c>
    </row>
    <row r="556" spans="1:6" x14ac:dyDescent="0.35">
      <c r="A556" t="str">
        <f t="shared" si="8"/>
        <v>ET05,49</v>
      </c>
      <c r="B556">
        <v>49</v>
      </c>
      <c r="C556">
        <v>19497.575259347101</v>
      </c>
      <c r="D556">
        <v>18716.2128025905</v>
      </c>
      <c r="E556" t="s">
        <v>2873</v>
      </c>
      <c r="F556" t="s">
        <v>2874</v>
      </c>
    </row>
    <row r="557" spans="1:6" x14ac:dyDescent="0.35">
      <c r="A557" t="str">
        <f t="shared" si="8"/>
        <v>ET05,50</v>
      </c>
      <c r="B557">
        <v>50</v>
      </c>
      <c r="C557">
        <v>18366.507016822801</v>
      </c>
      <c r="D557">
        <v>17816.632679255799</v>
      </c>
      <c r="E557" t="s">
        <v>2873</v>
      </c>
      <c r="F557" t="s">
        <v>2874</v>
      </c>
    </row>
    <row r="558" spans="1:6" x14ac:dyDescent="0.35">
      <c r="A558" t="str">
        <f t="shared" si="8"/>
        <v>ET05,51</v>
      </c>
      <c r="B558">
        <v>51</v>
      </c>
      <c r="C558">
        <v>17235.4387742986</v>
      </c>
      <c r="D558">
        <v>17023.181295380298</v>
      </c>
      <c r="E558" t="s">
        <v>2873</v>
      </c>
      <c r="F558" t="s">
        <v>2874</v>
      </c>
    </row>
    <row r="559" spans="1:6" x14ac:dyDescent="0.35">
      <c r="A559" t="str">
        <f t="shared" si="8"/>
        <v>ET05,52</v>
      </c>
      <c r="B559">
        <v>52</v>
      </c>
      <c r="C559">
        <v>16104.370531774301</v>
      </c>
      <c r="D559">
        <v>16104.370531774301</v>
      </c>
      <c r="E559" t="s">
        <v>2873</v>
      </c>
      <c r="F559" t="s">
        <v>2874</v>
      </c>
    </row>
    <row r="560" spans="1:6" x14ac:dyDescent="0.35">
      <c r="A560" t="str">
        <f t="shared" si="8"/>
        <v>ET05,53</v>
      </c>
      <c r="B560">
        <v>53</v>
      </c>
      <c r="C560">
        <v>14822.870807533</v>
      </c>
      <c r="D560">
        <v>14894.064509763601</v>
      </c>
      <c r="E560" t="s">
        <v>2873</v>
      </c>
      <c r="F560" t="s">
        <v>2874</v>
      </c>
    </row>
    <row r="561" spans="1:6" x14ac:dyDescent="0.35">
      <c r="A561" t="str">
        <f t="shared" si="8"/>
        <v>ET05,54</v>
      </c>
      <c r="B561">
        <v>54</v>
      </c>
      <c r="C561">
        <v>13541.3710832918</v>
      </c>
      <c r="D561">
        <v>13487.536312735299</v>
      </c>
      <c r="E561" t="s">
        <v>2873</v>
      </c>
      <c r="F561" t="s">
        <v>2874</v>
      </c>
    </row>
    <row r="562" spans="1:6" x14ac:dyDescent="0.35">
      <c r="A562" t="str">
        <f t="shared" si="8"/>
        <v>ET05,55</v>
      </c>
      <c r="B562">
        <v>55</v>
      </c>
      <c r="C562">
        <v>12259.871359050499</v>
      </c>
      <c r="D562">
        <v>12045.411264591699</v>
      </c>
      <c r="E562" t="s">
        <v>2873</v>
      </c>
      <c r="F562" t="s">
        <v>2874</v>
      </c>
    </row>
    <row r="563" spans="1:6" x14ac:dyDescent="0.35">
      <c r="A563" t="str">
        <f t="shared" si="8"/>
        <v>ET05,56</v>
      </c>
      <c r="B563">
        <v>56</v>
      </c>
      <c r="C563">
        <v>10978.3716348092</v>
      </c>
      <c r="D563">
        <v>10728.3146892351</v>
      </c>
      <c r="E563" t="s">
        <v>2873</v>
      </c>
      <c r="F563" t="s">
        <v>2874</v>
      </c>
    </row>
    <row r="564" spans="1:6" x14ac:dyDescent="0.35">
      <c r="A564" t="str">
        <f t="shared" si="8"/>
        <v>ET05,57</v>
      </c>
      <c r="B564">
        <v>57</v>
      </c>
      <c r="C564">
        <v>9696.8719105679393</v>
      </c>
      <c r="D564">
        <v>9696.8719105679393</v>
      </c>
      <c r="E564" t="s">
        <v>2873</v>
      </c>
      <c r="F564" t="s">
        <v>2874</v>
      </c>
    </row>
    <row r="565" spans="1:6" x14ac:dyDescent="0.35">
      <c r="A565" t="str">
        <f t="shared" si="8"/>
        <v>ET05,58</v>
      </c>
      <c r="B565">
        <v>58</v>
      </c>
      <c r="C565">
        <v>9322.8439467537592</v>
      </c>
      <c r="D565">
        <v>9058.7512987913105</v>
      </c>
      <c r="E565" t="s">
        <v>2873</v>
      </c>
      <c r="F565" t="s">
        <v>2874</v>
      </c>
    </row>
    <row r="566" spans="1:6" x14ac:dyDescent="0.35">
      <c r="A566" t="str">
        <f t="shared" si="8"/>
        <v>ET05,59</v>
      </c>
      <c r="B566">
        <v>59</v>
      </c>
      <c r="C566">
        <v>8948.81598293959</v>
      </c>
      <c r="D566">
        <v>8709.79340930119</v>
      </c>
      <c r="E566" t="s">
        <v>2873</v>
      </c>
      <c r="F566" t="s">
        <v>2874</v>
      </c>
    </row>
    <row r="567" spans="1:6" x14ac:dyDescent="0.35">
      <c r="A567" t="str">
        <f t="shared" si="8"/>
        <v>ET05,60</v>
      </c>
      <c r="B567">
        <v>60</v>
      </c>
      <c r="C567">
        <v>8574.7880191254098</v>
      </c>
      <c r="D567">
        <v>8492.8818437923001</v>
      </c>
      <c r="E567" t="s">
        <v>2873</v>
      </c>
      <c r="F567" t="s">
        <v>2874</v>
      </c>
    </row>
    <row r="568" spans="1:6" x14ac:dyDescent="0.35">
      <c r="A568" t="str">
        <f t="shared" si="8"/>
        <v>ET05,61</v>
      </c>
      <c r="B568">
        <v>61</v>
      </c>
      <c r="C568">
        <v>8200.7600553112406</v>
      </c>
      <c r="D568">
        <v>8250.9002039593506</v>
      </c>
      <c r="E568" t="s">
        <v>2873</v>
      </c>
      <c r="F568" t="s">
        <v>2874</v>
      </c>
    </row>
    <row r="569" spans="1:6" x14ac:dyDescent="0.35">
      <c r="A569" t="str">
        <f t="shared" si="8"/>
        <v>ET05,62</v>
      </c>
      <c r="B569">
        <v>62</v>
      </c>
      <c r="C569">
        <v>7826.7320914970596</v>
      </c>
      <c r="D569">
        <v>7826.7320914970596</v>
      </c>
      <c r="E569" t="s">
        <v>2873</v>
      </c>
      <c r="F569" t="s">
        <v>2874</v>
      </c>
    </row>
    <row r="570" spans="1:6" x14ac:dyDescent="0.35">
      <c r="A570" t="str">
        <f t="shared" si="8"/>
        <v>ET05,63</v>
      </c>
      <c r="B570">
        <v>63</v>
      </c>
      <c r="C570">
        <v>6962.7274053910296</v>
      </c>
      <c r="D570">
        <v>7111.5226133954002</v>
      </c>
      <c r="E570" t="s">
        <v>2873</v>
      </c>
      <c r="F570" t="s">
        <v>2874</v>
      </c>
    </row>
    <row r="571" spans="1:6" x14ac:dyDescent="0.35">
      <c r="A571" t="str">
        <f t="shared" si="8"/>
        <v>ET05,64</v>
      </c>
      <c r="B571">
        <v>64</v>
      </c>
      <c r="C571">
        <v>6098.7227192849996</v>
      </c>
      <c r="D571">
        <v>6189.4628978253304</v>
      </c>
      <c r="E571" t="s">
        <v>2873</v>
      </c>
      <c r="F571" t="s">
        <v>2874</v>
      </c>
    </row>
    <row r="572" spans="1:6" x14ac:dyDescent="0.35">
      <c r="A572" t="str">
        <f t="shared" si="8"/>
        <v>ET05,65</v>
      </c>
      <c r="B572">
        <v>65</v>
      </c>
      <c r="C572">
        <v>5234.7180331789596</v>
      </c>
      <c r="D572">
        <v>5193.0055782530799</v>
      </c>
      <c r="E572" t="s">
        <v>2873</v>
      </c>
      <c r="F572" t="s">
        <v>2874</v>
      </c>
    </row>
    <row r="573" spans="1:6" x14ac:dyDescent="0.35">
      <c r="A573" t="str">
        <f t="shared" si="8"/>
        <v>ET05,66</v>
      </c>
      <c r="B573">
        <v>66</v>
      </c>
      <c r="C573">
        <v>4370.7133470729304</v>
      </c>
      <c r="D573">
        <v>4254.60328814487</v>
      </c>
      <c r="E573" t="s">
        <v>2873</v>
      </c>
      <c r="F573" t="s">
        <v>2874</v>
      </c>
    </row>
    <row r="574" spans="1:6" x14ac:dyDescent="0.35">
      <c r="A574" t="str">
        <f t="shared" si="8"/>
        <v>ET05,67</v>
      </c>
      <c r="B574">
        <v>67</v>
      </c>
      <c r="C574">
        <v>3506.7086609669</v>
      </c>
      <c r="D574">
        <v>3506.7086609669</v>
      </c>
      <c r="E574" t="s">
        <v>2873</v>
      </c>
      <c r="F574" t="s">
        <v>2874</v>
      </c>
    </row>
    <row r="575" spans="1:6" x14ac:dyDescent="0.35">
      <c r="A575" t="str">
        <f t="shared" si="8"/>
        <v>ET05,68</v>
      </c>
      <c r="B575">
        <v>68</v>
      </c>
      <c r="C575">
        <v>3371.0605345459599</v>
      </c>
      <c r="D575">
        <v>3046.31653329351</v>
      </c>
      <c r="E575" t="s">
        <v>2873</v>
      </c>
      <c r="F575" t="s">
        <v>2874</v>
      </c>
    </row>
    <row r="576" spans="1:6" x14ac:dyDescent="0.35">
      <c r="A576" t="str">
        <f t="shared" si="8"/>
        <v>ET05,69</v>
      </c>
      <c r="B576">
        <v>69</v>
      </c>
      <c r="C576">
        <v>3235.4124081250202</v>
      </c>
      <c r="D576">
        <v>2828.5905541314701</v>
      </c>
      <c r="E576" t="s">
        <v>2873</v>
      </c>
      <c r="F576" t="s">
        <v>2874</v>
      </c>
    </row>
    <row r="577" spans="1:6" x14ac:dyDescent="0.35">
      <c r="A577" t="str">
        <f t="shared" si="8"/>
        <v>ET05,70</v>
      </c>
      <c r="B577">
        <v>70</v>
      </c>
      <c r="C577">
        <v>3099.7642817040801</v>
      </c>
      <c r="D577">
        <v>2773.2365755956498</v>
      </c>
      <c r="E577" t="s">
        <v>2873</v>
      </c>
      <c r="F577" t="s">
        <v>2874</v>
      </c>
    </row>
    <row r="578" spans="1:6" x14ac:dyDescent="0.35">
      <c r="A578" t="str">
        <f t="shared" si="8"/>
        <v>ET05,71</v>
      </c>
      <c r="B578">
        <v>71</v>
      </c>
      <c r="C578">
        <v>2964.11615528314</v>
      </c>
      <c r="D578">
        <v>2799.9604498009298</v>
      </c>
      <c r="E578" t="s">
        <v>2873</v>
      </c>
      <c r="F578" t="s">
        <v>2874</v>
      </c>
    </row>
    <row r="579" spans="1:6" x14ac:dyDescent="0.35">
      <c r="A579" t="str">
        <f t="shared" ref="A579:A642" si="9">_xlfn.CONCAT(E579,",",B579)</f>
        <v>ET05,72</v>
      </c>
      <c r="B579">
        <v>72</v>
      </c>
      <c r="C579">
        <v>2828.4680288621998</v>
      </c>
      <c r="D579">
        <v>2828.4680288621998</v>
      </c>
      <c r="E579" t="s">
        <v>2873</v>
      </c>
      <c r="F579" t="s">
        <v>2874</v>
      </c>
    </row>
    <row r="580" spans="1:6" x14ac:dyDescent="0.35">
      <c r="A580" t="str">
        <f t="shared" si="9"/>
        <v>ET05,73</v>
      </c>
      <c r="B580">
        <v>73</v>
      </c>
      <c r="C580">
        <v>2676.3110195383902</v>
      </c>
      <c r="D580">
        <v>2793.50689818404</v>
      </c>
      <c r="E580" t="s">
        <v>2873</v>
      </c>
      <c r="F580" t="s">
        <v>2874</v>
      </c>
    </row>
    <row r="581" spans="1:6" x14ac:dyDescent="0.35">
      <c r="A581" t="str">
        <f t="shared" si="9"/>
        <v>ET05,74</v>
      </c>
      <c r="B581">
        <v>74</v>
      </c>
      <c r="C581">
        <v>2524.15401021458</v>
      </c>
      <c r="D581">
        <v>2689.99157632989</v>
      </c>
      <c r="E581" t="s">
        <v>2873</v>
      </c>
      <c r="F581" t="s">
        <v>2874</v>
      </c>
    </row>
    <row r="582" spans="1:6" x14ac:dyDescent="0.35">
      <c r="A582" t="str">
        <f t="shared" si="9"/>
        <v>ET05,75</v>
      </c>
      <c r="B582">
        <v>75</v>
      </c>
      <c r="C582">
        <v>2371.9970008907799</v>
      </c>
      <c r="D582">
        <v>2527.8783151529301</v>
      </c>
      <c r="E582" t="s">
        <v>2873</v>
      </c>
      <c r="F582" t="s">
        <v>2874</v>
      </c>
    </row>
    <row r="583" spans="1:6" x14ac:dyDescent="0.35">
      <c r="A583" t="str">
        <f t="shared" si="9"/>
        <v>ET05,76</v>
      </c>
      <c r="B583">
        <v>76</v>
      </c>
      <c r="C583">
        <v>2219.8399915669702</v>
      </c>
      <c r="D583">
        <v>2317.1233665063</v>
      </c>
      <c r="E583" t="s">
        <v>2873</v>
      </c>
      <c r="F583" t="s">
        <v>2874</v>
      </c>
    </row>
    <row r="584" spans="1:6" x14ac:dyDescent="0.35">
      <c r="A584" t="str">
        <f t="shared" si="9"/>
        <v>ET05,77</v>
      </c>
      <c r="B584">
        <v>77</v>
      </c>
      <c r="C584">
        <v>2067.68298224316</v>
      </c>
      <c r="D584">
        <v>2067.68298224316</v>
      </c>
      <c r="E584" t="s">
        <v>2873</v>
      </c>
      <c r="F584" t="s">
        <v>2874</v>
      </c>
    </row>
    <row r="585" spans="1:6" x14ac:dyDescent="0.35">
      <c r="A585" t="str">
        <f t="shared" si="9"/>
        <v>ET05,78</v>
      </c>
      <c r="B585">
        <v>78</v>
      </c>
      <c r="C585">
        <v>1804.7783857945301</v>
      </c>
      <c r="D585">
        <v>1790.8293474843599</v>
      </c>
      <c r="E585" t="s">
        <v>2873</v>
      </c>
      <c r="F585" t="s">
        <v>2874</v>
      </c>
    </row>
    <row r="586" spans="1:6" x14ac:dyDescent="0.35">
      <c r="A586" t="str">
        <f t="shared" si="9"/>
        <v>ET05,79</v>
      </c>
      <c r="B586">
        <v>79</v>
      </c>
      <c r="C586">
        <v>1541.8737893458999</v>
      </c>
      <c r="D586">
        <v>1503.09838042142</v>
      </c>
      <c r="E586" t="s">
        <v>2873</v>
      </c>
      <c r="F586" t="s">
        <v>2874</v>
      </c>
    </row>
    <row r="587" spans="1:6" x14ac:dyDescent="0.35">
      <c r="A587" t="str">
        <f t="shared" si="9"/>
        <v>ET05,80</v>
      </c>
      <c r="B587">
        <v>80</v>
      </c>
      <c r="C587">
        <v>1278.96919289726</v>
      </c>
      <c r="D587">
        <v>1222.3419325135701</v>
      </c>
      <c r="E587" t="s">
        <v>2873</v>
      </c>
      <c r="F587" t="s">
        <v>2874</v>
      </c>
    </row>
    <row r="588" spans="1:6" x14ac:dyDescent="0.35">
      <c r="A588" t="str">
        <f t="shared" si="9"/>
        <v>ET05,81</v>
      </c>
      <c r="B588">
        <v>81</v>
      </c>
      <c r="C588">
        <v>1016.06459644863</v>
      </c>
      <c r="D588">
        <v>966.41185522002797</v>
      </c>
      <c r="E588" t="s">
        <v>2873</v>
      </c>
      <c r="F588" t="s">
        <v>2874</v>
      </c>
    </row>
    <row r="589" spans="1:6" x14ac:dyDescent="0.35">
      <c r="A589" t="str">
        <f t="shared" si="9"/>
        <v>ET05,82</v>
      </c>
      <c r="B589">
        <v>82</v>
      </c>
      <c r="C589">
        <v>753.16</v>
      </c>
      <c r="D589">
        <v>753.16</v>
      </c>
      <c r="E589" t="s">
        <v>2873</v>
      </c>
      <c r="F589" t="s">
        <v>2874</v>
      </c>
    </row>
    <row r="590" spans="1:6" x14ac:dyDescent="0.35">
      <c r="A590" t="str">
        <f t="shared" si="9"/>
        <v>ET05,83</v>
      </c>
      <c r="B590">
        <v>83</v>
      </c>
      <c r="C590">
        <v>663.43200000000002</v>
      </c>
      <c r="D590">
        <v>595.25926746410596</v>
      </c>
      <c r="E590" t="s">
        <v>2873</v>
      </c>
      <c r="F590" t="s">
        <v>2874</v>
      </c>
    </row>
    <row r="591" spans="1:6" x14ac:dyDescent="0.35">
      <c r="A591" t="str">
        <f t="shared" si="9"/>
        <v>ET05,84</v>
      </c>
      <c r="B591">
        <v>84</v>
      </c>
      <c r="C591">
        <v>573.70399999999995</v>
      </c>
      <c r="D591">
        <v>484.66675482855197</v>
      </c>
      <c r="E591" t="s">
        <v>2873</v>
      </c>
      <c r="F591" t="s">
        <v>2874</v>
      </c>
    </row>
    <row r="592" spans="1:6" x14ac:dyDescent="0.35">
      <c r="A592" t="str">
        <f t="shared" si="9"/>
        <v>ET05,85</v>
      </c>
      <c r="B592">
        <v>85</v>
      </c>
      <c r="C592">
        <v>483.976</v>
      </c>
      <c r="D592">
        <v>408.16060846094501</v>
      </c>
      <c r="E592" t="s">
        <v>2873</v>
      </c>
      <c r="F592" t="s">
        <v>2874</v>
      </c>
    </row>
    <row r="593" spans="1:6" x14ac:dyDescent="0.35">
      <c r="A593" t="str">
        <f t="shared" si="9"/>
        <v>ET05,86</v>
      </c>
      <c r="B593">
        <v>86</v>
      </c>
      <c r="C593">
        <v>394.24799999999999</v>
      </c>
      <c r="D593">
        <v>352.518974728893</v>
      </c>
      <c r="E593" t="s">
        <v>2873</v>
      </c>
      <c r="F593" t="s">
        <v>2874</v>
      </c>
    </row>
    <row r="594" spans="1:6" x14ac:dyDescent="0.35">
      <c r="A594" t="str">
        <f t="shared" si="9"/>
        <v>ET05,87</v>
      </c>
      <c r="B594">
        <v>87</v>
      </c>
      <c r="C594">
        <v>304.52</v>
      </c>
      <c r="D594">
        <v>304.52</v>
      </c>
      <c r="E594" t="s">
        <v>2873</v>
      </c>
      <c r="F594" t="s">
        <v>2874</v>
      </c>
    </row>
    <row r="595" spans="1:6" x14ac:dyDescent="0.35">
      <c r="A595" t="str">
        <f t="shared" si="9"/>
        <v>ET05,88</v>
      </c>
      <c r="B595">
        <v>88</v>
      </c>
      <c r="C595">
        <v>256.786</v>
      </c>
      <c r="D595">
        <v>253.73742956772099</v>
      </c>
      <c r="E595" t="s">
        <v>2873</v>
      </c>
      <c r="F595" t="s">
        <v>2874</v>
      </c>
    </row>
    <row r="596" spans="1:6" x14ac:dyDescent="0.35">
      <c r="A596" t="str">
        <f t="shared" si="9"/>
        <v>ET05,89</v>
      </c>
      <c r="B596">
        <v>89</v>
      </c>
      <c r="C596">
        <v>209.05199999999999</v>
      </c>
      <c r="D596">
        <v>200.92740442889499</v>
      </c>
      <c r="E596" t="s">
        <v>2873</v>
      </c>
      <c r="F596" t="s">
        <v>2874</v>
      </c>
    </row>
    <row r="597" spans="1:6" x14ac:dyDescent="0.35">
      <c r="A597" t="str">
        <f t="shared" si="9"/>
        <v>ET05,90</v>
      </c>
      <c r="B597">
        <v>90</v>
      </c>
      <c r="C597">
        <v>161.31800000000001</v>
      </c>
      <c r="D597">
        <v>149.641664506208</v>
      </c>
      <c r="E597" t="s">
        <v>2873</v>
      </c>
      <c r="F597" t="s">
        <v>2874</v>
      </c>
    </row>
    <row r="598" spans="1:6" x14ac:dyDescent="0.35">
      <c r="A598" t="str">
        <f t="shared" si="9"/>
        <v>ET05,91</v>
      </c>
      <c r="B598">
        <v>91</v>
      </c>
      <c r="C598">
        <v>113.584</v>
      </c>
      <c r="D598">
        <v>103.43194972234799</v>
      </c>
      <c r="E598" t="s">
        <v>2873</v>
      </c>
      <c r="F598" t="s">
        <v>2874</v>
      </c>
    </row>
    <row r="599" spans="1:6" x14ac:dyDescent="0.35">
      <c r="A599" t="str">
        <f t="shared" si="9"/>
        <v>ET05,92</v>
      </c>
      <c r="B599">
        <v>92</v>
      </c>
      <c r="C599">
        <v>65.849999999999994</v>
      </c>
      <c r="D599">
        <v>65.849999999999994</v>
      </c>
      <c r="E599" t="s">
        <v>2873</v>
      </c>
      <c r="F599" t="s">
        <v>2874</v>
      </c>
    </row>
    <row r="600" spans="1:6" x14ac:dyDescent="0.35">
      <c r="A600" t="str">
        <f t="shared" si="9"/>
        <v>ET05,93</v>
      </c>
      <c r="B600">
        <v>93</v>
      </c>
      <c r="C600">
        <v>54.234400000000001</v>
      </c>
      <c r="D600">
        <v>39.456390265011102</v>
      </c>
      <c r="E600" t="s">
        <v>2873</v>
      </c>
      <c r="F600" t="s">
        <v>2874</v>
      </c>
    </row>
    <row r="601" spans="1:6" x14ac:dyDescent="0.35">
      <c r="A601" t="str">
        <f t="shared" si="9"/>
        <v>ET05,94</v>
      </c>
      <c r="B601">
        <v>94</v>
      </c>
      <c r="C601">
        <v>42.6188</v>
      </c>
      <c r="D601">
        <v>22.847035455868799</v>
      </c>
      <c r="E601" t="s">
        <v>2873</v>
      </c>
      <c r="F601" t="s">
        <v>2874</v>
      </c>
    </row>
    <row r="602" spans="1:6" x14ac:dyDescent="0.35">
      <c r="A602" t="str">
        <f t="shared" si="9"/>
        <v>ET05,95</v>
      </c>
      <c r="B602">
        <v>95</v>
      </c>
      <c r="C602">
        <v>31.0032</v>
      </c>
      <c r="D602">
        <v>13.626685514221</v>
      </c>
      <c r="E602" t="s">
        <v>2873</v>
      </c>
      <c r="F602" t="s">
        <v>2874</v>
      </c>
    </row>
    <row r="603" spans="1:6" x14ac:dyDescent="0.35">
      <c r="A603" t="str">
        <f t="shared" si="9"/>
        <v>ET05,96</v>
      </c>
      <c r="B603">
        <v>96</v>
      </c>
      <c r="C603">
        <v>19.387599999999999</v>
      </c>
      <c r="D603">
        <v>9.4000903817154899</v>
      </c>
      <c r="E603" t="s">
        <v>2873</v>
      </c>
      <c r="F603" t="s">
        <v>2874</v>
      </c>
    </row>
    <row r="604" spans="1:6" x14ac:dyDescent="0.35">
      <c r="A604" t="str">
        <f t="shared" si="9"/>
        <v>ET05,97</v>
      </c>
      <c r="B604">
        <v>97</v>
      </c>
      <c r="C604">
        <v>7.7720000000000002</v>
      </c>
      <c r="D604">
        <v>7.77200000000001</v>
      </c>
      <c r="E604" t="s">
        <v>2873</v>
      </c>
      <c r="F604" t="s">
        <v>2874</v>
      </c>
    </row>
    <row r="605" spans="1:6" x14ac:dyDescent="0.35">
      <c r="A605" t="str">
        <f t="shared" si="9"/>
        <v>ET05,98</v>
      </c>
      <c r="B605">
        <v>98</v>
      </c>
      <c r="C605">
        <v>6.8479999999999999</v>
      </c>
      <c r="D605">
        <v>6.7350807264234103</v>
      </c>
      <c r="E605" t="s">
        <v>2873</v>
      </c>
      <c r="F605" t="s">
        <v>2874</v>
      </c>
    </row>
    <row r="606" spans="1:6" x14ac:dyDescent="0.35">
      <c r="A606" t="str">
        <f t="shared" si="9"/>
        <v>ET05,99</v>
      </c>
      <c r="B606">
        <v>99</v>
      </c>
      <c r="C606">
        <v>5.9240000000000004</v>
      </c>
      <c r="D606">
        <v>5.8336645811387298</v>
      </c>
      <c r="E606" t="s">
        <v>2873</v>
      </c>
      <c r="F606" t="s">
        <v>2874</v>
      </c>
    </row>
    <row r="607" spans="1:6" x14ac:dyDescent="0.35">
      <c r="A607" t="str">
        <f t="shared" si="9"/>
        <v>ET05,100</v>
      </c>
      <c r="B607">
        <v>100</v>
      </c>
      <c r="C607">
        <v>5</v>
      </c>
      <c r="D607">
        <v>5</v>
      </c>
      <c r="E607" t="s">
        <v>2873</v>
      </c>
      <c r="F607" t="s">
        <v>2874</v>
      </c>
    </row>
    <row r="608" spans="1:6" x14ac:dyDescent="0.35">
      <c r="A608" t="str">
        <f t="shared" si="9"/>
        <v>ET06,&lt;1</v>
      </c>
      <c r="B608" t="s">
        <v>119</v>
      </c>
      <c r="C608">
        <v>23127.1246401108</v>
      </c>
      <c r="D608">
        <v>23127.1246401108</v>
      </c>
      <c r="E608" t="s">
        <v>2876</v>
      </c>
      <c r="F608" t="s">
        <v>3349</v>
      </c>
    </row>
    <row r="609" spans="1:6" x14ac:dyDescent="0.35">
      <c r="A609" t="str">
        <f t="shared" si="9"/>
        <v>ET06,1</v>
      </c>
      <c r="B609">
        <v>1</v>
      </c>
      <c r="C609">
        <v>22248.707895163399</v>
      </c>
      <c r="D609">
        <v>22249.170553272299</v>
      </c>
      <c r="E609" t="s">
        <v>2876</v>
      </c>
      <c r="F609" t="s">
        <v>3349</v>
      </c>
    </row>
    <row r="610" spans="1:6" x14ac:dyDescent="0.35">
      <c r="A610" t="str">
        <f t="shared" si="9"/>
        <v>ET06,2</v>
      </c>
      <c r="B610">
        <v>2</v>
      </c>
      <c r="C610">
        <v>21370.291150215999</v>
      </c>
      <c r="D610">
        <v>21370.291150215999</v>
      </c>
      <c r="E610" t="s">
        <v>2876</v>
      </c>
      <c r="F610" t="s">
        <v>3349</v>
      </c>
    </row>
    <row r="611" spans="1:6" x14ac:dyDescent="0.35">
      <c r="A611" t="str">
        <f t="shared" si="9"/>
        <v>ET06,3</v>
      </c>
      <c r="B611">
        <v>3</v>
      </c>
      <c r="C611">
        <v>20542.775640122902</v>
      </c>
      <c r="D611">
        <v>20491.985796929799</v>
      </c>
      <c r="E611" t="s">
        <v>2876</v>
      </c>
      <c r="F611" t="s">
        <v>3349</v>
      </c>
    </row>
    <row r="612" spans="1:6" x14ac:dyDescent="0.35">
      <c r="A612" t="str">
        <f t="shared" si="9"/>
        <v>ET06,4</v>
      </c>
      <c r="B612">
        <v>4</v>
      </c>
      <c r="C612">
        <v>19715.260130029801</v>
      </c>
      <c r="D612">
        <v>19625.452588224001</v>
      </c>
      <c r="E612" t="s">
        <v>2876</v>
      </c>
      <c r="F612" t="s">
        <v>3349</v>
      </c>
    </row>
    <row r="613" spans="1:6" x14ac:dyDescent="0.35">
      <c r="A613" t="str">
        <f t="shared" si="9"/>
        <v>ET06,5</v>
      </c>
      <c r="B613">
        <v>5</v>
      </c>
      <c r="C613">
        <v>18887.744619936599</v>
      </c>
      <c r="D613">
        <v>18784.3143011149</v>
      </c>
      <c r="E613" t="s">
        <v>2876</v>
      </c>
      <c r="F613" t="s">
        <v>3349</v>
      </c>
    </row>
    <row r="614" spans="1:6" x14ac:dyDescent="0.35">
      <c r="A614" t="str">
        <f t="shared" si="9"/>
        <v>ET06,6</v>
      </c>
      <c r="B614">
        <v>6</v>
      </c>
      <c r="C614">
        <v>18060.229109843502</v>
      </c>
      <c r="D614">
        <v>17982.1937126183</v>
      </c>
      <c r="E614" t="s">
        <v>2876</v>
      </c>
      <c r="F614" t="s">
        <v>3349</v>
      </c>
    </row>
    <row r="615" spans="1:6" x14ac:dyDescent="0.35">
      <c r="A615" t="str">
        <f t="shared" si="9"/>
        <v>ET06,7</v>
      </c>
      <c r="B615">
        <v>7</v>
      </c>
      <c r="C615">
        <v>17232.713599750401</v>
      </c>
      <c r="D615">
        <v>17232.713599750401</v>
      </c>
      <c r="E615" t="s">
        <v>2876</v>
      </c>
      <c r="F615" t="s">
        <v>3349</v>
      </c>
    </row>
    <row r="616" spans="1:6" x14ac:dyDescent="0.35">
      <c r="A616" t="str">
        <f t="shared" si="9"/>
        <v>ET06,8</v>
      </c>
      <c r="B616">
        <v>8</v>
      </c>
      <c r="C616">
        <v>16762.095706419001</v>
      </c>
      <c r="D616">
        <v>16550.5199936688</v>
      </c>
      <c r="E616" t="s">
        <v>2876</v>
      </c>
      <c r="F616" t="s">
        <v>3349</v>
      </c>
    </row>
    <row r="617" spans="1:6" x14ac:dyDescent="0.35">
      <c r="A617" t="str">
        <f t="shared" si="9"/>
        <v>ET06,9</v>
      </c>
      <c r="B617">
        <v>9</v>
      </c>
      <c r="C617">
        <v>16291.4778130877</v>
      </c>
      <c r="D617">
        <v>15954.351942097001</v>
      </c>
      <c r="E617" t="s">
        <v>2876</v>
      </c>
      <c r="F617" t="s">
        <v>3349</v>
      </c>
    </row>
    <row r="618" spans="1:6" x14ac:dyDescent="0.35">
      <c r="A618" t="str">
        <f t="shared" si="9"/>
        <v>ET06,10</v>
      </c>
      <c r="B618">
        <v>10</v>
      </c>
      <c r="C618">
        <v>15820.8599197563</v>
      </c>
      <c r="D618">
        <v>15463.971746900501</v>
      </c>
      <c r="E618" t="s">
        <v>2876</v>
      </c>
      <c r="F618" t="s">
        <v>3349</v>
      </c>
    </row>
    <row r="619" spans="1:6" x14ac:dyDescent="0.35">
      <c r="A619" t="str">
        <f t="shared" si="9"/>
        <v>ET06,11</v>
      </c>
      <c r="B619">
        <v>11</v>
      </c>
      <c r="C619">
        <v>15350.242026424999</v>
      </c>
      <c r="D619">
        <v>15099.141709944301</v>
      </c>
      <c r="E619" t="s">
        <v>2876</v>
      </c>
      <c r="F619" t="s">
        <v>3349</v>
      </c>
    </row>
    <row r="620" spans="1:6" x14ac:dyDescent="0.35">
      <c r="A620" t="str">
        <f t="shared" si="9"/>
        <v>ET06,12</v>
      </c>
      <c r="B620">
        <v>12</v>
      </c>
      <c r="C620">
        <v>14879.624133093601</v>
      </c>
      <c r="D620">
        <v>14879.624133093601</v>
      </c>
      <c r="E620" t="s">
        <v>2876</v>
      </c>
      <c r="F620" t="s">
        <v>3349</v>
      </c>
    </row>
    <row r="621" spans="1:6" x14ac:dyDescent="0.35">
      <c r="A621" t="str">
        <f t="shared" si="9"/>
        <v>ET06,13</v>
      </c>
      <c r="B621">
        <v>13</v>
      </c>
      <c r="C621">
        <v>14844.5036246049</v>
      </c>
      <c r="D621">
        <v>14809.586261213301</v>
      </c>
      <c r="E621" t="s">
        <v>2876</v>
      </c>
      <c r="F621" t="s">
        <v>3349</v>
      </c>
    </row>
    <row r="622" spans="1:6" x14ac:dyDescent="0.35">
      <c r="A622" t="str">
        <f t="shared" si="9"/>
        <v>ET06,14</v>
      </c>
      <c r="B622">
        <v>14</v>
      </c>
      <c r="C622">
        <v>14809.3831161162</v>
      </c>
      <c r="D622">
        <v>14830.815111166299</v>
      </c>
      <c r="E622" t="s">
        <v>2876</v>
      </c>
      <c r="F622" t="s">
        <v>3349</v>
      </c>
    </row>
    <row r="623" spans="1:6" x14ac:dyDescent="0.35">
      <c r="A623" t="str">
        <f t="shared" si="9"/>
        <v>ET06,15</v>
      </c>
      <c r="B623">
        <v>15</v>
      </c>
      <c r="C623">
        <v>14774.262607627499</v>
      </c>
      <c r="D623">
        <v>14869.5026428151</v>
      </c>
      <c r="E623" t="s">
        <v>2876</v>
      </c>
      <c r="F623" t="s">
        <v>3349</v>
      </c>
    </row>
    <row r="624" spans="1:6" x14ac:dyDescent="0.35">
      <c r="A624" t="str">
        <f t="shared" si="9"/>
        <v>ET06,16</v>
      </c>
      <c r="B624">
        <v>16</v>
      </c>
      <c r="C624">
        <v>14739.1420991388</v>
      </c>
      <c r="D624">
        <v>14851.840816022201</v>
      </c>
      <c r="E624" t="s">
        <v>2876</v>
      </c>
      <c r="F624" t="s">
        <v>3349</v>
      </c>
    </row>
    <row r="625" spans="1:6" x14ac:dyDescent="0.35">
      <c r="A625" t="str">
        <f t="shared" si="9"/>
        <v>ET06,17</v>
      </c>
      <c r="B625">
        <v>17</v>
      </c>
      <c r="C625">
        <v>14704.0215906501</v>
      </c>
      <c r="D625">
        <v>14704.0215906501</v>
      </c>
      <c r="E625" t="s">
        <v>2876</v>
      </c>
      <c r="F625" t="s">
        <v>3349</v>
      </c>
    </row>
    <row r="626" spans="1:6" x14ac:dyDescent="0.35">
      <c r="A626" t="str">
        <f t="shared" si="9"/>
        <v>ET06,18</v>
      </c>
      <c r="B626">
        <v>18</v>
      </c>
      <c r="C626">
        <v>14299.467679687101</v>
      </c>
      <c r="D626">
        <v>14378.252678205699</v>
      </c>
      <c r="E626" t="s">
        <v>2876</v>
      </c>
      <c r="F626" t="s">
        <v>3349</v>
      </c>
    </row>
    <row r="627" spans="1:6" x14ac:dyDescent="0.35">
      <c r="A627" t="str">
        <f t="shared" si="9"/>
        <v>ET06,19</v>
      </c>
      <c r="B627">
        <v>19</v>
      </c>
      <c r="C627">
        <v>13894.9137687242</v>
      </c>
      <c r="D627">
        <v>13930.8047967734</v>
      </c>
      <c r="E627" t="s">
        <v>2876</v>
      </c>
      <c r="F627" t="s">
        <v>3349</v>
      </c>
    </row>
    <row r="628" spans="1:6" x14ac:dyDescent="0.35">
      <c r="A628" t="str">
        <f t="shared" si="9"/>
        <v>ET06,20</v>
      </c>
      <c r="B628">
        <v>20</v>
      </c>
      <c r="C628">
        <v>13490.359857761299</v>
      </c>
      <c r="D628">
        <v>13443.964416081801</v>
      </c>
      <c r="E628" t="s">
        <v>2876</v>
      </c>
      <c r="F628" t="s">
        <v>3349</v>
      </c>
    </row>
    <row r="629" spans="1:6" x14ac:dyDescent="0.35">
      <c r="A629" t="str">
        <f t="shared" si="9"/>
        <v>ET06,21</v>
      </c>
      <c r="B629">
        <v>21</v>
      </c>
      <c r="C629">
        <v>13085.8059467983</v>
      </c>
      <c r="D629">
        <v>13000.0180058595</v>
      </c>
      <c r="E629" t="s">
        <v>2876</v>
      </c>
      <c r="F629" t="s">
        <v>3349</v>
      </c>
    </row>
    <row r="630" spans="1:6" x14ac:dyDescent="0.35">
      <c r="A630" t="str">
        <f t="shared" si="9"/>
        <v>ET06,22</v>
      </c>
      <c r="B630">
        <v>22</v>
      </c>
      <c r="C630">
        <v>12681.2520358354</v>
      </c>
      <c r="D630">
        <v>12681.2520358354</v>
      </c>
      <c r="E630" t="s">
        <v>2876</v>
      </c>
      <c r="F630" t="s">
        <v>3349</v>
      </c>
    </row>
    <row r="631" spans="1:6" x14ac:dyDescent="0.35">
      <c r="A631" t="str">
        <f t="shared" si="9"/>
        <v>ET06,23</v>
      </c>
      <c r="B631">
        <v>23</v>
      </c>
      <c r="C631">
        <v>12511.5893022051</v>
      </c>
      <c r="D631">
        <v>12537.8552408459</v>
      </c>
      <c r="E631" t="s">
        <v>2876</v>
      </c>
      <c r="F631" t="s">
        <v>3349</v>
      </c>
    </row>
    <row r="632" spans="1:6" x14ac:dyDescent="0.35">
      <c r="A632" t="str">
        <f t="shared" si="9"/>
        <v>ET06,24</v>
      </c>
      <c r="B632">
        <v>24</v>
      </c>
      <c r="C632">
        <v>12341.9265685749</v>
      </c>
      <c r="D632">
        <v>12491.625416159601</v>
      </c>
      <c r="E632" t="s">
        <v>2876</v>
      </c>
      <c r="F632" t="s">
        <v>3349</v>
      </c>
    </row>
    <row r="633" spans="1:6" x14ac:dyDescent="0.35">
      <c r="A633" t="str">
        <f t="shared" si="9"/>
        <v>ET06,25</v>
      </c>
      <c r="B633">
        <v>25</v>
      </c>
      <c r="C633">
        <v>12172.263834944701</v>
      </c>
      <c r="D633">
        <v>12432.262622153001</v>
      </c>
      <c r="E633" t="s">
        <v>2876</v>
      </c>
      <c r="F633" t="s">
        <v>3349</v>
      </c>
    </row>
    <row r="634" spans="1:6" x14ac:dyDescent="0.35">
      <c r="A634" t="str">
        <f t="shared" si="9"/>
        <v>ET06,26</v>
      </c>
      <c r="B634">
        <v>26</v>
      </c>
      <c r="C634">
        <v>12002.6011013144</v>
      </c>
      <c r="D634">
        <v>12249.466919202299</v>
      </c>
      <c r="E634" t="s">
        <v>2876</v>
      </c>
      <c r="F634" t="s">
        <v>3349</v>
      </c>
    </row>
    <row r="635" spans="1:6" x14ac:dyDescent="0.35">
      <c r="A635" t="str">
        <f t="shared" si="9"/>
        <v>ET06,27</v>
      </c>
      <c r="B635">
        <v>27</v>
      </c>
      <c r="C635">
        <v>11832.938367684201</v>
      </c>
      <c r="D635">
        <v>11832.938367684201</v>
      </c>
      <c r="E635" t="s">
        <v>2876</v>
      </c>
      <c r="F635" t="s">
        <v>3349</v>
      </c>
    </row>
    <row r="636" spans="1:6" x14ac:dyDescent="0.35">
      <c r="A636" t="str">
        <f t="shared" si="9"/>
        <v>ET06,28</v>
      </c>
      <c r="B636">
        <v>28</v>
      </c>
      <c r="C636">
        <v>10975.2346669078</v>
      </c>
      <c r="D636">
        <v>11113.661946927299</v>
      </c>
      <c r="E636" t="s">
        <v>2876</v>
      </c>
      <c r="F636" t="s">
        <v>3349</v>
      </c>
    </row>
    <row r="637" spans="1:6" x14ac:dyDescent="0.35">
      <c r="A637" t="str">
        <f t="shared" si="9"/>
        <v>ET06,29</v>
      </c>
      <c r="B637">
        <v>29</v>
      </c>
      <c r="C637">
        <v>10117.5309661314</v>
      </c>
      <c r="D637">
        <v>10187.762312069999</v>
      </c>
      <c r="E637" t="s">
        <v>2876</v>
      </c>
      <c r="F637" t="s">
        <v>3349</v>
      </c>
    </row>
    <row r="638" spans="1:6" x14ac:dyDescent="0.35">
      <c r="A638" t="str">
        <f t="shared" si="9"/>
        <v>ET06,30</v>
      </c>
      <c r="B638">
        <v>30</v>
      </c>
      <c r="C638">
        <v>9259.8272653549793</v>
      </c>
      <c r="D638">
        <v>9192.6490372029803</v>
      </c>
      <c r="E638" t="s">
        <v>2876</v>
      </c>
      <c r="F638" t="s">
        <v>3349</v>
      </c>
    </row>
    <row r="639" spans="1:6" x14ac:dyDescent="0.35">
      <c r="A639" t="str">
        <f t="shared" si="9"/>
        <v>ET06,31</v>
      </c>
      <c r="B639">
        <v>31</v>
      </c>
      <c r="C639">
        <v>8402.12356457858</v>
      </c>
      <c r="D639">
        <v>8265.7316964168094</v>
      </c>
      <c r="E639" t="s">
        <v>2876</v>
      </c>
      <c r="F639" t="s">
        <v>3349</v>
      </c>
    </row>
    <row r="640" spans="1:6" x14ac:dyDescent="0.35">
      <c r="A640" t="str">
        <f t="shared" si="9"/>
        <v>ET06,32</v>
      </c>
      <c r="B640">
        <v>32</v>
      </c>
      <c r="C640">
        <v>7544.4198638021799</v>
      </c>
      <c r="D640">
        <v>7544.4198638021799</v>
      </c>
      <c r="E640" t="s">
        <v>2876</v>
      </c>
      <c r="F640" t="s">
        <v>3349</v>
      </c>
    </row>
    <row r="641" spans="1:6" x14ac:dyDescent="0.35">
      <c r="A641" t="str">
        <f t="shared" si="9"/>
        <v>ET06,33</v>
      </c>
      <c r="B641">
        <v>33</v>
      </c>
      <c r="C641">
        <v>7383.5148554378602</v>
      </c>
      <c r="D641">
        <v>7125.39204469379</v>
      </c>
      <c r="E641" t="s">
        <v>2876</v>
      </c>
      <c r="F641" t="s">
        <v>3349</v>
      </c>
    </row>
    <row r="642" spans="1:6" x14ac:dyDescent="0.35">
      <c r="A642" t="str">
        <f t="shared" si="9"/>
        <v>ET06,34</v>
      </c>
      <c r="B642">
        <v>34</v>
      </c>
      <c r="C642">
        <v>7222.6098470735396</v>
      </c>
      <c r="D642">
        <v>6942.4024694025102</v>
      </c>
      <c r="E642" t="s">
        <v>2876</v>
      </c>
      <c r="F642" t="s">
        <v>3349</v>
      </c>
    </row>
    <row r="643" spans="1:6" x14ac:dyDescent="0.35">
      <c r="A643" t="str">
        <f t="shared" ref="A643:A706" si="10">_xlfn.CONCAT(E643,",",B643)</f>
        <v>ET06,35</v>
      </c>
      <c r="B643">
        <v>35</v>
      </c>
      <c r="C643">
        <v>7061.70483870922</v>
      </c>
      <c r="D643">
        <v>6888.4742994832704</v>
      </c>
      <c r="E643" t="s">
        <v>2876</v>
      </c>
      <c r="F643" t="s">
        <v>3349</v>
      </c>
    </row>
    <row r="644" spans="1:6" x14ac:dyDescent="0.35">
      <c r="A644" t="str">
        <f t="shared" si="10"/>
        <v>ET06,36</v>
      </c>
      <c r="B644">
        <v>36</v>
      </c>
      <c r="C644">
        <v>6900.7998303449003</v>
      </c>
      <c r="D644">
        <v>6856.63069649099</v>
      </c>
      <c r="E644" t="s">
        <v>2876</v>
      </c>
      <c r="F644" t="s">
        <v>3349</v>
      </c>
    </row>
    <row r="645" spans="1:6" x14ac:dyDescent="0.35">
      <c r="A645" t="str">
        <f t="shared" si="10"/>
        <v>ET06,37</v>
      </c>
      <c r="B645">
        <v>37</v>
      </c>
      <c r="C645">
        <v>6739.8948219805798</v>
      </c>
      <c r="D645">
        <v>6739.8948219805798</v>
      </c>
      <c r="E645" t="s">
        <v>2876</v>
      </c>
      <c r="F645" t="s">
        <v>3349</v>
      </c>
    </row>
    <row r="646" spans="1:6" x14ac:dyDescent="0.35">
      <c r="A646" t="str">
        <f t="shared" si="10"/>
        <v>ET06,38</v>
      </c>
      <c r="B646">
        <v>38</v>
      </c>
      <c r="C646">
        <v>6343.6389457659297</v>
      </c>
      <c r="D646">
        <v>6460.2496247855997</v>
      </c>
      <c r="E646" t="s">
        <v>2876</v>
      </c>
      <c r="F646" t="s">
        <v>3349</v>
      </c>
    </row>
    <row r="647" spans="1:6" x14ac:dyDescent="0.35">
      <c r="A647" t="str">
        <f t="shared" si="10"/>
        <v>ET06,39</v>
      </c>
      <c r="B647">
        <v>39</v>
      </c>
      <c r="C647">
        <v>5947.3830695512797</v>
      </c>
      <c r="D647">
        <v>6055.5172028541001</v>
      </c>
      <c r="E647" t="s">
        <v>2876</v>
      </c>
      <c r="F647" t="s">
        <v>3349</v>
      </c>
    </row>
    <row r="648" spans="1:6" x14ac:dyDescent="0.35">
      <c r="A648" t="str">
        <f t="shared" si="10"/>
        <v>ET06,40</v>
      </c>
      <c r="B648">
        <v>40</v>
      </c>
      <c r="C648">
        <v>5551.1271933366197</v>
      </c>
      <c r="D648">
        <v>5592.47944141276</v>
      </c>
      <c r="E648" t="s">
        <v>2876</v>
      </c>
      <c r="F648" t="s">
        <v>3349</v>
      </c>
    </row>
    <row r="649" spans="1:6" x14ac:dyDescent="0.35">
      <c r="A649" t="str">
        <f t="shared" si="10"/>
        <v>ET06,41</v>
      </c>
      <c r="B649">
        <v>41</v>
      </c>
      <c r="C649">
        <v>5154.8713171219697</v>
      </c>
      <c r="D649">
        <v>5137.9182256882796</v>
      </c>
      <c r="E649" t="s">
        <v>2876</v>
      </c>
      <c r="F649" t="s">
        <v>3349</v>
      </c>
    </row>
    <row r="650" spans="1:6" x14ac:dyDescent="0.35">
      <c r="A650" t="str">
        <f t="shared" si="10"/>
        <v>ET06,42</v>
      </c>
      <c r="B650">
        <v>42</v>
      </c>
      <c r="C650">
        <v>4758.6154409073197</v>
      </c>
      <c r="D650">
        <v>4758.6154409073197</v>
      </c>
      <c r="E650" t="s">
        <v>2876</v>
      </c>
      <c r="F650" t="s">
        <v>3349</v>
      </c>
    </row>
    <row r="651" spans="1:6" x14ac:dyDescent="0.35">
      <c r="A651" t="str">
        <f t="shared" si="10"/>
        <v>ET06,43</v>
      </c>
      <c r="B651">
        <v>43</v>
      </c>
      <c r="C651">
        <v>4619.42189598798</v>
      </c>
      <c r="D651">
        <v>4503.22740231435</v>
      </c>
      <c r="E651" t="s">
        <v>2876</v>
      </c>
      <c r="F651" t="s">
        <v>3349</v>
      </c>
    </row>
    <row r="652" spans="1:6" x14ac:dyDescent="0.35">
      <c r="A652" t="str">
        <f t="shared" si="10"/>
        <v>ET06,44</v>
      </c>
      <c r="B652">
        <v>44</v>
      </c>
      <c r="C652">
        <v>4480.2283510686402</v>
      </c>
      <c r="D652">
        <v>4347.9081452248902</v>
      </c>
      <c r="E652" t="s">
        <v>2876</v>
      </c>
      <c r="F652" t="s">
        <v>3349</v>
      </c>
    </row>
    <row r="653" spans="1:6" x14ac:dyDescent="0.35">
      <c r="A653" t="str">
        <f t="shared" si="10"/>
        <v>ET06,45</v>
      </c>
      <c r="B653">
        <v>45</v>
      </c>
      <c r="C653">
        <v>4341.0348061492996</v>
      </c>
      <c r="D653">
        <v>4250.6861349722503</v>
      </c>
      <c r="E653" t="s">
        <v>2876</v>
      </c>
      <c r="F653" t="s">
        <v>3349</v>
      </c>
    </row>
    <row r="654" spans="1:6" x14ac:dyDescent="0.35">
      <c r="A654" t="str">
        <f t="shared" si="10"/>
        <v>ET06,46</v>
      </c>
      <c r="B654">
        <v>46</v>
      </c>
      <c r="C654">
        <v>4201.8412612299599</v>
      </c>
      <c r="D654">
        <v>4169.5898368897297</v>
      </c>
      <c r="E654" t="s">
        <v>2876</v>
      </c>
      <c r="F654" t="s">
        <v>3349</v>
      </c>
    </row>
    <row r="655" spans="1:6" x14ac:dyDescent="0.35">
      <c r="A655" t="str">
        <f t="shared" si="10"/>
        <v>ET06,47</v>
      </c>
      <c r="B655">
        <v>47</v>
      </c>
      <c r="C655">
        <v>4062.6477163106201</v>
      </c>
      <c r="D655">
        <v>4062.6477163106201</v>
      </c>
      <c r="E655" t="s">
        <v>2876</v>
      </c>
      <c r="F655" t="s">
        <v>3349</v>
      </c>
    </row>
    <row r="656" spans="1:6" x14ac:dyDescent="0.35">
      <c r="A656" t="str">
        <f t="shared" si="10"/>
        <v>ET06,48</v>
      </c>
      <c r="B656">
        <v>48</v>
      </c>
      <c r="C656">
        <v>3845.9690985979901</v>
      </c>
      <c r="D656">
        <v>3898.3523070891601</v>
      </c>
      <c r="E656" t="s">
        <v>2876</v>
      </c>
      <c r="F656" t="s">
        <v>3349</v>
      </c>
    </row>
    <row r="657" spans="1:6" x14ac:dyDescent="0.35">
      <c r="A657" t="str">
        <f t="shared" si="10"/>
        <v>ET06,49</v>
      </c>
      <c r="B657">
        <v>49</v>
      </c>
      <c r="C657">
        <v>3629.29048088536</v>
      </c>
      <c r="D657">
        <v>3687.0524171632601</v>
      </c>
      <c r="E657" t="s">
        <v>2876</v>
      </c>
      <c r="F657" t="s">
        <v>3349</v>
      </c>
    </row>
    <row r="658" spans="1:6" x14ac:dyDescent="0.35">
      <c r="A658" t="str">
        <f t="shared" si="10"/>
        <v>ET06,50</v>
      </c>
      <c r="B658">
        <v>50</v>
      </c>
      <c r="C658">
        <v>3412.6118631727199</v>
      </c>
      <c r="D658">
        <v>3449.56092299178</v>
      </c>
      <c r="E658" t="s">
        <v>2876</v>
      </c>
      <c r="F658" t="s">
        <v>3349</v>
      </c>
    </row>
    <row r="659" spans="1:6" x14ac:dyDescent="0.35">
      <c r="A659" t="str">
        <f t="shared" si="10"/>
        <v>ET06,51</v>
      </c>
      <c r="B659">
        <v>51</v>
      </c>
      <c r="C659">
        <v>3195.9332454600899</v>
      </c>
      <c r="D659">
        <v>3206.6907010335599</v>
      </c>
      <c r="E659" t="s">
        <v>2876</v>
      </c>
      <c r="F659" t="s">
        <v>3349</v>
      </c>
    </row>
    <row r="660" spans="1:6" x14ac:dyDescent="0.35">
      <c r="A660" t="str">
        <f t="shared" si="10"/>
        <v>ET06,52</v>
      </c>
      <c r="B660">
        <v>52</v>
      </c>
      <c r="C660">
        <v>2979.2546277474598</v>
      </c>
      <c r="D660">
        <v>2979.2546277474598</v>
      </c>
      <c r="E660" t="s">
        <v>2876</v>
      </c>
      <c r="F660" t="s">
        <v>3349</v>
      </c>
    </row>
    <row r="661" spans="1:6" x14ac:dyDescent="0.35">
      <c r="A661" t="str">
        <f t="shared" si="10"/>
        <v>ET06,53</v>
      </c>
      <c r="B661">
        <v>53</v>
      </c>
      <c r="C661">
        <v>2828.0092041908902</v>
      </c>
      <c r="D661">
        <v>2783.4335023323702</v>
      </c>
      <c r="E661" t="s">
        <v>2876</v>
      </c>
      <c r="F661" t="s">
        <v>3349</v>
      </c>
    </row>
    <row r="662" spans="1:6" x14ac:dyDescent="0.35">
      <c r="A662" t="str">
        <f t="shared" si="10"/>
        <v>ET06,54</v>
      </c>
      <c r="B662">
        <v>54</v>
      </c>
      <c r="C662">
        <v>2676.76378063432</v>
      </c>
      <c r="D662">
        <v>2616.8798149473901</v>
      </c>
      <c r="E662" t="s">
        <v>2876</v>
      </c>
      <c r="F662" t="s">
        <v>3349</v>
      </c>
    </row>
    <row r="663" spans="1:6" x14ac:dyDescent="0.35">
      <c r="A663" t="str">
        <f t="shared" si="10"/>
        <v>ET06,55</v>
      </c>
      <c r="B663">
        <v>55</v>
      </c>
      <c r="C663">
        <v>2525.5183570777599</v>
      </c>
      <c r="D663">
        <v>2472.61397849167</v>
      </c>
      <c r="E663" t="s">
        <v>2876</v>
      </c>
      <c r="F663" t="s">
        <v>3349</v>
      </c>
    </row>
    <row r="664" spans="1:6" x14ac:dyDescent="0.35">
      <c r="A664" t="str">
        <f t="shared" si="10"/>
        <v>ET06,56</v>
      </c>
      <c r="B664">
        <v>56</v>
      </c>
      <c r="C664">
        <v>2374.2729335211902</v>
      </c>
      <c r="D664">
        <v>2343.6564058643598</v>
      </c>
      <c r="E664" t="s">
        <v>2876</v>
      </c>
      <c r="F664" t="s">
        <v>3349</v>
      </c>
    </row>
    <row r="665" spans="1:6" x14ac:dyDescent="0.35">
      <c r="A665" t="str">
        <f t="shared" si="10"/>
        <v>ET06,57</v>
      </c>
      <c r="B665">
        <v>57</v>
      </c>
      <c r="C665">
        <v>2223.0275099646201</v>
      </c>
      <c r="D665">
        <v>2223.0275099646201</v>
      </c>
      <c r="E665" t="s">
        <v>2876</v>
      </c>
      <c r="F665" t="s">
        <v>3349</v>
      </c>
    </row>
    <row r="666" spans="1:6" x14ac:dyDescent="0.35">
      <c r="A666" t="str">
        <f t="shared" si="10"/>
        <v>ET06,58</v>
      </c>
      <c r="B666">
        <v>58</v>
      </c>
      <c r="C666">
        <v>2113.2986571004199</v>
      </c>
      <c r="D666">
        <v>2105.13854859394</v>
      </c>
      <c r="E666" t="s">
        <v>2876</v>
      </c>
      <c r="F666" t="s">
        <v>3349</v>
      </c>
    </row>
    <row r="667" spans="1:6" x14ac:dyDescent="0.35">
      <c r="A667" t="str">
        <f t="shared" si="10"/>
        <v>ET06,59</v>
      </c>
      <c r="B667">
        <v>59</v>
      </c>
      <c r="C667">
        <v>2003.5698042362101</v>
      </c>
      <c r="D667">
        <v>1989.9641591632401</v>
      </c>
      <c r="E667" t="s">
        <v>2876</v>
      </c>
      <c r="F667" t="s">
        <v>3349</v>
      </c>
    </row>
    <row r="668" spans="1:6" x14ac:dyDescent="0.35">
      <c r="A668" t="str">
        <f t="shared" si="10"/>
        <v>ET06,60</v>
      </c>
      <c r="B668">
        <v>60</v>
      </c>
      <c r="C668">
        <v>1893.8409513720101</v>
      </c>
      <c r="D668">
        <v>1878.8698239857799</v>
      </c>
      <c r="E668" t="s">
        <v>2876</v>
      </c>
      <c r="F668" t="s">
        <v>3349</v>
      </c>
    </row>
    <row r="669" spans="1:6" x14ac:dyDescent="0.35">
      <c r="A669" t="str">
        <f t="shared" si="10"/>
        <v>ET06,61</v>
      </c>
      <c r="B669">
        <v>61</v>
      </c>
      <c r="C669">
        <v>1784.1120985078001</v>
      </c>
      <c r="D669">
        <v>1773.2210253748101</v>
      </c>
      <c r="E669" t="s">
        <v>2876</v>
      </c>
      <c r="F669" t="s">
        <v>3349</v>
      </c>
    </row>
    <row r="670" spans="1:6" x14ac:dyDescent="0.35">
      <c r="A670" t="str">
        <f t="shared" si="10"/>
        <v>ET06,62</v>
      </c>
      <c r="B670">
        <v>62</v>
      </c>
      <c r="C670">
        <v>1674.3832456436</v>
      </c>
      <c r="D670">
        <v>1674.3832456436</v>
      </c>
      <c r="E670" t="s">
        <v>2876</v>
      </c>
      <c r="F670" t="s">
        <v>3349</v>
      </c>
    </row>
    <row r="671" spans="1:6" x14ac:dyDescent="0.35">
      <c r="A671" t="str">
        <f t="shared" si="10"/>
        <v>ET06,63</v>
      </c>
      <c r="B671">
        <v>63</v>
      </c>
      <c r="C671">
        <v>1588.8983802825601</v>
      </c>
      <c r="D671">
        <v>1583.0564263669301</v>
      </c>
      <c r="E671" t="s">
        <v>2876</v>
      </c>
      <c r="F671" t="s">
        <v>3349</v>
      </c>
    </row>
    <row r="672" spans="1:6" x14ac:dyDescent="0.35">
      <c r="A672" t="str">
        <f t="shared" si="10"/>
        <v>ET06,64</v>
      </c>
      <c r="B672">
        <v>64</v>
      </c>
      <c r="C672">
        <v>1503.4135149215199</v>
      </c>
      <c r="D672">
        <v>1497.27834616568</v>
      </c>
      <c r="E672" t="s">
        <v>2876</v>
      </c>
      <c r="F672" t="s">
        <v>3349</v>
      </c>
    </row>
    <row r="673" spans="1:6" x14ac:dyDescent="0.35">
      <c r="A673" t="str">
        <f t="shared" si="10"/>
        <v>ET06,65</v>
      </c>
      <c r="B673">
        <v>65</v>
      </c>
      <c r="C673">
        <v>1417.9286495604699</v>
      </c>
      <c r="D673">
        <v>1414.42124292224</v>
      </c>
      <c r="E673" t="s">
        <v>2876</v>
      </c>
      <c r="F673" t="s">
        <v>3349</v>
      </c>
    </row>
    <row r="674" spans="1:6" x14ac:dyDescent="0.35">
      <c r="A674" t="str">
        <f t="shared" si="10"/>
        <v>ET06,66</v>
      </c>
      <c r="B674">
        <v>66</v>
      </c>
      <c r="C674">
        <v>1332.44378419943</v>
      </c>
      <c r="D674">
        <v>1331.85735451901</v>
      </c>
      <c r="E674" t="s">
        <v>2876</v>
      </c>
      <c r="F674" t="s">
        <v>3349</v>
      </c>
    </row>
    <row r="675" spans="1:6" x14ac:dyDescent="0.35">
      <c r="A675" t="str">
        <f t="shared" si="10"/>
        <v>ET06,67</v>
      </c>
      <c r="B675">
        <v>67</v>
      </c>
      <c r="C675">
        <v>1246.95891883839</v>
      </c>
      <c r="D675">
        <v>1246.95891883839</v>
      </c>
      <c r="E675" t="s">
        <v>2876</v>
      </c>
      <c r="F675" t="s">
        <v>3349</v>
      </c>
    </row>
    <row r="676" spans="1:6" x14ac:dyDescent="0.35">
      <c r="A676" t="str">
        <f t="shared" si="10"/>
        <v>ET06,68</v>
      </c>
      <c r="B676">
        <v>68</v>
      </c>
      <c r="C676">
        <v>1160.51819955731</v>
      </c>
      <c r="D676">
        <v>1158.05240148496</v>
      </c>
      <c r="E676" t="s">
        <v>2876</v>
      </c>
      <c r="F676" t="s">
        <v>3349</v>
      </c>
    </row>
    <row r="677" spans="1:6" x14ac:dyDescent="0.35">
      <c r="A677" t="str">
        <f t="shared" si="10"/>
        <v>ET06,69</v>
      </c>
      <c r="B677">
        <v>69</v>
      </c>
      <c r="C677">
        <v>1074.0774802762301</v>
      </c>
      <c r="D677">
        <v>1067.2811789521199</v>
      </c>
      <c r="E677" t="s">
        <v>2876</v>
      </c>
      <c r="F677" t="s">
        <v>3349</v>
      </c>
    </row>
    <row r="678" spans="1:6" x14ac:dyDescent="0.35">
      <c r="A678" t="str">
        <f t="shared" si="10"/>
        <v>ET06,70</v>
      </c>
      <c r="B678">
        <v>70</v>
      </c>
      <c r="C678">
        <v>987.63676099514396</v>
      </c>
      <c r="D678">
        <v>977.74285545545104</v>
      </c>
      <c r="E678" t="s">
        <v>2876</v>
      </c>
      <c r="F678" t="s">
        <v>3349</v>
      </c>
    </row>
    <row r="679" spans="1:6" x14ac:dyDescent="0.35">
      <c r="A679" t="str">
        <f t="shared" si="10"/>
        <v>ET06,71</v>
      </c>
      <c r="B679">
        <v>71</v>
      </c>
      <c r="C679">
        <v>901.19604171406297</v>
      </c>
      <c r="D679">
        <v>892.53503521054404</v>
      </c>
      <c r="E679" t="s">
        <v>2876</v>
      </c>
      <c r="F679" t="s">
        <v>3349</v>
      </c>
    </row>
    <row r="680" spans="1:6" x14ac:dyDescent="0.35">
      <c r="A680" t="str">
        <f t="shared" si="10"/>
        <v>ET06,72</v>
      </c>
      <c r="B680">
        <v>72</v>
      </c>
      <c r="C680">
        <v>814.75532243298198</v>
      </c>
      <c r="D680">
        <v>814.75532243298198</v>
      </c>
      <c r="E680" t="s">
        <v>2876</v>
      </c>
      <c r="F680" t="s">
        <v>3349</v>
      </c>
    </row>
    <row r="681" spans="1:6" x14ac:dyDescent="0.35">
      <c r="A681" t="str">
        <f t="shared" si="10"/>
        <v>ET06,73</v>
      </c>
      <c r="B681">
        <v>73</v>
      </c>
      <c r="C681">
        <v>757.73320357703403</v>
      </c>
      <c r="D681">
        <v>746.57292301877203</v>
      </c>
      <c r="E681" t="s">
        <v>2876</v>
      </c>
      <c r="F681" t="s">
        <v>3349</v>
      </c>
    </row>
    <row r="682" spans="1:6" x14ac:dyDescent="0.35">
      <c r="A682" t="str">
        <f t="shared" si="10"/>
        <v>ET06,74</v>
      </c>
      <c r="B682">
        <v>74</v>
      </c>
      <c r="C682">
        <v>700.71108472108699</v>
      </c>
      <c r="D682">
        <v>686.44344958559395</v>
      </c>
      <c r="E682" t="s">
        <v>2876</v>
      </c>
      <c r="F682" t="s">
        <v>3349</v>
      </c>
    </row>
    <row r="683" spans="1:6" x14ac:dyDescent="0.35">
      <c r="A683" t="str">
        <f t="shared" si="10"/>
        <v>ET06,75</v>
      </c>
      <c r="B683">
        <v>75</v>
      </c>
      <c r="C683">
        <v>643.68896586513904</v>
      </c>
      <c r="D683">
        <v>631.89411643154699</v>
      </c>
      <c r="E683" t="s">
        <v>2876</v>
      </c>
      <c r="F683" t="s">
        <v>3349</v>
      </c>
    </row>
    <row r="684" spans="1:6" x14ac:dyDescent="0.35">
      <c r="A684" t="str">
        <f t="shared" si="10"/>
        <v>ET06,76</v>
      </c>
      <c r="B684">
        <v>76</v>
      </c>
      <c r="C684">
        <v>586.666847009192</v>
      </c>
      <c r="D684">
        <v>580.45213785473095</v>
      </c>
      <c r="E684" t="s">
        <v>2876</v>
      </c>
      <c r="F684" t="s">
        <v>3349</v>
      </c>
    </row>
    <row r="685" spans="1:6" x14ac:dyDescent="0.35">
      <c r="A685" t="str">
        <f t="shared" si="10"/>
        <v>ET06,77</v>
      </c>
      <c r="B685">
        <v>77</v>
      </c>
      <c r="C685">
        <v>529.64472815324405</v>
      </c>
      <c r="D685">
        <v>529.64472815324405</v>
      </c>
      <c r="E685" t="s">
        <v>2876</v>
      </c>
      <c r="F685" t="s">
        <v>3349</v>
      </c>
    </row>
    <row r="686" spans="1:6" x14ac:dyDescent="0.35">
      <c r="A686" t="str">
        <f t="shared" si="10"/>
        <v>ET06,78</v>
      </c>
      <c r="B686">
        <v>78</v>
      </c>
      <c r="C686">
        <v>479.38578252259498</v>
      </c>
      <c r="D686">
        <v>477.63727191951199</v>
      </c>
      <c r="E686" t="s">
        <v>2876</v>
      </c>
      <c r="F686" t="s">
        <v>3349</v>
      </c>
    </row>
    <row r="687" spans="1:6" x14ac:dyDescent="0.35">
      <c r="A687" t="str">
        <f t="shared" si="10"/>
        <v>ET06,79</v>
      </c>
      <c r="B687">
        <v>79</v>
      </c>
      <c r="C687">
        <v>429.12683689194603</v>
      </c>
      <c r="D687">
        <v>425.14783492326501</v>
      </c>
      <c r="E687" t="s">
        <v>2876</v>
      </c>
      <c r="F687" t="s">
        <v>3349</v>
      </c>
    </row>
    <row r="688" spans="1:6" x14ac:dyDescent="0.35">
      <c r="A688" t="str">
        <f t="shared" si="10"/>
        <v>ET06,80</v>
      </c>
      <c r="B688">
        <v>80</v>
      </c>
      <c r="C688">
        <v>378.86789126129798</v>
      </c>
      <c r="D688">
        <v>373.53265322855901</v>
      </c>
      <c r="E688" t="s">
        <v>2876</v>
      </c>
      <c r="F688" t="s">
        <v>3349</v>
      </c>
    </row>
    <row r="689" spans="1:6" x14ac:dyDescent="0.35">
      <c r="A689" t="str">
        <f t="shared" si="10"/>
        <v>ET06,81</v>
      </c>
      <c r="B689">
        <v>81</v>
      </c>
      <c r="C689">
        <v>328.60894563064898</v>
      </c>
      <c r="D689">
        <v>324.14796289945201</v>
      </c>
      <c r="E689" t="s">
        <v>2876</v>
      </c>
      <c r="F689" t="s">
        <v>3349</v>
      </c>
    </row>
    <row r="690" spans="1:6" x14ac:dyDescent="0.35">
      <c r="A690" t="str">
        <f t="shared" si="10"/>
        <v>ET06,82</v>
      </c>
      <c r="B690">
        <v>82</v>
      </c>
      <c r="C690">
        <v>278.35000000000002</v>
      </c>
      <c r="D690">
        <v>278.35000000000002</v>
      </c>
      <c r="E690" t="s">
        <v>2876</v>
      </c>
      <c r="F690" t="s">
        <v>3349</v>
      </c>
    </row>
    <row r="691" spans="1:6" x14ac:dyDescent="0.35">
      <c r="A691" t="str">
        <f t="shared" si="10"/>
        <v>ET06,83</v>
      </c>
      <c r="B691">
        <v>83</v>
      </c>
      <c r="C691">
        <v>245.20160000000001</v>
      </c>
      <c r="D691">
        <v>237.19082972074301</v>
      </c>
      <c r="E691" t="s">
        <v>2876</v>
      </c>
      <c r="F691" t="s">
        <v>3349</v>
      </c>
    </row>
    <row r="692" spans="1:6" x14ac:dyDescent="0.35">
      <c r="A692" t="str">
        <f t="shared" si="10"/>
        <v>ET06,84</v>
      </c>
      <c r="B692">
        <v>84</v>
      </c>
      <c r="C692">
        <v>212.0532</v>
      </c>
      <c r="D692">
        <v>200.50583375815501</v>
      </c>
      <c r="E692" t="s">
        <v>2876</v>
      </c>
      <c r="F692" t="s">
        <v>3349</v>
      </c>
    </row>
    <row r="693" spans="1:6" x14ac:dyDescent="0.35">
      <c r="A693" t="str">
        <f t="shared" si="10"/>
        <v>ET06,85</v>
      </c>
      <c r="B693">
        <v>85</v>
      </c>
      <c r="C693">
        <v>178.90479999999999</v>
      </c>
      <c r="D693">
        <v>167.82622293519699</v>
      </c>
      <c r="E693" t="s">
        <v>2876</v>
      </c>
      <c r="F693" t="s">
        <v>3349</v>
      </c>
    </row>
    <row r="694" spans="1:6" x14ac:dyDescent="0.35">
      <c r="A694" t="str">
        <f t="shared" si="10"/>
        <v>ET06,86</v>
      </c>
      <c r="B694">
        <v>86</v>
      </c>
      <c r="C694">
        <v>145.75640000000001</v>
      </c>
      <c r="D694">
        <v>138.68320807482499</v>
      </c>
      <c r="E694" t="s">
        <v>2876</v>
      </c>
      <c r="F694" t="s">
        <v>3349</v>
      </c>
    </row>
    <row r="695" spans="1:6" x14ac:dyDescent="0.35">
      <c r="A695" t="str">
        <f t="shared" si="10"/>
        <v>ET06,87</v>
      </c>
      <c r="B695">
        <v>87</v>
      </c>
      <c r="C695">
        <v>112.608</v>
      </c>
      <c r="D695">
        <v>112.608</v>
      </c>
      <c r="E695" t="s">
        <v>2876</v>
      </c>
      <c r="F695" t="s">
        <v>3349</v>
      </c>
    </row>
    <row r="696" spans="1:6" x14ac:dyDescent="0.35">
      <c r="A696" t="str">
        <f t="shared" si="10"/>
        <v>ET06,88</v>
      </c>
      <c r="B696">
        <v>88</v>
      </c>
      <c r="C696">
        <v>94.946399999999997</v>
      </c>
      <c r="D696">
        <v>89.231478011978396</v>
      </c>
      <c r="E696" t="s">
        <v>2876</v>
      </c>
      <c r="F696" t="s">
        <v>3349</v>
      </c>
    </row>
    <row r="697" spans="1:6" x14ac:dyDescent="0.35">
      <c r="A697" t="str">
        <f t="shared" si="10"/>
        <v>ET06,89</v>
      </c>
      <c r="B697">
        <v>89</v>
      </c>
      <c r="C697">
        <v>77.284800000000004</v>
      </c>
      <c r="D697">
        <v>68.583195325214604</v>
      </c>
      <c r="E697" t="s">
        <v>2876</v>
      </c>
      <c r="F697" t="s">
        <v>3349</v>
      </c>
    </row>
    <row r="698" spans="1:6" x14ac:dyDescent="0.35">
      <c r="A698" t="str">
        <f t="shared" si="10"/>
        <v>ET06,90</v>
      </c>
      <c r="B698">
        <v>90</v>
      </c>
      <c r="C698">
        <v>59.623199999999997</v>
      </c>
      <c r="D698">
        <v>50.792373632461498</v>
      </c>
      <c r="E698" t="s">
        <v>2876</v>
      </c>
      <c r="F698" t="s">
        <v>3349</v>
      </c>
    </row>
    <row r="699" spans="1:6" x14ac:dyDescent="0.35">
      <c r="A699" t="str">
        <f t="shared" si="10"/>
        <v>ET06,91</v>
      </c>
      <c r="B699">
        <v>91</v>
      </c>
      <c r="C699">
        <v>41.961599999999997</v>
      </c>
      <c r="D699">
        <v>35.988234626472298</v>
      </c>
      <c r="E699" t="s">
        <v>2876</v>
      </c>
      <c r="F699" t="s">
        <v>3349</v>
      </c>
    </row>
    <row r="700" spans="1:6" x14ac:dyDescent="0.35">
      <c r="A700" t="str">
        <f t="shared" si="10"/>
        <v>ET06,92</v>
      </c>
      <c r="B700">
        <v>92</v>
      </c>
      <c r="C700">
        <v>24.3</v>
      </c>
      <c r="D700">
        <v>24.3</v>
      </c>
      <c r="E700" t="s">
        <v>2876</v>
      </c>
      <c r="F700" t="s">
        <v>3349</v>
      </c>
    </row>
    <row r="701" spans="1:6" x14ac:dyDescent="0.35">
      <c r="A701" t="str">
        <f t="shared" si="10"/>
        <v>ET06,93</v>
      </c>
      <c r="B701">
        <v>93</v>
      </c>
      <c r="C701">
        <v>20.02</v>
      </c>
      <c r="D701">
        <v>15.743130231343599</v>
      </c>
      <c r="E701" t="s">
        <v>2876</v>
      </c>
      <c r="F701" t="s">
        <v>3349</v>
      </c>
    </row>
    <row r="702" spans="1:6" x14ac:dyDescent="0.35">
      <c r="A702" t="str">
        <f t="shared" si="10"/>
        <v>ET06,94</v>
      </c>
      <c r="B702">
        <v>94</v>
      </c>
      <c r="C702">
        <v>15.74</v>
      </c>
      <c r="D702">
        <v>9.8780409409862209</v>
      </c>
      <c r="E702" t="s">
        <v>2876</v>
      </c>
      <c r="F702" t="s">
        <v>3349</v>
      </c>
    </row>
    <row r="703" spans="1:6" x14ac:dyDescent="0.35">
      <c r="A703" t="str">
        <f t="shared" si="10"/>
        <v>ET06,95</v>
      </c>
      <c r="B703">
        <v>95</v>
      </c>
      <c r="C703">
        <v>11.46</v>
      </c>
      <c r="D703">
        <v>6.15138653495708</v>
      </c>
      <c r="E703" t="s">
        <v>2876</v>
      </c>
      <c r="F703" t="s">
        <v>3349</v>
      </c>
    </row>
    <row r="704" spans="1:6" x14ac:dyDescent="0.35">
      <c r="A704" t="str">
        <f t="shared" si="10"/>
        <v>ET06,96</v>
      </c>
      <c r="B704">
        <v>96</v>
      </c>
      <c r="C704">
        <v>7.18</v>
      </c>
      <c r="D704">
        <v>4.0098214192852799</v>
      </c>
      <c r="E704" t="s">
        <v>2876</v>
      </c>
      <c r="F704" t="s">
        <v>3349</v>
      </c>
    </row>
    <row r="705" spans="1:6" x14ac:dyDescent="0.35">
      <c r="A705" t="str">
        <f t="shared" si="10"/>
        <v>ET06,97</v>
      </c>
      <c r="B705">
        <v>97</v>
      </c>
      <c r="C705">
        <v>2.9</v>
      </c>
      <c r="D705">
        <v>2.9</v>
      </c>
      <c r="E705" t="s">
        <v>2876</v>
      </c>
      <c r="F705" t="s">
        <v>3349</v>
      </c>
    </row>
    <row r="706" spans="1:6" x14ac:dyDescent="0.35">
      <c r="A706" t="str">
        <f t="shared" si="10"/>
        <v>ET06,98</v>
      </c>
      <c r="B706">
        <v>98</v>
      </c>
      <c r="C706">
        <v>2.6</v>
      </c>
      <c r="D706">
        <v>2.33422327643575</v>
      </c>
      <c r="E706" t="s">
        <v>2876</v>
      </c>
      <c r="F706" t="s">
        <v>3349</v>
      </c>
    </row>
    <row r="707" spans="1:6" x14ac:dyDescent="0.35">
      <c r="A707" t="str">
        <f t="shared" ref="A707:A770" si="11">_xlfn.CONCAT(E707,",",B707)</f>
        <v>ET06,99</v>
      </c>
      <c r="B707">
        <v>99</v>
      </c>
      <c r="C707">
        <v>2.2999999999999998</v>
      </c>
      <c r="D707">
        <v>2.0873786211485998</v>
      </c>
      <c r="E707" t="s">
        <v>2876</v>
      </c>
      <c r="F707" t="s">
        <v>3349</v>
      </c>
    </row>
    <row r="708" spans="1:6" x14ac:dyDescent="0.35">
      <c r="A708" t="str">
        <f t="shared" si="11"/>
        <v>ET06,100</v>
      </c>
      <c r="B708">
        <v>100</v>
      </c>
      <c r="C708">
        <v>2</v>
      </c>
      <c r="D708">
        <v>2</v>
      </c>
      <c r="E708" t="s">
        <v>2876</v>
      </c>
      <c r="F708" t="s">
        <v>3349</v>
      </c>
    </row>
    <row r="709" spans="1:6" x14ac:dyDescent="0.35">
      <c r="A709" t="str">
        <f t="shared" si="11"/>
        <v>ET07,&lt;1</v>
      </c>
      <c r="B709" t="s">
        <v>119</v>
      </c>
      <c r="C709">
        <v>434877.50613988901</v>
      </c>
      <c r="D709">
        <v>434877.50613988901</v>
      </c>
      <c r="E709" t="s">
        <v>2878</v>
      </c>
      <c r="F709" t="s">
        <v>3353</v>
      </c>
    </row>
    <row r="710" spans="1:6" x14ac:dyDescent="0.35">
      <c r="A710" t="str">
        <f t="shared" si="11"/>
        <v>ET07,1</v>
      </c>
      <c r="B710">
        <v>1</v>
      </c>
      <c r="C710">
        <v>418321.13291736302</v>
      </c>
      <c r="D710">
        <v>416706.237863396</v>
      </c>
      <c r="E710" t="s">
        <v>2878</v>
      </c>
      <c r="F710" t="s">
        <v>3353</v>
      </c>
    </row>
    <row r="711" spans="1:6" x14ac:dyDescent="0.35">
      <c r="A711" t="str">
        <f t="shared" si="11"/>
        <v>ET07,2</v>
      </c>
      <c r="B711">
        <v>2</v>
      </c>
      <c r="C711">
        <v>401764.75969483698</v>
      </c>
      <c r="D711">
        <v>401764.75969483698</v>
      </c>
      <c r="E711" t="s">
        <v>2878</v>
      </c>
      <c r="F711" t="s">
        <v>3353</v>
      </c>
    </row>
    <row r="712" spans="1:6" x14ac:dyDescent="0.35">
      <c r="A712" t="str">
        <f t="shared" si="11"/>
        <v>ET07,3</v>
      </c>
      <c r="B712">
        <v>3</v>
      </c>
      <c r="C712">
        <v>396640.46704741003</v>
      </c>
      <c r="D712">
        <v>392383.63311981998</v>
      </c>
      <c r="E712" t="s">
        <v>2878</v>
      </c>
      <c r="F712" t="s">
        <v>3353</v>
      </c>
    </row>
    <row r="713" spans="1:6" x14ac:dyDescent="0.35">
      <c r="A713" t="str">
        <f t="shared" si="11"/>
        <v>ET07,4</v>
      </c>
      <c r="B713">
        <v>4</v>
      </c>
      <c r="C713">
        <v>391516.17439998197</v>
      </c>
      <c r="D713">
        <v>387296.50513463502</v>
      </c>
      <c r="E713" t="s">
        <v>2878</v>
      </c>
      <c r="F713" t="s">
        <v>3353</v>
      </c>
    </row>
    <row r="714" spans="1:6" x14ac:dyDescent="0.35">
      <c r="A714" t="str">
        <f t="shared" si="11"/>
        <v>ET07,5</v>
      </c>
      <c r="B714">
        <v>5</v>
      </c>
      <c r="C714">
        <v>386391.88175255398</v>
      </c>
      <c r="D714">
        <v>384337.79411324498</v>
      </c>
      <c r="E714" t="s">
        <v>2878</v>
      </c>
      <c r="F714" t="s">
        <v>3353</v>
      </c>
    </row>
    <row r="715" spans="1:6" x14ac:dyDescent="0.35">
      <c r="A715" t="str">
        <f t="shared" si="11"/>
        <v>ET07,6</v>
      </c>
      <c r="B715">
        <v>6</v>
      </c>
      <c r="C715">
        <v>381267.58910512598</v>
      </c>
      <c r="D715">
        <v>381341.91842961201</v>
      </c>
      <c r="E715" t="s">
        <v>2878</v>
      </c>
      <c r="F715" t="s">
        <v>3353</v>
      </c>
    </row>
    <row r="716" spans="1:6" x14ac:dyDescent="0.35">
      <c r="A716" t="str">
        <f t="shared" si="11"/>
        <v>ET07,7</v>
      </c>
      <c r="B716">
        <v>7</v>
      </c>
      <c r="C716">
        <v>376143.29645769799</v>
      </c>
      <c r="D716">
        <v>376143.29645769799</v>
      </c>
      <c r="E716" t="s">
        <v>2878</v>
      </c>
      <c r="F716" t="s">
        <v>3353</v>
      </c>
    </row>
    <row r="717" spans="1:6" x14ac:dyDescent="0.35">
      <c r="A717" t="str">
        <f t="shared" si="11"/>
        <v>ET07,8</v>
      </c>
      <c r="B717">
        <v>8</v>
      </c>
      <c r="C717">
        <v>363425.64256984601</v>
      </c>
      <c r="D717">
        <v>367146.277704712</v>
      </c>
      <c r="E717" t="s">
        <v>2878</v>
      </c>
      <c r="F717" t="s">
        <v>3353</v>
      </c>
    </row>
    <row r="718" spans="1:6" x14ac:dyDescent="0.35">
      <c r="A718" t="str">
        <f t="shared" si="11"/>
        <v>ET07,9</v>
      </c>
      <c r="B718">
        <v>9</v>
      </c>
      <c r="C718">
        <v>350707.98868199397</v>
      </c>
      <c r="D718">
        <v>355034.93621085101</v>
      </c>
      <c r="E718" t="s">
        <v>2878</v>
      </c>
      <c r="F718" t="s">
        <v>3353</v>
      </c>
    </row>
    <row r="719" spans="1:6" x14ac:dyDescent="0.35">
      <c r="A719" t="str">
        <f t="shared" si="11"/>
        <v>ET07,10</v>
      </c>
      <c r="B719">
        <v>10</v>
      </c>
      <c r="C719">
        <v>337990.33479414199</v>
      </c>
      <c r="D719">
        <v>341063.27714955702</v>
      </c>
      <c r="E719" t="s">
        <v>2878</v>
      </c>
      <c r="F719" t="s">
        <v>3353</v>
      </c>
    </row>
    <row r="720" spans="1:6" x14ac:dyDescent="0.35">
      <c r="A720" t="str">
        <f t="shared" si="11"/>
        <v>ET07,11</v>
      </c>
      <c r="B720">
        <v>11</v>
      </c>
      <c r="C720">
        <v>325272.68090629001</v>
      </c>
      <c r="D720">
        <v>326485.305694271</v>
      </c>
      <c r="E720" t="s">
        <v>2878</v>
      </c>
      <c r="F720" t="s">
        <v>3353</v>
      </c>
    </row>
    <row r="721" spans="1:6" x14ac:dyDescent="0.35">
      <c r="A721" t="str">
        <f t="shared" si="11"/>
        <v>ET07,12</v>
      </c>
      <c r="B721">
        <v>12</v>
      </c>
      <c r="C721">
        <v>312555.02701843798</v>
      </c>
      <c r="D721">
        <v>312555.02701843798</v>
      </c>
      <c r="E721" t="s">
        <v>2878</v>
      </c>
      <c r="F721" t="s">
        <v>3353</v>
      </c>
    </row>
    <row r="722" spans="1:6" x14ac:dyDescent="0.35">
      <c r="A722" t="str">
        <f t="shared" si="11"/>
        <v>ET07,13</v>
      </c>
      <c r="B722">
        <v>13</v>
      </c>
      <c r="C722">
        <v>301752.85885637102</v>
      </c>
      <c r="D722">
        <v>300222.72613395099</v>
      </c>
      <c r="E722" t="s">
        <v>2878</v>
      </c>
      <c r="F722" t="s">
        <v>3353</v>
      </c>
    </row>
    <row r="723" spans="1:6" x14ac:dyDescent="0.35">
      <c r="A723" t="str">
        <f t="shared" si="11"/>
        <v>ET07,14</v>
      </c>
      <c r="B723">
        <v>14</v>
      </c>
      <c r="C723">
        <v>290950.69069430401</v>
      </c>
      <c r="D723">
        <v>289223.80740651698</v>
      </c>
      <c r="E723" t="s">
        <v>2878</v>
      </c>
      <c r="F723" t="s">
        <v>3353</v>
      </c>
    </row>
    <row r="724" spans="1:6" x14ac:dyDescent="0.35">
      <c r="A724" t="str">
        <f t="shared" si="11"/>
        <v>ET07,15</v>
      </c>
      <c r="B724">
        <v>15</v>
      </c>
      <c r="C724">
        <v>280148.52253223798</v>
      </c>
      <c r="D724">
        <v>278989.955040292</v>
      </c>
      <c r="E724" t="s">
        <v>2878</v>
      </c>
      <c r="F724" t="s">
        <v>3353</v>
      </c>
    </row>
    <row r="725" spans="1:6" x14ac:dyDescent="0.35">
      <c r="A725" t="str">
        <f t="shared" si="11"/>
        <v>ET07,16</v>
      </c>
      <c r="B725">
        <v>16</v>
      </c>
      <c r="C725">
        <v>269346.35437017097</v>
      </c>
      <c r="D725">
        <v>268952.853239435</v>
      </c>
      <c r="E725" t="s">
        <v>2878</v>
      </c>
      <c r="F725" t="s">
        <v>3353</v>
      </c>
    </row>
    <row r="726" spans="1:6" x14ac:dyDescent="0.35">
      <c r="A726" t="str">
        <f t="shared" si="11"/>
        <v>ET07,17</v>
      </c>
      <c r="B726">
        <v>17</v>
      </c>
      <c r="C726">
        <v>258544.18620810399</v>
      </c>
      <c r="D726">
        <v>258544.18620810399</v>
      </c>
      <c r="E726" t="s">
        <v>2878</v>
      </c>
      <c r="F726" t="s">
        <v>3353</v>
      </c>
    </row>
    <row r="727" spans="1:6" x14ac:dyDescent="0.35">
      <c r="A727" t="str">
        <f t="shared" si="11"/>
        <v>ET07,18</v>
      </c>
      <c r="B727">
        <v>18</v>
      </c>
      <c r="C727">
        <v>249284.69833136501</v>
      </c>
      <c r="D727">
        <v>247445.32156713301</v>
      </c>
      <c r="E727" t="s">
        <v>2878</v>
      </c>
      <c r="F727" t="s">
        <v>3353</v>
      </c>
    </row>
    <row r="728" spans="1:6" x14ac:dyDescent="0.35">
      <c r="A728" t="str">
        <f t="shared" si="11"/>
        <v>ET07,19</v>
      </c>
      <c r="B728">
        <v>19</v>
      </c>
      <c r="C728">
        <v>240025.21045462601</v>
      </c>
      <c r="D728">
        <v>236336.36060406201</v>
      </c>
      <c r="E728" t="s">
        <v>2878</v>
      </c>
      <c r="F728" t="s">
        <v>3353</v>
      </c>
    </row>
    <row r="729" spans="1:6" x14ac:dyDescent="0.35">
      <c r="A729" t="str">
        <f t="shared" si="11"/>
        <v>ET07,20</v>
      </c>
      <c r="B729">
        <v>20</v>
      </c>
      <c r="C729">
        <v>230765.72257788799</v>
      </c>
      <c r="D729">
        <v>226147.088023107</v>
      </c>
      <c r="E729" t="s">
        <v>2878</v>
      </c>
      <c r="F729" t="s">
        <v>3353</v>
      </c>
    </row>
    <row r="730" spans="1:6" x14ac:dyDescent="0.35">
      <c r="A730" t="str">
        <f t="shared" si="11"/>
        <v>ET07,21</v>
      </c>
      <c r="B730">
        <v>21</v>
      </c>
      <c r="C730">
        <v>221506.23470114899</v>
      </c>
      <c r="D730">
        <v>217807.288528484</v>
      </c>
      <c r="E730" t="s">
        <v>2878</v>
      </c>
      <c r="F730" t="s">
        <v>3353</v>
      </c>
    </row>
    <row r="731" spans="1:6" x14ac:dyDescent="0.35">
      <c r="A731" t="str">
        <f t="shared" si="11"/>
        <v>ET07,22</v>
      </c>
      <c r="B731">
        <v>22</v>
      </c>
      <c r="C731">
        <v>212246.74682440999</v>
      </c>
      <c r="D731">
        <v>212246.74682440999</v>
      </c>
      <c r="E731" t="s">
        <v>2878</v>
      </c>
      <c r="F731" t="s">
        <v>3353</v>
      </c>
    </row>
    <row r="732" spans="1:6" x14ac:dyDescent="0.35">
      <c r="A732" t="str">
        <f t="shared" si="11"/>
        <v>ET07,23</v>
      </c>
      <c r="B732">
        <v>23</v>
      </c>
      <c r="C732">
        <v>210643.19798908799</v>
      </c>
      <c r="D732">
        <v>209959.67667780499</v>
      </c>
      <c r="E732" t="s">
        <v>2878</v>
      </c>
      <c r="F732" t="s">
        <v>3353</v>
      </c>
    </row>
    <row r="733" spans="1:6" x14ac:dyDescent="0.35">
      <c r="A733" t="str">
        <f t="shared" si="11"/>
        <v>ET07,24</v>
      </c>
      <c r="B733">
        <v>24</v>
      </c>
      <c r="C733">
        <v>209039.64915376599</v>
      </c>
      <c r="D733">
        <v>209698.00810640299</v>
      </c>
      <c r="E733" t="s">
        <v>2878</v>
      </c>
      <c r="F733" t="s">
        <v>3353</v>
      </c>
    </row>
    <row r="734" spans="1:6" x14ac:dyDescent="0.35">
      <c r="A734" t="str">
        <f t="shared" si="11"/>
        <v>ET07,25</v>
      </c>
      <c r="B734">
        <v>25</v>
      </c>
      <c r="C734">
        <v>207436.10031844399</v>
      </c>
      <c r="D734">
        <v>209778.100190642</v>
      </c>
      <c r="E734" t="s">
        <v>2878</v>
      </c>
      <c r="F734" t="s">
        <v>3353</v>
      </c>
    </row>
    <row r="735" spans="1:6" x14ac:dyDescent="0.35">
      <c r="A735" t="str">
        <f t="shared" si="11"/>
        <v>ET07,26</v>
      </c>
      <c r="B735">
        <v>26</v>
      </c>
      <c r="C735">
        <v>205832.55148312199</v>
      </c>
      <c r="D735">
        <v>208516.31201096199</v>
      </c>
      <c r="E735" t="s">
        <v>2878</v>
      </c>
      <c r="F735" t="s">
        <v>3353</v>
      </c>
    </row>
    <row r="736" spans="1:6" x14ac:dyDescent="0.35">
      <c r="A736" t="str">
        <f t="shared" si="11"/>
        <v>ET07,27</v>
      </c>
      <c r="B736">
        <v>27</v>
      </c>
      <c r="C736">
        <v>204229.00264779999</v>
      </c>
      <c r="D736">
        <v>204229.00264779999</v>
      </c>
      <c r="E736" t="s">
        <v>2878</v>
      </c>
      <c r="F736" t="s">
        <v>3353</v>
      </c>
    </row>
    <row r="737" spans="1:6" x14ac:dyDescent="0.35">
      <c r="A737" t="str">
        <f t="shared" si="11"/>
        <v>ET07,28</v>
      </c>
      <c r="B737">
        <v>28</v>
      </c>
      <c r="C737">
        <v>193595.06060854901</v>
      </c>
      <c r="D737">
        <v>195813.147874046</v>
      </c>
      <c r="E737" t="s">
        <v>2878</v>
      </c>
      <c r="F737" t="s">
        <v>3353</v>
      </c>
    </row>
    <row r="738" spans="1:6" x14ac:dyDescent="0.35">
      <c r="A738" t="str">
        <f t="shared" si="11"/>
        <v>ET07,29</v>
      </c>
      <c r="B738">
        <v>29</v>
      </c>
      <c r="C738">
        <v>182961.11856929801</v>
      </c>
      <c r="D738">
        <v>184488.190232397</v>
      </c>
      <c r="E738" t="s">
        <v>2878</v>
      </c>
      <c r="F738" t="s">
        <v>3353</v>
      </c>
    </row>
    <row r="739" spans="1:6" x14ac:dyDescent="0.35">
      <c r="A739" t="str">
        <f t="shared" si="11"/>
        <v>ET07,30</v>
      </c>
      <c r="B739">
        <v>30</v>
      </c>
      <c r="C739">
        <v>172327.176530047</v>
      </c>
      <c r="D739">
        <v>172054.18895799801</v>
      </c>
      <c r="E739" t="s">
        <v>2878</v>
      </c>
      <c r="F739" t="s">
        <v>3353</v>
      </c>
    </row>
    <row r="740" spans="1:6" x14ac:dyDescent="0.35">
      <c r="A740" t="str">
        <f t="shared" si="11"/>
        <v>ET07,31</v>
      </c>
      <c r="B740">
        <v>31</v>
      </c>
      <c r="C740">
        <v>161693.23449079599</v>
      </c>
      <c r="D740">
        <v>160311.20328599901</v>
      </c>
      <c r="E740" t="s">
        <v>2878</v>
      </c>
      <c r="F740" t="s">
        <v>3353</v>
      </c>
    </row>
    <row r="741" spans="1:6" x14ac:dyDescent="0.35">
      <c r="A741" t="str">
        <f t="shared" si="11"/>
        <v>ET07,32</v>
      </c>
      <c r="B741">
        <v>32</v>
      </c>
      <c r="C741">
        <v>151059.292451546</v>
      </c>
      <c r="D741">
        <v>151059.292451546</v>
      </c>
      <c r="E741" t="s">
        <v>2878</v>
      </c>
      <c r="F741" t="s">
        <v>3353</v>
      </c>
    </row>
    <row r="742" spans="1:6" x14ac:dyDescent="0.35">
      <c r="A742" t="str">
        <f t="shared" si="11"/>
        <v>ET07,33</v>
      </c>
      <c r="B742">
        <v>33</v>
      </c>
      <c r="C742">
        <v>148241.48218760299</v>
      </c>
      <c r="D742">
        <v>145552.93414626</v>
      </c>
      <c r="E742" t="s">
        <v>2878</v>
      </c>
      <c r="F742" t="s">
        <v>3353</v>
      </c>
    </row>
    <row r="743" spans="1:6" x14ac:dyDescent="0.35">
      <c r="A743" t="str">
        <f t="shared" si="11"/>
        <v>ET07,34</v>
      </c>
      <c r="B743">
        <v>34</v>
      </c>
      <c r="C743">
        <v>145423.67192366</v>
      </c>
      <c r="D743">
        <v>142864.27988765601</v>
      </c>
      <c r="E743" t="s">
        <v>2878</v>
      </c>
      <c r="F743" t="s">
        <v>3353</v>
      </c>
    </row>
    <row r="744" spans="1:6" x14ac:dyDescent="0.35">
      <c r="A744" t="str">
        <f t="shared" si="11"/>
        <v>ET07,35</v>
      </c>
      <c r="B744">
        <v>35</v>
      </c>
      <c r="C744">
        <v>142605.86165971801</v>
      </c>
      <c r="D744">
        <v>141519.89964972399</v>
      </c>
      <c r="E744" t="s">
        <v>2878</v>
      </c>
      <c r="F744" t="s">
        <v>3353</v>
      </c>
    </row>
    <row r="745" spans="1:6" x14ac:dyDescent="0.35">
      <c r="A745" t="str">
        <f t="shared" si="11"/>
        <v>ET07,36</v>
      </c>
      <c r="B745">
        <v>36</v>
      </c>
      <c r="C745">
        <v>139788.05139577499</v>
      </c>
      <c r="D745">
        <v>140046.36340645299</v>
      </c>
      <c r="E745" t="s">
        <v>2878</v>
      </c>
      <c r="F745" t="s">
        <v>3353</v>
      </c>
    </row>
    <row r="746" spans="1:6" x14ac:dyDescent="0.35">
      <c r="A746" t="str">
        <f t="shared" si="11"/>
        <v>ET07,37</v>
      </c>
      <c r="B746">
        <v>37</v>
      </c>
      <c r="C746">
        <v>136970.24113183201</v>
      </c>
      <c r="D746">
        <v>136970.24113183201</v>
      </c>
      <c r="E746" t="s">
        <v>2878</v>
      </c>
      <c r="F746" t="s">
        <v>3353</v>
      </c>
    </row>
    <row r="747" spans="1:6" x14ac:dyDescent="0.35">
      <c r="A747" t="str">
        <f t="shared" si="11"/>
        <v>ET07,38</v>
      </c>
      <c r="B747">
        <v>38</v>
      </c>
      <c r="C747">
        <v>129438.243595878</v>
      </c>
      <c r="D747">
        <v>131244.73852044201</v>
      </c>
      <c r="E747" t="s">
        <v>2878</v>
      </c>
      <c r="F747" t="s">
        <v>3353</v>
      </c>
    </row>
    <row r="748" spans="1:6" x14ac:dyDescent="0.35">
      <c r="A748" t="str">
        <f t="shared" si="11"/>
        <v>ET07,39</v>
      </c>
      <c r="B748">
        <v>39</v>
      </c>
      <c r="C748">
        <v>121906.246059923</v>
      </c>
      <c r="D748">
        <v>123529.60414923</v>
      </c>
      <c r="E748" t="s">
        <v>2878</v>
      </c>
      <c r="F748" t="s">
        <v>3353</v>
      </c>
    </row>
    <row r="749" spans="1:6" x14ac:dyDescent="0.35">
      <c r="A749" t="str">
        <f t="shared" si="11"/>
        <v>ET07,40</v>
      </c>
      <c r="B749">
        <v>40</v>
      </c>
      <c r="C749">
        <v>114374.248523968</v>
      </c>
      <c r="D749">
        <v>114911.222315736</v>
      </c>
      <c r="E749" t="s">
        <v>2878</v>
      </c>
      <c r="F749" t="s">
        <v>3353</v>
      </c>
    </row>
    <row r="750" spans="1:6" x14ac:dyDescent="0.35">
      <c r="A750" t="str">
        <f t="shared" si="11"/>
        <v>ET07,41</v>
      </c>
      <c r="B750">
        <v>41</v>
      </c>
      <c r="C750">
        <v>106842.250988014</v>
      </c>
      <c r="D750">
        <v>106475.977317499</v>
      </c>
      <c r="E750" t="s">
        <v>2878</v>
      </c>
      <c r="F750" t="s">
        <v>3353</v>
      </c>
    </row>
    <row r="751" spans="1:6" x14ac:dyDescent="0.35">
      <c r="A751" t="str">
        <f t="shared" si="11"/>
        <v>ET07,42</v>
      </c>
      <c r="B751">
        <v>42</v>
      </c>
      <c r="C751">
        <v>99310.253452058794</v>
      </c>
      <c r="D751">
        <v>99310.253452058794</v>
      </c>
      <c r="E751" t="s">
        <v>2878</v>
      </c>
      <c r="F751" t="s">
        <v>3353</v>
      </c>
    </row>
    <row r="752" spans="1:6" x14ac:dyDescent="0.35">
      <c r="A752" t="str">
        <f t="shared" si="11"/>
        <v>ET07,43</v>
      </c>
      <c r="B752">
        <v>43</v>
      </c>
      <c r="C752">
        <v>96011.953161947007</v>
      </c>
      <c r="D752">
        <v>94198.601820721306</v>
      </c>
      <c r="E752" t="s">
        <v>2878</v>
      </c>
      <c r="F752" t="s">
        <v>3353</v>
      </c>
    </row>
    <row r="753" spans="1:6" x14ac:dyDescent="0.35">
      <c r="A753" t="str">
        <f t="shared" si="11"/>
        <v>ET07,44</v>
      </c>
      <c r="B753">
        <v>44</v>
      </c>
      <c r="C753">
        <v>92713.652871835293</v>
      </c>
      <c r="D753">
        <v>90718.240739858302</v>
      </c>
      <c r="E753" t="s">
        <v>2878</v>
      </c>
      <c r="F753" t="s">
        <v>3353</v>
      </c>
    </row>
    <row r="754" spans="1:6" x14ac:dyDescent="0.35">
      <c r="A754" t="str">
        <f t="shared" si="11"/>
        <v>ET07,45</v>
      </c>
      <c r="B754">
        <v>45</v>
      </c>
      <c r="C754">
        <v>89415.352581723506</v>
      </c>
      <c r="D754">
        <v>88144.555329608207</v>
      </c>
      <c r="E754" t="s">
        <v>2878</v>
      </c>
      <c r="F754" t="s">
        <v>3353</v>
      </c>
    </row>
    <row r="755" spans="1:6" x14ac:dyDescent="0.35">
      <c r="A755" t="str">
        <f t="shared" si="11"/>
        <v>ET07,46</v>
      </c>
      <c r="B755">
        <v>46</v>
      </c>
      <c r="C755">
        <v>86117.052291611806</v>
      </c>
      <c r="D755">
        <v>85752.9307101093</v>
      </c>
      <c r="E755" t="s">
        <v>2878</v>
      </c>
      <c r="F755" t="s">
        <v>3353</v>
      </c>
    </row>
    <row r="756" spans="1:6" x14ac:dyDescent="0.35">
      <c r="A756" t="str">
        <f t="shared" si="11"/>
        <v>ET07,47</v>
      </c>
      <c r="B756">
        <v>47</v>
      </c>
      <c r="C756">
        <v>82818.752001500005</v>
      </c>
      <c r="D756">
        <v>82818.752001500005</v>
      </c>
      <c r="E756" t="s">
        <v>2878</v>
      </c>
      <c r="F756" t="s">
        <v>3353</v>
      </c>
    </row>
    <row r="757" spans="1:6" x14ac:dyDescent="0.35">
      <c r="A757" t="str">
        <f t="shared" si="11"/>
        <v>ET07,48</v>
      </c>
      <c r="B757">
        <v>48</v>
      </c>
      <c r="C757">
        <v>78179.854787477103</v>
      </c>
      <c r="D757">
        <v>78817.214240756599</v>
      </c>
      <c r="E757" t="s">
        <v>2878</v>
      </c>
      <c r="F757" t="s">
        <v>3353</v>
      </c>
    </row>
    <row r="758" spans="1:6" x14ac:dyDescent="0.35">
      <c r="A758" t="str">
        <f t="shared" si="11"/>
        <v>ET07,49</v>
      </c>
      <c r="B758">
        <v>49</v>
      </c>
      <c r="C758">
        <v>73540.957573454201</v>
      </c>
      <c r="D758">
        <v>74022.752132207301</v>
      </c>
      <c r="E758" t="s">
        <v>2878</v>
      </c>
      <c r="F758" t="s">
        <v>3353</v>
      </c>
    </row>
    <row r="759" spans="1:6" x14ac:dyDescent="0.35">
      <c r="A759" t="str">
        <f t="shared" si="11"/>
        <v>ET07,50</v>
      </c>
      <c r="B759">
        <v>50</v>
      </c>
      <c r="C759">
        <v>68902.060359431402</v>
      </c>
      <c r="D759">
        <v>68909.610297018298</v>
      </c>
      <c r="E759" t="s">
        <v>2878</v>
      </c>
      <c r="F759" t="s">
        <v>3353</v>
      </c>
    </row>
    <row r="760" spans="1:6" x14ac:dyDescent="0.35">
      <c r="A760" t="str">
        <f t="shared" si="11"/>
        <v>ET07,51</v>
      </c>
      <c r="B760">
        <v>51</v>
      </c>
      <c r="C760">
        <v>64263.1631454085</v>
      </c>
      <c r="D760">
        <v>63952.033356355598</v>
      </c>
      <c r="E760" t="s">
        <v>2878</v>
      </c>
      <c r="F760" t="s">
        <v>3353</v>
      </c>
    </row>
    <row r="761" spans="1:6" x14ac:dyDescent="0.35">
      <c r="A761" t="str">
        <f t="shared" si="11"/>
        <v>ET07,52</v>
      </c>
      <c r="B761">
        <v>52</v>
      </c>
      <c r="C761">
        <v>59624.265931385598</v>
      </c>
      <c r="D761">
        <v>59624.265931385598</v>
      </c>
      <c r="E761" t="s">
        <v>2878</v>
      </c>
      <c r="F761" t="s">
        <v>3353</v>
      </c>
    </row>
    <row r="762" spans="1:6" x14ac:dyDescent="0.35">
      <c r="A762" t="str">
        <f t="shared" si="11"/>
        <v>ET07,53</v>
      </c>
      <c r="B762">
        <v>53</v>
      </c>
      <c r="C762">
        <v>57320.3001028012</v>
      </c>
      <c r="D762">
        <v>56273.139071320104</v>
      </c>
      <c r="E762" t="s">
        <v>2878</v>
      </c>
      <c r="F762" t="s">
        <v>3353</v>
      </c>
    </row>
    <row r="763" spans="1:6" x14ac:dyDescent="0.35">
      <c r="A763" t="str">
        <f t="shared" si="11"/>
        <v>ET07,54</v>
      </c>
      <c r="B763">
        <v>54</v>
      </c>
      <c r="C763">
        <v>55016.334274216701</v>
      </c>
      <c r="D763">
        <v>53735.8295375542</v>
      </c>
      <c r="E763" t="s">
        <v>2878</v>
      </c>
      <c r="F763" t="s">
        <v>3353</v>
      </c>
    </row>
    <row r="764" spans="1:6" x14ac:dyDescent="0.35">
      <c r="A764" t="str">
        <f t="shared" si="11"/>
        <v>ET07,55</v>
      </c>
      <c r="B764">
        <v>55</v>
      </c>
      <c r="C764">
        <v>52712.368445632303</v>
      </c>
      <c r="D764">
        <v>51722.100519528802</v>
      </c>
      <c r="E764" t="s">
        <v>2878</v>
      </c>
      <c r="F764" t="s">
        <v>3353</v>
      </c>
    </row>
    <row r="765" spans="1:6" x14ac:dyDescent="0.35">
      <c r="A765" t="str">
        <f t="shared" si="11"/>
        <v>ET07,56</v>
      </c>
      <c r="B765">
        <v>56</v>
      </c>
      <c r="C765">
        <v>50408.402617047803</v>
      </c>
      <c r="D765">
        <v>49941.715206684901</v>
      </c>
      <c r="E765" t="s">
        <v>2878</v>
      </c>
      <c r="F765" t="s">
        <v>3353</v>
      </c>
    </row>
    <row r="766" spans="1:6" x14ac:dyDescent="0.35">
      <c r="A766" t="str">
        <f t="shared" si="11"/>
        <v>ET07,57</v>
      </c>
      <c r="B766">
        <v>57</v>
      </c>
      <c r="C766">
        <v>48104.436788463398</v>
      </c>
      <c r="D766">
        <v>48104.436788463398</v>
      </c>
      <c r="E766" t="s">
        <v>2878</v>
      </c>
      <c r="F766" t="s">
        <v>3353</v>
      </c>
    </row>
    <row r="767" spans="1:6" x14ac:dyDescent="0.35">
      <c r="A767" t="str">
        <f t="shared" si="11"/>
        <v>ET07,58</v>
      </c>
      <c r="B767">
        <v>58</v>
      </c>
      <c r="C767">
        <v>45736.351299458001</v>
      </c>
      <c r="D767">
        <v>45986.889651075602</v>
      </c>
      <c r="E767" t="s">
        <v>2878</v>
      </c>
      <c r="F767" t="s">
        <v>3353</v>
      </c>
    </row>
    <row r="768" spans="1:6" x14ac:dyDescent="0.35">
      <c r="A768" t="str">
        <f t="shared" si="11"/>
        <v>ET07,59</v>
      </c>
      <c r="B768">
        <v>59</v>
      </c>
      <c r="C768">
        <v>43368.265810452598</v>
      </c>
      <c r="D768">
        <v>43633.142967815103</v>
      </c>
      <c r="E768" t="s">
        <v>2878</v>
      </c>
      <c r="F768" t="s">
        <v>3353</v>
      </c>
    </row>
    <row r="769" spans="1:6" x14ac:dyDescent="0.35">
      <c r="A769" t="str">
        <f t="shared" si="11"/>
        <v>ET07,60</v>
      </c>
      <c r="B769">
        <v>60</v>
      </c>
      <c r="C769">
        <v>41000.180321447202</v>
      </c>
      <c r="D769">
        <v>41154.127108745699</v>
      </c>
      <c r="E769" t="s">
        <v>2878</v>
      </c>
      <c r="F769" t="s">
        <v>3353</v>
      </c>
    </row>
    <row r="770" spans="1:6" x14ac:dyDescent="0.35">
      <c r="A770" t="str">
        <f t="shared" si="11"/>
        <v>ET07,61</v>
      </c>
      <c r="B770">
        <v>61</v>
      </c>
      <c r="C770">
        <v>38632.094832441799</v>
      </c>
      <c r="D770">
        <v>38660.772443931499</v>
      </c>
      <c r="E770" t="s">
        <v>2878</v>
      </c>
      <c r="F770" t="s">
        <v>3353</v>
      </c>
    </row>
    <row r="771" spans="1:6" x14ac:dyDescent="0.35">
      <c r="A771" t="str">
        <f t="shared" ref="A771:A834" si="12">_xlfn.CONCAT(E771,",",B771)</f>
        <v>ET07,62</v>
      </c>
      <c r="B771">
        <v>62</v>
      </c>
      <c r="C771">
        <v>36264.009343436403</v>
      </c>
      <c r="D771">
        <v>36264.009343436403</v>
      </c>
      <c r="E771" t="s">
        <v>2878</v>
      </c>
      <c r="F771" t="s">
        <v>3353</v>
      </c>
    </row>
    <row r="772" spans="1:6" x14ac:dyDescent="0.35">
      <c r="A772" t="str">
        <f t="shared" si="12"/>
        <v>ET07,63</v>
      </c>
      <c r="B772">
        <v>63</v>
      </c>
      <c r="C772">
        <v>34214.388837996099</v>
      </c>
      <c r="D772">
        <v>34046.002389790403</v>
      </c>
      <c r="E772" t="s">
        <v>2878</v>
      </c>
      <c r="F772" t="s">
        <v>3353</v>
      </c>
    </row>
    <row r="773" spans="1:6" x14ac:dyDescent="0.35">
      <c r="A773" t="str">
        <f t="shared" si="12"/>
        <v>ET07,64</v>
      </c>
      <c r="B773">
        <v>64</v>
      </c>
      <c r="C773">
        <v>32164.768332555799</v>
      </c>
      <c r="D773">
        <v>31973.8530153873</v>
      </c>
      <c r="E773" t="s">
        <v>2878</v>
      </c>
      <c r="F773" t="s">
        <v>3353</v>
      </c>
    </row>
    <row r="774" spans="1:6" x14ac:dyDescent="0.35">
      <c r="A774" t="str">
        <f t="shared" si="12"/>
        <v>ET07,65</v>
      </c>
      <c r="B774">
        <v>65</v>
      </c>
      <c r="C774">
        <v>30115.147827115401</v>
      </c>
      <c r="D774">
        <v>29985.896865087099</v>
      </c>
      <c r="E774" t="s">
        <v>2878</v>
      </c>
      <c r="F774" t="s">
        <v>3353</v>
      </c>
    </row>
    <row r="775" spans="1:6" x14ac:dyDescent="0.35">
      <c r="A775" t="str">
        <f t="shared" si="12"/>
        <v>ET07,66</v>
      </c>
      <c r="B775">
        <v>66</v>
      </c>
      <c r="C775">
        <v>28065.527321675101</v>
      </c>
      <c r="D775">
        <v>28020.4695837496</v>
      </c>
      <c r="E775" t="s">
        <v>2878</v>
      </c>
      <c r="F775" t="s">
        <v>3353</v>
      </c>
    </row>
    <row r="776" spans="1:6" x14ac:dyDescent="0.35">
      <c r="A776" t="str">
        <f t="shared" si="12"/>
        <v>ET07,67</v>
      </c>
      <c r="B776">
        <v>67</v>
      </c>
      <c r="C776">
        <v>26015.906816234801</v>
      </c>
      <c r="D776">
        <v>26015.906816234801</v>
      </c>
      <c r="E776" t="s">
        <v>2878</v>
      </c>
      <c r="F776" t="s">
        <v>3353</v>
      </c>
    </row>
    <row r="777" spans="1:6" x14ac:dyDescent="0.35">
      <c r="A777" t="str">
        <f t="shared" si="12"/>
        <v>ET07,68</v>
      </c>
      <c r="B777">
        <v>68</v>
      </c>
      <c r="C777">
        <v>24081.775037071198</v>
      </c>
      <c r="D777">
        <v>23935.323724717098</v>
      </c>
      <c r="E777" t="s">
        <v>2878</v>
      </c>
      <c r="F777" t="s">
        <v>3353</v>
      </c>
    </row>
    <row r="778" spans="1:6" x14ac:dyDescent="0.35">
      <c r="A778" t="str">
        <f t="shared" si="12"/>
        <v>ET07,69</v>
      </c>
      <c r="B778">
        <v>69</v>
      </c>
      <c r="C778">
        <v>22147.643257907701</v>
      </c>
      <c r="D778">
        <v>21840.9535406291</v>
      </c>
      <c r="E778" t="s">
        <v>2878</v>
      </c>
      <c r="F778" t="s">
        <v>3353</v>
      </c>
    </row>
    <row r="779" spans="1:6" x14ac:dyDescent="0.35">
      <c r="A779" t="str">
        <f t="shared" si="12"/>
        <v>ET07,70</v>
      </c>
      <c r="B779">
        <v>70</v>
      </c>
      <c r="C779">
        <v>20213.511478744102</v>
      </c>
      <c r="D779">
        <v>19819.809012718299</v>
      </c>
      <c r="E779" t="s">
        <v>2878</v>
      </c>
      <c r="F779" t="s">
        <v>3353</v>
      </c>
    </row>
    <row r="780" spans="1:6" x14ac:dyDescent="0.35">
      <c r="A780" t="str">
        <f t="shared" si="12"/>
        <v>ET07,71</v>
      </c>
      <c r="B780">
        <v>71</v>
      </c>
      <c r="C780">
        <v>18279.379699580499</v>
      </c>
      <c r="D780">
        <v>17958.902889731798</v>
      </c>
      <c r="E780" t="s">
        <v>2878</v>
      </c>
      <c r="F780" t="s">
        <v>3353</v>
      </c>
    </row>
    <row r="781" spans="1:6" x14ac:dyDescent="0.35">
      <c r="A781" t="str">
        <f t="shared" si="12"/>
        <v>ET07,72</v>
      </c>
      <c r="B781">
        <v>72</v>
      </c>
      <c r="C781">
        <v>16345.247920416899</v>
      </c>
      <c r="D781">
        <v>16345.247920416899</v>
      </c>
      <c r="E781" t="s">
        <v>2878</v>
      </c>
      <c r="F781" t="s">
        <v>3353</v>
      </c>
    </row>
    <row r="782" spans="1:6" x14ac:dyDescent="0.35">
      <c r="A782" t="str">
        <f t="shared" si="12"/>
        <v>ET07,73</v>
      </c>
      <c r="B782">
        <v>73</v>
      </c>
      <c r="C782">
        <v>15300.4300883385</v>
      </c>
      <c r="D782">
        <v>15034.576630920699</v>
      </c>
      <c r="E782" t="s">
        <v>2878</v>
      </c>
      <c r="F782" t="s">
        <v>3353</v>
      </c>
    </row>
    <row r="783" spans="1:6" x14ac:dyDescent="0.35">
      <c r="A783" t="str">
        <f t="shared" si="12"/>
        <v>ET07,74</v>
      </c>
      <c r="B783">
        <v>74</v>
      </c>
      <c r="C783">
        <v>14255.612256260099</v>
      </c>
      <c r="D783">
        <v>13957.500656988301</v>
      </c>
      <c r="E783" t="s">
        <v>2878</v>
      </c>
      <c r="F783" t="s">
        <v>3353</v>
      </c>
    </row>
    <row r="784" spans="1:6" x14ac:dyDescent="0.35">
      <c r="A784" t="str">
        <f t="shared" si="12"/>
        <v>ET07,75</v>
      </c>
      <c r="B784">
        <v>75</v>
      </c>
      <c r="C784">
        <v>13210.7944241817</v>
      </c>
      <c r="D784">
        <v>13013.351411764899</v>
      </c>
      <c r="E784" t="s">
        <v>2878</v>
      </c>
      <c r="F784" t="s">
        <v>3353</v>
      </c>
    </row>
    <row r="785" spans="1:6" x14ac:dyDescent="0.35">
      <c r="A785" t="str">
        <f t="shared" si="12"/>
        <v>ET07,76</v>
      </c>
      <c r="B785">
        <v>76</v>
      </c>
      <c r="C785">
        <v>12165.976592103299</v>
      </c>
      <c r="D785">
        <v>12101.460308395401</v>
      </c>
      <c r="E785" t="s">
        <v>2878</v>
      </c>
      <c r="F785" t="s">
        <v>3353</v>
      </c>
    </row>
    <row r="786" spans="1:6" x14ac:dyDescent="0.35">
      <c r="A786" t="str">
        <f t="shared" si="12"/>
        <v>ET07,77</v>
      </c>
      <c r="B786">
        <v>77</v>
      </c>
      <c r="C786">
        <v>11121.1587600249</v>
      </c>
      <c r="D786">
        <v>11121.1587600249</v>
      </c>
      <c r="E786" t="s">
        <v>2878</v>
      </c>
      <c r="F786" t="s">
        <v>3353</v>
      </c>
    </row>
    <row r="787" spans="1:6" x14ac:dyDescent="0.35">
      <c r="A787" t="str">
        <f t="shared" si="12"/>
        <v>ET07,78</v>
      </c>
      <c r="B787">
        <v>78</v>
      </c>
      <c r="C787">
        <v>9955.6450080199393</v>
      </c>
      <c r="D787">
        <v>10000.766149372501</v>
      </c>
      <c r="E787" t="s">
        <v>2878</v>
      </c>
      <c r="F787" t="s">
        <v>3353</v>
      </c>
    </row>
    <row r="788" spans="1:6" x14ac:dyDescent="0.35">
      <c r="A788" t="str">
        <f t="shared" si="12"/>
        <v>ET07,79</v>
      </c>
      <c r="B788">
        <v>79</v>
      </c>
      <c r="C788">
        <v>8790.1312560149508</v>
      </c>
      <c r="D788">
        <v>8784.5537374539308</v>
      </c>
      <c r="E788" t="s">
        <v>2878</v>
      </c>
      <c r="F788" t="s">
        <v>3353</v>
      </c>
    </row>
    <row r="789" spans="1:6" x14ac:dyDescent="0.35">
      <c r="A789" t="str">
        <f t="shared" si="12"/>
        <v>ET07,80</v>
      </c>
      <c r="B789">
        <v>80</v>
      </c>
      <c r="C789">
        <v>7624.6175040099697</v>
      </c>
      <c r="D789">
        <v>7545.7807548590599</v>
      </c>
      <c r="E789" t="s">
        <v>2878</v>
      </c>
      <c r="F789" t="s">
        <v>3353</v>
      </c>
    </row>
    <row r="790" spans="1:6" x14ac:dyDescent="0.35">
      <c r="A790" t="str">
        <f t="shared" si="12"/>
        <v>ET07,81</v>
      </c>
      <c r="B790">
        <v>81</v>
      </c>
      <c r="C790">
        <v>6459.1037520049804</v>
      </c>
      <c r="D790">
        <v>6357.7064321777898</v>
      </c>
      <c r="E790" t="s">
        <v>2878</v>
      </c>
      <c r="F790" t="s">
        <v>3353</v>
      </c>
    </row>
    <row r="791" spans="1:6" x14ac:dyDescent="0.35">
      <c r="A791" t="str">
        <f t="shared" si="12"/>
        <v>ET07,82</v>
      </c>
      <c r="B791">
        <v>82</v>
      </c>
      <c r="C791">
        <v>5293.59</v>
      </c>
      <c r="D791">
        <v>5293.59</v>
      </c>
      <c r="E791" t="s">
        <v>2878</v>
      </c>
      <c r="F791" t="s">
        <v>3353</v>
      </c>
    </row>
    <row r="792" spans="1:6" x14ac:dyDescent="0.35">
      <c r="A792" t="str">
        <f t="shared" si="12"/>
        <v>ET07,83</v>
      </c>
      <c r="B792">
        <v>83</v>
      </c>
      <c r="C792">
        <v>4662.8927999999996</v>
      </c>
      <c r="D792">
        <v>4408.6399267770903</v>
      </c>
      <c r="E792" t="s">
        <v>2878</v>
      </c>
      <c r="F792" t="s">
        <v>3353</v>
      </c>
    </row>
    <row r="793" spans="1:6" x14ac:dyDescent="0.35">
      <c r="A793" t="str">
        <f t="shared" si="12"/>
        <v>ET07,84</v>
      </c>
      <c r="B793">
        <v>84</v>
      </c>
      <c r="C793">
        <v>4032.1956</v>
      </c>
      <c r="D793">
        <v>3685.8616324065902</v>
      </c>
      <c r="E793" t="s">
        <v>2878</v>
      </c>
      <c r="F793" t="s">
        <v>3353</v>
      </c>
    </row>
    <row r="794" spans="1:6" x14ac:dyDescent="0.35">
      <c r="A794" t="str">
        <f t="shared" si="12"/>
        <v>ET07,85</v>
      </c>
      <c r="B794">
        <v>85</v>
      </c>
      <c r="C794">
        <v>3401.4983999999999</v>
      </c>
      <c r="D794">
        <v>3090.2097746475401</v>
      </c>
      <c r="E794" t="s">
        <v>2878</v>
      </c>
      <c r="F794" t="s">
        <v>3353</v>
      </c>
    </row>
    <row r="795" spans="1:6" x14ac:dyDescent="0.35">
      <c r="A795" t="str">
        <f t="shared" si="12"/>
        <v>ET07,86</v>
      </c>
      <c r="B795">
        <v>86</v>
      </c>
      <c r="C795">
        <v>2770.8011999999999</v>
      </c>
      <c r="D795">
        <v>2586.6390112589902</v>
      </c>
      <c r="E795" t="s">
        <v>2878</v>
      </c>
      <c r="F795" t="s">
        <v>3353</v>
      </c>
    </row>
    <row r="796" spans="1:6" x14ac:dyDescent="0.35">
      <c r="A796" t="str">
        <f t="shared" si="12"/>
        <v>ET07,87</v>
      </c>
      <c r="B796">
        <v>87</v>
      </c>
      <c r="C796">
        <v>2140.1039999999998</v>
      </c>
      <c r="D796">
        <v>2140.1039999999998</v>
      </c>
      <c r="E796" t="s">
        <v>2878</v>
      </c>
      <c r="F796" t="s">
        <v>3353</v>
      </c>
    </row>
    <row r="797" spans="1:6" x14ac:dyDescent="0.35">
      <c r="A797" t="str">
        <f t="shared" si="12"/>
        <v>ET07,88</v>
      </c>
      <c r="B797">
        <v>88</v>
      </c>
      <c r="C797">
        <v>1804.5732</v>
      </c>
      <c r="D797">
        <v>1722.96797265188</v>
      </c>
      <c r="E797" t="s">
        <v>2878</v>
      </c>
      <c r="F797" t="s">
        <v>3353</v>
      </c>
    </row>
    <row r="798" spans="1:6" x14ac:dyDescent="0.35">
      <c r="A798" t="str">
        <f t="shared" si="12"/>
        <v>ET07,89</v>
      </c>
      <c r="B798">
        <v>89</v>
      </c>
      <c r="C798">
        <v>1469.0424</v>
      </c>
      <c r="D798">
        <v>1337.2284570851</v>
      </c>
      <c r="E798" t="s">
        <v>2878</v>
      </c>
      <c r="F798" t="s">
        <v>3353</v>
      </c>
    </row>
    <row r="799" spans="1:6" x14ac:dyDescent="0.35">
      <c r="A799" t="str">
        <f t="shared" si="12"/>
        <v>ET07,90</v>
      </c>
      <c r="B799">
        <v>90</v>
      </c>
      <c r="C799">
        <v>1133.5116</v>
      </c>
      <c r="D799">
        <v>992.29155519236997</v>
      </c>
      <c r="E799" t="s">
        <v>2878</v>
      </c>
      <c r="F799" t="s">
        <v>3353</v>
      </c>
    </row>
    <row r="800" spans="1:6" x14ac:dyDescent="0.35">
      <c r="A800" t="str">
        <f t="shared" si="12"/>
        <v>ET07,91</v>
      </c>
      <c r="B800">
        <v>91</v>
      </c>
      <c r="C800">
        <v>797.98080000000004</v>
      </c>
      <c r="D800">
        <v>697.56336886642703</v>
      </c>
      <c r="E800" t="s">
        <v>2878</v>
      </c>
      <c r="F800" t="s">
        <v>3353</v>
      </c>
    </row>
    <row r="801" spans="1:6" x14ac:dyDescent="0.35">
      <c r="A801" t="str">
        <f t="shared" si="12"/>
        <v>ET07,92</v>
      </c>
      <c r="B801">
        <v>92</v>
      </c>
      <c r="C801">
        <v>462.45</v>
      </c>
      <c r="D801">
        <v>462.45</v>
      </c>
      <c r="E801" t="s">
        <v>2878</v>
      </c>
      <c r="F801" t="s">
        <v>3353</v>
      </c>
    </row>
    <row r="802" spans="1:6" x14ac:dyDescent="0.35">
      <c r="A802" t="str">
        <f t="shared" si="12"/>
        <v>ET07,93</v>
      </c>
      <c r="B802">
        <v>93</v>
      </c>
      <c r="C802">
        <v>380.88720000000001</v>
      </c>
      <c r="D802">
        <v>292.71208661536798</v>
      </c>
      <c r="E802" t="s">
        <v>2878</v>
      </c>
      <c r="F802" t="s">
        <v>3353</v>
      </c>
    </row>
    <row r="803" spans="1:6" x14ac:dyDescent="0.35">
      <c r="A803" t="str">
        <f t="shared" si="12"/>
        <v>ET07,94</v>
      </c>
      <c r="B803">
        <v>94</v>
      </c>
      <c r="C803">
        <v>299.32440000000003</v>
      </c>
      <c r="D803">
        <v>179.528411253016</v>
      </c>
      <c r="E803" t="s">
        <v>2878</v>
      </c>
      <c r="F803" t="s">
        <v>3353</v>
      </c>
    </row>
    <row r="804" spans="1:6" x14ac:dyDescent="0.35">
      <c r="A804" t="str">
        <f t="shared" si="12"/>
        <v>ET07,95</v>
      </c>
      <c r="B804">
        <v>95</v>
      </c>
      <c r="C804">
        <v>217.76159999999999</v>
      </c>
      <c r="D804">
        <v>110.43229258298</v>
      </c>
      <c r="E804" t="s">
        <v>2878</v>
      </c>
      <c r="F804" t="s">
        <v>3353</v>
      </c>
    </row>
    <row r="805" spans="1:6" x14ac:dyDescent="0.35">
      <c r="A805" t="str">
        <f t="shared" si="12"/>
        <v>ET07,96</v>
      </c>
      <c r="B805">
        <v>96</v>
      </c>
      <c r="C805">
        <v>136.19880000000001</v>
      </c>
      <c r="D805">
        <v>72.957049275296299</v>
      </c>
      <c r="E805" t="s">
        <v>2878</v>
      </c>
      <c r="F805" t="s">
        <v>3353</v>
      </c>
    </row>
    <row r="806" spans="1:6" x14ac:dyDescent="0.35">
      <c r="A806" t="str">
        <f t="shared" si="12"/>
        <v>ET07,97</v>
      </c>
      <c r="B806">
        <v>97</v>
      </c>
      <c r="C806">
        <v>54.636000000000003</v>
      </c>
      <c r="D806">
        <v>54.636000000000003</v>
      </c>
      <c r="E806" t="s">
        <v>2878</v>
      </c>
      <c r="F806" t="s">
        <v>3353</v>
      </c>
    </row>
    <row r="807" spans="1:6" x14ac:dyDescent="0.35">
      <c r="A807" t="str">
        <f t="shared" si="12"/>
        <v>ET07,98</v>
      </c>
      <c r="B807">
        <v>98</v>
      </c>
      <c r="C807">
        <v>48.423999999999999</v>
      </c>
      <c r="D807">
        <v>44.7087151653202</v>
      </c>
      <c r="E807" t="s">
        <v>2878</v>
      </c>
      <c r="F807" t="s">
        <v>3353</v>
      </c>
    </row>
    <row r="808" spans="1:6" x14ac:dyDescent="0.35">
      <c r="A808" t="str">
        <f t="shared" si="12"/>
        <v>ET07,99</v>
      </c>
      <c r="B808">
        <v>99</v>
      </c>
      <c r="C808">
        <v>42.212000000000003</v>
      </c>
      <c r="D808">
        <v>39.2397721322561</v>
      </c>
      <c r="E808" t="s">
        <v>2878</v>
      </c>
      <c r="F808" t="s">
        <v>3353</v>
      </c>
    </row>
    <row r="809" spans="1:6" x14ac:dyDescent="0.35">
      <c r="A809" t="str">
        <f t="shared" si="12"/>
        <v>ET07,100</v>
      </c>
      <c r="B809">
        <v>100</v>
      </c>
      <c r="C809">
        <v>36</v>
      </c>
      <c r="D809">
        <v>36</v>
      </c>
      <c r="E809" t="s">
        <v>2878</v>
      </c>
      <c r="F809" t="s">
        <v>3353</v>
      </c>
    </row>
    <row r="810" spans="1:6" x14ac:dyDescent="0.35">
      <c r="A810" t="str">
        <f t="shared" si="12"/>
        <v>ET12,&lt;1</v>
      </c>
      <c r="B810" t="s">
        <v>119</v>
      </c>
      <c r="C810">
        <v>9625.9100430514609</v>
      </c>
      <c r="D810">
        <v>9625.9100430514609</v>
      </c>
      <c r="E810" t="s">
        <v>2880</v>
      </c>
      <c r="F810" t="s">
        <v>3351</v>
      </c>
    </row>
    <row r="811" spans="1:6" x14ac:dyDescent="0.35">
      <c r="A811" t="str">
        <f t="shared" si="12"/>
        <v>ET12,1</v>
      </c>
      <c r="B811">
        <v>1</v>
      </c>
      <c r="C811">
        <v>9260.3029752504008</v>
      </c>
      <c r="D811">
        <v>9228.9879931330306</v>
      </c>
      <c r="E811" t="s">
        <v>2880</v>
      </c>
      <c r="F811" t="s">
        <v>3351</v>
      </c>
    </row>
    <row r="812" spans="1:6" x14ac:dyDescent="0.35">
      <c r="A812" t="str">
        <f t="shared" si="12"/>
        <v>ET12,2</v>
      </c>
      <c r="B812">
        <v>2</v>
      </c>
      <c r="C812">
        <v>8894.6959074493498</v>
      </c>
      <c r="D812">
        <v>8894.6959074493498</v>
      </c>
      <c r="E812" t="s">
        <v>2880</v>
      </c>
      <c r="F812" t="s">
        <v>3351</v>
      </c>
    </row>
    <row r="813" spans="1:6" x14ac:dyDescent="0.35">
      <c r="A813" t="str">
        <f t="shared" si="12"/>
        <v>ET12,3</v>
      </c>
      <c r="B813">
        <v>3</v>
      </c>
      <c r="C813">
        <v>8746.6562326058702</v>
      </c>
      <c r="D813">
        <v>8668.0618609748799</v>
      </c>
      <c r="E813" t="s">
        <v>2880</v>
      </c>
      <c r="F813" t="s">
        <v>3351</v>
      </c>
    </row>
    <row r="814" spans="1:6" x14ac:dyDescent="0.35">
      <c r="A814" t="str">
        <f t="shared" si="12"/>
        <v>ET12,4</v>
      </c>
      <c r="B814">
        <v>4</v>
      </c>
      <c r="C814">
        <v>8598.6165577623906</v>
      </c>
      <c r="D814">
        <v>8523.7063716429093</v>
      </c>
      <c r="E814" t="s">
        <v>2880</v>
      </c>
      <c r="F814" t="s">
        <v>3351</v>
      </c>
    </row>
    <row r="815" spans="1:6" x14ac:dyDescent="0.35">
      <c r="A815" t="str">
        <f t="shared" si="12"/>
        <v>ET12,5</v>
      </c>
      <c r="B815">
        <v>5</v>
      </c>
      <c r="C815">
        <v>8450.5768829189201</v>
      </c>
      <c r="D815">
        <v>8418.6480681264293</v>
      </c>
      <c r="E815" t="s">
        <v>2880</v>
      </c>
      <c r="F815" t="s">
        <v>3351</v>
      </c>
    </row>
    <row r="816" spans="1:6" x14ac:dyDescent="0.35">
      <c r="A816" t="str">
        <f t="shared" si="12"/>
        <v>ET12,6</v>
      </c>
      <c r="B816">
        <v>6</v>
      </c>
      <c r="C816">
        <v>8302.5372080754405</v>
      </c>
      <c r="D816">
        <v>8309.9055790984494</v>
      </c>
      <c r="E816" t="s">
        <v>2880</v>
      </c>
      <c r="F816" t="s">
        <v>3351</v>
      </c>
    </row>
    <row r="817" spans="1:6" x14ac:dyDescent="0.35">
      <c r="A817" t="str">
        <f t="shared" si="12"/>
        <v>ET12,7</v>
      </c>
      <c r="B817">
        <v>7</v>
      </c>
      <c r="C817">
        <v>8154.49753323196</v>
      </c>
      <c r="D817">
        <v>8154.49753323196</v>
      </c>
      <c r="E817" t="s">
        <v>2880</v>
      </c>
      <c r="F817" t="s">
        <v>3351</v>
      </c>
    </row>
    <row r="818" spans="1:6" x14ac:dyDescent="0.35">
      <c r="A818" t="str">
        <f t="shared" si="12"/>
        <v>ET12,8</v>
      </c>
      <c r="B818">
        <v>8</v>
      </c>
      <c r="C818">
        <v>7920.4887506020004</v>
      </c>
      <c r="D818">
        <v>7923.9331805215998</v>
      </c>
      <c r="E818" t="s">
        <v>2880</v>
      </c>
      <c r="F818" t="s">
        <v>3351</v>
      </c>
    </row>
    <row r="819" spans="1:6" x14ac:dyDescent="0.35">
      <c r="A819" t="str">
        <f t="shared" si="12"/>
        <v>ET12,9</v>
      </c>
      <c r="B819">
        <v>9</v>
      </c>
      <c r="C819">
        <v>7686.47996797203</v>
      </c>
      <c r="D819">
        <v>7647.6842562485799</v>
      </c>
      <c r="E819" t="s">
        <v>2880</v>
      </c>
      <c r="F819" t="s">
        <v>3351</v>
      </c>
    </row>
    <row r="820" spans="1:6" x14ac:dyDescent="0.35">
      <c r="A820" t="str">
        <f t="shared" si="12"/>
        <v>ET12,10</v>
      </c>
      <c r="B820">
        <v>10</v>
      </c>
      <c r="C820">
        <v>7452.4711853420704</v>
      </c>
      <c r="D820">
        <v>7369.71311701576</v>
      </c>
      <c r="E820" t="s">
        <v>2880</v>
      </c>
      <c r="F820" t="s">
        <v>3351</v>
      </c>
    </row>
    <row r="821" spans="1:6" x14ac:dyDescent="0.35">
      <c r="A821" t="str">
        <f t="shared" si="12"/>
        <v>ET12,11</v>
      </c>
      <c r="B821">
        <v>11</v>
      </c>
      <c r="C821">
        <v>7218.4624027120999</v>
      </c>
      <c r="D821">
        <v>7133.9821194259903</v>
      </c>
      <c r="E821" t="s">
        <v>2880</v>
      </c>
      <c r="F821" t="s">
        <v>3351</v>
      </c>
    </row>
    <row r="822" spans="1:6" x14ac:dyDescent="0.35">
      <c r="A822" t="str">
        <f t="shared" si="12"/>
        <v>ET12,12</v>
      </c>
      <c r="B822">
        <v>12</v>
      </c>
      <c r="C822">
        <v>6984.4536200821403</v>
      </c>
      <c r="D822">
        <v>6984.4536200821403</v>
      </c>
      <c r="E822" t="s">
        <v>2880</v>
      </c>
      <c r="F822" t="s">
        <v>3351</v>
      </c>
    </row>
    <row r="823" spans="1:6" x14ac:dyDescent="0.35">
      <c r="A823" t="str">
        <f t="shared" si="12"/>
        <v>ET12,13</v>
      </c>
      <c r="B823">
        <v>13</v>
      </c>
      <c r="C823">
        <v>7039.3365854108297</v>
      </c>
      <c r="D823">
        <v>6950.6126745356496</v>
      </c>
      <c r="E823" t="s">
        <v>2880</v>
      </c>
      <c r="F823" t="s">
        <v>3351</v>
      </c>
    </row>
    <row r="824" spans="1:6" x14ac:dyDescent="0.35">
      <c r="A824" t="str">
        <f t="shared" si="12"/>
        <v>ET12,14</v>
      </c>
      <c r="B824">
        <v>14</v>
      </c>
      <c r="C824">
        <v>7094.2195507395199</v>
      </c>
      <c r="D824">
        <v>7004.0351341323303</v>
      </c>
      <c r="E824" t="s">
        <v>2880</v>
      </c>
      <c r="F824" t="s">
        <v>3351</v>
      </c>
    </row>
    <row r="825" spans="1:6" x14ac:dyDescent="0.35">
      <c r="A825" t="str">
        <f t="shared" si="12"/>
        <v>ET12,15</v>
      </c>
      <c r="B825">
        <v>15</v>
      </c>
      <c r="C825">
        <v>7149.1025160682202</v>
      </c>
      <c r="D825">
        <v>7101.8195491666102</v>
      </c>
      <c r="E825" t="s">
        <v>2880</v>
      </c>
      <c r="F825" t="s">
        <v>3351</v>
      </c>
    </row>
    <row r="826" spans="1:6" x14ac:dyDescent="0.35">
      <c r="A826" t="str">
        <f t="shared" si="12"/>
        <v>ET12,16</v>
      </c>
      <c r="B826">
        <v>16</v>
      </c>
      <c r="C826">
        <v>7203.9854813969096</v>
      </c>
      <c r="D826">
        <v>7201.0644699328896</v>
      </c>
      <c r="E826" t="s">
        <v>2880</v>
      </c>
      <c r="F826" t="s">
        <v>3351</v>
      </c>
    </row>
    <row r="827" spans="1:6" x14ac:dyDescent="0.35">
      <c r="A827" t="str">
        <f t="shared" si="12"/>
        <v>ET12,17</v>
      </c>
      <c r="B827">
        <v>17</v>
      </c>
      <c r="C827">
        <v>7258.8684467255998</v>
      </c>
      <c r="D827">
        <v>7258.8684467255998</v>
      </c>
      <c r="E827" t="s">
        <v>2880</v>
      </c>
      <c r="F827" t="s">
        <v>3351</v>
      </c>
    </row>
    <row r="828" spans="1:6" x14ac:dyDescent="0.35">
      <c r="A828" t="str">
        <f t="shared" si="12"/>
        <v>ET12,18</v>
      </c>
      <c r="B828">
        <v>18</v>
      </c>
      <c r="C828">
        <v>7194.7518595641804</v>
      </c>
      <c r="D828">
        <v>7244.4385264753701</v>
      </c>
      <c r="E828" t="s">
        <v>2880</v>
      </c>
      <c r="F828" t="s">
        <v>3351</v>
      </c>
    </row>
    <row r="829" spans="1:6" x14ac:dyDescent="0.35">
      <c r="A829" t="str">
        <f t="shared" si="12"/>
        <v>ET12,19</v>
      </c>
      <c r="B829">
        <v>19</v>
      </c>
      <c r="C829">
        <v>7130.6352724027502</v>
      </c>
      <c r="D829">
        <v>7175.4157426577503</v>
      </c>
      <c r="E829" t="s">
        <v>2880</v>
      </c>
      <c r="F829" t="s">
        <v>3351</v>
      </c>
    </row>
    <row r="830" spans="1:6" x14ac:dyDescent="0.35">
      <c r="A830" t="str">
        <f t="shared" si="12"/>
        <v>ET12,20</v>
      </c>
      <c r="B830">
        <v>20</v>
      </c>
      <c r="C830">
        <v>7066.5186852413299</v>
      </c>
      <c r="D830">
        <v>7081.5496253845504</v>
      </c>
      <c r="E830" t="s">
        <v>2880</v>
      </c>
      <c r="F830" t="s">
        <v>3351</v>
      </c>
    </row>
    <row r="831" spans="1:6" x14ac:dyDescent="0.35">
      <c r="A831" t="str">
        <f t="shared" si="12"/>
        <v>ET12,21</v>
      </c>
      <c r="B831">
        <v>21</v>
      </c>
      <c r="C831">
        <v>7002.4020980798996</v>
      </c>
      <c r="D831">
        <v>6992.5897047675298</v>
      </c>
      <c r="E831" t="s">
        <v>2880</v>
      </c>
      <c r="F831" t="s">
        <v>3351</v>
      </c>
    </row>
    <row r="832" spans="1:6" x14ac:dyDescent="0.35">
      <c r="A832" t="str">
        <f t="shared" si="12"/>
        <v>ET12,22</v>
      </c>
      <c r="B832">
        <v>22</v>
      </c>
      <c r="C832">
        <v>6938.2855109184802</v>
      </c>
      <c r="D832">
        <v>6938.2855109184802</v>
      </c>
      <c r="E832" t="s">
        <v>2880</v>
      </c>
      <c r="F832" t="s">
        <v>3351</v>
      </c>
    </row>
    <row r="833" spans="1:6" x14ac:dyDescent="0.35">
      <c r="A833" t="str">
        <f t="shared" si="12"/>
        <v>ET12,23</v>
      </c>
      <c r="B833">
        <v>23</v>
      </c>
      <c r="C833">
        <v>6897.0866238108101</v>
      </c>
      <c r="D833">
        <v>6936.4222305753901</v>
      </c>
      <c r="E833" t="s">
        <v>2880</v>
      </c>
      <c r="F833" t="s">
        <v>3351</v>
      </c>
    </row>
    <row r="834" spans="1:6" x14ac:dyDescent="0.35">
      <c r="A834" t="str">
        <f t="shared" si="12"/>
        <v>ET12,24</v>
      </c>
      <c r="B834">
        <v>24</v>
      </c>
      <c r="C834">
        <v>6855.88773670314</v>
      </c>
      <c r="D834">
        <v>6956.9276769810403</v>
      </c>
      <c r="E834" t="s">
        <v>2880</v>
      </c>
      <c r="F834" t="s">
        <v>3351</v>
      </c>
    </row>
    <row r="835" spans="1:6" x14ac:dyDescent="0.35">
      <c r="A835" t="str">
        <f t="shared" ref="A835:A898" si="13">_xlfn.CONCAT(E835,",",B835)</f>
        <v>ET12,25</v>
      </c>
      <c r="B835">
        <v>25</v>
      </c>
      <c r="C835">
        <v>6814.68884959548</v>
      </c>
      <c r="D835">
        <v>6957.7653200043997</v>
      </c>
      <c r="E835" t="s">
        <v>2880</v>
      </c>
      <c r="F835" t="s">
        <v>3351</v>
      </c>
    </row>
    <row r="836" spans="1:6" x14ac:dyDescent="0.35">
      <c r="A836" t="str">
        <f t="shared" si="13"/>
        <v>ET12,26</v>
      </c>
      <c r="B836">
        <v>26</v>
      </c>
      <c r="C836">
        <v>6773.4899624878099</v>
      </c>
      <c r="D836">
        <v>6896.8986295144396</v>
      </c>
      <c r="E836" t="s">
        <v>2880</v>
      </c>
      <c r="F836" t="s">
        <v>3351</v>
      </c>
    </row>
    <row r="837" spans="1:6" x14ac:dyDescent="0.35">
      <c r="A837" t="str">
        <f t="shared" si="13"/>
        <v>ET12,27</v>
      </c>
      <c r="B837">
        <v>27</v>
      </c>
      <c r="C837">
        <v>6732.2910753801398</v>
      </c>
      <c r="D837">
        <v>6732.2910753801398</v>
      </c>
      <c r="E837" t="s">
        <v>2880</v>
      </c>
      <c r="F837" t="s">
        <v>3351</v>
      </c>
    </row>
    <row r="838" spans="1:6" x14ac:dyDescent="0.35">
      <c r="A838" t="str">
        <f t="shared" si="13"/>
        <v>ET12,28</v>
      </c>
      <c r="B838">
        <v>28</v>
      </c>
      <c r="C838">
        <v>6344.3393557149102</v>
      </c>
      <c r="D838">
        <v>6437.1914929232498</v>
      </c>
      <c r="E838" t="s">
        <v>2880</v>
      </c>
      <c r="F838" t="s">
        <v>3351</v>
      </c>
    </row>
    <row r="839" spans="1:6" x14ac:dyDescent="0.35">
      <c r="A839" t="str">
        <f t="shared" si="13"/>
        <v>ET12,29</v>
      </c>
      <c r="B839">
        <v>29</v>
      </c>
      <c r="C839">
        <v>5956.3876360496797</v>
      </c>
      <c r="D839">
        <v>6045.9901792765904</v>
      </c>
      <c r="E839" t="s">
        <v>2880</v>
      </c>
      <c r="F839" t="s">
        <v>3351</v>
      </c>
    </row>
    <row r="840" spans="1:6" x14ac:dyDescent="0.35">
      <c r="A840" t="str">
        <f t="shared" si="13"/>
        <v>ET12,30</v>
      </c>
      <c r="B840">
        <v>30</v>
      </c>
      <c r="C840">
        <v>5568.4359163844601</v>
      </c>
      <c r="D840">
        <v>5608.3627970257603</v>
      </c>
      <c r="E840" t="s">
        <v>2880</v>
      </c>
      <c r="F840" t="s">
        <v>3351</v>
      </c>
    </row>
    <row r="841" spans="1:6" x14ac:dyDescent="0.35">
      <c r="A841" t="str">
        <f t="shared" si="13"/>
        <v>ET12,31</v>
      </c>
      <c r="B841">
        <v>31</v>
      </c>
      <c r="C841">
        <v>5180.4841967192297</v>
      </c>
      <c r="D841">
        <v>5173.98500875637</v>
      </c>
      <c r="E841" t="s">
        <v>2880</v>
      </c>
      <c r="F841" t="s">
        <v>3351</v>
      </c>
    </row>
    <row r="842" spans="1:6" x14ac:dyDescent="0.35">
      <c r="A842" t="str">
        <f t="shared" si="13"/>
        <v>ET12,32</v>
      </c>
      <c r="B842">
        <v>32</v>
      </c>
      <c r="C842">
        <v>4792.5324770540001</v>
      </c>
      <c r="D842">
        <v>4792.5324770540001</v>
      </c>
      <c r="E842" t="s">
        <v>2880</v>
      </c>
      <c r="F842" t="s">
        <v>3351</v>
      </c>
    </row>
    <row r="843" spans="1:6" x14ac:dyDescent="0.35">
      <c r="A843" t="str">
        <f t="shared" si="13"/>
        <v>ET12,33</v>
      </c>
      <c r="B843">
        <v>33</v>
      </c>
      <c r="C843">
        <v>4593.8593072861404</v>
      </c>
      <c r="D843">
        <v>4500.7318226696298</v>
      </c>
      <c r="E843" t="s">
        <v>2880</v>
      </c>
      <c r="F843" t="s">
        <v>3351</v>
      </c>
    </row>
    <row r="844" spans="1:6" x14ac:dyDescent="0.35">
      <c r="A844" t="str">
        <f t="shared" si="13"/>
        <v>ET12,34</v>
      </c>
      <c r="B844">
        <v>34</v>
      </c>
      <c r="C844">
        <v>4395.1861375182798</v>
      </c>
      <c r="D844">
        <v>4283.5134990156903</v>
      </c>
      <c r="E844" t="s">
        <v>2880</v>
      </c>
      <c r="F844" t="s">
        <v>3351</v>
      </c>
    </row>
    <row r="845" spans="1:6" x14ac:dyDescent="0.35">
      <c r="A845" t="str">
        <f t="shared" si="13"/>
        <v>ET12,35</v>
      </c>
      <c r="B845">
        <v>35</v>
      </c>
      <c r="C845">
        <v>4196.5129677504201</v>
      </c>
      <c r="D845">
        <v>4112.8589176700198</v>
      </c>
      <c r="E845" t="s">
        <v>2880</v>
      </c>
      <c r="F845" t="s">
        <v>3351</v>
      </c>
    </row>
    <row r="846" spans="1:6" x14ac:dyDescent="0.35">
      <c r="A846" t="str">
        <f t="shared" si="13"/>
        <v>ET12,36</v>
      </c>
      <c r="B846">
        <v>36</v>
      </c>
      <c r="C846">
        <v>3997.83979798256</v>
      </c>
      <c r="D846">
        <v>3960.7494902104199</v>
      </c>
      <c r="E846" t="s">
        <v>2880</v>
      </c>
      <c r="F846" t="s">
        <v>3351</v>
      </c>
    </row>
    <row r="847" spans="1:6" x14ac:dyDescent="0.35">
      <c r="A847" t="str">
        <f t="shared" si="13"/>
        <v>ET12,37</v>
      </c>
      <c r="B847">
        <v>37</v>
      </c>
      <c r="C847">
        <v>3799.1666282146998</v>
      </c>
      <c r="D847">
        <v>3799.1666282146998</v>
      </c>
      <c r="E847" t="s">
        <v>2880</v>
      </c>
      <c r="F847" t="s">
        <v>3351</v>
      </c>
    </row>
    <row r="848" spans="1:6" x14ac:dyDescent="0.35">
      <c r="A848" t="str">
        <f t="shared" si="13"/>
        <v>ET12,38</v>
      </c>
      <c r="B848">
        <v>38</v>
      </c>
      <c r="C848">
        <v>3584.3323355702901</v>
      </c>
      <c r="D848">
        <v>3606.9437029372798</v>
      </c>
      <c r="E848" t="s">
        <v>2880</v>
      </c>
      <c r="F848" t="s">
        <v>3351</v>
      </c>
    </row>
    <row r="849" spans="1:6" x14ac:dyDescent="0.35">
      <c r="A849" t="str">
        <f t="shared" si="13"/>
        <v>ET12,39</v>
      </c>
      <c r="B849">
        <v>39</v>
      </c>
      <c r="C849">
        <v>3369.4980429258799</v>
      </c>
      <c r="D849">
        <v>3390.3219243389699</v>
      </c>
      <c r="E849" t="s">
        <v>2880</v>
      </c>
      <c r="F849" t="s">
        <v>3351</v>
      </c>
    </row>
    <row r="850" spans="1:6" x14ac:dyDescent="0.35">
      <c r="A850" t="str">
        <f t="shared" si="13"/>
        <v>ET12,40</v>
      </c>
      <c r="B850">
        <v>40</v>
      </c>
      <c r="C850">
        <v>3154.6637502814801</v>
      </c>
      <c r="D850">
        <v>3162.3944620571601</v>
      </c>
      <c r="E850" t="s">
        <v>2880</v>
      </c>
      <c r="F850" t="s">
        <v>3351</v>
      </c>
    </row>
    <row r="851" spans="1:6" x14ac:dyDescent="0.35">
      <c r="A851" t="str">
        <f t="shared" si="13"/>
        <v>ET12,41</v>
      </c>
      <c r="B851">
        <v>41</v>
      </c>
      <c r="C851">
        <v>2939.8294576370699</v>
      </c>
      <c r="D851">
        <v>2936.2544857292601</v>
      </c>
      <c r="E851" t="s">
        <v>2880</v>
      </c>
      <c r="F851" t="s">
        <v>3351</v>
      </c>
    </row>
    <row r="852" spans="1:6" x14ac:dyDescent="0.35">
      <c r="A852" t="str">
        <f t="shared" si="13"/>
        <v>ET12,42</v>
      </c>
      <c r="B852">
        <v>42</v>
      </c>
      <c r="C852">
        <v>2724.9951649926602</v>
      </c>
      <c r="D852">
        <v>2724.9951649926602</v>
      </c>
      <c r="E852" t="s">
        <v>2880</v>
      </c>
      <c r="F852" t="s">
        <v>3351</v>
      </c>
    </row>
    <row r="853" spans="1:6" x14ac:dyDescent="0.35">
      <c r="A853" t="str">
        <f t="shared" si="13"/>
        <v>ET12,43</v>
      </c>
      <c r="B853">
        <v>43</v>
      </c>
      <c r="C853">
        <v>2573.5013940452</v>
      </c>
      <c r="D853">
        <v>2538.6485253069</v>
      </c>
      <c r="E853" t="s">
        <v>2880</v>
      </c>
      <c r="F853" t="s">
        <v>3351</v>
      </c>
    </row>
    <row r="854" spans="1:6" x14ac:dyDescent="0.35">
      <c r="A854" t="str">
        <f t="shared" si="13"/>
        <v>ET12,44</v>
      </c>
      <c r="B854">
        <v>44</v>
      </c>
      <c r="C854">
        <v>2422.0076230977502</v>
      </c>
      <c r="D854">
        <v>2375.0020154200702</v>
      </c>
      <c r="E854" t="s">
        <v>2880</v>
      </c>
      <c r="F854" t="s">
        <v>3351</v>
      </c>
    </row>
    <row r="855" spans="1:6" x14ac:dyDescent="0.35">
      <c r="A855" t="str">
        <f t="shared" si="13"/>
        <v>ET12,45</v>
      </c>
      <c r="B855">
        <v>45</v>
      </c>
      <c r="C855">
        <v>2270.5138521502899</v>
      </c>
      <c r="D855">
        <v>2228.7819399023901</v>
      </c>
      <c r="E855" t="s">
        <v>2880</v>
      </c>
      <c r="F855" t="s">
        <v>3351</v>
      </c>
    </row>
    <row r="856" spans="1:6" x14ac:dyDescent="0.35">
      <c r="A856" t="str">
        <f t="shared" si="13"/>
        <v>ET12,46</v>
      </c>
      <c r="B856">
        <v>46</v>
      </c>
      <c r="C856">
        <v>2119.0200812028302</v>
      </c>
      <c r="D856">
        <v>2094.7146033240901</v>
      </c>
      <c r="E856" t="s">
        <v>2880</v>
      </c>
      <c r="F856" t="s">
        <v>3351</v>
      </c>
    </row>
    <row r="857" spans="1:6" x14ac:dyDescent="0.35">
      <c r="A857" t="str">
        <f t="shared" si="13"/>
        <v>ET12,47</v>
      </c>
      <c r="B857">
        <v>47</v>
      </c>
      <c r="C857">
        <v>1967.5263102553799</v>
      </c>
      <c r="D857">
        <v>1967.5263102553799</v>
      </c>
      <c r="E857" t="s">
        <v>2880</v>
      </c>
      <c r="F857" t="s">
        <v>3351</v>
      </c>
    </row>
    <row r="858" spans="1:6" x14ac:dyDescent="0.35">
      <c r="A858" t="str">
        <f t="shared" si="13"/>
        <v>ET12,48</v>
      </c>
      <c r="B858">
        <v>48</v>
      </c>
      <c r="C858">
        <v>1848.9461238602501</v>
      </c>
      <c r="D858">
        <v>1842.9388390326201</v>
      </c>
      <c r="E858" t="s">
        <v>2880</v>
      </c>
      <c r="F858" t="s">
        <v>3351</v>
      </c>
    </row>
    <row r="859" spans="1:6" x14ac:dyDescent="0.35">
      <c r="A859" t="str">
        <f t="shared" si="13"/>
        <v>ET12,49</v>
      </c>
      <c r="B859">
        <v>49</v>
      </c>
      <c r="C859">
        <v>1730.3659374651299</v>
      </c>
      <c r="D859">
        <v>1720.6558630566799</v>
      </c>
      <c r="E859" t="s">
        <v>2880</v>
      </c>
      <c r="F859" t="s">
        <v>3351</v>
      </c>
    </row>
    <row r="860" spans="1:6" x14ac:dyDescent="0.35">
      <c r="A860" t="str">
        <f t="shared" si="13"/>
        <v>ET12,50</v>
      </c>
      <c r="B860">
        <v>50</v>
      </c>
      <c r="C860">
        <v>1611.7857510700101</v>
      </c>
      <c r="D860">
        <v>1601.3765294945599</v>
      </c>
      <c r="E860" t="s">
        <v>2880</v>
      </c>
      <c r="F860" t="s">
        <v>3351</v>
      </c>
    </row>
    <row r="861" spans="1:6" x14ac:dyDescent="0.35">
      <c r="A861" t="str">
        <f t="shared" si="13"/>
        <v>ET12,51</v>
      </c>
      <c r="B861">
        <v>51</v>
      </c>
      <c r="C861">
        <v>1493.20556467488</v>
      </c>
      <c r="D861">
        <v>1485.79998551325</v>
      </c>
      <c r="E861" t="s">
        <v>2880</v>
      </c>
      <c r="F861" t="s">
        <v>3351</v>
      </c>
    </row>
    <row r="862" spans="1:6" x14ac:dyDescent="0.35">
      <c r="A862" t="str">
        <f t="shared" si="13"/>
        <v>ET12,52</v>
      </c>
      <c r="B862">
        <v>52</v>
      </c>
      <c r="C862">
        <v>1374.6253782797601</v>
      </c>
      <c r="D862">
        <v>1374.6253782797601</v>
      </c>
      <c r="E862" t="s">
        <v>2880</v>
      </c>
      <c r="F862" t="s">
        <v>3351</v>
      </c>
    </row>
    <row r="863" spans="1:6" x14ac:dyDescent="0.35">
      <c r="A863" t="str">
        <f t="shared" si="13"/>
        <v>ET12,53</v>
      </c>
      <c r="B863">
        <v>53</v>
      </c>
      <c r="C863">
        <v>1286.3999127715099</v>
      </c>
      <c r="D863">
        <v>1268.7458270135901</v>
      </c>
      <c r="E863" t="s">
        <v>2880</v>
      </c>
      <c r="F863" t="s">
        <v>3351</v>
      </c>
    </row>
    <row r="864" spans="1:6" x14ac:dyDescent="0.35">
      <c r="A864" t="str">
        <f t="shared" si="13"/>
        <v>ET12,54</v>
      </c>
      <c r="B864">
        <v>54</v>
      </c>
      <c r="C864">
        <v>1198.1744472632599</v>
      </c>
      <c r="D864">
        <v>1169.8303391443101</v>
      </c>
      <c r="E864" t="s">
        <v>2880</v>
      </c>
      <c r="F864" t="s">
        <v>3351</v>
      </c>
    </row>
    <row r="865" spans="1:6" x14ac:dyDescent="0.35">
      <c r="A865" t="str">
        <f t="shared" si="13"/>
        <v>ET12,55</v>
      </c>
      <c r="B865">
        <v>55</v>
      </c>
      <c r="C865">
        <v>1109.948981755</v>
      </c>
      <c r="D865">
        <v>1079.74189415399</v>
      </c>
      <c r="E865" t="s">
        <v>2880</v>
      </c>
      <c r="F865" t="s">
        <v>3351</v>
      </c>
    </row>
    <row r="866" spans="1:6" x14ac:dyDescent="0.35">
      <c r="A866" t="str">
        <f t="shared" si="13"/>
        <v>ET12,56</v>
      </c>
      <c r="B866">
        <v>56</v>
      </c>
      <c r="C866">
        <v>1021.72351624675</v>
      </c>
      <c r="D866">
        <v>1000.34347152469</v>
      </c>
      <c r="E866" t="s">
        <v>2880</v>
      </c>
      <c r="F866" t="s">
        <v>3351</v>
      </c>
    </row>
    <row r="867" spans="1:6" x14ac:dyDescent="0.35">
      <c r="A867" t="str">
        <f t="shared" si="13"/>
        <v>ET12,57</v>
      </c>
      <c r="B867">
        <v>57</v>
      </c>
      <c r="C867">
        <v>933.49805073849802</v>
      </c>
      <c r="D867">
        <v>933.49805073849802</v>
      </c>
      <c r="E867" t="s">
        <v>2880</v>
      </c>
      <c r="F867" t="s">
        <v>3351</v>
      </c>
    </row>
    <row r="868" spans="1:6" x14ac:dyDescent="0.35">
      <c r="A868" t="str">
        <f t="shared" si="13"/>
        <v>ET12,58</v>
      </c>
      <c r="B868">
        <v>58</v>
      </c>
      <c r="C868">
        <v>891.17247049756304</v>
      </c>
      <c r="D868">
        <v>880.02141042313201</v>
      </c>
      <c r="E868" t="s">
        <v>2880</v>
      </c>
      <c r="F868" t="s">
        <v>3351</v>
      </c>
    </row>
    <row r="869" spans="1:6" x14ac:dyDescent="0.35">
      <c r="A869" t="str">
        <f t="shared" si="13"/>
        <v>ET12,59</v>
      </c>
      <c r="B869">
        <v>59</v>
      </c>
      <c r="C869">
        <v>848.84689025662794</v>
      </c>
      <c r="D869">
        <v>836.54052578896005</v>
      </c>
      <c r="E869" t="s">
        <v>2880</v>
      </c>
      <c r="F869" t="s">
        <v>3351</v>
      </c>
    </row>
    <row r="870" spans="1:6" x14ac:dyDescent="0.35">
      <c r="A870" t="str">
        <f t="shared" si="13"/>
        <v>ET12,60</v>
      </c>
      <c r="B870">
        <v>60</v>
      </c>
      <c r="C870">
        <v>806.52131001569296</v>
      </c>
      <c r="D870">
        <v>798.63517119200299</v>
      </c>
      <c r="E870" t="s">
        <v>2880</v>
      </c>
      <c r="F870" t="s">
        <v>3351</v>
      </c>
    </row>
    <row r="871" spans="1:6" x14ac:dyDescent="0.35">
      <c r="A871" t="str">
        <f t="shared" si="13"/>
        <v>ET12,61</v>
      </c>
      <c r="B871">
        <v>61</v>
      </c>
      <c r="C871">
        <v>764.19572977475696</v>
      </c>
      <c r="D871">
        <v>761.88512098828301</v>
      </c>
      <c r="E871" t="s">
        <v>2880</v>
      </c>
      <c r="F871" t="s">
        <v>3351</v>
      </c>
    </row>
    <row r="872" spans="1:6" x14ac:dyDescent="0.35">
      <c r="A872" t="str">
        <f t="shared" si="13"/>
        <v>ET12,62</v>
      </c>
      <c r="B872">
        <v>62</v>
      </c>
      <c r="C872">
        <v>721.87014953382197</v>
      </c>
      <c r="D872">
        <v>721.87014953382197</v>
      </c>
      <c r="E872" t="s">
        <v>2880</v>
      </c>
      <c r="F872" t="s">
        <v>3351</v>
      </c>
    </row>
    <row r="873" spans="1:6" x14ac:dyDescent="0.35">
      <c r="A873" t="str">
        <f t="shared" si="13"/>
        <v>ET12,63</v>
      </c>
      <c r="B873">
        <v>63</v>
      </c>
      <c r="C873">
        <v>667.42154854393402</v>
      </c>
      <c r="D873">
        <v>675.22213973362796</v>
      </c>
      <c r="E873" t="s">
        <v>2880</v>
      </c>
      <c r="F873" t="s">
        <v>3351</v>
      </c>
    </row>
    <row r="874" spans="1:6" x14ac:dyDescent="0.35">
      <c r="A874" t="str">
        <f t="shared" si="13"/>
        <v>ET12,64</v>
      </c>
      <c r="B874">
        <v>64</v>
      </c>
      <c r="C874">
        <v>612.97294755404698</v>
      </c>
      <c r="D874">
        <v>622.78140868865</v>
      </c>
      <c r="E874" t="s">
        <v>2880</v>
      </c>
      <c r="F874" t="s">
        <v>3351</v>
      </c>
    </row>
    <row r="875" spans="1:6" x14ac:dyDescent="0.35">
      <c r="A875" t="str">
        <f t="shared" si="13"/>
        <v>ET12,65</v>
      </c>
      <c r="B875">
        <v>65</v>
      </c>
      <c r="C875">
        <v>558.52434656415903</v>
      </c>
      <c r="D875">
        <v>566.440382048826</v>
      </c>
      <c r="E875" t="s">
        <v>2880</v>
      </c>
      <c r="F875" t="s">
        <v>3351</v>
      </c>
    </row>
    <row r="876" spans="1:6" x14ac:dyDescent="0.35">
      <c r="A876" t="str">
        <f t="shared" si="13"/>
        <v>ET12,66</v>
      </c>
      <c r="B876">
        <v>66</v>
      </c>
      <c r="C876">
        <v>504.07574557427199</v>
      </c>
      <c r="D876">
        <v>508.09148546409199</v>
      </c>
      <c r="E876" t="s">
        <v>2880</v>
      </c>
      <c r="F876" t="s">
        <v>3351</v>
      </c>
    </row>
    <row r="877" spans="1:6" x14ac:dyDescent="0.35">
      <c r="A877" t="str">
        <f t="shared" si="13"/>
        <v>ET12,67</v>
      </c>
      <c r="B877">
        <v>67</v>
      </c>
      <c r="C877">
        <v>449.62714458438398</v>
      </c>
      <c r="D877">
        <v>449.62714458438398</v>
      </c>
      <c r="E877" t="s">
        <v>2880</v>
      </c>
      <c r="F877" t="s">
        <v>3351</v>
      </c>
    </row>
    <row r="878" spans="1:6" x14ac:dyDescent="0.35">
      <c r="A878" t="str">
        <f t="shared" si="13"/>
        <v>ET12,68</v>
      </c>
      <c r="B878">
        <v>68</v>
      </c>
      <c r="C878">
        <v>401.94431092316103</v>
      </c>
      <c r="D878">
        <v>392.855019481792</v>
      </c>
      <c r="E878" t="s">
        <v>2880</v>
      </c>
      <c r="F878" t="s">
        <v>3351</v>
      </c>
    </row>
    <row r="879" spans="1:6" x14ac:dyDescent="0.35">
      <c r="A879" t="str">
        <f t="shared" si="13"/>
        <v>ET12,69</v>
      </c>
      <c r="B879">
        <v>69</v>
      </c>
      <c r="C879">
        <v>354.26147726193801</v>
      </c>
      <c r="D879">
        <v>339.24370791702398</v>
      </c>
      <c r="E879" t="s">
        <v>2880</v>
      </c>
      <c r="F879" t="s">
        <v>3351</v>
      </c>
    </row>
    <row r="880" spans="1:6" x14ac:dyDescent="0.35">
      <c r="A880" t="str">
        <f t="shared" si="13"/>
        <v>ET12,70</v>
      </c>
      <c r="B880">
        <v>70</v>
      </c>
      <c r="C880">
        <v>306.57864360071602</v>
      </c>
      <c r="D880">
        <v>290.17704207294003</v>
      </c>
      <c r="E880" t="s">
        <v>2880</v>
      </c>
      <c r="F880" t="s">
        <v>3351</v>
      </c>
    </row>
    <row r="881" spans="1:6" x14ac:dyDescent="0.35">
      <c r="A881" t="str">
        <f t="shared" si="13"/>
        <v>ET12,71</v>
      </c>
      <c r="B881">
        <v>71</v>
      </c>
      <c r="C881">
        <v>258.89580993949301</v>
      </c>
      <c r="D881">
        <v>247.03885413240201</v>
      </c>
      <c r="E881" t="s">
        <v>2880</v>
      </c>
      <c r="F881" t="s">
        <v>3351</v>
      </c>
    </row>
    <row r="882" spans="1:6" x14ac:dyDescent="0.35">
      <c r="A882" t="str">
        <f t="shared" si="13"/>
        <v>ET12,72</v>
      </c>
      <c r="B882">
        <v>72</v>
      </c>
      <c r="C882">
        <v>211.21297627826999</v>
      </c>
      <c r="D882">
        <v>211.21297627826999</v>
      </c>
      <c r="E882" t="s">
        <v>2880</v>
      </c>
      <c r="F882" t="s">
        <v>3351</v>
      </c>
    </row>
    <row r="883" spans="1:6" x14ac:dyDescent="0.35">
      <c r="A883" t="str">
        <f t="shared" si="13"/>
        <v>ET12,73</v>
      </c>
      <c r="B883">
        <v>73</v>
      </c>
      <c r="C883">
        <v>193.16698896634301</v>
      </c>
      <c r="D883">
        <v>183.52948609352501</v>
      </c>
      <c r="E883" t="s">
        <v>2880</v>
      </c>
      <c r="F883" t="s">
        <v>3351</v>
      </c>
    </row>
    <row r="884" spans="1:6" x14ac:dyDescent="0.35">
      <c r="A884" t="str">
        <f t="shared" si="13"/>
        <v>ET12,74</v>
      </c>
      <c r="B884">
        <v>74</v>
      </c>
      <c r="C884">
        <v>175.12100165441501</v>
      </c>
      <c r="D884">
        <v>162.603442761618</v>
      </c>
      <c r="E884" t="s">
        <v>2880</v>
      </c>
      <c r="F884" t="s">
        <v>3351</v>
      </c>
    </row>
    <row r="885" spans="1:6" x14ac:dyDescent="0.35">
      <c r="A885" t="str">
        <f t="shared" si="13"/>
        <v>ET12,75</v>
      </c>
      <c r="B885">
        <v>75</v>
      </c>
      <c r="C885">
        <v>157.075014342488</v>
      </c>
      <c r="D885">
        <v>146.49615086611999</v>
      </c>
      <c r="E885" t="s">
        <v>2880</v>
      </c>
      <c r="F885" t="s">
        <v>3351</v>
      </c>
    </row>
    <row r="886" spans="1:6" x14ac:dyDescent="0.35">
      <c r="A886" t="str">
        <f t="shared" si="13"/>
        <v>ET12,76</v>
      </c>
      <c r="B886">
        <v>76</v>
      </c>
      <c r="C886">
        <v>139.029027030561</v>
      </c>
      <c r="D886">
        <v>133.26891499060099</v>
      </c>
      <c r="E886" t="s">
        <v>2880</v>
      </c>
      <c r="F886" t="s">
        <v>3351</v>
      </c>
    </row>
    <row r="887" spans="1:6" x14ac:dyDescent="0.35">
      <c r="A887" t="str">
        <f t="shared" si="13"/>
        <v>ET12,77</v>
      </c>
      <c r="B887">
        <v>77</v>
      </c>
      <c r="C887">
        <v>120.98303971863299</v>
      </c>
      <c r="D887">
        <v>120.98303971863299</v>
      </c>
      <c r="E887" t="s">
        <v>2880</v>
      </c>
      <c r="F887" t="s">
        <v>3351</v>
      </c>
    </row>
    <row r="888" spans="1:6" x14ac:dyDescent="0.35">
      <c r="A888" t="str">
        <f t="shared" si="13"/>
        <v>ET12,78</v>
      </c>
      <c r="B888">
        <v>78</v>
      </c>
      <c r="C888">
        <v>108.414431774907</v>
      </c>
      <c r="D888">
        <v>108.11839177109</v>
      </c>
      <c r="E888" t="s">
        <v>2880</v>
      </c>
      <c r="F888" t="s">
        <v>3351</v>
      </c>
    </row>
    <row r="889" spans="1:6" x14ac:dyDescent="0.35">
      <c r="A889" t="str">
        <f t="shared" si="13"/>
        <v>ET12,79</v>
      </c>
      <c r="B889">
        <v>79</v>
      </c>
      <c r="C889">
        <v>95.845823831179999</v>
      </c>
      <c r="D889">
        <v>94.829086418061706</v>
      </c>
      <c r="E889" t="s">
        <v>2880</v>
      </c>
      <c r="F889" t="s">
        <v>3351</v>
      </c>
    </row>
    <row r="890" spans="1:6" x14ac:dyDescent="0.35">
      <c r="A890" t="str">
        <f t="shared" si="13"/>
        <v>ET12,80</v>
      </c>
      <c r="B890">
        <v>80</v>
      </c>
      <c r="C890">
        <v>83.277215887453394</v>
      </c>
      <c r="D890">
        <v>81.687801066941304</v>
      </c>
      <c r="E890" t="s">
        <v>2880</v>
      </c>
      <c r="F890" t="s">
        <v>3351</v>
      </c>
    </row>
    <row r="891" spans="1:6" x14ac:dyDescent="0.35">
      <c r="A891" t="str">
        <f t="shared" si="13"/>
        <v>ET12,81</v>
      </c>
      <c r="B891">
        <v>81</v>
      </c>
      <c r="C891">
        <v>70.708607943726705</v>
      </c>
      <c r="D891">
        <v>69.267213125122893</v>
      </c>
      <c r="E891" t="s">
        <v>2880</v>
      </c>
      <c r="F891" t="s">
        <v>3351</v>
      </c>
    </row>
    <row r="892" spans="1:6" x14ac:dyDescent="0.35">
      <c r="A892" t="str">
        <f t="shared" si="13"/>
        <v>ET12,82</v>
      </c>
      <c r="B892">
        <v>82</v>
      </c>
      <c r="C892">
        <v>58.14</v>
      </c>
      <c r="D892">
        <v>58.14</v>
      </c>
      <c r="E892" t="s">
        <v>2880</v>
      </c>
      <c r="F892" t="s">
        <v>3351</v>
      </c>
    </row>
    <row r="893" spans="1:6" x14ac:dyDescent="0.35">
      <c r="A893" t="str">
        <f t="shared" si="13"/>
        <v>ET12,83</v>
      </c>
      <c r="B893">
        <v>83</v>
      </c>
      <c r="C893">
        <v>51.2224</v>
      </c>
      <c r="D893">
        <v>48.731668971897498</v>
      </c>
      <c r="E893" t="s">
        <v>2880</v>
      </c>
      <c r="F893" t="s">
        <v>3351</v>
      </c>
    </row>
    <row r="894" spans="1:6" x14ac:dyDescent="0.35">
      <c r="A894" t="str">
        <f t="shared" si="13"/>
        <v>ET12,84</v>
      </c>
      <c r="B894">
        <v>84</v>
      </c>
      <c r="C894">
        <v>44.3048</v>
      </c>
      <c r="D894">
        <v>40.879046812865298</v>
      </c>
      <c r="E894" t="s">
        <v>2880</v>
      </c>
      <c r="F894" t="s">
        <v>3351</v>
      </c>
    </row>
    <row r="895" spans="1:6" x14ac:dyDescent="0.35">
      <c r="A895" t="str">
        <f t="shared" si="13"/>
        <v>ET12,85</v>
      </c>
      <c r="B895">
        <v>85</v>
      </c>
      <c r="C895">
        <v>37.3872</v>
      </c>
      <c r="D895">
        <v>34.271790167884298</v>
      </c>
      <c r="E895" t="s">
        <v>2880</v>
      </c>
      <c r="F895" t="s">
        <v>3351</v>
      </c>
    </row>
    <row r="896" spans="1:6" x14ac:dyDescent="0.35">
      <c r="A896" t="str">
        <f t="shared" si="13"/>
        <v>ET12,86</v>
      </c>
      <c r="B896">
        <v>86</v>
      </c>
      <c r="C896">
        <v>30.4696</v>
      </c>
      <c r="D896">
        <v>28.599555681935499</v>
      </c>
      <c r="E896" t="s">
        <v>2880</v>
      </c>
      <c r="F896" t="s">
        <v>3351</v>
      </c>
    </row>
    <row r="897" spans="1:6" x14ac:dyDescent="0.35">
      <c r="A897" t="str">
        <f t="shared" si="13"/>
        <v>ET12,87</v>
      </c>
      <c r="B897">
        <v>87</v>
      </c>
      <c r="C897">
        <v>23.552</v>
      </c>
      <c r="D897">
        <v>23.552</v>
      </c>
      <c r="E897" t="s">
        <v>2880</v>
      </c>
      <c r="F897" t="s">
        <v>3351</v>
      </c>
    </row>
    <row r="898" spans="1:6" x14ac:dyDescent="0.35">
      <c r="A898" t="str">
        <f t="shared" si="13"/>
        <v>ET12,88</v>
      </c>
      <c r="B898">
        <v>88</v>
      </c>
      <c r="C898">
        <v>19.861599999999999</v>
      </c>
      <c r="D898">
        <v>18.8850006772599</v>
      </c>
      <c r="E898" t="s">
        <v>2880</v>
      </c>
      <c r="F898" t="s">
        <v>3351</v>
      </c>
    </row>
    <row r="899" spans="1:6" x14ac:dyDescent="0.35">
      <c r="A899" t="str">
        <f t="shared" ref="A899:A962" si="14">_xlfn.CONCAT(E899,",",B899)</f>
        <v>ET12,89</v>
      </c>
      <c r="B899">
        <v>89</v>
      </c>
      <c r="C899">
        <v>16.171199999999999</v>
      </c>
      <c r="D899">
        <v>14.619318909701899</v>
      </c>
      <c r="E899" t="s">
        <v>2880</v>
      </c>
      <c r="F899" t="s">
        <v>3351</v>
      </c>
    </row>
    <row r="900" spans="1:6" x14ac:dyDescent="0.35">
      <c r="A900" t="str">
        <f t="shared" si="14"/>
        <v>ET12,90</v>
      </c>
      <c r="B900">
        <v>90</v>
      </c>
      <c r="C900">
        <v>12.4808</v>
      </c>
      <c r="D900">
        <v>10.841936803514001</v>
      </c>
      <c r="E900" t="s">
        <v>2880</v>
      </c>
      <c r="F900" t="s">
        <v>3351</v>
      </c>
    </row>
    <row r="901" spans="1:6" x14ac:dyDescent="0.35">
      <c r="A901" t="str">
        <f t="shared" si="14"/>
        <v>ET12,91</v>
      </c>
      <c r="B901">
        <v>91</v>
      </c>
      <c r="C901">
        <v>8.7904</v>
      </c>
      <c r="D901">
        <v>7.6398364648840804</v>
      </c>
      <c r="E901" t="s">
        <v>2880</v>
      </c>
      <c r="F901" t="s">
        <v>3351</v>
      </c>
    </row>
    <row r="902" spans="1:6" x14ac:dyDescent="0.35">
      <c r="A902" t="str">
        <f t="shared" si="14"/>
        <v>ET12,92</v>
      </c>
      <c r="B902">
        <v>92</v>
      </c>
      <c r="C902">
        <v>5.0999999999999996</v>
      </c>
      <c r="D902">
        <v>5.0999999999999899</v>
      </c>
      <c r="E902" t="s">
        <v>2880</v>
      </c>
      <c r="F902" t="s">
        <v>3351</v>
      </c>
    </row>
    <row r="903" spans="1:6" x14ac:dyDescent="0.35">
      <c r="A903" t="str">
        <f t="shared" si="14"/>
        <v>ET12,93</v>
      </c>
      <c r="B903">
        <v>93</v>
      </c>
      <c r="C903">
        <v>4.1959999999999997</v>
      </c>
      <c r="D903">
        <v>3.2710163190629298</v>
      </c>
      <c r="E903" t="s">
        <v>2880</v>
      </c>
      <c r="F903" t="s">
        <v>3351</v>
      </c>
    </row>
    <row r="904" spans="1:6" x14ac:dyDescent="0.35">
      <c r="A904" t="str">
        <f t="shared" si="14"/>
        <v>ET12,94</v>
      </c>
      <c r="B904">
        <v>94</v>
      </c>
      <c r="C904">
        <v>3.2919999999999998</v>
      </c>
      <c r="D904">
        <v>2.0479015483270002</v>
      </c>
      <c r="E904" t="s">
        <v>2880</v>
      </c>
      <c r="F904" t="s">
        <v>3351</v>
      </c>
    </row>
    <row r="905" spans="1:6" x14ac:dyDescent="0.35">
      <c r="A905" t="str">
        <f t="shared" si="14"/>
        <v>ET12,95</v>
      </c>
      <c r="B905">
        <v>95</v>
      </c>
      <c r="C905">
        <v>2.3879999999999999</v>
      </c>
      <c r="D905">
        <v>1.2872786180596101</v>
      </c>
      <c r="E905" t="s">
        <v>2880</v>
      </c>
      <c r="F905" t="s">
        <v>3351</v>
      </c>
    </row>
    <row r="906" spans="1:6" x14ac:dyDescent="0.35">
      <c r="A906" t="str">
        <f t="shared" si="14"/>
        <v>ET12,96</v>
      </c>
      <c r="B906">
        <v>96</v>
      </c>
      <c r="C906">
        <v>1.484</v>
      </c>
      <c r="D906">
        <v>0.84577045852815003</v>
      </c>
      <c r="E906" t="s">
        <v>2880</v>
      </c>
      <c r="F906" t="s">
        <v>3351</v>
      </c>
    </row>
    <row r="907" spans="1:6" x14ac:dyDescent="0.35">
      <c r="A907" t="str">
        <f t="shared" si="14"/>
        <v>ET12,97</v>
      </c>
      <c r="B907">
        <v>97</v>
      </c>
      <c r="C907">
        <v>0.57999999999999996</v>
      </c>
      <c r="D907">
        <v>0.57999999999999896</v>
      </c>
      <c r="E907" t="s">
        <v>2880</v>
      </c>
      <c r="F907" t="s">
        <v>3351</v>
      </c>
    </row>
    <row r="908" spans="1:6" x14ac:dyDescent="0.35">
      <c r="A908" t="str">
        <f t="shared" si="14"/>
        <v>ET12,98</v>
      </c>
      <c r="B908">
        <v>98</v>
      </c>
      <c r="C908">
        <v>0.38666666666666699</v>
      </c>
      <c r="D908">
        <v>0.368688538182945</v>
      </c>
      <c r="E908" t="s">
        <v>2880</v>
      </c>
      <c r="F908" t="s">
        <v>3351</v>
      </c>
    </row>
    <row r="909" spans="1:6" x14ac:dyDescent="0.35">
      <c r="A909" t="str">
        <f t="shared" si="14"/>
        <v>ET12,99</v>
      </c>
      <c r="B909">
        <v>99</v>
      </c>
      <c r="C909">
        <v>0.193333333333333</v>
      </c>
      <c r="D909">
        <v>0.17895083054635599</v>
      </c>
      <c r="E909" t="s">
        <v>2880</v>
      </c>
      <c r="F909" t="s">
        <v>3351</v>
      </c>
    </row>
    <row r="910" spans="1:6" x14ac:dyDescent="0.35">
      <c r="A910" t="str">
        <f t="shared" si="14"/>
        <v>ET12,100</v>
      </c>
      <c r="B910">
        <v>100</v>
      </c>
      <c r="C910">
        <v>0</v>
      </c>
      <c r="D910">
        <v>-1.11022302462516E-16</v>
      </c>
      <c r="E910" t="s">
        <v>2880</v>
      </c>
      <c r="F910" t="s">
        <v>3351</v>
      </c>
    </row>
    <row r="911" spans="1:6" x14ac:dyDescent="0.35">
      <c r="A911" t="str">
        <f t="shared" si="14"/>
        <v>ET13,&lt;1</v>
      </c>
      <c r="B911" t="s">
        <v>119</v>
      </c>
      <c r="C911">
        <v>4146.4106551483201</v>
      </c>
      <c r="D911">
        <v>4146.4106551483201</v>
      </c>
      <c r="E911" t="s">
        <v>2882</v>
      </c>
      <c r="F911" t="s">
        <v>3352</v>
      </c>
    </row>
    <row r="912" spans="1:6" x14ac:dyDescent="0.35">
      <c r="A912" t="str">
        <f t="shared" si="14"/>
        <v>ET13,1</v>
      </c>
      <c r="B912">
        <v>1</v>
      </c>
      <c r="C912">
        <v>3988.9209520034401</v>
      </c>
      <c r="D912">
        <v>3983.6402909664398</v>
      </c>
      <c r="E912" t="s">
        <v>2882</v>
      </c>
      <c r="F912" t="s">
        <v>3352</v>
      </c>
    </row>
    <row r="913" spans="1:6" x14ac:dyDescent="0.35">
      <c r="A913" t="str">
        <f t="shared" si="14"/>
        <v>ET13,2</v>
      </c>
      <c r="B913">
        <v>2</v>
      </c>
      <c r="C913">
        <v>3831.4312488585501</v>
      </c>
      <c r="D913">
        <v>3831.4312488585501</v>
      </c>
      <c r="E913" t="s">
        <v>2882</v>
      </c>
      <c r="F913" t="s">
        <v>3352</v>
      </c>
    </row>
    <row r="914" spans="1:6" x14ac:dyDescent="0.35">
      <c r="A914" t="str">
        <f t="shared" si="14"/>
        <v>ET13,3</v>
      </c>
      <c r="B914">
        <v>3</v>
      </c>
      <c r="C914">
        <v>3718.55787318287</v>
      </c>
      <c r="D914">
        <v>3697.6937487263399</v>
      </c>
      <c r="E914" t="s">
        <v>2882</v>
      </c>
      <c r="F914" t="s">
        <v>3352</v>
      </c>
    </row>
    <row r="915" spans="1:6" x14ac:dyDescent="0.35">
      <c r="A915" t="str">
        <f t="shared" si="14"/>
        <v>ET13,4</v>
      </c>
      <c r="B915">
        <v>4</v>
      </c>
      <c r="C915">
        <v>3605.6844975071899</v>
      </c>
      <c r="D915">
        <v>3579.7336017822499</v>
      </c>
      <c r="E915" t="s">
        <v>2882</v>
      </c>
      <c r="F915" t="s">
        <v>3352</v>
      </c>
    </row>
    <row r="916" spans="1:6" x14ac:dyDescent="0.35">
      <c r="A916" t="str">
        <f t="shared" si="14"/>
        <v>ET13,5</v>
      </c>
      <c r="B916">
        <v>5</v>
      </c>
      <c r="C916">
        <v>3492.8111218315198</v>
      </c>
      <c r="D916">
        <v>3472.2055170664298</v>
      </c>
      <c r="E916" t="s">
        <v>2882</v>
      </c>
      <c r="F916" t="s">
        <v>3352</v>
      </c>
    </row>
    <row r="917" spans="1:6" x14ac:dyDescent="0.35">
      <c r="A917" t="str">
        <f t="shared" si="14"/>
        <v>ET13,6</v>
      </c>
      <c r="B917">
        <v>6</v>
      </c>
      <c r="C917">
        <v>3379.9377461558402</v>
      </c>
      <c r="D917">
        <v>3369.76420361902</v>
      </c>
      <c r="E917" t="s">
        <v>2882</v>
      </c>
      <c r="F917" t="s">
        <v>3352</v>
      </c>
    </row>
    <row r="918" spans="1:6" x14ac:dyDescent="0.35">
      <c r="A918" t="str">
        <f t="shared" si="14"/>
        <v>ET13,7</v>
      </c>
      <c r="B918">
        <v>7</v>
      </c>
      <c r="C918">
        <v>3267.0643704801601</v>
      </c>
      <c r="D918">
        <v>3267.0643704801601</v>
      </c>
      <c r="E918" t="s">
        <v>2882</v>
      </c>
      <c r="F918" t="s">
        <v>3352</v>
      </c>
    </row>
    <row r="919" spans="1:6" x14ac:dyDescent="0.35">
      <c r="A919" t="str">
        <f t="shared" si="14"/>
        <v>ET13,8</v>
      </c>
      <c r="B919">
        <v>8</v>
      </c>
      <c r="C919">
        <v>3199.4036722576402</v>
      </c>
      <c r="D919">
        <v>3161.6899959183902</v>
      </c>
      <c r="E919" t="s">
        <v>2882</v>
      </c>
      <c r="F919" t="s">
        <v>3352</v>
      </c>
    </row>
    <row r="920" spans="1:6" x14ac:dyDescent="0.35">
      <c r="A920" t="str">
        <f t="shared" si="14"/>
        <v>ET13,9</v>
      </c>
      <c r="B920">
        <v>9</v>
      </c>
      <c r="C920">
        <v>3131.7429740351299</v>
      </c>
      <c r="D920">
        <v>3062.9421351157698</v>
      </c>
      <c r="E920" t="s">
        <v>2882</v>
      </c>
      <c r="F920" t="s">
        <v>3352</v>
      </c>
    </row>
    <row r="921" spans="1:6" x14ac:dyDescent="0.35">
      <c r="A921" t="str">
        <f t="shared" si="14"/>
        <v>ET13,10</v>
      </c>
      <c r="B921">
        <v>10</v>
      </c>
      <c r="C921">
        <v>3064.0822758126101</v>
      </c>
      <c r="D921">
        <v>2983.0511124827899</v>
      </c>
      <c r="E921" t="s">
        <v>2882</v>
      </c>
      <c r="F921" t="s">
        <v>3352</v>
      </c>
    </row>
    <row r="922" spans="1:6" x14ac:dyDescent="0.35">
      <c r="A922" t="str">
        <f t="shared" si="14"/>
        <v>ET13,11</v>
      </c>
      <c r="B922">
        <v>11</v>
      </c>
      <c r="C922">
        <v>2996.4215775900998</v>
      </c>
      <c r="D922">
        <v>2934.2472524299101</v>
      </c>
      <c r="E922" t="s">
        <v>2882</v>
      </c>
      <c r="F922" t="s">
        <v>3352</v>
      </c>
    </row>
    <row r="923" spans="1:6" x14ac:dyDescent="0.35">
      <c r="A923" t="str">
        <f t="shared" si="14"/>
        <v>ET13,12</v>
      </c>
      <c r="B923">
        <v>12</v>
      </c>
      <c r="C923">
        <v>2928.7608793675799</v>
      </c>
      <c r="D923">
        <v>2928.7608793675799</v>
      </c>
      <c r="E923" t="s">
        <v>2882</v>
      </c>
      <c r="F923" t="s">
        <v>3352</v>
      </c>
    </row>
    <row r="924" spans="1:6" x14ac:dyDescent="0.35">
      <c r="A924" t="str">
        <f t="shared" si="14"/>
        <v>ET13,13</v>
      </c>
      <c r="B924">
        <v>13</v>
      </c>
      <c r="C924">
        <v>2996.7341514587301</v>
      </c>
      <c r="D924">
        <v>2973.1381142386199</v>
      </c>
      <c r="E924" t="s">
        <v>2882</v>
      </c>
      <c r="F924" t="s">
        <v>3352</v>
      </c>
    </row>
    <row r="925" spans="1:6" x14ac:dyDescent="0.35">
      <c r="A925" t="str">
        <f t="shared" si="14"/>
        <v>ET13,14</v>
      </c>
      <c r="B925">
        <v>14</v>
      </c>
      <c r="C925">
        <v>3064.7074235498799</v>
      </c>
      <c r="D925">
        <v>3051.1882641152101</v>
      </c>
      <c r="E925" t="s">
        <v>2882</v>
      </c>
      <c r="F925" t="s">
        <v>3352</v>
      </c>
    </row>
    <row r="926" spans="1:6" x14ac:dyDescent="0.35">
      <c r="A926" t="str">
        <f t="shared" si="14"/>
        <v>ET13,15</v>
      </c>
      <c r="B926">
        <v>15</v>
      </c>
      <c r="C926">
        <v>3132.6806956410401</v>
      </c>
      <c r="D926">
        <v>3141.0364326018498</v>
      </c>
      <c r="E926" t="s">
        <v>2882</v>
      </c>
      <c r="F926" t="s">
        <v>3352</v>
      </c>
    </row>
    <row r="927" spans="1:6" x14ac:dyDescent="0.35">
      <c r="A927" t="str">
        <f t="shared" si="14"/>
        <v>ET13,16</v>
      </c>
      <c r="B927">
        <v>16</v>
      </c>
      <c r="C927">
        <v>3200.6539677321898</v>
      </c>
      <c r="D927">
        <v>3220.8077233030599</v>
      </c>
      <c r="E927" t="s">
        <v>2882</v>
      </c>
      <c r="F927" t="s">
        <v>3352</v>
      </c>
    </row>
    <row r="928" spans="1:6" x14ac:dyDescent="0.35">
      <c r="A928" t="str">
        <f t="shared" si="14"/>
        <v>ET13,17</v>
      </c>
      <c r="B928">
        <v>17</v>
      </c>
      <c r="C928">
        <v>3268.62723982334</v>
      </c>
      <c r="D928">
        <v>3268.62723982334</v>
      </c>
      <c r="E928" t="s">
        <v>2882</v>
      </c>
      <c r="F928" t="s">
        <v>3352</v>
      </c>
    </row>
    <row r="929" spans="1:6" x14ac:dyDescent="0.35">
      <c r="A929" t="str">
        <f t="shared" si="14"/>
        <v>ET13,18</v>
      </c>
      <c r="B929">
        <v>18</v>
      </c>
      <c r="C929">
        <v>3224.3332905197099</v>
      </c>
      <c r="D929">
        <v>3268.8947310267099</v>
      </c>
      <c r="E929" t="s">
        <v>2882</v>
      </c>
      <c r="F929" t="s">
        <v>3352</v>
      </c>
    </row>
    <row r="930" spans="1:6" x14ac:dyDescent="0.35">
      <c r="A930" t="str">
        <f t="shared" si="14"/>
        <v>ET13,19</v>
      </c>
      <c r="B930">
        <v>19</v>
      </c>
      <c r="C930">
        <v>3180.0393412160802</v>
      </c>
      <c r="D930">
        <v>3231.1085268151201</v>
      </c>
      <c r="E930" t="s">
        <v>2882</v>
      </c>
      <c r="F930" t="s">
        <v>3352</v>
      </c>
    </row>
    <row r="931" spans="1:6" x14ac:dyDescent="0.35">
      <c r="A931" t="str">
        <f t="shared" si="14"/>
        <v>ET13,20</v>
      </c>
      <c r="B931">
        <v>20</v>
      </c>
      <c r="C931">
        <v>3135.74539191246</v>
      </c>
      <c r="D931">
        <v>3171.0416023500402</v>
      </c>
      <c r="E931" t="s">
        <v>2882</v>
      </c>
      <c r="F931" t="s">
        <v>3352</v>
      </c>
    </row>
    <row r="932" spans="1:6" x14ac:dyDescent="0.35">
      <c r="A932" t="str">
        <f t="shared" si="14"/>
        <v>ET13,21</v>
      </c>
      <c r="B932">
        <v>21</v>
      </c>
      <c r="C932">
        <v>3091.4514426088299</v>
      </c>
      <c r="D932">
        <v>3104.46693279291</v>
      </c>
      <c r="E932" t="s">
        <v>2882</v>
      </c>
      <c r="F932" t="s">
        <v>3352</v>
      </c>
    </row>
    <row r="933" spans="1:6" x14ac:dyDescent="0.35">
      <c r="A933" t="str">
        <f t="shared" si="14"/>
        <v>ET13,22</v>
      </c>
      <c r="B933">
        <v>22</v>
      </c>
      <c r="C933">
        <v>3047.1574933052002</v>
      </c>
      <c r="D933">
        <v>3047.1574933052002</v>
      </c>
      <c r="E933" t="s">
        <v>2882</v>
      </c>
      <c r="F933" t="s">
        <v>3352</v>
      </c>
    </row>
    <row r="934" spans="1:6" x14ac:dyDescent="0.35">
      <c r="A934" t="str">
        <f t="shared" si="14"/>
        <v>ET13,23</v>
      </c>
      <c r="B934">
        <v>23</v>
      </c>
      <c r="C934">
        <v>3000.21258634388</v>
      </c>
      <c r="D934">
        <v>3009.7725796958798</v>
      </c>
      <c r="E934" t="s">
        <v>2882</v>
      </c>
      <c r="F934" t="s">
        <v>3352</v>
      </c>
    </row>
    <row r="935" spans="1:6" x14ac:dyDescent="0.35">
      <c r="A935" t="str">
        <f t="shared" si="14"/>
        <v>ET13,24</v>
      </c>
      <c r="B935">
        <v>24</v>
      </c>
      <c r="C935">
        <v>2953.2676793825499</v>
      </c>
      <c r="D935">
        <v>2982.51677036399</v>
      </c>
      <c r="E935" t="s">
        <v>2882</v>
      </c>
      <c r="F935" t="s">
        <v>3352</v>
      </c>
    </row>
    <row r="936" spans="1:6" x14ac:dyDescent="0.35">
      <c r="A936" t="str">
        <f t="shared" si="14"/>
        <v>ET13,25</v>
      </c>
      <c r="B936">
        <v>25</v>
      </c>
      <c r="C936">
        <v>2906.3227724212302</v>
      </c>
      <c r="D936">
        <v>2950.4809643560998</v>
      </c>
      <c r="E936" t="s">
        <v>2882</v>
      </c>
      <c r="F936" t="s">
        <v>3352</v>
      </c>
    </row>
    <row r="937" spans="1:6" x14ac:dyDescent="0.35">
      <c r="A937" t="str">
        <f t="shared" si="14"/>
        <v>ET13,26</v>
      </c>
      <c r="B937">
        <v>26</v>
      </c>
      <c r="C937">
        <v>2859.3778654599</v>
      </c>
      <c r="D937">
        <v>2898.7560607187702</v>
      </c>
      <c r="E937" t="s">
        <v>2882</v>
      </c>
      <c r="F937" t="s">
        <v>3352</v>
      </c>
    </row>
    <row r="938" spans="1:6" x14ac:dyDescent="0.35">
      <c r="A938" t="str">
        <f t="shared" si="14"/>
        <v>ET13,27</v>
      </c>
      <c r="B938">
        <v>27</v>
      </c>
      <c r="C938">
        <v>2812.4329584985799</v>
      </c>
      <c r="D938">
        <v>2812.4329584985799</v>
      </c>
      <c r="E938" t="s">
        <v>2882</v>
      </c>
      <c r="F938" t="s">
        <v>3352</v>
      </c>
    </row>
    <row r="939" spans="1:6" x14ac:dyDescent="0.35">
      <c r="A939" t="str">
        <f t="shared" si="14"/>
        <v>ET13,28</v>
      </c>
      <c r="B939">
        <v>28</v>
      </c>
      <c r="C939">
        <v>2656.1181906717802</v>
      </c>
      <c r="D939">
        <v>2682.1292222147299</v>
      </c>
      <c r="E939" t="s">
        <v>2882</v>
      </c>
      <c r="F939" t="s">
        <v>3352</v>
      </c>
    </row>
    <row r="940" spans="1:6" x14ac:dyDescent="0.35">
      <c r="A940" t="str">
        <f t="shared" si="14"/>
        <v>ET13,29</v>
      </c>
      <c r="B940">
        <v>29</v>
      </c>
      <c r="C940">
        <v>2499.8034228449901</v>
      </c>
      <c r="D940">
        <v>2520.5690782769898</v>
      </c>
      <c r="E940" t="s">
        <v>2882</v>
      </c>
      <c r="F940" t="s">
        <v>3352</v>
      </c>
    </row>
    <row r="941" spans="1:6" x14ac:dyDescent="0.35">
      <c r="A941" t="str">
        <f t="shared" si="14"/>
        <v>ET13,30</v>
      </c>
      <c r="B941">
        <v>30</v>
      </c>
      <c r="C941">
        <v>2343.48865501819</v>
      </c>
      <c r="D941">
        <v>2346.00341856778</v>
      </c>
      <c r="E941" t="s">
        <v>2882</v>
      </c>
      <c r="F941" t="s">
        <v>3352</v>
      </c>
    </row>
    <row r="942" spans="1:6" x14ac:dyDescent="0.35">
      <c r="A942" t="str">
        <f t="shared" si="14"/>
        <v>ET13,31</v>
      </c>
      <c r="B942">
        <v>31</v>
      </c>
      <c r="C942">
        <v>2187.1738871913999</v>
      </c>
      <c r="D942">
        <v>2176.6831349695099</v>
      </c>
      <c r="E942" t="s">
        <v>2882</v>
      </c>
      <c r="F942" t="s">
        <v>3352</v>
      </c>
    </row>
    <row r="943" spans="1:6" x14ac:dyDescent="0.35">
      <c r="A943" t="str">
        <f t="shared" si="14"/>
        <v>ET13,32</v>
      </c>
      <c r="B943">
        <v>32</v>
      </c>
      <c r="C943">
        <v>2030.8591193646</v>
      </c>
      <c r="D943">
        <v>2030.8591193646</v>
      </c>
      <c r="E943" t="s">
        <v>2882</v>
      </c>
      <c r="F943" t="s">
        <v>3352</v>
      </c>
    </row>
    <row r="944" spans="1:6" x14ac:dyDescent="0.35">
      <c r="A944" t="str">
        <f t="shared" si="14"/>
        <v>ET13,33</v>
      </c>
      <c r="B944">
        <v>33</v>
      </c>
      <c r="C944">
        <v>1961.3125028693501</v>
      </c>
      <c r="D944">
        <v>1921.9035577135701</v>
      </c>
      <c r="E944" t="s">
        <v>2882</v>
      </c>
      <c r="F944" t="s">
        <v>3352</v>
      </c>
    </row>
    <row r="945" spans="1:6" x14ac:dyDescent="0.35">
      <c r="A945" t="str">
        <f t="shared" si="14"/>
        <v>ET13,34</v>
      </c>
      <c r="B945">
        <v>34</v>
      </c>
      <c r="C945">
        <v>1891.7658863741001</v>
      </c>
      <c r="D945">
        <v>1843.6738122893801</v>
      </c>
      <c r="E945" t="s">
        <v>2882</v>
      </c>
      <c r="F945" t="s">
        <v>3352</v>
      </c>
    </row>
    <row r="946" spans="1:6" x14ac:dyDescent="0.35">
      <c r="A946" t="str">
        <f t="shared" si="14"/>
        <v>ET13,35</v>
      </c>
      <c r="B946">
        <v>35</v>
      </c>
      <c r="C946">
        <v>1822.2192698788599</v>
      </c>
      <c r="D946">
        <v>1785.1485394430699</v>
      </c>
      <c r="E946" t="s">
        <v>2882</v>
      </c>
      <c r="F946" t="s">
        <v>3352</v>
      </c>
    </row>
    <row r="947" spans="1:6" x14ac:dyDescent="0.35">
      <c r="A947" t="str">
        <f t="shared" si="14"/>
        <v>ET13,36</v>
      </c>
      <c r="B947">
        <v>36</v>
      </c>
      <c r="C947">
        <v>1752.6726533836099</v>
      </c>
      <c r="D947">
        <v>1735.3063955257101</v>
      </c>
      <c r="E947" t="s">
        <v>2882</v>
      </c>
      <c r="F947" t="s">
        <v>3352</v>
      </c>
    </row>
    <row r="948" spans="1:6" x14ac:dyDescent="0.35">
      <c r="A948" t="str">
        <f t="shared" si="14"/>
        <v>ET13,37</v>
      </c>
      <c r="B948">
        <v>37</v>
      </c>
      <c r="C948">
        <v>1683.12603688836</v>
      </c>
      <c r="D948">
        <v>1683.12603688836</v>
      </c>
      <c r="E948" t="s">
        <v>2882</v>
      </c>
      <c r="F948" t="s">
        <v>3352</v>
      </c>
    </row>
    <row r="949" spans="1:6" x14ac:dyDescent="0.35">
      <c r="A949" t="str">
        <f t="shared" si="14"/>
        <v>ET13,38</v>
      </c>
      <c r="B949">
        <v>38</v>
      </c>
      <c r="C949">
        <v>1606.2504205754401</v>
      </c>
      <c r="D949">
        <v>1619.9648715631499</v>
      </c>
      <c r="E949" t="s">
        <v>2882</v>
      </c>
      <c r="F949" t="s">
        <v>3352</v>
      </c>
    </row>
    <row r="950" spans="1:6" x14ac:dyDescent="0.35">
      <c r="A950" t="str">
        <f t="shared" si="14"/>
        <v>ET13,39</v>
      </c>
      <c r="B950">
        <v>39</v>
      </c>
      <c r="C950">
        <v>1529.37480426252</v>
      </c>
      <c r="D950">
        <v>1546.69531430655</v>
      </c>
      <c r="E950" t="s">
        <v>2882</v>
      </c>
      <c r="F950" t="s">
        <v>3352</v>
      </c>
    </row>
    <row r="951" spans="1:6" x14ac:dyDescent="0.35">
      <c r="A951" t="str">
        <f t="shared" si="14"/>
        <v>ET13,40</v>
      </c>
      <c r="B951">
        <v>40</v>
      </c>
      <c r="C951">
        <v>1452.4991879495999</v>
      </c>
      <c r="D951">
        <v>1466.56853155608</v>
      </c>
      <c r="E951" t="s">
        <v>2882</v>
      </c>
      <c r="F951" t="s">
        <v>3352</v>
      </c>
    </row>
    <row r="952" spans="1:6" x14ac:dyDescent="0.35">
      <c r="A952" t="str">
        <f t="shared" si="14"/>
        <v>ET13,41</v>
      </c>
      <c r="B952">
        <v>41</v>
      </c>
      <c r="C952">
        <v>1375.62357163668</v>
      </c>
      <c r="D952">
        <v>1382.8356897493099</v>
      </c>
      <c r="E952" t="s">
        <v>2882</v>
      </c>
      <c r="F952" t="s">
        <v>3352</v>
      </c>
    </row>
    <row r="953" spans="1:6" x14ac:dyDescent="0.35">
      <c r="A953" t="str">
        <f t="shared" si="14"/>
        <v>ET13,42</v>
      </c>
      <c r="B953">
        <v>42</v>
      </c>
      <c r="C953">
        <v>1298.7479553237499</v>
      </c>
      <c r="D953">
        <v>1298.7479553237499</v>
      </c>
      <c r="E953" t="s">
        <v>2882</v>
      </c>
      <c r="F953" t="s">
        <v>3352</v>
      </c>
    </row>
    <row r="954" spans="1:6" x14ac:dyDescent="0.35">
      <c r="A954" t="str">
        <f t="shared" si="14"/>
        <v>ET13,43</v>
      </c>
      <c r="B954">
        <v>43</v>
      </c>
      <c r="C954">
        <v>1233.9754975859801</v>
      </c>
      <c r="D954">
        <v>1217.4613662962199</v>
      </c>
      <c r="E954" t="s">
        <v>2882</v>
      </c>
      <c r="F954" t="s">
        <v>3352</v>
      </c>
    </row>
    <row r="955" spans="1:6" x14ac:dyDescent="0.35">
      <c r="A955" t="str">
        <f t="shared" si="14"/>
        <v>ET13,44</v>
      </c>
      <c r="B955">
        <v>44</v>
      </c>
      <c r="C955">
        <v>1169.20303984821</v>
      </c>
      <c r="D955">
        <v>1141.7514470005101</v>
      </c>
      <c r="E955" t="s">
        <v>2882</v>
      </c>
      <c r="F955" t="s">
        <v>3352</v>
      </c>
    </row>
    <row r="956" spans="1:6" x14ac:dyDescent="0.35">
      <c r="A956" t="str">
        <f t="shared" si="14"/>
        <v>ET13,45</v>
      </c>
      <c r="B956">
        <v>45</v>
      </c>
      <c r="C956">
        <v>1104.4305821104299</v>
      </c>
      <c r="D956">
        <v>1074.29859334968</v>
      </c>
      <c r="E956" t="s">
        <v>2882</v>
      </c>
      <c r="F956" t="s">
        <v>3352</v>
      </c>
    </row>
    <row r="957" spans="1:6" x14ac:dyDescent="0.35">
      <c r="A957" t="str">
        <f t="shared" si="14"/>
        <v>ET13,46</v>
      </c>
      <c r="B957">
        <v>46</v>
      </c>
      <c r="C957">
        <v>1039.65812437266</v>
      </c>
      <c r="D957">
        <v>1017.78320125678</v>
      </c>
      <c r="E957" t="s">
        <v>2882</v>
      </c>
      <c r="F957" t="s">
        <v>3352</v>
      </c>
    </row>
    <row r="958" spans="1:6" x14ac:dyDescent="0.35">
      <c r="A958" t="str">
        <f t="shared" si="14"/>
        <v>ET13,47</v>
      </c>
      <c r="B958">
        <v>47</v>
      </c>
      <c r="C958">
        <v>974.88566663488598</v>
      </c>
      <c r="D958">
        <v>974.88566663488598</v>
      </c>
      <c r="E958" t="s">
        <v>2882</v>
      </c>
      <c r="F958" t="s">
        <v>3352</v>
      </c>
    </row>
    <row r="959" spans="1:6" x14ac:dyDescent="0.35">
      <c r="A959" t="str">
        <f t="shared" si="14"/>
        <v>ET13,48</v>
      </c>
      <c r="B959">
        <v>48</v>
      </c>
      <c r="C959">
        <v>953.320371933876</v>
      </c>
      <c r="D959">
        <v>946.75502124169998</v>
      </c>
      <c r="E959" t="s">
        <v>2882</v>
      </c>
      <c r="F959" t="s">
        <v>3352</v>
      </c>
    </row>
    <row r="960" spans="1:6" x14ac:dyDescent="0.35">
      <c r="A960" t="str">
        <f t="shared" si="14"/>
        <v>ET13,49</v>
      </c>
      <c r="B960">
        <v>49</v>
      </c>
      <c r="C960">
        <v>931.75507723286603</v>
      </c>
      <c r="D960">
        <v>928.41484021358303</v>
      </c>
      <c r="E960" t="s">
        <v>2882</v>
      </c>
      <c r="F960" t="s">
        <v>3352</v>
      </c>
    </row>
    <row r="961" spans="1:6" x14ac:dyDescent="0.35">
      <c r="A961" t="str">
        <f t="shared" si="14"/>
        <v>ET13,50</v>
      </c>
      <c r="B961">
        <v>50</v>
      </c>
      <c r="C961">
        <v>910.18978253185605</v>
      </c>
      <c r="D961">
        <v>913.35733453155501</v>
      </c>
      <c r="E961" t="s">
        <v>2882</v>
      </c>
      <c r="F961" t="s">
        <v>3352</v>
      </c>
    </row>
    <row r="962" spans="1:6" x14ac:dyDescent="0.35">
      <c r="A962" t="str">
        <f t="shared" si="14"/>
        <v>ET13,51</v>
      </c>
      <c r="B962">
        <v>51</v>
      </c>
      <c r="C962">
        <v>888.62448783084596</v>
      </c>
      <c r="D962">
        <v>895.07471517663396</v>
      </c>
      <c r="E962" t="s">
        <v>2882</v>
      </c>
      <c r="F962" t="s">
        <v>3352</v>
      </c>
    </row>
    <row r="963" spans="1:6" x14ac:dyDescent="0.35">
      <c r="A963" t="str">
        <f t="shared" ref="A963:A1026" si="15">_xlfn.CONCAT(E963,",",B963)</f>
        <v>ET13,52</v>
      </c>
      <c r="B963">
        <v>52</v>
      </c>
      <c r="C963">
        <v>867.05919312983599</v>
      </c>
      <c r="D963">
        <v>867.05919312983599</v>
      </c>
      <c r="E963" t="s">
        <v>2882</v>
      </c>
      <c r="F963" t="s">
        <v>3352</v>
      </c>
    </row>
    <row r="964" spans="1:6" x14ac:dyDescent="0.35">
      <c r="A964" t="str">
        <f t="shared" si="15"/>
        <v>ET13,53</v>
      </c>
      <c r="B964">
        <v>53</v>
      </c>
      <c r="C964">
        <v>823.738383196889</v>
      </c>
      <c r="D964">
        <v>825.18089710507502</v>
      </c>
      <c r="E964" t="s">
        <v>2882</v>
      </c>
      <c r="F964" t="s">
        <v>3352</v>
      </c>
    </row>
    <row r="965" spans="1:6" x14ac:dyDescent="0.35">
      <c r="A965" t="str">
        <f t="shared" si="15"/>
        <v>ET13,54</v>
      </c>
      <c r="B965">
        <v>54</v>
      </c>
      <c r="C965">
        <v>780.41757326394202</v>
      </c>
      <c r="D965">
        <v>774.82162674783797</v>
      </c>
      <c r="E965" t="s">
        <v>2882</v>
      </c>
      <c r="F965" t="s">
        <v>3352</v>
      </c>
    </row>
    <row r="966" spans="1:6" x14ac:dyDescent="0.35">
      <c r="A966" t="str">
        <f t="shared" si="15"/>
        <v>ET13,55</v>
      </c>
      <c r="B966">
        <v>55</v>
      </c>
      <c r="C966">
        <v>737.09676333099401</v>
      </c>
      <c r="D966">
        <v>723.74109943650899</v>
      </c>
      <c r="E966" t="s">
        <v>2882</v>
      </c>
      <c r="F966" t="s">
        <v>3352</v>
      </c>
    </row>
    <row r="967" spans="1:6" x14ac:dyDescent="0.35">
      <c r="A967" t="str">
        <f t="shared" si="15"/>
        <v>ET13,56</v>
      </c>
      <c r="B967">
        <v>56</v>
      </c>
      <c r="C967">
        <v>693.77595339804702</v>
      </c>
      <c r="D967">
        <v>679.69903254946803</v>
      </c>
      <c r="E967" t="s">
        <v>2882</v>
      </c>
      <c r="F967" t="s">
        <v>3352</v>
      </c>
    </row>
    <row r="968" spans="1:6" x14ac:dyDescent="0.35">
      <c r="A968" t="str">
        <f t="shared" si="15"/>
        <v>ET13,57</v>
      </c>
      <c r="B968">
        <v>57</v>
      </c>
      <c r="C968">
        <v>650.45514346510004</v>
      </c>
      <c r="D968">
        <v>650.45514346510004</v>
      </c>
      <c r="E968" t="s">
        <v>2882</v>
      </c>
      <c r="F968" t="s">
        <v>3352</v>
      </c>
    </row>
    <row r="969" spans="1:6" x14ac:dyDescent="0.35">
      <c r="A969" t="str">
        <f t="shared" si="15"/>
        <v>ET13,58</v>
      </c>
      <c r="B969">
        <v>58</v>
      </c>
      <c r="C969">
        <v>652.70903246313196</v>
      </c>
      <c r="D969">
        <v>641.08055848281401</v>
      </c>
      <c r="E969" t="s">
        <v>2882</v>
      </c>
      <c r="F969" t="s">
        <v>3352</v>
      </c>
    </row>
    <row r="970" spans="1:6" x14ac:dyDescent="0.35">
      <c r="A970" t="str">
        <f t="shared" si="15"/>
        <v>ET13,59</v>
      </c>
      <c r="B970">
        <v>59</v>
      </c>
      <c r="C970">
        <v>654.96292146116298</v>
      </c>
      <c r="D970">
        <v>645.89203958613496</v>
      </c>
      <c r="E970" t="s">
        <v>2882</v>
      </c>
      <c r="F970" t="s">
        <v>3352</v>
      </c>
    </row>
    <row r="971" spans="1:6" x14ac:dyDescent="0.35">
      <c r="A971" t="str">
        <f t="shared" si="15"/>
        <v>ET13,60</v>
      </c>
      <c r="B971">
        <v>60</v>
      </c>
      <c r="C971">
        <v>657.21681045919502</v>
      </c>
      <c r="D971">
        <v>656.51775767961396</v>
      </c>
      <c r="E971" t="s">
        <v>2882</v>
      </c>
      <c r="F971" t="s">
        <v>3352</v>
      </c>
    </row>
    <row r="972" spans="1:6" x14ac:dyDescent="0.35">
      <c r="A972" t="str">
        <f t="shared" si="15"/>
        <v>ET13,61</v>
      </c>
      <c r="B972">
        <v>61</v>
      </c>
      <c r="C972">
        <v>659.47069945722603</v>
      </c>
      <c r="D972">
        <v>664.58588366780396</v>
      </c>
      <c r="E972" t="s">
        <v>2882</v>
      </c>
      <c r="F972" t="s">
        <v>3352</v>
      </c>
    </row>
    <row r="973" spans="1:6" x14ac:dyDescent="0.35">
      <c r="A973" t="str">
        <f t="shared" si="15"/>
        <v>ET13,62</v>
      </c>
      <c r="B973">
        <v>62</v>
      </c>
      <c r="C973">
        <v>661.72458845525796</v>
      </c>
      <c r="D973">
        <v>661.72458845525796</v>
      </c>
      <c r="E973" t="s">
        <v>2882</v>
      </c>
      <c r="F973" t="s">
        <v>3352</v>
      </c>
    </row>
    <row r="974" spans="1:6" x14ac:dyDescent="0.35">
      <c r="A974" t="str">
        <f t="shared" si="15"/>
        <v>ET13,63</v>
      </c>
      <c r="B974">
        <v>63</v>
      </c>
      <c r="C974">
        <v>625.67074226669797</v>
      </c>
      <c r="D974">
        <v>641.889983598301</v>
      </c>
      <c r="E974" t="s">
        <v>2882</v>
      </c>
      <c r="F974" t="s">
        <v>3352</v>
      </c>
    </row>
    <row r="975" spans="1:6" x14ac:dyDescent="0.35">
      <c r="A975" t="str">
        <f t="shared" si="15"/>
        <v>ET13,64</v>
      </c>
      <c r="B975">
        <v>64</v>
      </c>
      <c r="C975">
        <v>589.61689607813798</v>
      </c>
      <c r="D975">
        <v>608.34994326035098</v>
      </c>
      <c r="E975" t="s">
        <v>2882</v>
      </c>
      <c r="F975" t="s">
        <v>3352</v>
      </c>
    </row>
    <row r="976" spans="1:6" x14ac:dyDescent="0.35">
      <c r="A976" t="str">
        <f t="shared" si="15"/>
        <v>ET13,65</v>
      </c>
      <c r="B976">
        <v>65</v>
      </c>
      <c r="C976">
        <v>553.563049889578</v>
      </c>
      <c r="D976">
        <v>566.70028225659905</v>
      </c>
      <c r="E976" t="s">
        <v>2882</v>
      </c>
      <c r="F976" t="s">
        <v>3352</v>
      </c>
    </row>
    <row r="977" spans="1:6" x14ac:dyDescent="0.35">
      <c r="A977" t="str">
        <f t="shared" si="15"/>
        <v>ET13,66</v>
      </c>
      <c r="B977">
        <v>66</v>
      </c>
      <c r="C977">
        <v>517.50920370101801</v>
      </c>
      <c r="D977">
        <v>522.53681540223795</v>
      </c>
      <c r="E977" t="s">
        <v>2882</v>
      </c>
      <c r="F977" t="s">
        <v>3352</v>
      </c>
    </row>
    <row r="978" spans="1:6" x14ac:dyDescent="0.35">
      <c r="A978" t="str">
        <f t="shared" si="15"/>
        <v>ET13,67</v>
      </c>
      <c r="B978">
        <v>67</v>
      </c>
      <c r="C978">
        <v>481.45535751245802</v>
      </c>
      <c r="D978">
        <v>481.45535751245802</v>
      </c>
      <c r="E978" t="s">
        <v>2882</v>
      </c>
      <c r="F978" t="s">
        <v>3352</v>
      </c>
    </row>
    <row r="979" spans="1:6" x14ac:dyDescent="0.35">
      <c r="A979" t="str">
        <f t="shared" si="15"/>
        <v>ET13,68</v>
      </c>
      <c r="B979">
        <v>68</v>
      </c>
      <c r="C979">
        <v>456.307985547035</v>
      </c>
      <c r="D979">
        <v>447.75241761542202</v>
      </c>
      <c r="E979" t="s">
        <v>2882</v>
      </c>
      <c r="F979" t="s">
        <v>3352</v>
      </c>
    </row>
    <row r="980" spans="1:6" x14ac:dyDescent="0.35">
      <c r="A980" t="str">
        <f t="shared" si="15"/>
        <v>ET13,69</v>
      </c>
      <c r="B980">
        <v>69</v>
      </c>
      <c r="C980">
        <v>431.16061358161198</v>
      </c>
      <c r="D980">
        <v>420.52728159117601</v>
      </c>
      <c r="E980" t="s">
        <v>2882</v>
      </c>
      <c r="F980" t="s">
        <v>3352</v>
      </c>
    </row>
    <row r="981" spans="1:6" x14ac:dyDescent="0.35">
      <c r="A981" t="str">
        <f t="shared" si="15"/>
        <v>ET13,70</v>
      </c>
      <c r="B981">
        <v>70</v>
      </c>
      <c r="C981">
        <v>406.013241616188</v>
      </c>
      <c r="D981">
        <v>397.579929532736</v>
      </c>
      <c r="E981" t="s">
        <v>2882</v>
      </c>
      <c r="F981" t="s">
        <v>3352</v>
      </c>
    </row>
    <row r="982" spans="1:6" x14ac:dyDescent="0.35">
      <c r="A982" t="str">
        <f t="shared" si="15"/>
        <v>ET13,71</v>
      </c>
      <c r="B982">
        <v>71</v>
      </c>
      <c r="C982">
        <v>380.86586965076498</v>
      </c>
      <c r="D982">
        <v>376.71034153311899</v>
      </c>
      <c r="E982" t="s">
        <v>2882</v>
      </c>
      <c r="F982" t="s">
        <v>3352</v>
      </c>
    </row>
    <row r="983" spans="1:6" x14ac:dyDescent="0.35">
      <c r="A983" t="str">
        <f t="shared" si="15"/>
        <v>ET13,72</v>
      </c>
      <c r="B983">
        <v>72</v>
      </c>
      <c r="C983">
        <v>355.71849768534202</v>
      </c>
      <c r="D983">
        <v>355.71849768534202</v>
      </c>
      <c r="E983" t="s">
        <v>2882</v>
      </c>
      <c r="F983" t="s">
        <v>3352</v>
      </c>
    </row>
    <row r="984" spans="1:6" x14ac:dyDescent="0.35">
      <c r="A984" t="str">
        <f t="shared" si="15"/>
        <v>ET13,73</v>
      </c>
      <c r="B984">
        <v>73</v>
      </c>
      <c r="C984">
        <v>332.17694624688397</v>
      </c>
      <c r="D984">
        <v>332.93306605452898</v>
      </c>
      <c r="E984" t="s">
        <v>2882</v>
      </c>
      <c r="F984" t="s">
        <v>3352</v>
      </c>
    </row>
    <row r="985" spans="1:6" x14ac:dyDescent="0.35">
      <c r="A985" t="str">
        <f t="shared" si="15"/>
        <v>ET13,74</v>
      </c>
      <c r="B985">
        <v>74</v>
      </c>
      <c r="C985">
        <v>308.63539480842502</v>
      </c>
      <c r="D985">
        <v>308.79746659423301</v>
      </c>
      <c r="E985" t="s">
        <v>2882</v>
      </c>
      <c r="F985" t="s">
        <v>3352</v>
      </c>
    </row>
    <row r="986" spans="1:6" x14ac:dyDescent="0.35">
      <c r="A986" t="str">
        <f t="shared" si="15"/>
        <v>ET13,75</v>
      </c>
      <c r="B986">
        <v>75</v>
      </c>
      <c r="C986">
        <v>285.09384336996698</v>
      </c>
      <c r="D986">
        <v>284.28380723011401</v>
      </c>
      <c r="E986" t="s">
        <v>2882</v>
      </c>
      <c r="F986" t="s">
        <v>3352</v>
      </c>
    </row>
    <row r="987" spans="1:6" x14ac:dyDescent="0.35">
      <c r="A987" t="str">
        <f t="shared" si="15"/>
        <v>ET13,76</v>
      </c>
      <c r="B987">
        <v>76</v>
      </c>
      <c r="C987">
        <v>261.55229193150802</v>
      </c>
      <c r="D987">
        <v>260.36419588783298</v>
      </c>
      <c r="E987" t="s">
        <v>2882</v>
      </c>
      <c r="F987" t="s">
        <v>3352</v>
      </c>
    </row>
    <row r="988" spans="1:6" x14ac:dyDescent="0.35">
      <c r="A988" t="str">
        <f t="shared" si="15"/>
        <v>ET13,77</v>
      </c>
      <c r="B988">
        <v>77</v>
      </c>
      <c r="C988">
        <v>238.01074049305001</v>
      </c>
      <c r="D988">
        <v>238.01074049305001</v>
      </c>
      <c r="E988" t="s">
        <v>2882</v>
      </c>
      <c r="F988" t="s">
        <v>3352</v>
      </c>
    </row>
    <row r="989" spans="1:6" x14ac:dyDescent="0.35">
      <c r="A989" t="str">
        <f t="shared" si="15"/>
        <v>ET13,78</v>
      </c>
      <c r="B989">
        <v>78</v>
      </c>
      <c r="C989">
        <v>220.04859239443999</v>
      </c>
      <c r="D989">
        <v>217.91107233038801</v>
      </c>
      <c r="E989" t="s">
        <v>2882</v>
      </c>
      <c r="F989" t="s">
        <v>3352</v>
      </c>
    </row>
    <row r="990" spans="1:6" x14ac:dyDescent="0.35">
      <c r="A990" t="str">
        <f t="shared" si="15"/>
        <v>ET13,79</v>
      </c>
      <c r="B990">
        <v>79</v>
      </c>
      <c r="C990">
        <v>202.08644429583001</v>
      </c>
      <c r="D990">
        <v>199.61491612031901</v>
      </c>
      <c r="E990" t="s">
        <v>2882</v>
      </c>
      <c r="F990" t="s">
        <v>3352</v>
      </c>
    </row>
    <row r="991" spans="1:6" x14ac:dyDescent="0.35">
      <c r="A991" t="str">
        <f t="shared" si="15"/>
        <v>ET13,80</v>
      </c>
      <c r="B991">
        <v>80</v>
      </c>
      <c r="C991">
        <v>184.12429619721999</v>
      </c>
      <c r="D991">
        <v>182.38751994227499</v>
      </c>
      <c r="E991" t="s">
        <v>2882</v>
      </c>
      <c r="F991" t="s">
        <v>3352</v>
      </c>
    </row>
    <row r="992" spans="1:6" x14ac:dyDescent="0.35">
      <c r="A992" t="str">
        <f t="shared" si="15"/>
        <v>ET13,81</v>
      </c>
      <c r="B992">
        <v>81</v>
      </c>
      <c r="C992">
        <v>166.16214809861</v>
      </c>
      <c r="D992">
        <v>165.49413187569101</v>
      </c>
      <c r="E992" t="s">
        <v>2882</v>
      </c>
      <c r="F992" t="s">
        <v>3352</v>
      </c>
    </row>
    <row r="993" spans="1:6" x14ac:dyDescent="0.35">
      <c r="A993" t="str">
        <f t="shared" si="15"/>
        <v>ET13,82</v>
      </c>
      <c r="B993">
        <v>82</v>
      </c>
      <c r="C993">
        <v>148.19999999999999</v>
      </c>
      <c r="D993">
        <v>148.19999999999999</v>
      </c>
      <c r="E993" t="s">
        <v>2882</v>
      </c>
      <c r="F993" t="s">
        <v>3352</v>
      </c>
    </row>
    <row r="994" spans="1:6" x14ac:dyDescent="0.35">
      <c r="A994" t="str">
        <f t="shared" si="15"/>
        <v>ET13,83</v>
      </c>
      <c r="B994">
        <v>83</v>
      </c>
      <c r="C994">
        <v>130.55680000000001</v>
      </c>
      <c r="D994">
        <v>130.01022946451499</v>
      </c>
      <c r="E994" t="s">
        <v>2882</v>
      </c>
      <c r="F994" t="s">
        <v>3352</v>
      </c>
    </row>
    <row r="995" spans="1:6" x14ac:dyDescent="0.35">
      <c r="A995" t="str">
        <f t="shared" si="15"/>
        <v>ET13,84</v>
      </c>
      <c r="B995">
        <v>84</v>
      </c>
      <c r="C995">
        <v>112.9136</v>
      </c>
      <c r="D995">
        <v>111.389353698064</v>
      </c>
      <c r="E995" t="s">
        <v>2882</v>
      </c>
      <c r="F995" t="s">
        <v>3352</v>
      </c>
    </row>
    <row r="996" spans="1:6" x14ac:dyDescent="0.35">
      <c r="A996" t="str">
        <f t="shared" si="15"/>
        <v>ET13,85</v>
      </c>
      <c r="B996">
        <v>85</v>
      </c>
      <c r="C996">
        <v>95.270399999999995</v>
      </c>
      <c r="D996">
        <v>93.0417631993556</v>
      </c>
      <c r="E996" t="s">
        <v>2882</v>
      </c>
      <c r="F996" t="s">
        <v>3352</v>
      </c>
    </row>
    <row r="997" spans="1:6" x14ac:dyDescent="0.35">
      <c r="A997" t="str">
        <f t="shared" si="15"/>
        <v>ET13,86</v>
      </c>
      <c r="B997">
        <v>86</v>
      </c>
      <c r="C997">
        <v>77.627200000000002</v>
      </c>
      <c r="D997">
        <v>75.6718484670984</v>
      </c>
      <c r="E997" t="s">
        <v>2882</v>
      </c>
      <c r="F997" t="s">
        <v>3352</v>
      </c>
    </row>
    <row r="998" spans="1:6" x14ac:dyDescent="0.35">
      <c r="A998" t="str">
        <f t="shared" si="15"/>
        <v>ET13,87</v>
      </c>
      <c r="B998">
        <v>87</v>
      </c>
      <c r="C998">
        <v>59.984000000000002</v>
      </c>
      <c r="D998">
        <v>59.984000000000002</v>
      </c>
      <c r="E998" t="s">
        <v>2882</v>
      </c>
      <c r="F998" t="s">
        <v>3352</v>
      </c>
    </row>
    <row r="999" spans="1:6" x14ac:dyDescent="0.35">
      <c r="A999" t="str">
        <f t="shared" si="15"/>
        <v>ET13,88</v>
      </c>
      <c r="B999">
        <v>88</v>
      </c>
      <c r="C999">
        <v>50.5672</v>
      </c>
      <c r="D999">
        <v>46.534372943995201</v>
      </c>
      <c r="E999" t="s">
        <v>2882</v>
      </c>
      <c r="F999" t="s">
        <v>3352</v>
      </c>
    </row>
    <row r="1000" spans="1:6" x14ac:dyDescent="0.35">
      <c r="A1000" t="str">
        <f t="shared" si="15"/>
        <v>ET13,89</v>
      </c>
      <c r="B1000">
        <v>89</v>
      </c>
      <c r="C1000">
        <v>41.150399999999998</v>
      </c>
      <c r="D1000">
        <v>35.286181033925097</v>
      </c>
      <c r="E1000" t="s">
        <v>2882</v>
      </c>
      <c r="F1000" t="s">
        <v>3352</v>
      </c>
    </row>
    <row r="1001" spans="1:6" x14ac:dyDescent="0.35">
      <c r="A1001" t="str">
        <f t="shared" si="15"/>
        <v>ET13,90</v>
      </c>
      <c r="B1001">
        <v>90</v>
      </c>
      <c r="C1001">
        <v>31.733599999999999</v>
      </c>
      <c r="D1001">
        <v>26.054402651857298</v>
      </c>
      <c r="E1001" t="s">
        <v>2882</v>
      </c>
      <c r="F1001" t="s">
        <v>3352</v>
      </c>
    </row>
    <row r="1002" spans="1:6" x14ac:dyDescent="0.35">
      <c r="A1002" t="str">
        <f t="shared" si="15"/>
        <v>ET13,91</v>
      </c>
      <c r="B1002">
        <v>91</v>
      </c>
      <c r="C1002">
        <v>22.316800000000001</v>
      </c>
      <c r="D1002">
        <v>18.654016179859699</v>
      </c>
      <c r="E1002" t="s">
        <v>2882</v>
      </c>
      <c r="F1002" t="s">
        <v>3352</v>
      </c>
    </row>
    <row r="1003" spans="1:6" x14ac:dyDescent="0.35">
      <c r="A1003" t="str">
        <f t="shared" si="15"/>
        <v>ET13,92</v>
      </c>
      <c r="B1003">
        <v>92</v>
      </c>
      <c r="C1003">
        <v>12.9</v>
      </c>
      <c r="D1003">
        <v>12.9</v>
      </c>
      <c r="E1003" t="s">
        <v>2882</v>
      </c>
      <c r="F1003" t="s">
        <v>3352</v>
      </c>
    </row>
    <row r="1004" spans="1:6" x14ac:dyDescent="0.35">
      <c r="A1004" t="str">
        <f t="shared" si="15"/>
        <v>ET13,93</v>
      </c>
      <c r="B1004">
        <v>93</v>
      </c>
      <c r="C1004">
        <v>10.621600000000001</v>
      </c>
      <c r="D1004">
        <v>8.6005987595047095</v>
      </c>
      <c r="E1004" t="s">
        <v>2882</v>
      </c>
      <c r="F1004" t="s">
        <v>3352</v>
      </c>
    </row>
    <row r="1005" spans="1:6" x14ac:dyDescent="0.35">
      <c r="A1005" t="str">
        <f t="shared" si="15"/>
        <v>ET13,94</v>
      </c>
      <c r="B1005">
        <v>94</v>
      </c>
      <c r="C1005">
        <v>8.3431999999999995</v>
      </c>
      <c r="D1005">
        <v>5.5371221662360197</v>
      </c>
      <c r="E1005" t="s">
        <v>2882</v>
      </c>
      <c r="F1005" t="s">
        <v>3352</v>
      </c>
    </row>
    <row r="1006" spans="1:6" x14ac:dyDescent="0.35">
      <c r="A1006" t="str">
        <f t="shared" si="15"/>
        <v>ET13,95</v>
      </c>
      <c r="B1006">
        <v>95</v>
      </c>
      <c r="C1006">
        <v>6.0648</v>
      </c>
      <c r="D1006">
        <v>3.4841461932149902</v>
      </c>
      <c r="E1006" t="s">
        <v>2882</v>
      </c>
      <c r="F1006" t="s">
        <v>3352</v>
      </c>
    </row>
    <row r="1007" spans="1:6" x14ac:dyDescent="0.35">
      <c r="A1007" t="str">
        <f t="shared" si="15"/>
        <v>ET13,96</v>
      </c>
      <c r="B1007">
        <v>96</v>
      </c>
      <c r="C1007">
        <v>3.7864</v>
      </c>
      <c r="D1007">
        <v>2.2162468134626301</v>
      </c>
      <c r="E1007" t="s">
        <v>2882</v>
      </c>
      <c r="F1007" t="s">
        <v>3352</v>
      </c>
    </row>
    <row r="1008" spans="1:6" x14ac:dyDescent="0.35">
      <c r="A1008" t="str">
        <f t="shared" si="15"/>
        <v>ET13,97</v>
      </c>
      <c r="B1008">
        <v>97</v>
      </c>
      <c r="C1008">
        <v>1.508</v>
      </c>
      <c r="D1008">
        <v>1.508</v>
      </c>
      <c r="E1008" t="s">
        <v>2882</v>
      </c>
      <c r="F1008" t="s">
        <v>3352</v>
      </c>
    </row>
    <row r="1009" spans="1:6" x14ac:dyDescent="0.35">
      <c r="A1009" t="str">
        <f t="shared" si="15"/>
        <v>ET13,98</v>
      </c>
      <c r="B1009">
        <v>98</v>
      </c>
      <c r="C1009">
        <v>1.33866666666667</v>
      </c>
      <c r="D1009">
        <v>1.1529841448273599</v>
      </c>
      <c r="E1009" t="s">
        <v>2882</v>
      </c>
      <c r="F1009" t="s">
        <v>3352</v>
      </c>
    </row>
    <row r="1010" spans="1:6" x14ac:dyDescent="0.35">
      <c r="A1010" t="str">
        <f t="shared" si="15"/>
        <v>ET13,99</v>
      </c>
      <c r="B1010">
        <v>99</v>
      </c>
      <c r="C1010">
        <v>1.16933333333333</v>
      </c>
      <c r="D1010">
        <v>1.0207873158618801</v>
      </c>
      <c r="E1010" t="s">
        <v>2882</v>
      </c>
      <c r="F1010" t="s">
        <v>3352</v>
      </c>
    </row>
    <row r="1011" spans="1:6" x14ac:dyDescent="0.35">
      <c r="A1011" t="str">
        <f t="shared" si="15"/>
        <v>ET13,100</v>
      </c>
      <c r="B1011">
        <v>100</v>
      </c>
      <c r="C1011">
        <v>1</v>
      </c>
      <c r="D1011">
        <v>1</v>
      </c>
      <c r="E1011" t="s">
        <v>2882</v>
      </c>
      <c r="F1011" t="s">
        <v>3352</v>
      </c>
    </row>
    <row r="1012" spans="1:6" x14ac:dyDescent="0.35">
      <c r="A1012" t="str">
        <f t="shared" si="15"/>
        <v>ET14,&lt;1</v>
      </c>
      <c r="B1012" t="s">
        <v>119</v>
      </c>
      <c r="C1012">
        <v>31779.376993618898</v>
      </c>
      <c r="D1012">
        <v>31779.376993618898</v>
      </c>
      <c r="E1012" t="s">
        <v>2884</v>
      </c>
      <c r="F1012" t="s">
        <v>3348</v>
      </c>
    </row>
    <row r="1013" spans="1:6" x14ac:dyDescent="0.35">
      <c r="A1013" t="str">
        <f t="shared" si="15"/>
        <v>ET14,1</v>
      </c>
      <c r="B1013">
        <v>1</v>
      </c>
      <c r="C1013">
        <v>30572.326111326001</v>
      </c>
      <c r="D1013">
        <v>30533.6298368235</v>
      </c>
      <c r="E1013" t="s">
        <v>2884</v>
      </c>
      <c r="F1013" t="s">
        <v>3348</v>
      </c>
    </row>
    <row r="1014" spans="1:6" x14ac:dyDescent="0.35">
      <c r="A1014" t="str">
        <f t="shared" si="15"/>
        <v>ET14,2</v>
      </c>
      <c r="B1014">
        <v>2</v>
      </c>
      <c r="C1014">
        <v>29365.275229032999</v>
      </c>
      <c r="D1014">
        <v>29365.275229032999</v>
      </c>
      <c r="E1014" t="s">
        <v>2884</v>
      </c>
      <c r="F1014" t="s">
        <v>3348</v>
      </c>
    </row>
    <row r="1015" spans="1:6" x14ac:dyDescent="0.35">
      <c r="A1015" t="str">
        <f t="shared" si="15"/>
        <v>ET14,3</v>
      </c>
      <c r="B1015">
        <v>3</v>
      </c>
      <c r="C1015">
        <v>28852.8665459435</v>
      </c>
      <c r="D1015">
        <v>28346.986536638498</v>
      </c>
      <c r="E1015" t="s">
        <v>2884</v>
      </c>
      <c r="F1015" t="s">
        <v>3348</v>
      </c>
    </row>
    <row r="1016" spans="1:6" x14ac:dyDescent="0.35">
      <c r="A1016" t="str">
        <f t="shared" si="15"/>
        <v>ET14,4</v>
      </c>
      <c r="B1016">
        <v>4</v>
      </c>
      <c r="C1016">
        <v>28340.457862854</v>
      </c>
      <c r="D1016">
        <v>27532.560395575201</v>
      </c>
      <c r="E1016" t="s">
        <v>2884</v>
      </c>
      <c r="F1016" t="s">
        <v>3348</v>
      </c>
    </row>
    <row r="1017" spans="1:6" x14ac:dyDescent="0.35">
      <c r="A1017" t="str">
        <f t="shared" si="15"/>
        <v>ET14,5</v>
      </c>
      <c r="B1017">
        <v>5</v>
      </c>
      <c r="C1017">
        <v>27828.049179764599</v>
      </c>
      <c r="D1017">
        <v>26971.074259164401</v>
      </c>
      <c r="E1017" t="s">
        <v>2884</v>
      </c>
      <c r="F1017" t="s">
        <v>3348</v>
      </c>
    </row>
    <row r="1018" spans="1:6" x14ac:dyDescent="0.35">
      <c r="A1018" t="str">
        <f t="shared" si="15"/>
        <v>ET14,6</v>
      </c>
      <c r="B1018">
        <v>6</v>
      </c>
      <c r="C1018">
        <v>27315.6404966751</v>
      </c>
      <c r="D1018">
        <v>26711.605580727399</v>
      </c>
      <c r="E1018" t="s">
        <v>2884</v>
      </c>
      <c r="F1018" t="s">
        <v>3348</v>
      </c>
    </row>
    <row r="1019" spans="1:6" x14ac:dyDescent="0.35">
      <c r="A1019" t="str">
        <f t="shared" si="15"/>
        <v>ET14,7</v>
      </c>
      <c r="B1019">
        <v>7</v>
      </c>
      <c r="C1019">
        <v>26803.2318135856</v>
      </c>
      <c r="D1019">
        <v>26803.2318135856</v>
      </c>
      <c r="E1019" t="s">
        <v>2884</v>
      </c>
      <c r="F1019" t="s">
        <v>3348</v>
      </c>
    </row>
    <row r="1020" spans="1:6" x14ac:dyDescent="0.35">
      <c r="A1020" t="str">
        <f t="shared" si="15"/>
        <v>ET14,8</v>
      </c>
      <c r="B1020">
        <v>8</v>
      </c>
      <c r="C1020">
        <v>28862.519124151899</v>
      </c>
      <c r="D1020">
        <v>27317.863777883202</v>
      </c>
      <c r="E1020" t="s">
        <v>2884</v>
      </c>
      <c r="F1020" t="s">
        <v>3348</v>
      </c>
    </row>
    <row r="1021" spans="1:6" x14ac:dyDescent="0.35">
      <c r="A1021" t="str">
        <f t="shared" si="15"/>
        <v>ET14,9</v>
      </c>
      <c r="B1021">
        <v>9</v>
      </c>
      <c r="C1021">
        <v>30921.806434718201</v>
      </c>
      <c r="D1021">
        <v>28418.745761056201</v>
      </c>
      <c r="E1021" t="s">
        <v>2884</v>
      </c>
      <c r="F1021" t="s">
        <v>3348</v>
      </c>
    </row>
    <row r="1022" spans="1:6" x14ac:dyDescent="0.35">
      <c r="A1022" t="str">
        <f t="shared" si="15"/>
        <v>ET14,10</v>
      </c>
      <c r="B1022">
        <v>10</v>
      </c>
      <c r="C1022">
        <v>32981.093745284597</v>
      </c>
      <c r="D1022">
        <v>30291.955417363599</v>
      </c>
      <c r="E1022" t="s">
        <v>2884</v>
      </c>
      <c r="F1022" t="s">
        <v>3348</v>
      </c>
    </row>
    <row r="1023" spans="1:6" x14ac:dyDescent="0.35">
      <c r="A1023" t="str">
        <f t="shared" si="15"/>
        <v>ET14,11</v>
      </c>
      <c r="B1023">
        <v>11</v>
      </c>
      <c r="C1023">
        <v>35040.381055850899</v>
      </c>
      <c r="D1023">
        <v>33123.570401064302</v>
      </c>
      <c r="E1023" t="s">
        <v>2884</v>
      </c>
      <c r="F1023" t="s">
        <v>3348</v>
      </c>
    </row>
    <row r="1024" spans="1:6" x14ac:dyDescent="0.35">
      <c r="A1024" t="str">
        <f t="shared" si="15"/>
        <v>ET14,12</v>
      </c>
      <c r="B1024">
        <v>12</v>
      </c>
      <c r="C1024">
        <v>37099.668366417201</v>
      </c>
      <c r="D1024">
        <v>37099.668366417201</v>
      </c>
      <c r="E1024" t="s">
        <v>2884</v>
      </c>
      <c r="F1024" t="s">
        <v>3348</v>
      </c>
    </row>
    <row r="1025" spans="1:6" x14ac:dyDescent="0.35">
      <c r="A1025" t="str">
        <f t="shared" si="15"/>
        <v>ET14,13</v>
      </c>
      <c r="B1025">
        <v>13</v>
      </c>
      <c r="C1025">
        <v>42307.325012056201</v>
      </c>
      <c r="D1025">
        <v>42266.149613902002</v>
      </c>
      <c r="E1025" t="s">
        <v>2884</v>
      </c>
      <c r="F1025" t="s">
        <v>3348</v>
      </c>
    </row>
    <row r="1026" spans="1:6" x14ac:dyDescent="0.35">
      <c r="A1026" t="str">
        <f t="shared" si="15"/>
        <v>ET14,14</v>
      </c>
      <c r="B1026">
        <v>14</v>
      </c>
      <c r="C1026">
        <v>47514.981657695098</v>
      </c>
      <c r="D1026">
        <v>48108.205028880897</v>
      </c>
      <c r="E1026" t="s">
        <v>2884</v>
      </c>
      <c r="F1026" t="s">
        <v>3348</v>
      </c>
    </row>
    <row r="1027" spans="1:6" x14ac:dyDescent="0.35">
      <c r="A1027" t="str">
        <f t="shared" ref="A1027:A1090" si="16">_xlfn.CONCAT(E1027,",",B1027)</f>
        <v>ET14,15</v>
      </c>
      <c r="B1027">
        <v>15</v>
      </c>
      <c r="C1027">
        <v>52722.638303334097</v>
      </c>
      <c r="D1027">
        <v>53970.848142936899</v>
      </c>
      <c r="E1027" t="s">
        <v>2884</v>
      </c>
      <c r="F1027" t="s">
        <v>3348</v>
      </c>
    </row>
    <row r="1028" spans="1:6" x14ac:dyDescent="0.35">
      <c r="A1028" t="str">
        <f t="shared" si="16"/>
        <v>ET14,16</v>
      </c>
      <c r="B1028">
        <v>16</v>
      </c>
      <c r="C1028">
        <v>57930.294948973002</v>
      </c>
      <c r="D1028">
        <v>59199.092487652902</v>
      </c>
      <c r="E1028" t="s">
        <v>2884</v>
      </c>
      <c r="F1028" t="s">
        <v>3348</v>
      </c>
    </row>
    <row r="1029" spans="1:6" x14ac:dyDescent="0.35">
      <c r="A1029" t="str">
        <f t="shared" si="16"/>
        <v>ET14,17</v>
      </c>
      <c r="B1029">
        <v>17</v>
      </c>
      <c r="C1029">
        <v>63137.951594612001</v>
      </c>
      <c r="D1029">
        <v>63137.951594612001</v>
      </c>
      <c r="E1029" t="s">
        <v>2884</v>
      </c>
      <c r="F1029" t="s">
        <v>3348</v>
      </c>
    </row>
    <row r="1030" spans="1:6" x14ac:dyDescent="0.35">
      <c r="A1030" t="str">
        <f t="shared" si="16"/>
        <v>ET14,18</v>
      </c>
      <c r="B1030">
        <v>18</v>
      </c>
      <c r="C1030">
        <v>63164.522671117797</v>
      </c>
      <c r="D1030">
        <v>65314.0699138665</v>
      </c>
      <c r="E1030" t="s">
        <v>2884</v>
      </c>
      <c r="F1030" t="s">
        <v>3348</v>
      </c>
    </row>
    <row r="1031" spans="1:6" x14ac:dyDescent="0.35">
      <c r="A1031" t="str">
        <f t="shared" si="16"/>
        <v>ET14,19</v>
      </c>
      <c r="B1031">
        <v>19</v>
      </c>
      <c r="C1031">
        <v>63191.093747623498</v>
      </c>
      <c r="D1031">
        <v>65980.615569346905</v>
      </c>
      <c r="E1031" t="s">
        <v>2884</v>
      </c>
      <c r="F1031" t="s">
        <v>3348</v>
      </c>
    </row>
    <row r="1032" spans="1:6" x14ac:dyDescent="0.35">
      <c r="A1032" t="str">
        <f t="shared" si="16"/>
        <v>ET14,20</v>
      </c>
      <c r="B1032">
        <v>20</v>
      </c>
      <c r="C1032">
        <v>63217.664824129301</v>
      </c>
      <c r="D1032">
        <v>65572.387603452793</v>
      </c>
      <c r="E1032" t="s">
        <v>2884</v>
      </c>
      <c r="F1032" t="s">
        <v>3348</v>
      </c>
    </row>
    <row r="1033" spans="1:6" x14ac:dyDescent="0.35">
      <c r="A1033" t="str">
        <f t="shared" si="16"/>
        <v>ET14,21</v>
      </c>
      <c r="B1033">
        <v>21</v>
      </c>
      <c r="C1033">
        <v>63244.235900635002</v>
      </c>
      <c r="D1033">
        <v>64524.185058584197</v>
      </c>
      <c r="E1033" t="s">
        <v>2884</v>
      </c>
      <c r="F1033" t="s">
        <v>3348</v>
      </c>
    </row>
    <row r="1034" spans="1:6" x14ac:dyDescent="0.35">
      <c r="A1034" t="str">
        <f t="shared" si="16"/>
        <v>ET14,22</v>
      </c>
      <c r="B1034">
        <v>22</v>
      </c>
      <c r="C1034">
        <v>63270.806977140797</v>
      </c>
      <c r="D1034">
        <v>63270.806977140797</v>
      </c>
      <c r="E1034" t="s">
        <v>2884</v>
      </c>
      <c r="F1034" t="s">
        <v>3348</v>
      </c>
    </row>
    <row r="1035" spans="1:6" x14ac:dyDescent="0.35">
      <c r="A1035" t="str">
        <f t="shared" si="16"/>
        <v>ET14,23</v>
      </c>
      <c r="B1035">
        <v>23</v>
      </c>
      <c r="C1035">
        <v>61432.713432004399</v>
      </c>
      <c r="D1035">
        <v>62126.541115491702</v>
      </c>
      <c r="E1035" t="s">
        <v>2884</v>
      </c>
      <c r="F1035" t="s">
        <v>3348</v>
      </c>
    </row>
    <row r="1036" spans="1:6" x14ac:dyDescent="0.35">
      <c r="A1036" t="str">
        <f t="shared" si="16"/>
        <v>ET14,24</v>
      </c>
      <c r="B1036">
        <v>24</v>
      </c>
      <c r="C1036">
        <v>59594.619886867898</v>
      </c>
      <c r="D1036">
        <v>60923.630085883298</v>
      </c>
      <c r="E1036" t="s">
        <v>2884</v>
      </c>
      <c r="F1036" t="s">
        <v>3348</v>
      </c>
    </row>
    <row r="1037" spans="1:6" x14ac:dyDescent="0.35">
      <c r="A1037" t="str">
        <f t="shared" si="16"/>
        <v>ET14,25</v>
      </c>
      <c r="B1037">
        <v>25</v>
      </c>
      <c r="C1037">
        <v>57756.5263417315</v>
      </c>
      <c r="D1037">
        <v>59373.805214531298</v>
      </c>
      <c r="E1037" t="s">
        <v>2884</v>
      </c>
      <c r="F1037" t="s">
        <v>3348</v>
      </c>
    </row>
    <row r="1038" spans="1:6" x14ac:dyDescent="0.35">
      <c r="A1038" t="str">
        <f t="shared" si="16"/>
        <v>ET14,26</v>
      </c>
      <c r="B1038">
        <v>26</v>
      </c>
      <c r="C1038">
        <v>55918.432796595</v>
      </c>
      <c r="D1038">
        <v>57188.797827651098</v>
      </c>
      <c r="E1038" t="s">
        <v>2884</v>
      </c>
      <c r="F1038" t="s">
        <v>3348</v>
      </c>
    </row>
    <row r="1039" spans="1:6" x14ac:dyDescent="0.35">
      <c r="A1039" t="str">
        <f t="shared" si="16"/>
        <v>ET14,27</v>
      </c>
      <c r="B1039">
        <v>27</v>
      </c>
      <c r="C1039">
        <v>54080.339251458601</v>
      </c>
      <c r="D1039">
        <v>54080.339251458601</v>
      </c>
      <c r="E1039" t="s">
        <v>2884</v>
      </c>
      <c r="F1039" t="s">
        <v>3348</v>
      </c>
    </row>
    <row r="1040" spans="1:6" x14ac:dyDescent="0.35">
      <c r="A1040" t="str">
        <f t="shared" si="16"/>
        <v>ET14,28</v>
      </c>
      <c r="B1040">
        <v>28</v>
      </c>
      <c r="C1040">
        <v>49662.406957941603</v>
      </c>
      <c r="D1040">
        <v>49899.311234853398</v>
      </c>
      <c r="E1040" t="s">
        <v>2884</v>
      </c>
      <c r="F1040" t="s">
        <v>3348</v>
      </c>
    </row>
    <row r="1041" spans="1:6" x14ac:dyDescent="0.35">
      <c r="A1041" t="str">
        <f t="shared" si="16"/>
        <v>ET14,29</v>
      </c>
      <c r="B1041">
        <v>29</v>
      </c>
      <c r="C1041">
        <v>45244.474664424597</v>
      </c>
      <c r="D1041">
        <v>45053.197217471898</v>
      </c>
      <c r="E1041" t="s">
        <v>2884</v>
      </c>
      <c r="F1041" t="s">
        <v>3348</v>
      </c>
    </row>
    <row r="1042" spans="1:6" x14ac:dyDescent="0.35">
      <c r="A1042" t="str">
        <f t="shared" si="16"/>
        <v>ET14,30</v>
      </c>
      <c r="B1042">
        <v>30</v>
      </c>
      <c r="C1042">
        <v>40826.542370907599</v>
      </c>
      <c r="D1042">
        <v>40088.6310616345</v>
      </c>
      <c r="E1042" t="s">
        <v>2884</v>
      </c>
      <c r="F1042" t="s">
        <v>3348</v>
      </c>
    </row>
    <row r="1043" spans="1:6" x14ac:dyDescent="0.35">
      <c r="A1043" t="str">
        <f t="shared" si="16"/>
        <v>ET14,31</v>
      </c>
      <c r="B1043">
        <v>31</v>
      </c>
      <c r="C1043">
        <v>36408.6100773906</v>
      </c>
      <c r="D1043">
        <v>35552.246629661502</v>
      </c>
      <c r="E1043" t="s">
        <v>2884</v>
      </c>
      <c r="F1043" t="s">
        <v>3348</v>
      </c>
    </row>
    <row r="1044" spans="1:6" x14ac:dyDescent="0.35">
      <c r="A1044" t="str">
        <f t="shared" si="16"/>
        <v>ET14,32</v>
      </c>
      <c r="B1044">
        <v>32</v>
      </c>
      <c r="C1044">
        <v>31990.677783873602</v>
      </c>
      <c r="D1044">
        <v>31990.677783873602</v>
      </c>
      <c r="E1044" t="s">
        <v>2884</v>
      </c>
      <c r="F1044" t="s">
        <v>3348</v>
      </c>
    </row>
    <row r="1045" spans="1:6" x14ac:dyDescent="0.35">
      <c r="A1045" t="str">
        <f t="shared" si="16"/>
        <v>ET14,33</v>
      </c>
      <c r="B1045">
        <v>33</v>
      </c>
      <c r="C1045">
        <v>30904.3501978846</v>
      </c>
      <c r="D1045">
        <v>29779.532685191101</v>
      </c>
      <c r="E1045" t="s">
        <v>2884</v>
      </c>
      <c r="F1045" t="s">
        <v>3348</v>
      </c>
    </row>
    <row r="1046" spans="1:6" x14ac:dyDescent="0.35">
      <c r="A1046" t="str">
        <f t="shared" si="16"/>
        <v>ET14,34</v>
      </c>
      <c r="B1046">
        <v>34</v>
      </c>
      <c r="C1046">
        <v>29818.0226118957</v>
      </c>
      <c r="D1046">
        <v>28610.316688934599</v>
      </c>
      <c r="E1046" t="s">
        <v>2884</v>
      </c>
      <c r="F1046" t="s">
        <v>3348</v>
      </c>
    </row>
    <row r="1047" spans="1:6" x14ac:dyDescent="0.35">
      <c r="A1047" t="str">
        <f t="shared" si="16"/>
        <v>ET14,35</v>
      </c>
      <c r="B1047">
        <v>35</v>
      </c>
      <c r="C1047">
        <v>28731.695025906702</v>
      </c>
      <c r="D1047">
        <v>28003.509449025001</v>
      </c>
      <c r="E1047" t="s">
        <v>2884</v>
      </c>
      <c r="F1047" t="s">
        <v>3348</v>
      </c>
    </row>
    <row r="1048" spans="1:6" x14ac:dyDescent="0.35">
      <c r="A1048" t="str">
        <f t="shared" si="16"/>
        <v>ET14,36</v>
      </c>
      <c r="B1048">
        <v>36</v>
      </c>
      <c r="C1048">
        <v>27645.367439917802</v>
      </c>
      <c r="D1048">
        <v>27479.590619382801</v>
      </c>
      <c r="E1048" t="s">
        <v>2884</v>
      </c>
      <c r="F1048" t="s">
        <v>3348</v>
      </c>
    </row>
    <row r="1049" spans="1:6" x14ac:dyDescent="0.35">
      <c r="A1049" t="str">
        <f t="shared" si="16"/>
        <v>ET14,37</v>
      </c>
      <c r="B1049">
        <v>37</v>
      </c>
      <c r="C1049">
        <v>26559.0398539288</v>
      </c>
      <c r="D1049">
        <v>26559.0398539288</v>
      </c>
      <c r="E1049" t="s">
        <v>2884</v>
      </c>
      <c r="F1049" t="s">
        <v>3348</v>
      </c>
    </row>
    <row r="1050" spans="1:6" x14ac:dyDescent="0.35">
      <c r="A1050" t="str">
        <f t="shared" si="16"/>
        <v>ET14,38</v>
      </c>
      <c r="B1050">
        <v>38</v>
      </c>
      <c r="C1050">
        <v>24610.274438576998</v>
      </c>
      <c r="D1050">
        <v>24903.069749787399</v>
      </c>
      <c r="E1050" t="s">
        <v>2884</v>
      </c>
      <c r="F1050" t="s">
        <v>3348</v>
      </c>
    </row>
    <row r="1051" spans="1:6" x14ac:dyDescent="0.35">
      <c r="A1051" t="str">
        <f t="shared" si="16"/>
        <v>ET14,39</v>
      </c>
      <c r="B1051">
        <v>39</v>
      </c>
      <c r="C1051">
        <v>22661.509023225201</v>
      </c>
      <c r="D1051">
        <v>22735.824676897799</v>
      </c>
      <c r="E1051" t="s">
        <v>2884</v>
      </c>
      <c r="F1051" t="s">
        <v>3348</v>
      </c>
    </row>
    <row r="1052" spans="1:6" x14ac:dyDescent="0.35">
      <c r="A1052" t="str">
        <f t="shared" si="16"/>
        <v>ET14,40</v>
      </c>
      <c r="B1052">
        <v>40</v>
      </c>
      <c r="C1052">
        <v>20712.743607873399</v>
      </c>
      <c r="D1052">
        <v>20422.1819484031</v>
      </c>
      <c r="E1052" t="s">
        <v>2884</v>
      </c>
      <c r="F1052" t="s">
        <v>3348</v>
      </c>
    </row>
    <row r="1053" spans="1:6" x14ac:dyDescent="0.35">
      <c r="A1053" t="str">
        <f t="shared" si="16"/>
        <v>ET14,41</v>
      </c>
      <c r="B1053">
        <v>41</v>
      </c>
      <c r="C1053">
        <v>18763.978192521601</v>
      </c>
      <c r="D1053">
        <v>18327.018877446098</v>
      </c>
      <c r="E1053" t="s">
        <v>2884</v>
      </c>
      <c r="F1053" t="s">
        <v>3348</v>
      </c>
    </row>
    <row r="1054" spans="1:6" x14ac:dyDescent="0.35">
      <c r="A1054" t="str">
        <f t="shared" si="16"/>
        <v>ET14,42</v>
      </c>
      <c r="B1054">
        <v>42</v>
      </c>
      <c r="C1054">
        <v>16815.2127771698</v>
      </c>
      <c r="D1054">
        <v>16815.2127771698</v>
      </c>
      <c r="E1054" t="s">
        <v>2884</v>
      </c>
      <c r="F1054" t="s">
        <v>3348</v>
      </c>
    </row>
    <row r="1055" spans="1:6" x14ac:dyDescent="0.35">
      <c r="A1055" t="str">
        <f t="shared" si="16"/>
        <v>ET14,43</v>
      </c>
      <c r="B1055">
        <v>43</v>
      </c>
      <c r="C1055">
        <v>16814.3494208464</v>
      </c>
      <c r="D1055">
        <v>16139.9101863136</v>
      </c>
      <c r="E1055" t="s">
        <v>2884</v>
      </c>
      <c r="F1055" t="s">
        <v>3348</v>
      </c>
    </row>
    <row r="1056" spans="1:6" x14ac:dyDescent="0.35">
      <c r="A1056" t="str">
        <f t="shared" si="16"/>
        <v>ET14,44</v>
      </c>
      <c r="B1056">
        <v>44</v>
      </c>
      <c r="C1056">
        <v>16813.486064523</v>
      </c>
      <c r="D1056">
        <v>16107.334546002399</v>
      </c>
      <c r="E1056" t="s">
        <v>2884</v>
      </c>
      <c r="F1056" t="s">
        <v>3348</v>
      </c>
    </row>
    <row r="1057" spans="1:6" x14ac:dyDescent="0.35">
      <c r="A1057" t="str">
        <f t="shared" si="16"/>
        <v>ET14,45</v>
      </c>
      <c r="B1057">
        <v>45</v>
      </c>
      <c r="C1057">
        <v>16812.6227081996</v>
      </c>
      <c r="D1057">
        <v>16411.978522957699</v>
      </c>
      <c r="E1057" t="s">
        <v>2884</v>
      </c>
      <c r="F1057" t="s">
        <v>3348</v>
      </c>
    </row>
    <row r="1058" spans="1:6" x14ac:dyDescent="0.35">
      <c r="A1058" t="str">
        <f t="shared" si="16"/>
        <v>ET14,46</v>
      </c>
      <c r="B1058">
        <v>46</v>
      </c>
      <c r="C1058">
        <v>16811.759351876201</v>
      </c>
      <c r="D1058">
        <v>16748.3347839007</v>
      </c>
      <c r="E1058" t="s">
        <v>2884</v>
      </c>
      <c r="F1058" t="s">
        <v>3348</v>
      </c>
    </row>
    <row r="1059" spans="1:6" x14ac:dyDescent="0.35">
      <c r="A1059" t="str">
        <f t="shared" si="16"/>
        <v>ET14,47</v>
      </c>
      <c r="B1059">
        <v>47</v>
      </c>
      <c r="C1059">
        <v>16810.895995552801</v>
      </c>
      <c r="D1059">
        <v>16810.895995552801</v>
      </c>
      <c r="E1059" t="s">
        <v>2884</v>
      </c>
      <c r="F1059" t="s">
        <v>3348</v>
      </c>
    </row>
    <row r="1060" spans="1:6" x14ac:dyDescent="0.35">
      <c r="A1060" t="str">
        <f t="shared" si="16"/>
        <v>ET14,48</v>
      </c>
      <c r="B1060">
        <v>48</v>
      </c>
      <c r="C1060">
        <v>16041.026586509301</v>
      </c>
      <c r="D1060">
        <v>16379.255059040601</v>
      </c>
      <c r="E1060" t="s">
        <v>2884</v>
      </c>
      <c r="F1060" t="s">
        <v>3348</v>
      </c>
    </row>
    <row r="1061" spans="1:6" x14ac:dyDescent="0.35">
      <c r="A1061" t="str">
        <f t="shared" si="16"/>
        <v>ET14,49</v>
      </c>
      <c r="B1061">
        <v>49</v>
      </c>
      <c r="C1061">
        <v>15271.1571774658</v>
      </c>
      <c r="D1061">
        <v>15573.405813110699</v>
      </c>
      <c r="E1061" t="s">
        <v>2884</v>
      </c>
      <c r="F1061" t="s">
        <v>3348</v>
      </c>
    </row>
    <row r="1062" spans="1:6" x14ac:dyDescent="0.35">
      <c r="A1062" t="str">
        <f t="shared" si="16"/>
        <v>ET14,50</v>
      </c>
      <c r="B1062">
        <v>50</v>
      </c>
      <c r="C1062">
        <v>14501.2877684224</v>
      </c>
      <c r="D1062">
        <v>14598.442330915301</v>
      </c>
      <c r="E1062" t="s">
        <v>2884</v>
      </c>
      <c r="F1062" t="s">
        <v>3348</v>
      </c>
    </row>
    <row r="1063" spans="1:6" x14ac:dyDescent="0.35">
      <c r="A1063" t="str">
        <f t="shared" si="16"/>
        <v>ET14,51</v>
      </c>
      <c r="B1063">
        <v>51</v>
      </c>
      <c r="C1063">
        <v>13731.4183593789</v>
      </c>
      <c r="D1063">
        <v>13659.4586856062</v>
      </c>
      <c r="E1063" t="s">
        <v>2884</v>
      </c>
      <c r="F1063" t="s">
        <v>3348</v>
      </c>
    </row>
    <row r="1064" spans="1:6" x14ac:dyDescent="0.35">
      <c r="A1064" t="str">
        <f t="shared" si="16"/>
        <v>ET14,52</v>
      </c>
      <c r="B1064">
        <v>52</v>
      </c>
      <c r="C1064">
        <v>12961.5489503354</v>
      </c>
      <c r="D1064">
        <v>12961.5489503354</v>
      </c>
      <c r="E1064" t="s">
        <v>2884</v>
      </c>
      <c r="F1064" t="s">
        <v>3348</v>
      </c>
    </row>
    <row r="1065" spans="1:6" x14ac:dyDescent="0.35">
      <c r="A1065" t="str">
        <f t="shared" si="16"/>
        <v>ET14,53</v>
      </c>
      <c r="B1065">
        <v>53</v>
      </c>
      <c r="C1065">
        <v>12822.796104925599</v>
      </c>
      <c r="D1065">
        <v>12645.818264162101</v>
      </c>
      <c r="E1065" t="s">
        <v>2884</v>
      </c>
      <c r="F1065" t="s">
        <v>3348</v>
      </c>
    </row>
    <row r="1066" spans="1:6" x14ac:dyDescent="0.35">
      <c r="A1066" t="str">
        <f t="shared" si="16"/>
        <v>ET14,54</v>
      </c>
      <c r="B1066">
        <v>54</v>
      </c>
      <c r="C1066">
        <v>12684.0432595158</v>
      </c>
      <c r="D1066">
        <v>12597.4160297748</v>
      </c>
      <c r="E1066" t="s">
        <v>2884</v>
      </c>
      <c r="F1066" t="s">
        <v>3348</v>
      </c>
    </row>
    <row r="1067" spans="1:6" x14ac:dyDescent="0.35">
      <c r="A1067" t="str">
        <f t="shared" si="16"/>
        <v>ET14,55</v>
      </c>
      <c r="B1067">
        <v>55</v>
      </c>
      <c r="C1067">
        <v>12545.290414105901</v>
      </c>
      <c r="D1067">
        <v>12637.5027157692</v>
      </c>
      <c r="E1067" t="s">
        <v>2884</v>
      </c>
      <c r="F1067" t="s">
        <v>3348</v>
      </c>
    </row>
    <row r="1068" spans="1:6" x14ac:dyDescent="0.35">
      <c r="A1068" t="str">
        <f t="shared" si="16"/>
        <v>ET14,56</v>
      </c>
      <c r="B1068">
        <v>56</v>
      </c>
      <c r="C1068">
        <v>12406.5375686961</v>
      </c>
      <c r="D1068">
        <v>12587.238790741099</v>
      </c>
      <c r="E1068" t="s">
        <v>2884</v>
      </c>
      <c r="F1068" t="s">
        <v>3348</v>
      </c>
    </row>
    <row r="1069" spans="1:6" x14ac:dyDescent="0.35">
      <c r="A1069" t="str">
        <f t="shared" si="16"/>
        <v>ET14,57</v>
      </c>
      <c r="B1069">
        <v>57</v>
      </c>
      <c r="C1069">
        <v>12267.784723286301</v>
      </c>
      <c r="D1069">
        <v>12267.784723286301</v>
      </c>
      <c r="E1069" t="s">
        <v>2884</v>
      </c>
      <c r="F1069" t="s">
        <v>3348</v>
      </c>
    </row>
    <row r="1070" spans="1:6" x14ac:dyDescent="0.35">
      <c r="A1070" t="str">
        <f t="shared" si="16"/>
        <v>ET14,58</v>
      </c>
      <c r="B1070">
        <v>58</v>
      </c>
      <c r="C1070">
        <v>11348.1781505812</v>
      </c>
      <c r="D1070">
        <v>11558.6727676749</v>
      </c>
      <c r="E1070" t="s">
        <v>2884</v>
      </c>
      <c r="F1070" t="s">
        <v>3348</v>
      </c>
    </row>
    <row r="1071" spans="1:6" x14ac:dyDescent="0.35">
      <c r="A1071" t="str">
        <f t="shared" si="16"/>
        <v>ET14,59</v>
      </c>
      <c r="B1071">
        <v>59</v>
      </c>
      <c r="C1071">
        <v>10428.571577876</v>
      </c>
      <c r="D1071">
        <v>10572.922320874501</v>
      </c>
      <c r="E1071" t="s">
        <v>2884</v>
      </c>
      <c r="F1071" t="s">
        <v>3348</v>
      </c>
    </row>
    <row r="1072" spans="1:6" x14ac:dyDescent="0.35">
      <c r="A1072" t="str">
        <f t="shared" si="16"/>
        <v>ET14,60</v>
      </c>
      <c r="B1072">
        <v>60</v>
      </c>
      <c r="C1072">
        <v>9508.9650051709104</v>
      </c>
      <c r="D1072">
        <v>9481.9245655273498</v>
      </c>
      <c r="E1072" t="s">
        <v>2884</v>
      </c>
      <c r="F1072" t="s">
        <v>3348</v>
      </c>
    </row>
    <row r="1073" spans="1:6" x14ac:dyDescent="0.35">
      <c r="A1073" t="str">
        <f t="shared" si="16"/>
        <v>ET14,61</v>
      </c>
      <c r="B1073">
        <v>61</v>
      </c>
      <c r="C1073">
        <v>8589.3584324657695</v>
      </c>
      <c r="D1073">
        <v>8457.0706842753498</v>
      </c>
      <c r="E1073" t="s">
        <v>2884</v>
      </c>
      <c r="F1073" t="s">
        <v>3348</v>
      </c>
    </row>
    <row r="1074" spans="1:6" x14ac:dyDescent="0.35">
      <c r="A1074" t="str">
        <f t="shared" si="16"/>
        <v>ET14,62</v>
      </c>
      <c r="B1074">
        <v>62</v>
      </c>
      <c r="C1074">
        <v>7669.7518597606404</v>
      </c>
      <c r="D1074">
        <v>7669.7518597606404</v>
      </c>
      <c r="E1074" t="s">
        <v>2884</v>
      </c>
      <c r="F1074" t="s">
        <v>3348</v>
      </c>
    </row>
    <row r="1075" spans="1:6" x14ac:dyDescent="0.35">
      <c r="A1075" t="str">
        <f t="shared" si="16"/>
        <v>ET14,63</v>
      </c>
      <c r="B1075">
        <v>63</v>
      </c>
      <c r="C1075">
        <v>7534.7993243741103</v>
      </c>
      <c r="D1075">
        <v>7240.9601882421503</v>
      </c>
      <c r="E1075" t="s">
        <v>2884</v>
      </c>
      <c r="F1075" t="s">
        <v>3348</v>
      </c>
    </row>
    <row r="1076" spans="1:6" x14ac:dyDescent="0.35">
      <c r="A1076" t="str">
        <f t="shared" si="16"/>
        <v>ET14,64</v>
      </c>
      <c r="B1076">
        <v>64</v>
      </c>
      <c r="C1076">
        <v>7399.8467889875801</v>
      </c>
      <c r="D1076">
        <v>7090.0914204463197</v>
      </c>
      <c r="E1076" t="s">
        <v>2884</v>
      </c>
      <c r="F1076" t="s">
        <v>3348</v>
      </c>
    </row>
    <row r="1077" spans="1:6" x14ac:dyDescent="0.35">
      <c r="A1077" t="str">
        <f t="shared" si="16"/>
        <v>ET14,65</v>
      </c>
      <c r="B1077">
        <v>65</v>
      </c>
      <c r="C1077">
        <v>7264.89425360104</v>
      </c>
      <c r="D1077">
        <v>7086.1422207164696</v>
      </c>
      <c r="E1077" t="s">
        <v>2884</v>
      </c>
      <c r="F1077" t="s">
        <v>3348</v>
      </c>
    </row>
    <row r="1078" spans="1:6" x14ac:dyDescent="0.35">
      <c r="A1078" t="str">
        <f t="shared" si="16"/>
        <v>ET14,66</v>
      </c>
      <c r="B1078">
        <v>66</v>
      </c>
      <c r="C1078">
        <v>7129.9417182145098</v>
      </c>
      <c r="D1078">
        <v>7098.1092533959199</v>
      </c>
      <c r="E1078" t="s">
        <v>2884</v>
      </c>
      <c r="F1078" t="s">
        <v>3348</v>
      </c>
    </row>
    <row r="1079" spans="1:6" x14ac:dyDescent="0.35">
      <c r="A1079" t="str">
        <f t="shared" si="16"/>
        <v>ET14,67</v>
      </c>
      <c r="B1079">
        <v>67</v>
      </c>
      <c r="C1079">
        <v>6994.9891828279797</v>
      </c>
      <c r="D1079">
        <v>6994.9891828279797</v>
      </c>
      <c r="E1079" t="s">
        <v>2884</v>
      </c>
      <c r="F1079" t="s">
        <v>3348</v>
      </c>
    </row>
    <row r="1080" spans="1:6" x14ac:dyDescent="0.35">
      <c r="A1080" t="str">
        <f t="shared" si="16"/>
        <v>ET14,68</v>
      </c>
      <c r="B1080">
        <v>68</v>
      </c>
      <c r="C1080">
        <v>6491.9126394589503</v>
      </c>
      <c r="D1080">
        <v>6680.2718008174897</v>
      </c>
      <c r="E1080" t="s">
        <v>2884</v>
      </c>
      <c r="F1080" t="s">
        <v>3348</v>
      </c>
    </row>
    <row r="1081" spans="1:6" x14ac:dyDescent="0.35">
      <c r="A1081" t="str">
        <f t="shared" si="16"/>
        <v>ET14,69</v>
      </c>
      <c r="B1081">
        <v>69</v>
      </c>
      <c r="C1081">
        <v>5988.8360960899199</v>
      </c>
      <c r="D1081">
        <v>6195.4194090153296</v>
      </c>
      <c r="E1081" t="s">
        <v>2884</v>
      </c>
      <c r="F1081" t="s">
        <v>3348</v>
      </c>
    </row>
    <row r="1082" spans="1:6" x14ac:dyDescent="0.35">
      <c r="A1082" t="str">
        <f t="shared" si="16"/>
        <v>ET14,70</v>
      </c>
      <c r="B1082">
        <v>70</v>
      </c>
      <c r="C1082">
        <v>5485.7595527208796</v>
      </c>
      <c r="D1082">
        <v>5616.3874365338997</v>
      </c>
      <c r="E1082" t="s">
        <v>2884</v>
      </c>
      <c r="F1082" t="s">
        <v>3348</v>
      </c>
    </row>
    <row r="1083" spans="1:6" x14ac:dyDescent="0.35">
      <c r="A1083" t="str">
        <f t="shared" si="16"/>
        <v>ET14,71</v>
      </c>
      <c r="B1083">
        <v>71</v>
      </c>
      <c r="C1083">
        <v>4982.6830093518502</v>
      </c>
      <c r="D1083">
        <v>5019.1313124855997</v>
      </c>
      <c r="E1083" t="s">
        <v>2884</v>
      </c>
      <c r="F1083" t="s">
        <v>3348</v>
      </c>
    </row>
    <row r="1084" spans="1:6" x14ac:dyDescent="0.35">
      <c r="A1084" t="str">
        <f t="shared" si="16"/>
        <v>ET14,72</v>
      </c>
      <c r="B1084">
        <v>72</v>
      </c>
      <c r="C1084">
        <v>4479.6064659828198</v>
      </c>
      <c r="D1084">
        <v>4479.6064659828198</v>
      </c>
      <c r="E1084" t="s">
        <v>2884</v>
      </c>
      <c r="F1084" t="s">
        <v>3348</v>
      </c>
    </row>
    <row r="1085" spans="1:6" x14ac:dyDescent="0.35">
      <c r="A1085" t="str">
        <f t="shared" si="16"/>
        <v>ET14,73</v>
      </c>
      <c r="B1085">
        <v>73</v>
      </c>
      <c r="C1085">
        <v>4172.74919761614</v>
      </c>
      <c r="D1085">
        <v>4054.8797558064698</v>
      </c>
      <c r="E1085" t="s">
        <v>2884</v>
      </c>
      <c r="F1085" t="s">
        <v>3348</v>
      </c>
    </row>
    <row r="1086" spans="1:6" x14ac:dyDescent="0.35">
      <c r="A1086" t="str">
        <f t="shared" si="16"/>
        <v>ET14,74</v>
      </c>
      <c r="B1086">
        <v>74</v>
      </c>
      <c r="C1086">
        <v>3865.8919292494502</v>
      </c>
      <c r="D1086">
        <v>3726.4637594115002</v>
      </c>
      <c r="E1086" t="s">
        <v>2884</v>
      </c>
      <c r="F1086" t="s">
        <v>3348</v>
      </c>
    </row>
    <row r="1087" spans="1:6" x14ac:dyDescent="0.35">
      <c r="A1087" t="str">
        <f t="shared" si="16"/>
        <v>ET14,75</v>
      </c>
      <c r="B1087">
        <v>75</v>
      </c>
      <c r="C1087">
        <v>3559.0346608827699</v>
      </c>
      <c r="D1087">
        <v>3456.9824839213602</v>
      </c>
      <c r="E1087" t="s">
        <v>2884</v>
      </c>
      <c r="F1087" t="s">
        <v>3348</v>
      </c>
    </row>
    <row r="1088" spans="1:6" x14ac:dyDescent="0.35">
      <c r="A1088" t="str">
        <f t="shared" si="16"/>
        <v>ET14,76</v>
      </c>
      <c r="B1088">
        <v>76</v>
      </c>
      <c r="C1088">
        <v>3252.1773925160801</v>
      </c>
      <c r="D1088">
        <v>3209.05993645951</v>
      </c>
      <c r="E1088" t="s">
        <v>2884</v>
      </c>
      <c r="F1088" t="s">
        <v>3348</v>
      </c>
    </row>
    <row r="1089" spans="1:6" x14ac:dyDescent="0.35">
      <c r="A1089" t="str">
        <f t="shared" si="16"/>
        <v>ET14,77</v>
      </c>
      <c r="B1089">
        <v>77</v>
      </c>
      <c r="C1089">
        <v>2945.3201241493998</v>
      </c>
      <c r="D1089">
        <v>2945.3201241493998</v>
      </c>
      <c r="E1089" t="s">
        <v>2884</v>
      </c>
      <c r="F1089" t="s">
        <v>3348</v>
      </c>
    </row>
    <row r="1090" spans="1:6" x14ac:dyDescent="0.35">
      <c r="A1090" t="str">
        <f t="shared" si="16"/>
        <v>ET14,78</v>
      </c>
      <c r="B1090">
        <v>78</v>
      </c>
      <c r="C1090">
        <v>2623.7000993195202</v>
      </c>
      <c r="D1090">
        <v>2638.4351954009298</v>
      </c>
      <c r="E1090" t="s">
        <v>2884</v>
      </c>
      <c r="F1090" t="s">
        <v>3348</v>
      </c>
    </row>
    <row r="1091" spans="1:6" x14ac:dyDescent="0.35">
      <c r="A1091" t="str">
        <f t="shared" ref="A1091:A1154" si="17">_xlfn.CONCAT(E1091,",",B1091)</f>
        <v>ET14,79</v>
      </c>
      <c r="B1091">
        <v>79</v>
      </c>
      <c r="C1091">
        <v>2302.0800744896401</v>
      </c>
      <c r="D1091">
        <v>2301.2698637696999</v>
      </c>
      <c r="E1091" t="s">
        <v>2884</v>
      </c>
      <c r="F1091" t="s">
        <v>3348</v>
      </c>
    </row>
    <row r="1092" spans="1:6" x14ac:dyDescent="0.35">
      <c r="A1092" t="str">
        <f t="shared" si="17"/>
        <v>ET14,80</v>
      </c>
      <c r="B1092">
        <v>80</v>
      </c>
      <c r="C1092">
        <v>1980.46004965976</v>
      </c>
      <c r="D1092">
        <v>1956.7369840977799</v>
      </c>
      <c r="E1092" t="s">
        <v>2884</v>
      </c>
      <c r="F1092" t="s">
        <v>3348</v>
      </c>
    </row>
    <row r="1093" spans="1:6" x14ac:dyDescent="0.35">
      <c r="A1093" t="str">
        <f t="shared" si="17"/>
        <v>ET14,81</v>
      </c>
      <c r="B1093">
        <v>81</v>
      </c>
      <c r="C1093">
        <v>1658.8400248298799</v>
      </c>
      <c r="D1093">
        <v>1627.74941122719</v>
      </c>
      <c r="E1093" t="s">
        <v>2884</v>
      </c>
      <c r="F1093" t="s">
        <v>3348</v>
      </c>
    </row>
    <row r="1094" spans="1:6" x14ac:dyDescent="0.35">
      <c r="A1094" t="str">
        <f t="shared" si="17"/>
        <v>ET14,82</v>
      </c>
      <c r="B1094">
        <v>82</v>
      </c>
      <c r="C1094">
        <v>1337.22</v>
      </c>
      <c r="D1094">
        <v>1337.22</v>
      </c>
      <c r="E1094" t="s">
        <v>2884</v>
      </c>
      <c r="F1094" t="s">
        <v>3348</v>
      </c>
    </row>
    <row r="1095" spans="1:6" x14ac:dyDescent="0.35">
      <c r="A1095" t="str">
        <f t="shared" si="17"/>
        <v>ET14,83</v>
      </c>
      <c r="B1095">
        <v>83</v>
      </c>
      <c r="C1095">
        <v>1177.8943999999999</v>
      </c>
      <c r="D1095">
        <v>1102.2791789543501</v>
      </c>
      <c r="E1095" t="s">
        <v>2884</v>
      </c>
      <c r="F1095" t="s">
        <v>3348</v>
      </c>
    </row>
    <row r="1096" spans="1:6" x14ac:dyDescent="0.35">
      <c r="A1096" t="str">
        <f t="shared" si="17"/>
        <v>ET14,84</v>
      </c>
      <c r="B1096">
        <v>84</v>
      </c>
      <c r="C1096">
        <v>1018.5688</v>
      </c>
      <c r="D1096">
        <v>916.92767141283298</v>
      </c>
      <c r="E1096" t="s">
        <v>2884</v>
      </c>
      <c r="F1096" t="s">
        <v>3348</v>
      </c>
    </row>
    <row r="1097" spans="1:6" x14ac:dyDescent="0.35">
      <c r="A1097" t="str">
        <f t="shared" si="17"/>
        <v>ET14,85</v>
      </c>
      <c r="B1097">
        <v>85</v>
      </c>
      <c r="C1097">
        <v>859.2432</v>
      </c>
      <c r="D1097">
        <v>769.38377439413898</v>
      </c>
      <c r="E1097" t="s">
        <v>2884</v>
      </c>
      <c r="F1097" t="s">
        <v>3348</v>
      </c>
    </row>
    <row r="1098" spans="1:6" x14ac:dyDescent="0.35">
      <c r="A1098" t="str">
        <f t="shared" si="17"/>
        <v>ET14,86</v>
      </c>
      <c r="B1098">
        <v>86</v>
      </c>
      <c r="C1098">
        <v>699.91759999999999</v>
      </c>
      <c r="D1098">
        <v>647.865784916964</v>
      </c>
      <c r="E1098" t="s">
        <v>2884</v>
      </c>
      <c r="F1098" t="s">
        <v>3348</v>
      </c>
    </row>
    <row r="1099" spans="1:6" x14ac:dyDescent="0.35">
      <c r="A1099" t="str">
        <f t="shared" si="17"/>
        <v>ET14,87</v>
      </c>
      <c r="B1099">
        <v>87</v>
      </c>
      <c r="C1099">
        <v>540.59199999999998</v>
      </c>
      <c r="D1099">
        <v>540.59199999999998</v>
      </c>
      <c r="E1099" t="s">
        <v>2884</v>
      </c>
      <c r="F1099" t="s">
        <v>3348</v>
      </c>
    </row>
    <row r="1100" spans="1:6" x14ac:dyDescent="0.35">
      <c r="A1100" t="str">
        <f t="shared" si="17"/>
        <v>ET14,88</v>
      </c>
      <c r="B1100">
        <v>88</v>
      </c>
      <c r="C1100">
        <v>455.84359999999998</v>
      </c>
      <c r="D1100">
        <v>438.271304346161</v>
      </c>
      <c r="E1100" t="s">
        <v>2884</v>
      </c>
      <c r="F1100" t="s">
        <v>3348</v>
      </c>
    </row>
    <row r="1101" spans="1:6" x14ac:dyDescent="0.35">
      <c r="A1101" t="str">
        <f t="shared" si="17"/>
        <v>ET14,89</v>
      </c>
      <c r="B1101">
        <v>89</v>
      </c>
      <c r="C1101">
        <v>371.09519999999998</v>
      </c>
      <c r="D1101">
        <v>341.57493339523398</v>
      </c>
      <c r="E1101" t="s">
        <v>2884</v>
      </c>
      <c r="F1101" t="s">
        <v>3348</v>
      </c>
    </row>
    <row r="1102" spans="1:6" x14ac:dyDescent="0.35">
      <c r="A1102" t="str">
        <f t="shared" si="17"/>
        <v>ET14,90</v>
      </c>
      <c r="B1102">
        <v>90</v>
      </c>
      <c r="C1102">
        <v>286.34679999999997</v>
      </c>
      <c r="D1102">
        <v>253.66471027122699</v>
      </c>
      <c r="E1102" t="s">
        <v>2884</v>
      </c>
      <c r="F1102" t="s">
        <v>3348</v>
      </c>
    </row>
    <row r="1103" spans="1:6" x14ac:dyDescent="0.35">
      <c r="A1103" t="str">
        <f t="shared" si="17"/>
        <v>ET14,91</v>
      </c>
      <c r="B1103">
        <v>91</v>
      </c>
      <c r="C1103">
        <v>201.5984</v>
      </c>
      <c r="D1103">
        <v>177.702458098146</v>
      </c>
      <c r="E1103" t="s">
        <v>2884</v>
      </c>
      <c r="F1103" t="s">
        <v>3348</v>
      </c>
    </row>
    <row r="1104" spans="1:6" x14ac:dyDescent="0.35">
      <c r="A1104" t="str">
        <f t="shared" si="17"/>
        <v>ET14,92</v>
      </c>
      <c r="B1104">
        <v>92</v>
      </c>
      <c r="C1104">
        <v>116.85</v>
      </c>
      <c r="D1104">
        <v>116.85</v>
      </c>
      <c r="E1104" t="s">
        <v>2884</v>
      </c>
      <c r="F1104" t="s">
        <v>3348</v>
      </c>
    </row>
    <row r="1105" spans="1:6" x14ac:dyDescent="0.35">
      <c r="A1105" t="str">
        <f t="shared" si="17"/>
        <v>ET14,93</v>
      </c>
      <c r="B1105">
        <v>93</v>
      </c>
      <c r="C1105">
        <v>96.240799999999993</v>
      </c>
      <c r="D1105">
        <v>73.180403661006096</v>
      </c>
      <c r="E1105" t="s">
        <v>2884</v>
      </c>
      <c r="F1105" t="s">
        <v>3348</v>
      </c>
    </row>
    <row r="1106" spans="1:6" x14ac:dyDescent="0.35">
      <c r="A1106" t="str">
        <f t="shared" si="17"/>
        <v>ET14,94</v>
      </c>
      <c r="B1106">
        <v>94</v>
      </c>
      <c r="C1106">
        <v>75.631600000000006</v>
      </c>
      <c r="D1106">
        <v>44.411715006231198</v>
      </c>
      <c r="E1106" t="s">
        <v>2884</v>
      </c>
      <c r="F1106" t="s">
        <v>3348</v>
      </c>
    </row>
    <row r="1107" spans="1:6" x14ac:dyDescent="0.35">
      <c r="A1107" t="str">
        <f t="shared" si="17"/>
        <v>ET14,95</v>
      </c>
      <c r="B1107">
        <v>95</v>
      </c>
      <c r="C1107">
        <v>55.022399999999998</v>
      </c>
      <c r="D1107">
        <v>27.173224520953202</v>
      </c>
      <c r="E1107" t="s">
        <v>2884</v>
      </c>
      <c r="F1107" t="s">
        <v>3348</v>
      </c>
    </row>
    <row r="1108" spans="1:6" x14ac:dyDescent="0.35">
      <c r="A1108" t="str">
        <f t="shared" si="17"/>
        <v>ET14,96</v>
      </c>
      <c r="B1108">
        <v>96</v>
      </c>
      <c r="C1108">
        <v>34.413200000000003</v>
      </c>
      <c r="D1108">
        <v>18.094222690450099</v>
      </c>
      <c r="E1108" t="s">
        <v>2884</v>
      </c>
      <c r="F1108" t="s">
        <v>3348</v>
      </c>
    </row>
    <row r="1109" spans="1:6" x14ac:dyDescent="0.35">
      <c r="A1109" t="str">
        <f t="shared" si="17"/>
        <v>ET14,97</v>
      </c>
      <c r="B1109">
        <v>97</v>
      </c>
      <c r="C1109">
        <v>13.804</v>
      </c>
      <c r="D1109">
        <v>13.804</v>
      </c>
      <c r="E1109" t="s">
        <v>2884</v>
      </c>
      <c r="F1109" t="s">
        <v>3348</v>
      </c>
    </row>
    <row r="1110" spans="1:6" x14ac:dyDescent="0.35">
      <c r="A1110" t="str">
        <f t="shared" si="17"/>
        <v>ET14,98</v>
      </c>
      <c r="B1110">
        <v>98</v>
      </c>
      <c r="C1110">
        <v>12.202666666666699</v>
      </c>
      <c r="D1110">
        <v>11.414850208149501</v>
      </c>
      <c r="E1110" t="s">
        <v>2884</v>
      </c>
      <c r="F1110" t="s">
        <v>3348</v>
      </c>
    </row>
    <row r="1111" spans="1:6" x14ac:dyDescent="0.35">
      <c r="A1111" t="str">
        <f t="shared" si="17"/>
        <v>ET14,99</v>
      </c>
      <c r="B1111">
        <v>99</v>
      </c>
      <c r="C1111">
        <v>10.601333333333301</v>
      </c>
      <c r="D1111">
        <v>9.9710801665195703</v>
      </c>
      <c r="E1111" t="s">
        <v>2884</v>
      </c>
      <c r="F1111" t="s">
        <v>3348</v>
      </c>
    </row>
    <row r="1112" spans="1:6" x14ac:dyDescent="0.35">
      <c r="A1112" t="str">
        <f t="shared" si="17"/>
        <v>ET14,100</v>
      </c>
      <c r="B1112">
        <v>100</v>
      </c>
      <c r="C1112">
        <v>9</v>
      </c>
      <c r="D1112">
        <v>9</v>
      </c>
      <c r="E1112" t="s">
        <v>2884</v>
      </c>
      <c r="F1112" t="s">
        <v>3348</v>
      </c>
    </row>
    <row r="1113" spans="1:6" x14ac:dyDescent="0.35">
      <c r="A1113" t="str">
        <f t="shared" si="17"/>
        <v>ET15,&lt;1</v>
      </c>
      <c r="B1113" t="s">
        <v>119</v>
      </c>
      <c r="C1113">
        <v>7130.3068498596504</v>
      </c>
      <c r="D1113">
        <v>7130.3068498596504</v>
      </c>
      <c r="E1113" t="s">
        <v>2885</v>
      </c>
      <c r="F1113" t="s">
        <v>3350</v>
      </c>
    </row>
    <row r="1114" spans="1:6" x14ac:dyDescent="0.35">
      <c r="A1114" t="str">
        <f t="shared" si="17"/>
        <v>ET15,1</v>
      </c>
      <c r="B1114">
        <v>1</v>
      </c>
      <c r="C1114">
        <v>6859.4835297130003</v>
      </c>
      <c r="D1114">
        <v>6849.2034273313602</v>
      </c>
      <c r="E1114" t="s">
        <v>2885</v>
      </c>
      <c r="F1114" t="s">
        <v>3350</v>
      </c>
    </row>
    <row r="1115" spans="1:6" x14ac:dyDescent="0.35">
      <c r="A1115" t="str">
        <f t="shared" si="17"/>
        <v>ET15,2</v>
      </c>
      <c r="B1115">
        <v>2</v>
      </c>
      <c r="C1115">
        <v>6588.6602095663502</v>
      </c>
      <c r="D1115">
        <v>6588.6602095663502</v>
      </c>
      <c r="E1115" t="s">
        <v>2885</v>
      </c>
      <c r="F1115" t="s">
        <v>3350</v>
      </c>
    </row>
    <row r="1116" spans="1:6" x14ac:dyDescent="0.35">
      <c r="A1116" t="str">
        <f t="shared" si="17"/>
        <v>ET15,3</v>
      </c>
      <c r="B1116">
        <v>3</v>
      </c>
      <c r="C1116">
        <v>6404.3165192317902</v>
      </c>
      <c r="D1116">
        <v>6364.0613005198202</v>
      </c>
      <c r="E1116" t="s">
        <v>2885</v>
      </c>
      <c r="F1116" t="s">
        <v>3350</v>
      </c>
    </row>
    <row r="1117" spans="1:6" x14ac:dyDescent="0.35">
      <c r="A1117" t="str">
        <f t="shared" si="17"/>
        <v>ET15,4</v>
      </c>
      <c r="B1117">
        <v>4</v>
      </c>
      <c r="C1117">
        <v>6219.9728288972301</v>
      </c>
      <c r="D1117">
        <v>6170.0864009145698</v>
      </c>
      <c r="E1117" t="s">
        <v>2885</v>
      </c>
      <c r="F1117" t="s">
        <v>3350</v>
      </c>
    </row>
    <row r="1118" spans="1:6" x14ac:dyDescent="0.35">
      <c r="A1118" t="str">
        <f t="shared" si="17"/>
        <v>ET15,5</v>
      </c>
      <c r="B1118">
        <v>5</v>
      </c>
      <c r="C1118">
        <v>6035.6291385626801</v>
      </c>
      <c r="D1118">
        <v>5996.2391106653004</v>
      </c>
      <c r="E1118" t="s">
        <v>2885</v>
      </c>
      <c r="F1118" t="s">
        <v>3350</v>
      </c>
    </row>
    <row r="1119" spans="1:6" x14ac:dyDescent="0.35">
      <c r="A1119" t="str">
        <f t="shared" si="17"/>
        <v>ET15,6</v>
      </c>
      <c r="B1119">
        <v>6</v>
      </c>
      <c r="C1119">
        <v>5851.28544822812</v>
      </c>
      <c r="D1119">
        <v>5832.0230296867303</v>
      </c>
      <c r="E1119" t="s">
        <v>2885</v>
      </c>
      <c r="F1119" t="s">
        <v>3350</v>
      </c>
    </row>
    <row r="1120" spans="1:6" x14ac:dyDescent="0.35">
      <c r="A1120" t="str">
        <f t="shared" si="17"/>
        <v>ET15,7</v>
      </c>
      <c r="B1120">
        <v>7</v>
      </c>
      <c r="C1120">
        <v>5666.94175789356</v>
      </c>
      <c r="D1120">
        <v>5666.94175789356</v>
      </c>
      <c r="E1120" t="s">
        <v>2885</v>
      </c>
      <c r="F1120" t="s">
        <v>3350</v>
      </c>
    </row>
    <row r="1121" spans="1:6" x14ac:dyDescent="0.35">
      <c r="A1121" t="str">
        <f t="shared" si="17"/>
        <v>ET15,8</v>
      </c>
      <c r="B1121">
        <v>8</v>
      </c>
      <c r="C1121">
        <v>5585.6801440989902</v>
      </c>
      <c r="D1121">
        <v>5496.8944964420798</v>
      </c>
      <c r="E1121" t="s">
        <v>2885</v>
      </c>
      <c r="F1121" t="s">
        <v>3350</v>
      </c>
    </row>
    <row r="1122" spans="1:6" x14ac:dyDescent="0.35">
      <c r="A1122" t="str">
        <f t="shared" si="17"/>
        <v>ET15,9</v>
      </c>
      <c r="B1122">
        <v>9</v>
      </c>
      <c r="C1122">
        <v>5504.4185303044196</v>
      </c>
      <c r="D1122">
        <v>5343.36285145487</v>
      </c>
      <c r="E1122" t="s">
        <v>2885</v>
      </c>
      <c r="F1122" t="s">
        <v>3350</v>
      </c>
    </row>
    <row r="1123" spans="1:6" x14ac:dyDescent="0.35">
      <c r="A1123" t="str">
        <f t="shared" si="17"/>
        <v>ET15,10</v>
      </c>
      <c r="B1123">
        <v>10</v>
      </c>
      <c r="C1123">
        <v>5423.1569165098599</v>
      </c>
      <c r="D1123">
        <v>5234.22403029613</v>
      </c>
      <c r="E1123" t="s">
        <v>2885</v>
      </c>
      <c r="F1123" t="s">
        <v>3350</v>
      </c>
    </row>
    <row r="1124" spans="1:6" x14ac:dyDescent="0.35">
      <c r="A1124" t="str">
        <f t="shared" si="17"/>
        <v>ET15,11</v>
      </c>
      <c r="B1124">
        <v>11</v>
      </c>
      <c r="C1124">
        <v>5341.8953027152902</v>
      </c>
      <c r="D1124">
        <v>5197.35524033002</v>
      </c>
      <c r="E1124" t="s">
        <v>2885</v>
      </c>
      <c r="F1124" t="s">
        <v>3350</v>
      </c>
    </row>
    <row r="1125" spans="1:6" x14ac:dyDescent="0.35">
      <c r="A1125" t="str">
        <f t="shared" si="17"/>
        <v>ET15,12</v>
      </c>
      <c r="B1125">
        <v>12</v>
      </c>
      <c r="C1125">
        <v>5260.6336889207196</v>
      </c>
      <c r="D1125">
        <v>5260.6336889207196</v>
      </c>
      <c r="E1125" t="s">
        <v>2885</v>
      </c>
      <c r="F1125" t="s">
        <v>3350</v>
      </c>
    </row>
    <row r="1126" spans="1:6" x14ac:dyDescent="0.35">
      <c r="A1126" t="str">
        <f t="shared" si="17"/>
        <v>ET15,13</v>
      </c>
      <c r="B1126">
        <v>13</v>
      </c>
      <c r="C1126">
        <v>5487.6228019606897</v>
      </c>
      <c r="D1126">
        <v>5438.6617233215902</v>
      </c>
      <c r="E1126" t="s">
        <v>2885</v>
      </c>
      <c r="F1126" t="s">
        <v>3350</v>
      </c>
    </row>
    <row r="1127" spans="1:6" x14ac:dyDescent="0.35">
      <c r="A1127" t="str">
        <f t="shared" si="17"/>
        <v>ET15,14</v>
      </c>
      <c r="B1127">
        <v>14</v>
      </c>
      <c r="C1127">
        <v>5714.6119150006598</v>
      </c>
      <c r="D1127">
        <v>5692.9422503427204</v>
      </c>
      <c r="E1127" t="s">
        <v>2885</v>
      </c>
      <c r="F1127" t="s">
        <v>3350</v>
      </c>
    </row>
    <row r="1128" spans="1:6" x14ac:dyDescent="0.35">
      <c r="A1128" t="str">
        <f t="shared" si="17"/>
        <v>ET15,15</v>
      </c>
      <c r="B1128">
        <v>15</v>
      </c>
      <c r="C1128">
        <v>5941.6010280406399</v>
      </c>
      <c r="D1128">
        <v>5971.7033166834099</v>
      </c>
      <c r="E1128" t="s">
        <v>2885</v>
      </c>
      <c r="F1128" t="s">
        <v>3350</v>
      </c>
    </row>
    <row r="1129" spans="1:6" x14ac:dyDescent="0.35">
      <c r="A1129" t="str">
        <f t="shared" si="17"/>
        <v>ET15,16</v>
      </c>
      <c r="B1129">
        <v>16</v>
      </c>
      <c r="C1129">
        <v>6168.59014108061</v>
      </c>
      <c r="D1129">
        <v>6223.1729690429402</v>
      </c>
      <c r="E1129" t="s">
        <v>2885</v>
      </c>
      <c r="F1129" t="s">
        <v>3350</v>
      </c>
    </row>
    <row r="1130" spans="1:6" x14ac:dyDescent="0.35">
      <c r="A1130" t="str">
        <f t="shared" si="17"/>
        <v>ET15,17</v>
      </c>
      <c r="B1130">
        <v>17</v>
      </c>
      <c r="C1130">
        <v>6395.5792541205801</v>
      </c>
      <c r="D1130">
        <v>6395.5792541205801</v>
      </c>
      <c r="E1130" t="s">
        <v>2885</v>
      </c>
      <c r="F1130" t="s">
        <v>3350</v>
      </c>
    </row>
    <row r="1131" spans="1:6" x14ac:dyDescent="0.35">
      <c r="A1131" t="str">
        <f t="shared" si="17"/>
        <v>ET15,18</v>
      </c>
      <c r="B1131">
        <v>18</v>
      </c>
      <c r="C1131">
        <v>6324.4075659596801</v>
      </c>
      <c r="D1131">
        <v>6451.3908506841099</v>
      </c>
      <c r="E1131" t="s">
        <v>2885</v>
      </c>
      <c r="F1131" t="s">
        <v>3350</v>
      </c>
    </row>
    <row r="1132" spans="1:6" x14ac:dyDescent="0.35">
      <c r="A1132" t="str">
        <f t="shared" si="17"/>
        <v>ET15,19</v>
      </c>
      <c r="B1132">
        <v>19</v>
      </c>
      <c r="C1132">
        <v>6253.2358777987902</v>
      </c>
      <c r="D1132">
        <v>6410.0389657752403</v>
      </c>
      <c r="E1132" t="s">
        <v>2885</v>
      </c>
      <c r="F1132" t="s">
        <v>3350</v>
      </c>
    </row>
    <row r="1133" spans="1:6" x14ac:dyDescent="0.35">
      <c r="A1133" t="str">
        <f t="shared" si="17"/>
        <v>ET15,20</v>
      </c>
      <c r="B1133">
        <v>20</v>
      </c>
      <c r="C1133">
        <v>6182.0641896378902</v>
      </c>
      <c r="D1133">
        <v>6305.1954385041499</v>
      </c>
      <c r="E1133" t="s">
        <v>2885</v>
      </c>
      <c r="F1133" t="s">
        <v>3350</v>
      </c>
    </row>
    <row r="1134" spans="1:6" x14ac:dyDescent="0.35">
      <c r="A1134" t="str">
        <f t="shared" si="17"/>
        <v>ET15,21</v>
      </c>
      <c r="B1134">
        <v>21</v>
      </c>
      <c r="C1134">
        <v>6110.8925014770002</v>
      </c>
      <c r="D1134">
        <v>6170.5321079810401</v>
      </c>
      <c r="E1134" t="s">
        <v>2885</v>
      </c>
      <c r="F1134" t="s">
        <v>3350</v>
      </c>
    </row>
    <row r="1135" spans="1:6" x14ac:dyDescent="0.35">
      <c r="A1135" t="str">
        <f t="shared" si="17"/>
        <v>ET15,22</v>
      </c>
      <c r="B1135">
        <v>22</v>
      </c>
      <c r="C1135">
        <v>6039.7208133161002</v>
      </c>
      <c r="D1135">
        <v>6039.7208133161002</v>
      </c>
      <c r="E1135" t="s">
        <v>2885</v>
      </c>
      <c r="F1135" t="s">
        <v>3350</v>
      </c>
    </row>
    <row r="1136" spans="1:6" x14ac:dyDescent="0.35">
      <c r="A1136" t="str">
        <f t="shared" si="17"/>
        <v>ET15,23</v>
      </c>
      <c r="B1136">
        <v>23</v>
      </c>
      <c r="C1136">
        <v>5911.5872337686997</v>
      </c>
      <c r="D1136">
        <v>5936.6501429703903</v>
      </c>
      <c r="E1136" t="s">
        <v>2885</v>
      </c>
      <c r="F1136" t="s">
        <v>3350</v>
      </c>
    </row>
    <row r="1137" spans="1:6" x14ac:dyDescent="0.35">
      <c r="A1137" t="str">
        <f t="shared" si="17"/>
        <v>ET15,24</v>
      </c>
      <c r="B1137">
        <v>24</v>
      </c>
      <c r="C1137">
        <v>5783.45365422129</v>
      </c>
      <c r="D1137">
        <v>5846.0756828084404</v>
      </c>
      <c r="E1137" t="s">
        <v>2885</v>
      </c>
      <c r="F1137" t="s">
        <v>3350</v>
      </c>
    </row>
    <row r="1138" spans="1:6" x14ac:dyDescent="0.35">
      <c r="A1138" t="str">
        <f t="shared" si="17"/>
        <v>ET15,25</v>
      </c>
      <c r="B1138">
        <v>25</v>
      </c>
      <c r="C1138">
        <v>5655.3200746738903</v>
      </c>
      <c r="D1138">
        <v>5742.9697680456402</v>
      </c>
      <c r="E1138" t="s">
        <v>2885</v>
      </c>
      <c r="F1138" t="s">
        <v>3350</v>
      </c>
    </row>
    <row r="1139" spans="1:6" x14ac:dyDescent="0.35">
      <c r="A1139" t="str">
        <f t="shared" si="17"/>
        <v>ET15,26</v>
      </c>
      <c r="B1139">
        <v>26</v>
      </c>
      <c r="C1139">
        <v>5527.1864951264797</v>
      </c>
      <c r="D1139">
        <v>5602.3047338973902</v>
      </c>
      <c r="E1139" t="s">
        <v>2885</v>
      </c>
      <c r="F1139" t="s">
        <v>3350</v>
      </c>
    </row>
    <row r="1140" spans="1:6" x14ac:dyDescent="0.35">
      <c r="A1140" t="str">
        <f t="shared" si="17"/>
        <v>ET15,27</v>
      </c>
      <c r="B1140">
        <v>27</v>
      </c>
      <c r="C1140">
        <v>5399.05291557908</v>
      </c>
      <c r="D1140">
        <v>5399.05291557908</v>
      </c>
      <c r="E1140" t="s">
        <v>2885</v>
      </c>
      <c r="F1140" t="s">
        <v>3350</v>
      </c>
    </row>
    <row r="1141" spans="1:6" x14ac:dyDescent="0.35">
      <c r="A1141" t="str">
        <f t="shared" si="17"/>
        <v>ET15,28</v>
      </c>
      <c r="B1141">
        <v>28</v>
      </c>
      <c r="C1141">
        <v>5088.4372647619202</v>
      </c>
      <c r="D1141">
        <v>5118.41025524626</v>
      </c>
      <c r="E1141" t="s">
        <v>2885</v>
      </c>
      <c r="F1141" t="s">
        <v>3350</v>
      </c>
    </row>
    <row r="1142" spans="1:6" x14ac:dyDescent="0.35">
      <c r="A1142" t="str">
        <f t="shared" si="17"/>
        <v>ET15,29</v>
      </c>
      <c r="B1142">
        <v>29</v>
      </c>
      <c r="C1142">
        <v>4777.8216139447704</v>
      </c>
      <c r="D1142">
        <v>4786.46712281502</v>
      </c>
      <c r="E1142" t="s">
        <v>2885</v>
      </c>
      <c r="F1142" t="s">
        <v>3350</v>
      </c>
    </row>
    <row r="1143" spans="1:6" x14ac:dyDescent="0.35">
      <c r="A1143" t="str">
        <f t="shared" si="17"/>
        <v>ET15,30</v>
      </c>
      <c r="B1143">
        <v>30</v>
      </c>
      <c r="C1143">
        <v>4467.2059631276097</v>
      </c>
      <c r="D1143">
        <v>4439.5374951416197</v>
      </c>
      <c r="E1143" t="s">
        <v>2885</v>
      </c>
      <c r="F1143" t="s">
        <v>3350</v>
      </c>
    </row>
    <row r="1144" spans="1:6" x14ac:dyDescent="0.35">
      <c r="A1144" t="str">
        <f t="shared" si="17"/>
        <v>ET15,31</v>
      </c>
      <c r="B1144">
        <v>31</v>
      </c>
      <c r="C1144">
        <v>4156.5903123104599</v>
      </c>
      <c r="D1144">
        <v>4113.9353490822996</v>
      </c>
      <c r="E1144" t="s">
        <v>2885</v>
      </c>
      <c r="F1144" t="s">
        <v>3350</v>
      </c>
    </row>
    <row r="1145" spans="1:6" x14ac:dyDescent="0.35">
      <c r="A1145" t="str">
        <f t="shared" si="17"/>
        <v>ET15,32</v>
      </c>
      <c r="B1145">
        <v>32</v>
      </c>
      <c r="C1145">
        <v>3845.9746614933001</v>
      </c>
      <c r="D1145">
        <v>3845.9746614933001</v>
      </c>
      <c r="E1145" t="s">
        <v>2885</v>
      </c>
      <c r="F1145" t="s">
        <v>3350</v>
      </c>
    </row>
    <row r="1146" spans="1:6" x14ac:dyDescent="0.35">
      <c r="A1146" t="str">
        <f t="shared" si="17"/>
        <v>ET15,33</v>
      </c>
      <c r="B1146">
        <v>33</v>
      </c>
      <c r="C1146">
        <v>3735.3329118561701</v>
      </c>
      <c r="D1146">
        <v>3661.17727821276</v>
      </c>
      <c r="E1146" t="s">
        <v>2885</v>
      </c>
      <c r="F1146" t="s">
        <v>3350</v>
      </c>
    </row>
    <row r="1147" spans="1:6" x14ac:dyDescent="0.35">
      <c r="A1147" t="str">
        <f t="shared" si="17"/>
        <v>ET15,34</v>
      </c>
      <c r="B1147">
        <v>34</v>
      </c>
      <c r="C1147">
        <v>3624.6911622190401</v>
      </c>
      <c r="D1147">
        <v>3541.8965210063602</v>
      </c>
      <c r="E1147" t="s">
        <v>2885</v>
      </c>
      <c r="F1147" t="s">
        <v>3350</v>
      </c>
    </row>
    <row r="1148" spans="1:6" x14ac:dyDescent="0.35">
      <c r="A1148" t="str">
        <f t="shared" si="17"/>
        <v>ET15,35</v>
      </c>
      <c r="B1148">
        <v>35</v>
      </c>
      <c r="C1148">
        <v>3514.04941258192</v>
      </c>
      <c r="D1148">
        <v>3459.6935806216702</v>
      </c>
      <c r="E1148" t="s">
        <v>2885</v>
      </c>
      <c r="F1148" t="s">
        <v>3350</v>
      </c>
    </row>
    <row r="1149" spans="1:6" x14ac:dyDescent="0.35">
      <c r="A1149" t="str">
        <f t="shared" si="17"/>
        <v>ET15,36</v>
      </c>
      <c r="B1149">
        <v>36</v>
      </c>
      <c r="C1149">
        <v>3403.40766294479</v>
      </c>
      <c r="D1149">
        <v>3386.12964780625</v>
      </c>
      <c r="E1149" t="s">
        <v>2885</v>
      </c>
      <c r="F1149" t="s">
        <v>3350</v>
      </c>
    </row>
    <row r="1150" spans="1:6" x14ac:dyDescent="0.35">
      <c r="A1150" t="str">
        <f t="shared" si="17"/>
        <v>ET15,37</v>
      </c>
      <c r="B1150">
        <v>37</v>
      </c>
      <c r="C1150">
        <v>3292.76591330766</v>
      </c>
      <c r="D1150">
        <v>3292.76591330766</v>
      </c>
      <c r="E1150" t="s">
        <v>2885</v>
      </c>
      <c r="F1150" t="s">
        <v>3350</v>
      </c>
    </row>
    <row r="1151" spans="1:6" x14ac:dyDescent="0.35">
      <c r="A1151" t="str">
        <f t="shared" si="17"/>
        <v>ET15,38</v>
      </c>
      <c r="B1151">
        <v>38</v>
      </c>
      <c r="C1151">
        <v>3118.3415052902601</v>
      </c>
      <c r="D1151">
        <v>3158.2599837253902</v>
      </c>
      <c r="E1151" t="s">
        <v>2885</v>
      </c>
      <c r="F1151" t="s">
        <v>3350</v>
      </c>
    </row>
    <row r="1152" spans="1:6" x14ac:dyDescent="0.35">
      <c r="A1152" t="str">
        <f t="shared" si="17"/>
        <v>ET15,39</v>
      </c>
      <c r="B1152">
        <v>39</v>
      </c>
      <c r="C1152">
        <v>2943.9170972728698</v>
      </c>
      <c r="D1152">
        <v>2989.6551290665302</v>
      </c>
      <c r="E1152" t="s">
        <v>2885</v>
      </c>
      <c r="F1152" t="s">
        <v>3350</v>
      </c>
    </row>
    <row r="1153" spans="1:6" x14ac:dyDescent="0.35">
      <c r="A1153" t="str">
        <f t="shared" si="17"/>
        <v>ET15,40</v>
      </c>
      <c r="B1153">
        <v>40</v>
      </c>
      <c r="C1153">
        <v>2769.4926892554699</v>
      </c>
      <c r="D1153">
        <v>2801.0910351901198</v>
      </c>
      <c r="E1153" t="s">
        <v>2885</v>
      </c>
      <c r="F1153" t="s">
        <v>3350</v>
      </c>
    </row>
    <row r="1154" spans="1:6" x14ac:dyDescent="0.35">
      <c r="A1154" t="str">
        <f t="shared" si="17"/>
        <v>ET15,41</v>
      </c>
      <c r="B1154">
        <v>41</v>
      </c>
      <c r="C1154">
        <v>2595.0682812380801</v>
      </c>
      <c r="D1154">
        <v>2606.7073879551599</v>
      </c>
      <c r="E1154" t="s">
        <v>2885</v>
      </c>
      <c r="F1154" t="s">
        <v>3350</v>
      </c>
    </row>
    <row r="1155" spans="1:6" x14ac:dyDescent="0.35">
      <c r="A1155" t="str">
        <f t="shared" ref="A1155:A1213" si="18">_xlfn.CONCAT(E1155,",",B1155)</f>
        <v>ET15,42</v>
      </c>
      <c r="B1155">
        <v>42</v>
      </c>
      <c r="C1155">
        <v>2420.6438732206798</v>
      </c>
      <c r="D1155">
        <v>2420.6438732206798</v>
      </c>
      <c r="E1155" t="s">
        <v>2885</v>
      </c>
      <c r="F1155" t="s">
        <v>3350</v>
      </c>
    </row>
    <row r="1156" spans="1:6" x14ac:dyDescent="0.35">
      <c r="A1156" t="str">
        <f t="shared" si="18"/>
        <v>ET15,43</v>
      </c>
      <c r="B1156">
        <v>43</v>
      </c>
      <c r="C1156">
        <v>2302.98941530704</v>
      </c>
      <c r="D1156">
        <v>2254.81901117794</v>
      </c>
      <c r="E1156" t="s">
        <v>2885</v>
      </c>
      <c r="F1156" t="s">
        <v>3350</v>
      </c>
    </row>
    <row r="1157" spans="1:6" x14ac:dyDescent="0.35">
      <c r="A1157" t="str">
        <f t="shared" si="18"/>
        <v>ET15,44</v>
      </c>
      <c r="B1157">
        <v>44</v>
      </c>
      <c r="C1157">
        <v>2185.3349573934101</v>
      </c>
      <c r="D1157">
        <v>2112.26665934722</v>
      </c>
      <c r="E1157" t="s">
        <v>2885</v>
      </c>
      <c r="F1157" t="s">
        <v>3350</v>
      </c>
    </row>
    <row r="1158" spans="1:6" x14ac:dyDescent="0.35">
      <c r="A1158" t="str">
        <f t="shared" si="18"/>
        <v>ET15,45</v>
      </c>
      <c r="B1158">
        <v>45</v>
      </c>
      <c r="C1158">
        <v>2067.6804994797699</v>
      </c>
      <c r="D1158">
        <v>1993.79950958105</v>
      </c>
      <c r="E1158" t="s">
        <v>2885</v>
      </c>
      <c r="F1158" t="s">
        <v>3350</v>
      </c>
    </row>
    <row r="1159" spans="1:6" x14ac:dyDescent="0.35">
      <c r="A1159" t="str">
        <f t="shared" si="18"/>
        <v>ET15,46</v>
      </c>
      <c r="B1159">
        <v>46</v>
      </c>
      <c r="C1159">
        <v>1950.0260415661301</v>
      </c>
      <c r="D1159">
        <v>1900.2302537319699</v>
      </c>
      <c r="E1159" t="s">
        <v>2885</v>
      </c>
      <c r="F1159" t="s">
        <v>3350</v>
      </c>
    </row>
    <row r="1160" spans="1:6" x14ac:dyDescent="0.35">
      <c r="A1160" t="str">
        <f t="shared" si="18"/>
        <v>ET15,47</v>
      </c>
      <c r="B1160">
        <v>47</v>
      </c>
      <c r="C1160">
        <v>1832.3715836525</v>
      </c>
      <c r="D1160">
        <v>1832.3715836525</v>
      </c>
      <c r="E1160" t="s">
        <v>2885</v>
      </c>
      <c r="F1160" t="s">
        <v>3350</v>
      </c>
    </row>
    <row r="1161" spans="1:6" x14ac:dyDescent="0.35">
      <c r="A1161" t="str">
        <f t="shared" si="18"/>
        <v>ET15,48</v>
      </c>
      <c r="B1161">
        <v>48</v>
      </c>
      <c r="C1161">
        <v>1791.5974968570499</v>
      </c>
      <c r="D1161">
        <v>1788.80675051547</v>
      </c>
      <c r="E1161" t="s">
        <v>2885</v>
      </c>
      <c r="F1161" t="s">
        <v>3350</v>
      </c>
    </row>
    <row r="1162" spans="1:6" x14ac:dyDescent="0.35">
      <c r="A1162" t="str">
        <f t="shared" si="18"/>
        <v>ET15,49</v>
      </c>
      <c r="B1162">
        <v>49</v>
      </c>
      <c r="C1162">
        <v>1750.8234100616</v>
      </c>
      <c r="D1162">
        <v>1759.20124277491</v>
      </c>
      <c r="E1162" t="s">
        <v>2885</v>
      </c>
      <c r="F1162" t="s">
        <v>3350</v>
      </c>
    </row>
    <row r="1163" spans="1:6" x14ac:dyDescent="0.35">
      <c r="A1163" t="str">
        <f t="shared" si="18"/>
        <v>ET15,50</v>
      </c>
      <c r="B1163">
        <v>50</v>
      </c>
      <c r="C1163">
        <v>1710.0493232661499</v>
      </c>
      <c r="D1163">
        <v>1730.9911082051301</v>
      </c>
      <c r="E1163" t="s">
        <v>2885</v>
      </c>
      <c r="F1163" t="s">
        <v>3350</v>
      </c>
    </row>
    <row r="1164" spans="1:6" x14ac:dyDescent="0.35">
      <c r="A1164" t="str">
        <f t="shared" si="18"/>
        <v>ET15,51</v>
      </c>
      <c r="B1164">
        <v>51</v>
      </c>
      <c r="C1164">
        <v>1669.2752364707001</v>
      </c>
      <c r="D1164">
        <v>1691.61239458047</v>
      </c>
      <c r="E1164" t="s">
        <v>2885</v>
      </c>
      <c r="F1164" t="s">
        <v>3350</v>
      </c>
    </row>
    <row r="1165" spans="1:6" x14ac:dyDescent="0.35">
      <c r="A1165" t="str">
        <f t="shared" si="18"/>
        <v>ET15,52</v>
      </c>
      <c r="B1165">
        <v>52</v>
      </c>
      <c r="C1165">
        <v>1628.50114967525</v>
      </c>
      <c r="D1165">
        <v>1628.50114967525</v>
      </c>
      <c r="E1165" t="s">
        <v>2885</v>
      </c>
      <c r="F1165" t="s">
        <v>3350</v>
      </c>
    </row>
    <row r="1166" spans="1:6" x14ac:dyDescent="0.35">
      <c r="A1166" t="str">
        <f t="shared" si="18"/>
        <v>ET15,53</v>
      </c>
      <c r="B1166">
        <v>53</v>
      </c>
      <c r="C1166">
        <v>1527.96012245357</v>
      </c>
      <c r="D1166">
        <v>1533.9620403479801</v>
      </c>
      <c r="E1166" t="s">
        <v>2885</v>
      </c>
      <c r="F1166" t="s">
        <v>3350</v>
      </c>
    </row>
    <row r="1167" spans="1:6" x14ac:dyDescent="0.35">
      <c r="A1167" t="str">
        <f t="shared" si="18"/>
        <v>ET15,54</v>
      </c>
      <c r="B1167">
        <v>54</v>
      </c>
      <c r="C1167">
        <v>1427.41909523189</v>
      </c>
      <c r="D1167">
        <v>1419.7742097939899</v>
      </c>
      <c r="E1167" t="s">
        <v>2885</v>
      </c>
      <c r="F1167" t="s">
        <v>3350</v>
      </c>
    </row>
    <row r="1168" spans="1:6" x14ac:dyDescent="0.35">
      <c r="A1168" t="str">
        <f t="shared" si="18"/>
        <v>ET15,55</v>
      </c>
      <c r="B1168">
        <v>55</v>
      </c>
      <c r="C1168">
        <v>1326.87806801021</v>
      </c>
      <c r="D1168">
        <v>1302.5854202927901</v>
      </c>
      <c r="E1168" t="s">
        <v>2885</v>
      </c>
      <c r="F1168" t="s">
        <v>3350</v>
      </c>
    </row>
    <row r="1169" spans="1:6" x14ac:dyDescent="0.35">
      <c r="A1169" t="str">
        <f t="shared" si="18"/>
        <v>ET15,56</v>
      </c>
      <c r="B1169">
        <v>56</v>
      </c>
      <c r="C1169">
        <v>1226.33704078853</v>
      </c>
      <c r="D1169">
        <v>1199.0434341238999</v>
      </c>
      <c r="E1169" t="s">
        <v>2885</v>
      </c>
      <c r="F1169" t="s">
        <v>3350</v>
      </c>
    </row>
    <row r="1170" spans="1:6" x14ac:dyDescent="0.35">
      <c r="A1170" t="str">
        <f t="shared" si="18"/>
        <v>ET15,57</v>
      </c>
      <c r="B1170">
        <v>57</v>
      </c>
      <c r="C1170">
        <v>1125.79601356685</v>
      </c>
      <c r="D1170">
        <v>1125.79601356685</v>
      </c>
      <c r="E1170" t="s">
        <v>2885</v>
      </c>
      <c r="F1170" t="s">
        <v>3350</v>
      </c>
    </row>
    <row r="1171" spans="1:6" x14ac:dyDescent="0.35">
      <c r="A1171" t="str">
        <f t="shared" si="18"/>
        <v>ET15,58</v>
      </c>
      <c r="B1171">
        <v>58</v>
      </c>
      <c r="C1171">
        <v>1118.10598725706</v>
      </c>
      <c r="D1171">
        <v>1093.81649535935</v>
      </c>
      <c r="E1171" t="s">
        <v>2885</v>
      </c>
      <c r="F1171" t="s">
        <v>3350</v>
      </c>
    </row>
    <row r="1172" spans="1:6" x14ac:dyDescent="0.35">
      <c r="A1172" t="str">
        <f t="shared" si="18"/>
        <v>ET15,59</v>
      </c>
      <c r="B1172">
        <v>59</v>
      </c>
      <c r="C1172">
        <v>1110.4159609472699</v>
      </c>
      <c r="D1172">
        <v>1091.3805140719601</v>
      </c>
      <c r="E1172" t="s">
        <v>2885</v>
      </c>
      <c r="F1172" t="s">
        <v>3350</v>
      </c>
    </row>
    <row r="1173" spans="1:6" x14ac:dyDescent="0.35">
      <c r="A1173" t="str">
        <f t="shared" si="18"/>
        <v>ET15,60</v>
      </c>
      <c r="B1173">
        <v>60</v>
      </c>
      <c r="C1173">
        <v>1102.7259346374899</v>
      </c>
      <c r="D1173">
        <v>1101.0892787334201</v>
      </c>
      <c r="E1173" t="s">
        <v>2885</v>
      </c>
      <c r="F1173" t="s">
        <v>3350</v>
      </c>
    </row>
    <row r="1174" spans="1:6" x14ac:dyDescent="0.35">
      <c r="A1174" t="str">
        <f t="shared" si="18"/>
        <v>ET15,61</v>
      </c>
      <c r="B1174">
        <v>61</v>
      </c>
      <c r="C1174">
        <v>1095.0359083277001</v>
      </c>
      <c r="D1174">
        <v>1105.54399837249</v>
      </c>
      <c r="E1174" t="s">
        <v>2885</v>
      </c>
      <c r="F1174" t="s">
        <v>3350</v>
      </c>
    </row>
    <row r="1175" spans="1:6" x14ac:dyDescent="0.35">
      <c r="A1175" t="str">
        <f t="shared" si="18"/>
        <v>ET15,62</v>
      </c>
      <c r="B1175">
        <v>62</v>
      </c>
      <c r="C1175">
        <v>1087.3458820179101</v>
      </c>
      <c r="D1175">
        <v>1087.3458820179101</v>
      </c>
      <c r="E1175" t="s">
        <v>2885</v>
      </c>
      <c r="F1175" t="s">
        <v>3350</v>
      </c>
    </row>
    <row r="1176" spans="1:6" x14ac:dyDescent="0.35">
      <c r="A1176" t="str">
        <f t="shared" si="18"/>
        <v>ET15,63</v>
      </c>
      <c r="B1176">
        <v>63</v>
      </c>
      <c r="C1176">
        <v>1011.69404900342</v>
      </c>
      <c r="D1176">
        <v>1034.3879918232301</v>
      </c>
      <c r="E1176" t="s">
        <v>2885</v>
      </c>
      <c r="F1176" t="s">
        <v>3350</v>
      </c>
    </row>
    <row r="1177" spans="1:6" x14ac:dyDescent="0.35">
      <c r="A1177" t="str">
        <f t="shared" si="18"/>
        <v>ET15,64</v>
      </c>
      <c r="B1177">
        <v>64</v>
      </c>
      <c r="C1177">
        <v>936.04221598893298</v>
      </c>
      <c r="D1177">
        <v>955.73080244116102</v>
      </c>
      <c r="E1177" t="s">
        <v>2885</v>
      </c>
      <c r="F1177" t="s">
        <v>3350</v>
      </c>
    </row>
    <row r="1178" spans="1:6" x14ac:dyDescent="0.35">
      <c r="A1178" t="str">
        <f t="shared" si="18"/>
        <v>ET15,65</v>
      </c>
      <c r="B1178">
        <v>65</v>
      </c>
      <c r="C1178">
        <v>860.39038297444495</v>
      </c>
      <c r="D1178">
        <v>865.72664164918103</v>
      </c>
      <c r="E1178" t="s">
        <v>2885</v>
      </c>
      <c r="F1178" t="s">
        <v>3350</v>
      </c>
    </row>
    <row r="1179" spans="1:6" x14ac:dyDescent="0.35">
      <c r="A1179" t="str">
        <f t="shared" si="18"/>
        <v>ET15,66</v>
      </c>
      <c r="B1179">
        <v>66</v>
      </c>
      <c r="C1179">
        <v>784.738549959956</v>
      </c>
      <c r="D1179">
        <v>778.72783722478596</v>
      </c>
      <c r="E1179" t="s">
        <v>2885</v>
      </c>
      <c r="F1179" t="s">
        <v>3350</v>
      </c>
    </row>
    <row r="1180" spans="1:6" x14ac:dyDescent="0.35">
      <c r="A1180" t="str">
        <f t="shared" si="18"/>
        <v>ET15,67</v>
      </c>
      <c r="B1180">
        <v>67</v>
      </c>
      <c r="C1180">
        <v>709.08671694546797</v>
      </c>
      <c r="D1180">
        <v>709.08671694546797</v>
      </c>
      <c r="E1180" t="s">
        <v>2885</v>
      </c>
      <c r="F1180" t="s">
        <v>3350</v>
      </c>
    </row>
    <row r="1181" spans="1:6" x14ac:dyDescent="0.35">
      <c r="A1181" t="str">
        <f t="shared" si="18"/>
        <v>ET15,68</v>
      </c>
      <c r="B1181">
        <v>68</v>
      </c>
      <c r="C1181">
        <v>687.767408723681</v>
      </c>
      <c r="D1181">
        <v>666.98690719591195</v>
      </c>
      <c r="E1181" t="s">
        <v>2885</v>
      </c>
      <c r="F1181" t="s">
        <v>3350</v>
      </c>
    </row>
    <row r="1182" spans="1:6" x14ac:dyDescent="0.35">
      <c r="A1182" t="str">
        <f t="shared" si="18"/>
        <v>ET15,69</v>
      </c>
      <c r="B1182">
        <v>69</v>
      </c>
      <c r="C1182">
        <v>666.44810050189403</v>
      </c>
      <c r="D1182">
        <v>645.93722878958204</v>
      </c>
      <c r="E1182" t="s">
        <v>2885</v>
      </c>
      <c r="F1182" t="s">
        <v>3350</v>
      </c>
    </row>
    <row r="1183" spans="1:6" x14ac:dyDescent="0.35">
      <c r="A1183" t="str">
        <f t="shared" si="18"/>
        <v>ET15,70</v>
      </c>
      <c r="B1183">
        <v>70</v>
      </c>
      <c r="C1183">
        <v>645.12879228010604</v>
      </c>
      <c r="D1183">
        <v>635.27780114713698</v>
      </c>
      <c r="E1183" t="s">
        <v>2885</v>
      </c>
      <c r="F1183" t="s">
        <v>3350</v>
      </c>
    </row>
    <row r="1184" spans="1:6" x14ac:dyDescent="0.35">
      <c r="A1184" t="str">
        <f t="shared" si="18"/>
        <v>ET15,71</v>
      </c>
      <c r="B1184">
        <v>71</v>
      </c>
      <c r="C1184">
        <v>623.80948405831896</v>
      </c>
      <c r="D1184">
        <v>624.34874368923397</v>
      </c>
      <c r="E1184" t="s">
        <v>2885</v>
      </c>
      <c r="F1184" t="s">
        <v>3350</v>
      </c>
    </row>
    <row r="1185" spans="1:6" x14ac:dyDescent="0.35">
      <c r="A1185" t="str">
        <f t="shared" si="18"/>
        <v>ET15,72</v>
      </c>
      <c r="B1185">
        <v>72</v>
      </c>
      <c r="C1185">
        <v>602.49017583653199</v>
      </c>
      <c r="D1185">
        <v>602.49017583653199</v>
      </c>
      <c r="E1185" t="s">
        <v>2885</v>
      </c>
      <c r="F1185" t="s">
        <v>3350</v>
      </c>
    </row>
    <row r="1186" spans="1:6" x14ac:dyDescent="0.35">
      <c r="A1186" t="str">
        <f t="shared" si="18"/>
        <v>ET15,73</v>
      </c>
      <c r="B1186">
        <v>73</v>
      </c>
      <c r="C1186">
        <v>549.26190066069205</v>
      </c>
      <c r="D1186">
        <v>562.08373652635498</v>
      </c>
      <c r="E1186" t="s">
        <v>2885</v>
      </c>
      <c r="F1186" t="s">
        <v>3350</v>
      </c>
    </row>
    <row r="1187" spans="1:6" x14ac:dyDescent="0.35">
      <c r="A1187" t="str">
        <f t="shared" si="18"/>
        <v>ET15,74</v>
      </c>
      <c r="B1187">
        <v>74</v>
      </c>
      <c r="C1187">
        <v>496.03362548485302</v>
      </c>
      <c r="D1187">
        <v>507.67714276269101</v>
      </c>
      <c r="E1187" t="s">
        <v>2885</v>
      </c>
      <c r="F1187" t="s">
        <v>3350</v>
      </c>
    </row>
    <row r="1188" spans="1:6" x14ac:dyDescent="0.35">
      <c r="A1188" t="str">
        <f t="shared" si="18"/>
        <v>ET15,75</v>
      </c>
      <c r="B1188">
        <v>75</v>
      </c>
      <c r="C1188">
        <v>442.80535030901302</v>
      </c>
      <c r="D1188">
        <v>446.85963106619602</v>
      </c>
      <c r="E1188" t="s">
        <v>2885</v>
      </c>
      <c r="F1188" t="s">
        <v>3350</v>
      </c>
    </row>
    <row r="1189" spans="1:6" x14ac:dyDescent="0.35">
      <c r="A1189" t="str">
        <f t="shared" si="18"/>
        <v>ET15,76</v>
      </c>
      <c r="B1189">
        <v>76</v>
      </c>
      <c r="C1189">
        <v>389.57707513317399</v>
      </c>
      <c r="D1189">
        <v>387.22043795752597</v>
      </c>
      <c r="E1189" t="s">
        <v>2885</v>
      </c>
      <c r="F1189" t="s">
        <v>3350</v>
      </c>
    </row>
    <row r="1190" spans="1:6" x14ac:dyDescent="0.35">
      <c r="A1190" t="str">
        <f t="shared" si="18"/>
        <v>ET15,77</v>
      </c>
      <c r="B1190">
        <v>77</v>
      </c>
      <c r="C1190">
        <v>336.34879995733399</v>
      </c>
      <c r="D1190">
        <v>336.34879995733399</v>
      </c>
      <c r="E1190" t="s">
        <v>2885</v>
      </c>
      <c r="F1190" t="s">
        <v>3350</v>
      </c>
    </row>
    <row r="1191" spans="1:6" x14ac:dyDescent="0.35">
      <c r="A1191" t="str">
        <f t="shared" si="18"/>
        <v>ET15,78</v>
      </c>
      <c r="B1191">
        <v>78</v>
      </c>
      <c r="C1191">
        <v>314.07103996586699</v>
      </c>
      <c r="D1191">
        <v>299.80061586782398</v>
      </c>
      <c r="E1191" t="s">
        <v>2885</v>
      </c>
      <c r="F1191" t="s">
        <v>3350</v>
      </c>
    </row>
    <row r="1192" spans="1:6" x14ac:dyDescent="0.35">
      <c r="A1192" t="str">
        <f t="shared" si="18"/>
        <v>ET15,79</v>
      </c>
      <c r="B1192">
        <v>79</v>
      </c>
      <c r="C1192">
        <v>291.79327997439998</v>
      </c>
      <c r="D1192">
        <v>274.998433617393</v>
      </c>
      <c r="E1192" t="s">
        <v>2885</v>
      </c>
      <c r="F1192" t="s">
        <v>3350</v>
      </c>
    </row>
    <row r="1193" spans="1:6" x14ac:dyDescent="0.35">
      <c r="A1193" t="str">
        <f t="shared" si="18"/>
        <v>ET15,80</v>
      </c>
      <c r="B1193">
        <v>80</v>
      </c>
      <c r="C1193">
        <v>269.51551998293399</v>
      </c>
      <c r="D1193">
        <v>257.331463415982</v>
      </c>
      <c r="E1193" t="s">
        <v>2885</v>
      </c>
      <c r="F1193" t="s">
        <v>3350</v>
      </c>
    </row>
    <row r="1194" spans="1:6" x14ac:dyDescent="0.35">
      <c r="A1194" t="str">
        <f t="shared" si="18"/>
        <v>ET15,81</v>
      </c>
      <c r="B1194">
        <v>81</v>
      </c>
      <c r="C1194">
        <v>247.23775999146699</v>
      </c>
      <c r="D1194">
        <v>242.18891547353701</v>
      </c>
      <c r="E1194" t="s">
        <v>2885</v>
      </c>
      <c r="F1194" t="s">
        <v>3350</v>
      </c>
    </row>
    <row r="1195" spans="1:6" x14ac:dyDescent="0.35">
      <c r="A1195" t="str">
        <f t="shared" si="18"/>
        <v>ET15,82</v>
      </c>
      <c r="B1195">
        <v>82</v>
      </c>
      <c r="C1195">
        <v>224.96</v>
      </c>
      <c r="D1195">
        <v>224.96</v>
      </c>
      <c r="E1195" t="s">
        <v>2885</v>
      </c>
      <c r="F1195" t="s">
        <v>3350</v>
      </c>
    </row>
    <row r="1196" spans="1:6" x14ac:dyDescent="0.35">
      <c r="A1196" t="str">
        <f t="shared" si="18"/>
        <v>ET15,83</v>
      </c>
      <c r="B1196">
        <v>83</v>
      </c>
      <c r="C1196">
        <v>198.1472</v>
      </c>
      <c r="D1196">
        <v>202.19195706920399</v>
      </c>
      <c r="E1196" t="s">
        <v>2885</v>
      </c>
      <c r="F1196" t="s">
        <v>3350</v>
      </c>
    </row>
    <row r="1197" spans="1:6" x14ac:dyDescent="0.35">
      <c r="A1197" t="str">
        <f t="shared" si="18"/>
        <v>ET15,84</v>
      </c>
      <c r="B1197">
        <v>84</v>
      </c>
      <c r="C1197">
        <v>171.33439999999999</v>
      </c>
      <c r="D1197">
        <v>175.06414621053301</v>
      </c>
      <c r="E1197" t="s">
        <v>2885</v>
      </c>
      <c r="F1197" t="s">
        <v>3350</v>
      </c>
    </row>
    <row r="1198" spans="1:6" x14ac:dyDescent="0.35">
      <c r="A1198" t="str">
        <f t="shared" si="18"/>
        <v>ET15,85</v>
      </c>
      <c r="B1198">
        <v>85</v>
      </c>
      <c r="C1198">
        <v>144.52160000000001</v>
      </c>
      <c r="D1198">
        <v>145.91395681725999</v>
      </c>
      <c r="E1198" t="s">
        <v>2885</v>
      </c>
      <c r="F1198" t="s">
        <v>3350</v>
      </c>
    </row>
    <row r="1199" spans="1:6" x14ac:dyDescent="0.35">
      <c r="A1199" t="str">
        <f t="shared" si="18"/>
        <v>ET15,86</v>
      </c>
      <c r="B1199">
        <v>86</v>
      </c>
      <c r="C1199">
        <v>117.7088</v>
      </c>
      <c r="D1199">
        <v>117.07877828265801</v>
      </c>
      <c r="E1199" t="s">
        <v>2885</v>
      </c>
      <c r="F1199" t="s">
        <v>3350</v>
      </c>
    </row>
    <row r="1200" spans="1:6" x14ac:dyDescent="0.35">
      <c r="A1200" t="str">
        <f t="shared" si="18"/>
        <v>ET15,87</v>
      </c>
      <c r="B1200">
        <v>87</v>
      </c>
      <c r="C1200">
        <v>90.896000000000001</v>
      </c>
      <c r="D1200">
        <v>90.896000000000001</v>
      </c>
      <c r="E1200" t="s">
        <v>2885</v>
      </c>
      <c r="F1200" t="s">
        <v>3350</v>
      </c>
    </row>
    <row r="1201" spans="1:6" x14ac:dyDescent="0.35">
      <c r="A1201" t="str">
        <f t="shared" si="18"/>
        <v>ET15,88</v>
      </c>
      <c r="B1201">
        <v>88</v>
      </c>
      <c r="C1201">
        <v>76.646799999999999</v>
      </c>
      <c r="D1201">
        <v>69.207597433515602</v>
      </c>
      <c r="E1201" t="s">
        <v>2885</v>
      </c>
      <c r="F1201" t="s">
        <v>3350</v>
      </c>
    </row>
    <row r="1202" spans="1:6" x14ac:dyDescent="0.35">
      <c r="A1202" t="str">
        <f t="shared" si="18"/>
        <v>ET15,89</v>
      </c>
      <c r="B1202">
        <v>89</v>
      </c>
      <c r="C1202">
        <v>62.397599999999997</v>
      </c>
      <c r="D1202">
        <v>51.873890331260696</v>
      </c>
      <c r="E1202" t="s">
        <v>2885</v>
      </c>
      <c r="F1202" t="s">
        <v>3350</v>
      </c>
    </row>
    <row r="1203" spans="1:6" x14ac:dyDescent="0.35">
      <c r="A1203" t="str">
        <f t="shared" si="18"/>
        <v>ET15,90</v>
      </c>
      <c r="B1203">
        <v>90</v>
      </c>
      <c r="C1203">
        <v>48.148400000000002</v>
      </c>
      <c r="D1203">
        <v>38.259784512248103</v>
      </c>
      <c r="E1203" t="s">
        <v>2885</v>
      </c>
      <c r="F1203" t="s">
        <v>3350</v>
      </c>
    </row>
    <row r="1204" spans="1:6" x14ac:dyDescent="0.35">
      <c r="A1204" t="str">
        <f t="shared" si="18"/>
        <v>ET15,91</v>
      </c>
      <c r="B1204">
        <v>91</v>
      </c>
      <c r="C1204">
        <v>33.8992</v>
      </c>
      <c r="D1204">
        <v>27.7301857954903</v>
      </c>
      <c r="E1204" t="s">
        <v>2885</v>
      </c>
      <c r="F1204" t="s">
        <v>3350</v>
      </c>
    </row>
    <row r="1205" spans="1:6" x14ac:dyDescent="0.35">
      <c r="A1205" t="str">
        <f t="shared" si="18"/>
        <v>ET15,92</v>
      </c>
      <c r="B1205">
        <v>92</v>
      </c>
      <c r="C1205">
        <v>19.649999999999999</v>
      </c>
      <c r="D1205">
        <v>19.649999999999999</v>
      </c>
      <c r="E1205" t="s">
        <v>2885</v>
      </c>
      <c r="F1205" t="s">
        <v>3350</v>
      </c>
    </row>
    <row r="1206" spans="1:6" x14ac:dyDescent="0.35">
      <c r="A1206" t="str">
        <f t="shared" si="18"/>
        <v>ET15,93</v>
      </c>
      <c r="B1206">
        <v>93</v>
      </c>
      <c r="C1206">
        <v>16.184000000000001</v>
      </c>
      <c r="D1206">
        <v>13.4525971967338</v>
      </c>
      <c r="E1206" t="s">
        <v>2885</v>
      </c>
      <c r="F1206" t="s">
        <v>3350</v>
      </c>
    </row>
    <row r="1207" spans="1:6" x14ac:dyDescent="0.35">
      <c r="A1207" t="str">
        <f t="shared" si="18"/>
        <v>ET15,94</v>
      </c>
      <c r="B1207">
        <v>94</v>
      </c>
      <c r="C1207">
        <v>12.718</v>
      </c>
      <c r="D1207">
        <v>8.8452044644243006</v>
      </c>
      <c r="E1207" t="s">
        <v>2885</v>
      </c>
      <c r="F1207" t="s">
        <v>3350</v>
      </c>
    </row>
    <row r="1208" spans="1:6" x14ac:dyDescent="0.35">
      <c r="A1208" t="str">
        <f t="shared" si="18"/>
        <v>ET15,95</v>
      </c>
      <c r="B1208">
        <v>95</v>
      </c>
      <c r="C1208">
        <v>9.2520000000000007</v>
      </c>
      <c r="D1208">
        <v>5.6035131337478399</v>
      </c>
      <c r="E1208" t="s">
        <v>2885</v>
      </c>
      <c r="F1208" t="s">
        <v>3350</v>
      </c>
    </row>
    <row r="1209" spans="1:6" x14ac:dyDescent="0.35">
      <c r="A1209" t="str">
        <f t="shared" si="18"/>
        <v>ET15,96</v>
      </c>
      <c r="B1209">
        <v>96</v>
      </c>
      <c r="C1209">
        <v>5.7859999999999996</v>
      </c>
      <c r="D1209">
        <v>3.5032145353809199</v>
      </c>
      <c r="E1209" t="s">
        <v>2885</v>
      </c>
      <c r="F1209" t="s">
        <v>3350</v>
      </c>
    </row>
    <row r="1210" spans="1:6" x14ac:dyDescent="0.35">
      <c r="A1210" t="str">
        <f t="shared" si="18"/>
        <v>ET15,97</v>
      </c>
      <c r="B1210">
        <v>97</v>
      </c>
      <c r="C1210">
        <v>2.3199999999999998</v>
      </c>
      <c r="D1210">
        <v>2.3199999999999901</v>
      </c>
      <c r="E1210" t="s">
        <v>2885</v>
      </c>
      <c r="F1210" t="s">
        <v>3350</v>
      </c>
    </row>
    <row r="1211" spans="1:6" x14ac:dyDescent="0.35">
      <c r="A1211" t="str">
        <f t="shared" si="18"/>
        <v>ET15,98</v>
      </c>
      <c r="B1211">
        <v>98</v>
      </c>
      <c r="C1211">
        <v>2.2133333333333298</v>
      </c>
      <c r="D1211">
        <v>1.8284581146319701</v>
      </c>
      <c r="E1211" t="s">
        <v>2885</v>
      </c>
      <c r="F1211" t="s">
        <v>3350</v>
      </c>
    </row>
    <row r="1212" spans="1:6" x14ac:dyDescent="0.35">
      <c r="A1212" t="str">
        <f t="shared" si="18"/>
        <v>ET15,99</v>
      </c>
      <c r="B1212">
        <v>99</v>
      </c>
      <c r="C1212">
        <v>2.10666666666667</v>
      </c>
      <c r="D1212">
        <v>1.7987664917055799</v>
      </c>
      <c r="E1212" t="s">
        <v>2885</v>
      </c>
      <c r="F1212" t="s">
        <v>3350</v>
      </c>
    </row>
    <row r="1213" spans="1:6" x14ac:dyDescent="0.35">
      <c r="A1213" t="str">
        <f t="shared" si="18"/>
        <v>ET15,100</v>
      </c>
      <c r="B1213">
        <v>100</v>
      </c>
      <c r="C1213">
        <v>2</v>
      </c>
      <c r="D1213">
        <v>2</v>
      </c>
      <c r="E1213" t="s">
        <v>2885</v>
      </c>
      <c r="F1213" t="s">
        <v>3350</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F8ED1-FB4E-4C6D-874F-DB415552ADF0}">
  <dimension ref="A1:F1213"/>
  <sheetViews>
    <sheetView workbookViewId="0">
      <selection activeCell="A2" sqref="A2:A1213"/>
    </sheetView>
  </sheetViews>
  <sheetFormatPr defaultRowHeight="14.5" x14ac:dyDescent="0.35"/>
  <cols>
    <col min="1" max="1" width="9.54296875" bestFit="1" customWidth="1"/>
    <col min="2" max="2" width="3.81640625" bestFit="1" customWidth="1"/>
    <col min="3" max="4" width="11.81640625" bestFit="1" customWidth="1"/>
    <col min="5" max="5" width="10.453125" bestFit="1" customWidth="1"/>
    <col min="6" max="6" width="35.81640625" bestFit="1" customWidth="1"/>
  </cols>
  <sheetData>
    <row r="1" spans="1:6" x14ac:dyDescent="0.35">
      <c r="A1" s="404" t="s">
        <v>2834</v>
      </c>
      <c r="B1" s="404" t="s">
        <v>115</v>
      </c>
      <c r="C1" s="404" t="s">
        <v>3417</v>
      </c>
      <c r="D1" s="404" t="s">
        <v>3418</v>
      </c>
      <c r="E1" s="404" t="s">
        <v>2843</v>
      </c>
      <c r="F1" s="404" t="s">
        <v>2844</v>
      </c>
    </row>
    <row r="2" spans="1:6" x14ac:dyDescent="0.35">
      <c r="A2" t="str">
        <f>_xlfn.CONCAT(E2,",",B2)</f>
        <v>ET,&lt;1</v>
      </c>
      <c r="B2" t="s">
        <v>119</v>
      </c>
      <c r="C2">
        <v>1814239.5869043099</v>
      </c>
      <c r="D2">
        <v>1814239.5869043099</v>
      </c>
      <c r="E2" t="s">
        <v>2849</v>
      </c>
      <c r="F2" t="s">
        <v>594</v>
      </c>
    </row>
    <row r="3" spans="1:6" x14ac:dyDescent="0.35">
      <c r="A3" t="str">
        <f t="shared" ref="A3:A66" si="0">_xlfn.CONCAT(E3,",",B3)</f>
        <v>ET,1</v>
      </c>
      <c r="B3">
        <v>1</v>
      </c>
      <c r="C3">
        <v>1745378.0950891201</v>
      </c>
      <c r="D3">
        <v>1740186.0898933699</v>
      </c>
      <c r="E3" t="s">
        <v>2849</v>
      </c>
      <c r="F3" t="s">
        <v>594</v>
      </c>
    </row>
    <row r="4" spans="1:6" x14ac:dyDescent="0.35">
      <c r="A4" t="str">
        <f t="shared" si="0"/>
        <v>ET,2</v>
      </c>
      <c r="B4">
        <v>2</v>
      </c>
      <c r="C4">
        <v>1676516.60327392</v>
      </c>
      <c r="D4">
        <v>1676516.60327392</v>
      </c>
      <c r="E4" t="s">
        <v>2849</v>
      </c>
      <c r="F4" t="s">
        <v>594</v>
      </c>
    </row>
    <row r="5" spans="1:6" x14ac:dyDescent="0.35">
      <c r="A5" t="str">
        <f t="shared" si="0"/>
        <v>ET,3</v>
      </c>
      <c r="B5">
        <v>3</v>
      </c>
      <c r="C5">
        <v>1650033.6026191399</v>
      </c>
      <c r="D5">
        <v>1630948.99271945</v>
      </c>
      <c r="E5" t="s">
        <v>2849</v>
      </c>
      <c r="F5" t="s">
        <v>594</v>
      </c>
    </row>
    <row r="6" spans="1:6" x14ac:dyDescent="0.35">
      <c r="A6" t="str">
        <f t="shared" si="0"/>
        <v>ET,4</v>
      </c>
      <c r="B6">
        <v>4</v>
      </c>
      <c r="C6">
        <v>1623550.6019643501</v>
      </c>
      <c r="D6">
        <v>1600536.5450313899</v>
      </c>
      <c r="E6" t="s">
        <v>2849</v>
      </c>
      <c r="F6" t="s">
        <v>594</v>
      </c>
    </row>
    <row r="7" spans="1:6" x14ac:dyDescent="0.35">
      <c r="A7" t="str">
        <f t="shared" si="0"/>
        <v>ET,5</v>
      </c>
      <c r="B7">
        <v>5</v>
      </c>
      <c r="C7">
        <v>1597067.60130957</v>
      </c>
      <c r="D7">
        <v>1579666.4022931801</v>
      </c>
      <c r="E7" t="s">
        <v>2849</v>
      </c>
      <c r="F7" t="s">
        <v>594</v>
      </c>
    </row>
    <row r="8" spans="1:6" x14ac:dyDescent="0.35">
      <c r="A8" t="str">
        <f t="shared" si="0"/>
        <v>ET,6</v>
      </c>
      <c r="B8">
        <v>6</v>
      </c>
      <c r="C8">
        <v>1570584.6006547799</v>
      </c>
      <c r="D8">
        <v>1562725.7065882301</v>
      </c>
      <c r="E8" t="s">
        <v>2849</v>
      </c>
      <c r="F8" t="s">
        <v>594</v>
      </c>
    </row>
    <row r="9" spans="1:6" x14ac:dyDescent="0.35">
      <c r="A9" t="str">
        <f t="shared" si="0"/>
        <v>ET,7</v>
      </c>
      <c r="B9">
        <v>7</v>
      </c>
      <c r="C9">
        <v>1544101.6</v>
      </c>
      <c r="D9">
        <v>1544101.6</v>
      </c>
      <c r="E9" t="s">
        <v>2849</v>
      </c>
      <c r="F9" t="s">
        <v>594</v>
      </c>
    </row>
    <row r="10" spans="1:6" x14ac:dyDescent="0.35">
      <c r="A10" t="str">
        <f t="shared" si="0"/>
        <v>ET,8</v>
      </c>
      <c r="B10">
        <v>8</v>
      </c>
      <c r="C10">
        <v>1515244.2</v>
      </c>
      <c r="D10">
        <v>1519545.5023980699</v>
      </c>
      <c r="E10" t="s">
        <v>2849</v>
      </c>
      <c r="F10" t="s">
        <v>594</v>
      </c>
    </row>
    <row r="11" spans="1:6" x14ac:dyDescent="0.35">
      <c r="A11" t="str">
        <f t="shared" si="0"/>
        <v>ET,9</v>
      </c>
      <c r="B11">
        <v>9</v>
      </c>
      <c r="C11">
        <v>1486386.8</v>
      </c>
      <c r="D11">
        <v>1490265.94479668</v>
      </c>
      <c r="E11" t="s">
        <v>2849</v>
      </c>
      <c r="F11" t="s">
        <v>594</v>
      </c>
    </row>
    <row r="12" spans="1:6" x14ac:dyDescent="0.35">
      <c r="A12" t="str">
        <f t="shared" si="0"/>
        <v>ET,10</v>
      </c>
      <c r="B12">
        <v>10</v>
      </c>
      <c r="C12">
        <v>1457529.4</v>
      </c>
      <c r="D12">
        <v>1458835.7359962701</v>
      </c>
      <c r="E12" t="s">
        <v>2849</v>
      </c>
      <c r="F12" t="s">
        <v>594</v>
      </c>
    </row>
    <row r="13" spans="1:6" x14ac:dyDescent="0.35">
      <c r="A13" t="str">
        <f t="shared" si="0"/>
        <v>ET,11</v>
      </c>
      <c r="B13">
        <v>11</v>
      </c>
      <c r="C13">
        <v>1428672</v>
      </c>
      <c r="D13">
        <v>1427827.6847972299</v>
      </c>
      <c r="E13" t="s">
        <v>2849</v>
      </c>
      <c r="F13" t="s">
        <v>594</v>
      </c>
    </row>
    <row r="14" spans="1:6" x14ac:dyDescent="0.35">
      <c r="A14" t="str">
        <f t="shared" si="0"/>
        <v>ET,12</v>
      </c>
      <c r="B14">
        <v>12</v>
      </c>
      <c r="C14">
        <v>1399814.6</v>
      </c>
      <c r="D14">
        <v>1399814.6</v>
      </c>
      <c r="E14" t="s">
        <v>2849</v>
      </c>
      <c r="F14" t="s">
        <v>594</v>
      </c>
    </row>
    <row r="15" spans="1:6" x14ac:dyDescent="0.35">
      <c r="A15" t="str">
        <f t="shared" si="0"/>
        <v>ET,13</v>
      </c>
      <c r="B15">
        <v>13</v>
      </c>
      <c r="C15">
        <v>1381579.56</v>
      </c>
      <c r="D15">
        <v>1376680.6297645399</v>
      </c>
      <c r="E15" t="s">
        <v>2849</v>
      </c>
      <c r="F15" t="s">
        <v>594</v>
      </c>
    </row>
    <row r="16" spans="1:6" x14ac:dyDescent="0.35">
      <c r="A16" t="str">
        <f t="shared" si="0"/>
        <v>ET,14</v>
      </c>
      <c r="B16">
        <v>14</v>
      </c>
      <c r="C16">
        <v>1363344.52</v>
      </c>
      <c r="D16">
        <v>1357555.27968905</v>
      </c>
      <c r="E16" t="s">
        <v>2849</v>
      </c>
      <c r="F16" t="s">
        <v>594</v>
      </c>
    </row>
    <row r="17" spans="1:6" x14ac:dyDescent="0.35">
      <c r="A17" t="str">
        <f t="shared" si="0"/>
        <v>ET,15</v>
      </c>
      <c r="B17">
        <v>15</v>
      </c>
      <c r="C17">
        <v>1345109.48</v>
      </c>
      <c r="D17">
        <v>1340879.3947312899</v>
      </c>
      <c r="E17" t="s">
        <v>2849</v>
      </c>
      <c r="F17" t="s">
        <v>594</v>
      </c>
    </row>
    <row r="18" spans="1:6" x14ac:dyDescent="0.35">
      <c r="A18" t="str">
        <f t="shared" si="0"/>
        <v>ET,16</v>
      </c>
      <c r="B18">
        <v>16</v>
      </c>
      <c r="C18">
        <v>1326874.44</v>
      </c>
      <c r="D18">
        <v>1325093.8198490201</v>
      </c>
      <c r="E18" t="s">
        <v>2849</v>
      </c>
      <c r="F18" t="s">
        <v>594</v>
      </c>
    </row>
    <row r="19" spans="1:6" x14ac:dyDescent="0.35">
      <c r="A19" t="str">
        <f t="shared" si="0"/>
        <v>ET,17</v>
      </c>
      <c r="B19">
        <v>17</v>
      </c>
      <c r="C19">
        <v>1308639.3999999999</v>
      </c>
      <c r="D19">
        <v>1308639.3999999999</v>
      </c>
      <c r="E19" t="s">
        <v>2849</v>
      </c>
      <c r="F19" t="s">
        <v>594</v>
      </c>
    </row>
    <row r="20" spans="1:6" x14ac:dyDescent="0.35">
      <c r="A20" t="str">
        <f t="shared" si="0"/>
        <v>ET,18</v>
      </c>
      <c r="B20">
        <v>18</v>
      </c>
      <c r="C20">
        <v>1284138.8400000001</v>
      </c>
      <c r="D20">
        <v>1290151.9593437801</v>
      </c>
      <c r="E20" t="s">
        <v>2849</v>
      </c>
      <c r="F20" t="s">
        <v>594</v>
      </c>
    </row>
    <row r="21" spans="1:6" x14ac:dyDescent="0.35">
      <c r="A21" t="str">
        <f t="shared" si="0"/>
        <v>ET,19</v>
      </c>
      <c r="B21">
        <v>19</v>
      </c>
      <c r="C21">
        <v>1259638.28</v>
      </c>
      <c r="D21">
        <v>1269047.23884712</v>
      </c>
      <c r="E21" t="s">
        <v>2849</v>
      </c>
      <c r="F21" t="s">
        <v>594</v>
      </c>
    </row>
    <row r="22" spans="1:6" x14ac:dyDescent="0.35">
      <c r="A22" t="str">
        <f t="shared" si="0"/>
        <v>ET,20</v>
      </c>
      <c r="B22">
        <v>20</v>
      </c>
      <c r="C22">
        <v>1235137.72</v>
      </c>
      <c r="D22">
        <v>1244935.9586785601</v>
      </c>
      <c r="E22" t="s">
        <v>2849</v>
      </c>
      <c r="F22" t="s">
        <v>594</v>
      </c>
    </row>
    <row r="23" spans="1:6" x14ac:dyDescent="0.35">
      <c r="A23" t="str">
        <f t="shared" si="0"/>
        <v>ET,21</v>
      </c>
      <c r="B23">
        <v>21</v>
      </c>
      <c r="C23">
        <v>1210637.1599999999</v>
      </c>
      <c r="D23">
        <v>1217428.8390066701</v>
      </c>
      <c r="E23" t="s">
        <v>2849</v>
      </c>
      <c r="F23" t="s">
        <v>594</v>
      </c>
    </row>
    <row r="24" spans="1:6" x14ac:dyDescent="0.35">
      <c r="A24" t="str">
        <f t="shared" si="0"/>
        <v>ET,22</v>
      </c>
      <c r="B24">
        <v>22</v>
      </c>
      <c r="C24">
        <v>1186136.6000000001</v>
      </c>
      <c r="D24">
        <v>1186136.6000000001</v>
      </c>
      <c r="E24" t="s">
        <v>2849</v>
      </c>
      <c r="F24" t="s">
        <v>594</v>
      </c>
    </row>
    <row r="25" spans="1:6" x14ac:dyDescent="0.35">
      <c r="A25" t="str">
        <f t="shared" si="0"/>
        <v>ET,23</v>
      </c>
      <c r="B25">
        <v>23</v>
      </c>
      <c r="C25">
        <v>1144498.8400000001</v>
      </c>
      <c r="D25">
        <v>1150819.35366034</v>
      </c>
      <c r="E25" t="s">
        <v>2849</v>
      </c>
      <c r="F25" t="s">
        <v>594</v>
      </c>
    </row>
    <row r="26" spans="1:6" x14ac:dyDescent="0.35">
      <c r="A26" t="str">
        <f t="shared" si="0"/>
        <v>ET,24</v>
      </c>
      <c r="B26">
        <v>24</v>
      </c>
      <c r="C26">
        <v>1102861.08</v>
      </c>
      <c r="D26">
        <v>1111834.7793224801</v>
      </c>
      <c r="E26" t="s">
        <v>2849</v>
      </c>
      <c r="F26" t="s">
        <v>594</v>
      </c>
    </row>
    <row r="27" spans="1:6" x14ac:dyDescent="0.35">
      <c r="A27" t="str">
        <f t="shared" si="0"/>
        <v>ET,25</v>
      </c>
      <c r="B27">
        <v>25</v>
      </c>
      <c r="C27">
        <v>1061223.32</v>
      </c>
      <c r="D27">
        <v>1069689.9481544499</v>
      </c>
      <c r="E27" t="s">
        <v>2849</v>
      </c>
      <c r="F27" t="s">
        <v>594</v>
      </c>
    </row>
    <row r="28" spans="1:6" x14ac:dyDescent="0.35">
      <c r="A28" t="str">
        <f t="shared" si="0"/>
        <v>ET,26</v>
      </c>
      <c r="B28">
        <v>26</v>
      </c>
      <c r="C28">
        <v>1019585.56</v>
      </c>
      <c r="D28">
        <v>1024891.93132428</v>
      </c>
      <c r="E28" t="s">
        <v>2849</v>
      </c>
      <c r="F28" t="s">
        <v>594</v>
      </c>
    </row>
    <row r="29" spans="1:6" x14ac:dyDescent="0.35">
      <c r="A29" t="str">
        <f t="shared" si="0"/>
        <v>ET,27</v>
      </c>
      <c r="B29">
        <v>27</v>
      </c>
      <c r="C29">
        <v>977947.8</v>
      </c>
      <c r="D29">
        <v>977947.8</v>
      </c>
      <c r="E29" t="s">
        <v>2849</v>
      </c>
      <c r="F29" t="s">
        <v>594</v>
      </c>
    </row>
    <row r="30" spans="1:6" x14ac:dyDescent="0.35">
      <c r="A30" t="str">
        <f t="shared" si="0"/>
        <v>ET,28</v>
      </c>
      <c r="B30">
        <v>28</v>
      </c>
      <c r="C30">
        <v>932812.2</v>
      </c>
      <c r="D30">
        <v>929552.52041485405</v>
      </c>
      <c r="E30" t="s">
        <v>2849</v>
      </c>
      <c r="F30" t="s">
        <v>594</v>
      </c>
    </row>
    <row r="31" spans="1:6" x14ac:dyDescent="0.35">
      <c r="A31" t="str">
        <f t="shared" si="0"/>
        <v>ET,29</v>
      </c>
      <c r="B31">
        <v>29</v>
      </c>
      <c r="C31">
        <v>887676.6</v>
      </c>
      <c r="D31">
        <v>881152.63906295504</v>
      </c>
      <c r="E31" t="s">
        <v>2849</v>
      </c>
      <c r="F31" t="s">
        <v>594</v>
      </c>
    </row>
    <row r="32" spans="1:6" x14ac:dyDescent="0.35">
      <c r="A32" t="str">
        <f t="shared" si="0"/>
        <v>ET,30</v>
      </c>
      <c r="B32">
        <v>30</v>
      </c>
      <c r="C32">
        <v>842541</v>
      </c>
      <c r="D32">
        <v>834382.597503628</v>
      </c>
      <c r="E32" t="s">
        <v>2849</v>
      </c>
      <c r="F32" t="s">
        <v>594</v>
      </c>
    </row>
    <row r="33" spans="1:6" x14ac:dyDescent="0.35">
      <c r="A33" t="str">
        <f t="shared" si="0"/>
        <v>ET,31</v>
      </c>
      <c r="B33">
        <v>31</v>
      </c>
      <c r="C33">
        <v>797405.4</v>
      </c>
      <c r="D33">
        <v>790876.83729620103</v>
      </c>
      <c r="E33" t="s">
        <v>2849</v>
      </c>
      <c r="F33" t="s">
        <v>594</v>
      </c>
    </row>
    <row r="34" spans="1:6" x14ac:dyDescent="0.35">
      <c r="A34" t="str">
        <f t="shared" si="0"/>
        <v>ET,32</v>
      </c>
      <c r="B34">
        <v>32</v>
      </c>
      <c r="C34">
        <v>752269.8</v>
      </c>
      <c r="D34">
        <v>752269.8</v>
      </c>
      <c r="E34" t="s">
        <v>2849</v>
      </c>
      <c r="F34" t="s">
        <v>594</v>
      </c>
    </row>
    <row r="35" spans="1:6" x14ac:dyDescent="0.35">
      <c r="A35" t="str">
        <f t="shared" si="0"/>
        <v>ET,33</v>
      </c>
      <c r="B35">
        <v>33</v>
      </c>
      <c r="C35">
        <v>725461.76</v>
      </c>
      <c r="D35">
        <v>719622.39668024099</v>
      </c>
      <c r="E35" t="s">
        <v>2849</v>
      </c>
      <c r="F35" t="s">
        <v>594</v>
      </c>
    </row>
    <row r="36" spans="1:6" x14ac:dyDescent="0.35">
      <c r="A36" t="str">
        <f t="shared" si="0"/>
        <v>ET,34</v>
      </c>
      <c r="B36">
        <v>34</v>
      </c>
      <c r="C36">
        <v>698653.72</v>
      </c>
      <c r="D36">
        <v>691701.41642569902</v>
      </c>
      <c r="E36" t="s">
        <v>2849</v>
      </c>
      <c r="F36" t="s">
        <v>594</v>
      </c>
    </row>
    <row r="37" spans="1:6" x14ac:dyDescent="0.35">
      <c r="A37" t="str">
        <f t="shared" si="0"/>
        <v>ET,35</v>
      </c>
      <c r="B37">
        <v>35</v>
      </c>
      <c r="C37">
        <v>671845.68</v>
      </c>
      <c r="D37">
        <v>666700.11783103505</v>
      </c>
      <c r="E37" t="s">
        <v>2849</v>
      </c>
      <c r="F37" t="s">
        <v>594</v>
      </c>
    </row>
    <row r="38" spans="1:6" x14ac:dyDescent="0.35">
      <c r="A38" t="str">
        <f t="shared" si="0"/>
        <v>ET,36</v>
      </c>
      <c r="B38">
        <v>36</v>
      </c>
      <c r="C38">
        <v>645037.64</v>
      </c>
      <c r="D38">
        <v>642811.75949091499</v>
      </c>
      <c r="E38" t="s">
        <v>2849</v>
      </c>
      <c r="F38" t="s">
        <v>594</v>
      </c>
    </row>
    <row r="39" spans="1:6" x14ac:dyDescent="0.35">
      <c r="A39" t="str">
        <f t="shared" si="0"/>
        <v>ET,37</v>
      </c>
      <c r="B39">
        <v>37</v>
      </c>
      <c r="C39">
        <v>618229.6</v>
      </c>
      <c r="D39">
        <v>618229.6</v>
      </c>
      <c r="E39" t="s">
        <v>2849</v>
      </c>
      <c r="F39" t="s">
        <v>594</v>
      </c>
    </row>
    <row r="40" spans="1:6" x14ac:dyDescent="0.35">
      <c r="A40" t="str">
        <f t="shared" si="0"/>
        <v>ET,38</v>
      </c>
      <c r="B40">
        <v>38</v>
      </c>
      <c r="C40">
        <v>592404.6</v>
      </c>
      <c r="D40">
        <v>591686.32806418103</v>
      </c>
      <c r="E40" t="s">
        <v>2849</v>
      </c>
      <c r="F40" t="s">
        <v>594</v>
      </c>
    </row>
    <row r="41" spans="1:6" x14ac:dyDescent="0.35">
      <c r="A41" t="str">
        <f t="shared" si="0"/>
        <v>ET,39</v>
      </c>
      <c r="B41">
        <v>39</v>
      </c>
      <c r="C41">
        <v>566579.6</v>
      </c>
      <c r="D41">
        <v>564072.35283425101</v>
      </c>
      <c r="E41" t="s">
        <v>2849</v>
      </c>
      <c r="F41" t="s">
        <v>594</v>
      </c>
    </row>
    <row r="42" spans="1:6" x14ac:dyDescent="0.35">
      <c r="A42" t="str">
        <f t="shared" si="0"/>
        <v>ET,40</v>
      </c>
      <c r="B42">
        <v>40</v>
      </c>
      <c r="C42">
        <v>540754.6</v>
      </c>
      <c r="D42">
        <v>536817.51357223105</v>
      </c>
      <c r="E42" t="s">
        <v>2849</v>
      </c>
      <c r="F42" t="s">
        <v>594</v>
      </c>
    </row>
    <row r="43" spans="1:6" x14ac:dyDescent="0.35">
      <c r="A43" t="str">
        <f t="shared" si="0"/>
        <v>ET,41</v>
      </c>
      <c r="B43">
        <v>41</v>
      </c>
      <c r="C43">
        <v>514929.6</v>
      </c>
      <c r="D43">
        <v>511351.64954014</v>
      </c>
      <c r="E43" t="s">
        <v>2849</v>
      </c>
      <c r="F43" t="s">
        <v>594</v>
      </c>
    </row>
    <row r="44" spans="1:6" x14ac:dyDescent="0.35">
      <c r="A44" t="str">
        <f t="shared" si="0"/>
        <v>ET,42</v>
      </c>
      <c r="B44">
        <v>42</v>
      </c>
      <c r="C44">
        <v>489104.6</v>
      </c>
      <c r="D44">
        <v>489104.6</v>
      </c>
      <c r="E44" t="s">
        <v>2849</v>
      </c>
      <c r="F44" t="s">
        <v>594</v>
      </c>
    </row>
    <row r="45" spans="1:6" x14ac:dyDescent="0.35">
      <c r="A45" t="str">
        <f t="shared" si="0"/>
        <v>ET,43</v>
      </c>
      <c r="B45">
        <v>43</v>
      </c>
      <c r="C45">
        <v>474142.88</v>
      </c>
      <c r="D45">
        <v>471011.00466303597</v>
      </c>
      <c r="E45" t="s">
        <v>2849</v>
      </c>
      <c r="F45" t="s">
        <v>594</v>
      </c>
    </row>
    <row r="46" spans="1:6" x14ac:dyDescent="0.35">
      <c r="A46" t="str">
        <f t="shared" si="0"/>
        <v>ET,44</v>
      </c>
      <c r="B46">
        <v>44</v>
      </c>
      <c r="C46">
        <v>459181.16</v>
      </c>
      <c r="D46">
        <v>456024.70503729797</v>
      </c>
      <c r="E46" t="s">
        <v>2849</v>
      </c>
      <c r="F46" t="s">
        <v>594</v>
      </c>
    </row>
    <row r="47" spans="1:6" x14ac:dyDescent="0.35">
      <c r="A47" t="str">
        <f t="shared" si="0"/>
        <v>ET,45</v>
      </c>
      <c r="B47">
        <v>45</v>
      </c>
      <c r="C47">
        <v>444219.44</v>
      </c>
      <c r="D47">
        <v>442604.34308004199</v>
      </c>
      <c r="E47" t="s">
        <v>2849</v>
      </c>
      <c r="F47" t="s">
        <v>594</v>
      </c>
    </row>
    <row r="48" spans="1:6" x14ac:dyDescent="0.35">
      <c r="A48" t="str">
        <f t="shared" si="0"/>
        <v>ET,46</v>
      </c>
      <c r="B48">
        <v>46</v>
      </c>
      <c r="C48">
        <v>429257.72</v>
      </c>
      <c r="D48">
        <v>429208.56074852397</v>
      </c>
      <c r="E48" t="s">
        <v>2849</v>
      </c>
      <c r="F48" t="s">
        <v>594</v>
      </c>
    </row>
    <row r="49" spans="1:6" x14ac:dyDescent="0.35">
      <c r="A49" t="str">
        <f t="shared" si="0"/>
        <v>ET,47</v>
      </c>
      <c r="B49">
        <v>47</v>
      </c>
      <c r="C49">
        <v>414296</v>
      </c>
      <c r="D49">
        <v>414296</v>
      </c>
      <c r="E49" t="s">
        <v>2849</v>
      </c>
      <c r="F49" t="s">
        <v>594</v>
      </c>
    </row>
    <row r="50" spans="1:6" x14ac:dyDescent="0.35">
      <c r="A50" t="str">
        <f t="shared" si="0"/>
        <v>ET,48</v>
      </c>
      <c r="B50">
        <v>48</v>
      </c>
      <c r="C50">
        <v>394148.36</v>
      </c>
      <c r="D50">
        <v>396729.49328367598</v>
      </c>
      <c r="E50" t="s">
        <v>2849</v>
      </c>
      <c r="F50" t="s">
        <v>594</v>
      </c>
    </row>
    <row r="51" spans="1:6" x14ac:dyDescent="0.35">
      <c r="A51" t="str">
        <f t="shared" si="0"/>
        <v>ET,49</v>
      </c>
      <c r="B51">
        <v>49</v>
      </c>
      <c r="C51">
        <v>374000.72</v>
      </c>
      <c r="D51">
        <v>376988.63501655799</v>
      </c>
      <c r="E51" t="s">
        <v>2849</v>
      </c>
      <c r="F51" t="s">
        <v>594</v>
      </c>
    </row>
    <row r="52" spans="1:6" x14ac:dyDescent="0.35">
      <c r="A52" t="str">
        <f t="shared" si="0"/>
        <v>ET,50</v>
      </c>
      <c r="B52">
        <v>50</v>
      </c>
      <c r="C52">
        <v>353853.08</v>
      </c>
      <c r="D52">
        <v>355957.210107602</v>
      </c>
      <c r="E52" t="s">
        <v>2849</v>
      </c>
      <c r="F52" t="s">
        <v>594</v>
      </c>
    </row>
    <row r="53" spans="1:6" x14ac:dyDescent="0.35">
      <c r="A53" t="str">
        <f t="shared" si="0"/>
        <v>ET,51</v>
      </c>
      <c r="B53">
        <v>51</v>
      </c>
      <c r="C53">
        <v>333705.44</v>
      </c>
      <c r="D53">
        <v>334519.00346576399</v>
      </c>
      <c r="E53" t="s">
        <v>2849</v>
      </c>
      <c r="F53" t="s">
        <v>594</v>
      </c>
    </row>
    <row r="54" spans="1:6" x14ac:dyDescent="0.35">
      <c r="A54" t="str">
        <f t="shared" si="0"/>
        <v>ET,52</v>
      </c>
      <c r="B54">
        <v>52</v>
      </c>
      <c r="C54">
        <v>313557.8</v>
      </c>
      <c r="D54">
        <v>313557.8</v>
      </c>
      <c r="E54" t="s">
        <v>2849</v>
      </c>
      <c r="F54" t="s">
        <v>594</v>
      </c>
    </row>
    <row r="55" spans="1:6" x14ac:dyDescent="0.35">
      <c r="A55" t="str">
        <f t="shared" si="0"/>
        <v>ET,53</v>
      </c>
      <c r="B55">
        <v>53</v>
      </c>
      <c r="C55">
        <v>297206.32</v>
      </c>
      <c r="D55">
        <v>293837.07340226101</v>
      </c>
      <c r="E55" t="s">
        <v>2849</v>
      </c>
      <c r="F55" t="s">
        <v>594</v>
      </c>
    </row>
    <row r="56" spans="1:6" x14ac:dyDescent="0.35">
      <c r="A56" t="str">
        <f t="shared" si="0"/>
        <v>ET,54</v>
      </c>
      <c r="B56">
        <v>54</v>
      </c>
      <c r="C56">
        <v>280854.84000000003</v>
      </c>
      <c r="D56">
        <v>275639.05249647098</v>
      </c>
      <c r="E56" t="s">
        <v>2849</v>
      </c>
      <c r="F56" t="s">
        <v>594</v>
      </c>
    </row>
    <row r="57" spans="1:6" x14ac:dyDescent="0.35">
      <c r="A57" t="str">
        <f t="shared" si="0"/>
        <v>ET,55</v>
      </c>
      <c r="B57">
        <v>55</v>
      </c>
      <c r="C57">
        <v>264503.36</v>
      </c>
      <c r="D57">
        <v>259125.65488955099</v>
      </c>
      <c r="E57" t="s">
        <v>2849</v>
      </c>
      <c r="F57" t="s">
        <v>594</v>
      </c>
    </row>
    <row r="58" spans="1:6" x14ac:dyDescent="0.35">
      <c r="A58" t="str">
        <f t="shared" si="0"/>
        <v>ET,56</v>
      </c>
      <c r="B58">
        <v>56</v>
      </c>
      <c r="C58">
        <v>248151.88</v>
      </c>
      <c r="D58">
        <v>244458.798188421</v>
      </c>
      <c r="E58" t="s">
        <v>2849</v>
      </c>
      <c r="F58" t="s">
        <v>594</v>
      </c>
    </row>
    <row r="59" spans="1:6" x14ac:dyDescent="0.35">
      <c r="A59" t="str">
        <f t="shared" si="0"/>
        <v>ET,57</v>
      </c>
      <c r="B59">
        <v>57</v>
      </c>
      <c r="C59">
        <v>231800.4</v>
      </c>
      <c r="D59">
        <v>231800.4</v>
      </c>
      <c r="E59" t="s">
        <v>2849</v>
      </c>
      <c r="F59" t="s">
        <v>594</v>
      </c>
    </row>
    <row r="60" spans="1:6" x14ac:dyDescent="0.35">
      <c r="A60" t="str">
        <f t="shared" si="0"/>
        <v>ET,58</v>
      </c>
      <c r="B60">
        <v>58</v>
      </c>
      <c r="C60">
        <v>223304.08</v>
      </c>
      <c r="D60">
        <v>221192.50910728201</v>
      </c>
      <c r="E60" t="s">
        <v>2849</v>
      </c>
      <c r="F60" t="s">
        <v>594</v>
      </c>
    </row>
    <row r="61" spans="1:6" x14ac:dyDescent="0.35">
      <c r="A61" t="str">
        <f t="shared" si="0"/>
        <v>ET,59</v>
      </c>
      <c r="B61">
        <v>59</v>
      </c>
      <c r="C61">
        <v>214807.76</v>
      </c>
      <c r="D61">
        <v>212197.69899755801</v>
      </c>
      <c r="E61" t="s">
        <v>2849</v>
      </c>
      <c r="F61" t="s">
        <v>594</v>
      </c>
    </row>
    <row r="62" spans="1:6" x14ac:dyDescent="0.35">
      <c r="A62" t="str">
        <f t="shared" si="0"/>
        <v>ET,60</v>
      </c>
      <c r="B62">
        <v>60</v>
      </c>
      <c r="C62">
        <v>206311.44</v>
      </c>
      <c r="D62">
        <v>204258.674334193</v>
      </c>
      <c r="E62" t="s">
        <v>2849</v>
      </c>
      <c r="F62" t="s">
        <v>594</v>
      </c>
    </row>
    <row r="63" spans="1:6" x14ac:dyDescent="0.35">
      <c r="A63" t="str">
        <f t="shared" si="0"/>
        <v>ET,61</v>
      </c>
      <c r="B63">
        <v>61</v>
      </c>
      <c r="C63">
        <v>197815.12</v>
      </c>
      <c r="D63">
        <v>196818.13978055201</v>
      </c>
      <c r="E63" t="s">
        <v>2849</v>
      </c>
      <c r="F63" t="s">
        <v>594</v>
      </c>
    </row>
    <row r="64" spans="1:6" x14ac:dyDescent="0.35">
      <c r="A64" t="str">
        <f t="shared" si="0"/>
        <v>ET,62</v>
      </c>
      <c r="B64">
        <v>62</v>
      </c>
      <c r="C64">
        <v>189318.8</v>
      </c>
      <c r="D64">
        <v>189318.8</v>
      </c>
      <c r="E64" t="s">
        <v>2849</v>
      </c>
      <c r="F64" t="s">
        <v>594</v>
      </c>
    </row>
    <row r="65" spans="1:6" x14ac:dyDescent="0.35">
      <c r="A65" t="str">
        <f t="shared" si="0"/>
        <v>ET,63</v>
      </c>
      <c r="B65">
        <v>63</v>
      </c>
      <c r="C65">
        <v>180884.92</v>
      </c>
      <c r="D65">
        <v>181329.07736861199</v>
      </c>
      <c r="E65" t="s">
        <v>2849</v>
      </c>
      <c r="F65" t="s">
        <v>594</v>
      </c>
    </row>
    <row r="66" spans="1:6" x14ac:dyDescent="0.35">
      <c r="A66" t="str">
        <f t="shared" si="0"/>
        <v>ET,64</v>
      </c>
      <c r="B66">
        <v>64</v>
      </c>
      <c r="C66">
        <v>172451.04</v>
      </c>
      <c r="D66">
        <v>172920.265113298</v>
      </c>
      <c r="E66" t="s">
        <v>2849</v>
      </c>
      <c r="F66" t="s">
        <v>594</v>
      </c>
    </row>
    <row r="67" spans="1:6" x14ac:dyDescent="0.35">
      <c r="A67" t="str">
        <f t="shared" ref="A67:A130" si="1">_xlfn.CONCAT(E67,",",B67)</f>
        <v>ET,65</v>
      </c>
      <c r="B67">
        <v>65</v>
      </c>
      <c r="C67">
        <v>164017.16</v>
      </c>
      <c r="D67">
        <v>164289.37417367799</v>
      </c>
      <c r="E67" t="s">
        <v>2849</v>
      </c>
      <c r="F67" t="s">
        <v>594</v>
      </c>
    </row>
    <row r="68" spans="1:6" x14ac:dyDescent="0.35">
      <c r="A68" t="str">
        <f t="shared" si="1"/>
        <v>ET,66</v>
      </c>
      <c r="B68">
        <v>66</v>
      </c>
      <c r="C68">
        <v>155583.28</v>
      </c>
      <c r="D68">
        <v>155633.41548937201</v>
      </c>
      <c r="E68" t="s">
        <v>2849</v>
      </c>
      <c r="F68" t="s">
        <v>594</v>
      </c>
    </row>
    <row r="69" spans="1:6" x14ac:dyDescent="0.35">
      <c r="A69" t="str">
        <f t="shared" si="1"/>
        <v>ET,67</v>
      </c>
      <c r="B69">
        <v>67</v>
      </c>
      <c r="C69">
        <v>147149.4</v>
      </c>
      <c r="D69">
        <v>147149.4</v>
      </c>
      <c r="E69" t="s">
        <v>2849</v>
      </c>
      <c r="F69" t="s">
        <v>594</v>
      </c>
    </row>
    <row r="70" spans="1:6" x14ac:dyDescent="0.35">
      <c r="A70" t="str">
        <f t="shared" si="1"/>
        <v>ET,68</v>
      </c>
      <c r="B70">
        <v>68</v>
      </c>
      <c r="C70">
        <v>139314.48000000001</v>
      </c>
      <c r="D70">
        <v>138984.50621827101</v>
      </c>
      <c r="E70" t="s">
        <v>2849</v>
      </c>
      <c r="F70" t="s">
        <v>594</v>
      </c>
    </row>
    <row r="71" spans="1:6" x14ac:dyDescent="0.35">
      <c r="A71" t="str">
        <f t="shared" si="1"/>
        <v>ET,69</v>
      </c>
      <c r="B71">
        <v>69</v>
      </c>
      <c r="C71">
        <v>131479.56</v>
      </c>
      <c r="D71">
        <v>131086.58294925201</v>
      </c>
      <c r="E71" t="s">
        <v>2849</v>
      </c>
      <c r="F71" t="s">
        <v>594</v>
      </c>
    </row>
    <row r="72" spans="1:6" x14ac:dyDescent="0.35">
      <c r="A72" t="str">
        <f t="shared" si="1"/>
        <v>ET,70</v>
      </c>
      <c r="B72">
        <v>70</v>
      </c>
      <c r="C72">
        <v>123644.64</v>
      </c>
      <c r="D72">
        <v>123353.64657109699</v>
      </c>
      <c r="E72" t="s">
        <v>2849</v>
      </c>
      <c r="F72" t="s">
        <v>594</v>
      </c>
    </row>
    <row r="73" spans="1:6" x14ac:dyDescent="0.35">
      <c r="A73" t="str">
        <f t="shared" si="1"/>
        <v>ET,71</v>
      </c>
      <c r="B73">
        <v>71</v>
      </c>
      <c r="C73">
        <v>115809.72</v>
      </c>
      <c r="D73">
        <v>115683.713461961</v>
      </c>
      <c r="E73" t="s">
        <v>2849</v>
      </c>
      <c r="F73" t="s">
        <v>594</v>
      </c>
    </row>
    <row r="74" spans="1:6" x14ac:dyDescent="0.35">
      <c r="A74" t="str">
        <f t="shared" si="1"/>
        <v>ET,72</v>
      </c>
      <c r="B74">
        <v>72</v>
      </c>
      <c r="C74">
        <v>107974.8</v>
      </c>
      <c r="D74">
        <v>107974.8</v>
      </c>
      <c r="E74" t="s">
        <v>2849</v>
      </c>
      <c r="F74" t="s">
        <v>594</v>
      </c>
    </row>
    <row r="75" spans="1:6" x14ac:dyDescent="0.35">
      <c r="A75" t="str">
        <f t="shared" si="1"/>
        <v>ET,73</v>
      </c>
      <c r="B75">
        <v>73</v>
      </c>
      <c r="C75">
        <v>99988.12</v>
      </c>
      <c r="D75">
        <v>100147.044958303</v>
      </c>
      <c r="E75" t="s">
        <v>2849</v>
      </c>
      <c r="F75" t="s">
        <v>594</v>
      </c>
    </row>
    <row r="76" spans="1:6" x14ac:dyDescent="0.35">
      <c r="A76" t="str">
        <f t="shared" si="1"/>
        <v>ET,74</v>
      </c>
      <c r="B76">
        <v>74</v>
      </c>
      <c r="C76">
        <v>92001.44</v>
      </c>
      <c r="D76">
        <v>92209.076689694906</v>
      </c>
      <c r="E76" t="s">
        <v>2849</v>
      </c>
      <c r="F76" t="s">
        <v>594</v>
      </c>
    </row>
    <row r="77" spans="1:6" x14ac:dyDescent="0.35">
      <c r="A77" t="str">
        <f t="shared" si="1"/>
        <v>ET,75</v>
      </c>
      <c r="B77">
        <v>75</v>
      </c>
      <c r="C77">
        <v>84014.76</v>
      </c>
      <c r="D77">
        <v>84191.645941935494</v>
      </c>
      <c r="E77" t="s">
        <v>2849</v>
      </c>
      <c r="F77" t="s">
        <v>594</v>
      </c>
    </row>
    <row r="78" spans="1:6" x14ac:dyDescent="0.35">
      <c r="A78" t="str">
        <f t="shared" si="1"/>
        <v>ET,76</v>
      </c>
      <c r="B78">
        <v>76</v>
      </c>
      <c r="C78">
        <v>76028.08</v>
      </c>
      <c r="D78">
        <v>76125.503462784094</v>
      </c>
      <c r="E78" t="s">
        <v>2849</v>
      </c>
      <c r="F78" t="s">
        <v>594</v>
      </c>
    </row>
    <row r="79" spans="1:6" x14ac:dyDescent="0.35">
      <c r="A79" t="str">
        <f t="shared" si="1"/>
        <v>ET,77</v>
      </c>
      <c r="B79">
        <v>77</v>
      </c>
      <c r="C79">
        <v>68041.399999999994</v>
      </c>
      <c r="D79">
        <v>68041.399999999994</v>
      </c>
      <c r="E79" t="s">
        <v>2849</v>
      </c>
      <c r="F79" t="s">
        <v>594</v>
      </c>
    </row>
    <row r="80" spans="1:6" x14ac:dyDescent="0.35">
      <c r="A80" t="str">
        <f t="shared" si="1"/>
        <v>ET,78</v>
      </c>
      <c r="B80">
        <v>78</v>
      </c>
      <c r="C80">
        <v>60781.1656</v>
      </c>
      <c r="D80">
        <v>59996.586172517302</v>
      </c>
      <c r="E80" t="s">
        <v>2849</v>
      </c>
      <c r="F80" t="s">
        <v>594</v>
      </c>
    </row>
    <row r="81" spans="1:6" x14ac:dyDescent="0.35">
      <c r="A81" t="str">
        <f t="shared" si="1"/>
        <v>ET,79</v>
      </c>
      <c r="B81">
        <v>79</v>
      </c>
      <c r="C81">
        <v>53520.931199999999</v>
      </c>
      <c r="D81">
        <v>52154.312083968602</v>
      </c>
      <c r="E81" t="s">
        <v>2849</v>
      </c>
      <c r="F81" t="s">
        <v>594</v>
      </c>
    </row>
    <row r="82" spans="1:6" x14ac:dyDescent="0.35">
      <c r="A82" t="str">
        <f t="shared" si="1"/>
        <v>ET,80</v>
      </c>
      <c r="B82">
        <v>80</v>
      </c>
      <c r="C82">
        <v>46260.696799999998</v>
      </c>
      <c r="D82">
        <v>44704.327709161204</v>
      </c>
      <c r="E82" t="s">
        <v>2849</v>
      </c>
      <c r="F82" t="s">
        <v>594</v>
      </c>
    </row>
    <row r="83" spans="1:6" x14ac:dyDescent="0.35">
      <c r="A83" t="str">
        <f t="shared" si="1"/>
        <v>ET,81</v>
      </c>
      <c r="B83">
        <v>81</v>
      </c>
      <c r="C83">
        <v>39000.462399999997</v>
      </c>
      <c r="D83">
        <v>37836.383022902599</v>
      </c>
      <c r="E83" t="s">
        <v>2849</v>
      </c>
      <c r="F83" t="s">
        <v>594</v>
      </c>
    </row>
    <row r="84" spans="1:6" x14ac:dyDescent="0.35">
      <c r="A84" t="str">
        <f t="shared" si="1"/>
        <v>ET,82</v>
      </c>
      <c r="B84">
        <v>82</v>
      </c>
      <c r="C84">
        <v>31740.227999999999</v>
      </c>
      <c r="D84">
        <v>31740.227999999999</v>
      </c>
      <c r="E84" t="s">
        <v>2849</v>
      </c>
      <c r="F84" t="s">
        <v>594</v>
      </c>
    </row>
    <row r="85" spans="1:6" x14ac:dyDescent="0.35">
      <c r="A85" t="str">
        <f t="shared" si="1"/>
        <v>ET,83</v>
      </c>
      <c r="B85">
        <v>83</v>
      </c>
      <c r="C85">
        <v>27871.876799999998</v>
      </c>
      <c r="D85">
        <v>26548.980015628102</v>
      </c>
      <c r="E85" t="s">
        <v>2849</v>
      </c>
      <c r="F85" t="s">
        <v>594</v>
      </c>
    </row>
    <row r="86" spans="1:6" x14ac:dyDescent="0.35">
      <c r="A86" t="str">
        <f t="shared" si="1"/>
        <v>ET,84</v>
      </c>
      <c r="B86">
        <v>84</v>
      </c>
      <c r="C86">
        <v>24003.525600000001</v>
      </c>
      <c r="D86">
        <v>22169.2260464309</v>
      </c>
      <c r="E86" t="s">
        <v>2849</v>
      </c>
      <c r="F86" t="s">
        <v>594</v>
      </c>
    </row>
    <row r="87" spans="1:6" x14ac:dyDescent="0.35">
      <c r="A87" t="str">
        <f t="shared" si="1"/>
        <v>ET,85</v>
      </c>
      <c r="B87">
        <v>85</v>
      </c>
      <c r="C87">
        <v>20135.1744</v>
      </c>
      <c r="D87">
        <v>18450.920469419601</v>
      </c>
      <c r="E87" t="s">
        <v>2849</v>
      </c>
      <c r="F87" t="s">
        <v>594</v>
      </c>
    </row>
    <row r="88" spans="1:6" x14ac:dyDescent="0.35">
      <c r="A88" t="str">
        <f t="shared" si="1"/>
        <v>ET,86</v>
      </c>
      <c r="B88">
        <v>86</v>
      </c>
      <c r="C88">
        <v>16266.823200000001</v>
      </c>
      <c r="D88">
        <v>15244.0176616055</v>
      </c>
      <c r="E88" t="s">
        <v>2849</v>
      </c>
      <c r="F88" t="s">
        <v>594</v>
      </c>
    </row>
    <row r="89" spans="1:6" x14ac:dyDescent="0.35">
      <c r="A89" t="str">
        <f t="shared" si="1"/>
        <v>ET,87</v>
      </c>
      <c r="B89">
        <v>87</v>
      </c>
      <c r="C89">
        <v>12398.472</v>
      </c>
      <c r="D89">
        <v>12398.472</v>
      </c>
      <c r="E89" t="s">
        <v>2849</v>
      </c>
      <c r="F89" t="s">
        <v>594</v>
      </c>
    </row>
    <row r="90" spans="1:6" x14ac:dyDescent="0.35">
      <c r="A90" t="str">
        <f t="shared" si="1"/>
        <v>ET,88</v>
      </c>
      <c r="B90">
        <v>88</v>
      </c>
      <c r="C90">
        <v>10380.9876</v>
      </c>
      <c r="D90">
        <v>9796.0102289703409</v>
      </c>
      <c r="E90" t="s">
        <v>2849</v>
      </c>
      <c r="F90" t="s">
        <v>594</v>
      </c>
    </row>
    <row r="91" spans="1:6" x14ac:dyDescent="0.35">
      <c r="A91" t="str">
        <f t="shared" si="1"/>
        <v>ET,89</v>
      </c>
      <c r="B91">
        <v>89</v>
      </c>
      <c r="C91">
        <v>8363.5031999999992</v>
      </c>
      <c r="D91">
        <v>7445.44856230801</v>
      </c>
      <c r="E91" t="s">
        <v>2849</v>
      </c>
      <c r="F91" t="s">
        <v>594</v>
      </c>
    </row>
    <row r="92" spans="1:6" x14ac:dyDescent="0.35">
      <c r="A92" t="str">
        <f t="shared" si="1"/>
        <v>ET,90</v>
      </c>
      <c r="B92">
        <v>90</v>
      </c>
      <c r="C92">
        <v>6346.0187999999998</v>
      </c>
      <c r="D92">
        <v>5387.3755811605097</v>
      </c>
      <c r="E92" t="s">
        <v>2849</v>
      </c>
      <c r="F92" t="s">
        <v>594</v>
      </c>
    </row>
    <row r="93" spans="1:6" x14ac:dyDescent="0.35">
      <c r="A93" t="str">
        <f t="shared" si="1"/>
        <v>ET,91</v>
      </c>
      <c r="B93">
        <v>91</v>
      </c>
      <c r="C93">
        <v>4328.5343999999996</v>
      </c>
      <c r="D93">
        <v>3662.3798666753401</v>
      </c>
      <c r="E93" t="s">
        <v>2849</v>
      </c>
      <c r="F93" t="s">
        <v>594</v>
      </c>
    </row>
    <row r="94" spans="1:6" x14ac:dyDescent="0.35">
      <c r="A94" t="str">
        <f t="shared" si="1"/>
        <v>ET,92</v>
      </c>
      <c r="B94">
        <v>92</v>
      </c>
      <c r="C94">
        <v>2311.0500000000002</v>
      </c>
      <c r="D94">
        <v>2311.0500000000002</v>
      </c>
      <c r="E94" t="s">
        <v>2849</v>
      </c>
      <c r="F94" t="s">
        <v>594</v>
      </c>
    </row>
    <row r="95" spans="1:6" x14ac:dyDescent="0.35">
      <c r="A95" t="str">
        <f t="shared" si="1"/>
        <v>ET,93</v>
      </c>
      <c r="B95">
        <v>93</v>
      </c>
      <c r="C95">
        <v>1879.9760000000001</v>
      </c>
      <c r="D95">
        <v>1354.58009249053</v>
      </c>
      <c r="E95" t="s">
        <v>2849</v>
      </c>
      <c r="F95" t="s">
        <v>594</v>
      </c>
    </row>
    <row r="96" spans="1:6" x14ac:dyDescent="0.35">
      <c r="A96" t="str">
        <f t="shared" si="1"/>
        <v>ET,94</v>
      </c>
      <c r="B96">
        <v>94</v>
      </c>
      <c r="C96">
        <v>1448.902</v>
      </c>
      <c r="D96">
        <v>736.586376337096</v>
      </c>
      <c r="E96" t="s">
        <v>2849</v>
      </c>
      <c r="F96" t="s">
        <v>594</v>
      </c>
    </row>
    <row r="97" spans="1:6" x14ac:dyDescent="0.35">
      <c r="A97" t="str">
        <f t="shared" si="1"/>
        <v>ET,95</v>
      </c>
      <c r="B97">
        <v>95</v>
      </c>
      <c r="C97">
        <v>1017.828</v>
      </c>
      <c r="D97">
        <v>381.29061393839697</v>
      </c>
      <c r="E97" t="s">
        <v>2849</v>
      </c>
      <c r="F97" t="s">
        <v>594</v>
      </c>
    </row>
    <row r="98" spans="1:6" x14ac:dyDescent="0.35">
      <c r="A98" t="str">
        <f t="shared" si="1"/>
        <v>ET,96</v>
      </c>
      <c r="B98">
        <v>96</v>
      </c>
      <c r="C98">
        <v>586.75400000000002</v>
      </c>
      <c r="D98">
        <v>212.914567693131</v>
      </c>
      <c r="E98" t="s">
        <v>2849</v>
      </c>
      <c r="F98" t="s">
        <v>594</v>
      </c>
    </row>
    <row r="99" spans="1:6" x14ac:dyDescent="0.35">
      <c r="A99" t="str">
        <f t="shared" si="1"/>
        <v>ET,97</v>
      </c>
      <c r="B99">
        <v>97</v>
      </c>
      <c r="C99">
        <v>155.68</v>
      </c>
      <c r="D99">
        <v>155.67999999999799</v>
      </c>
      <c r="E99" t="s">
        <v>2849</v>
      </c>
      <c r="F99" t="s">
        <v>594</v>
      </c>
    </row>
    <row r="100" spans="1:6" x14ac:dyDescent="0.35">
      <c r="A100" t="str">
        <f t="shared" si="1"/>
        <v>ET,98</v>
      </c>
      <c r="B100">
        <v>98</v>
      </c>
      <c r="C100">
        <v>164.12</v>
      </c>
      <c r="D100">
        <v>144.47375502731501</v>
      </c>
      <c r="E100" t="s">
        <v>2849</v>
      </c>
      <c r="F100" t="s">
        <v>594</v>
      </c>
    </row>
    <row r="101" spans="1:6" x14ac:dyDescent="0.35">
      <c r="A101" t="str">
        <f t="shared" si="1"/>
        <v>ET,99</v>
      </c>
      <c r="B101">
        <v>99</v>
      </c>
      <c r="C101">
        <v>172.56</v>
      </c>
      <c r="D101">
        <v>156.84300402185201</v>
      </c>
      <c r="E101" t="s">
        <v>2849</v>
      </c>
      <c r="F101" t="s">
        <v>594</v>
      </c>
    </row>
    <row r="102" spans="1:6" x14ac:dyDescent="0.35">
      <c r="A102" t="str">
        <f t="shared" si="1"/>
        <v>ET,100</v>
      </c>
      <c r="B102">
        <v>100</v>
      </c>
      <c r="C102">
        <v>181</v>
      </c>
      <c r="D102">
        <v>181</v>
      </c>
      <c r="E102" t="s">
        <v>2849</v>
      </c>
      <c r="F102" t="s">
        <v>594</v>
      </c>
    </row>
    <row r="103" spans="1:6" x14ac:dyDescent="0.35">
      <c r="A103" t="str">
        <f t="shared" si="1"/>
        <v>ET01,&lt;1</v>
      </c>
      <c r="B103" t="s">
        <v>119</v>
      </c>
      <c r="C103">
        <v>111522.931758616</v>
      </c>
      <c r="D103">
        <v>111522.931758616</v>
      </c>
      <c r="E103" t="s">
        <v>2868</v>
      </c>
      <c r="F103" t="s">
        <v>806</v>
      </c>
    </row>
    <row r="104" spans="1:6" x14ac:dyDescent="0.35">
      <c r="A104" t="str">
        <f t="shared" si="1"/>
        <v>ET01,1</v>
      </c>
      <c r="B104">
        <v>1</v>
      </c>
      <c r="C104">
        <v>107289.95703337</v>
      </c>
      <c r="D104">
        <v>107354.04855651</v>
      </c>
      <c r="E104" t="s">
        <v>2868</v>
      </c>
      <c r="F104" t="s">
        <v>806</v>
      </c>
    </row>
    <row r="105" spans="1:6" x14ac:dyDescent="0.35">
      <c r="A105" t="str">
        <f t="shared" si="1"/>
        <v>ET01,2</v>
      </c>
      <c r="B105">
        <v>2</v>
      </c>
      <c r="C105">
        <v>103056.982308123</v>
      </c>
      <c r="D105">
        <v>103056.982308123</v>
      </c>
      <c r="E105" t="s">
        <v>2868</v>
      </c>
      <c r="F105" t="s">
        <v>806</v>
      </c>
    </row>
    <row r="106" spans="1:6" x14ac:dyDescent="0.35">
      <c r="A106" t="str">
        <f t="shared" si="1"/>
        <v>ET01,3</v>
      </c>
      <c r="B106">
        <v>3</v>
      </c>
      <c r="C106">
        <v>99366.603543653997</v>
      </c>
      <c r="D106">
        <v>98579.090685043193</v>
      </c>
      <c r="E106" t="s">
        <v>2868</v>
      </c>
      <c r="F106" t="s">
        <v>806</v>
      </c>
    </row>
    <row r="107" spans="1:6" x14ac:dyDescent="0.35">
      <c r="A107" t="str">
        <f t="shared" si="1"/>
        <v>ET01,4</v>
      </c>
      <c r="B107">
        <v>4</v>
      </c>
      <c r="C107">
        <v>95676.224779184806</v>
      </c>
      <c r="D107">
        <v>94169.894230334801</v>
      </c>
      <c r="E107" t="s">
        <v>2868</v>
      </c>
      <c r="F107" t="s">
        <v>806</v>
      </c>
    </row>
    <row r="108" spans="1:6" x14ac:dyDescent="0.35">
      <c r="A108" t="str">
        <f t="shared" si="1"/>
        <v>ET01,5</v>
      </c>
      <c r="B108">
        <v>5</v>
      </c>
      <c r="C108">
        <v>91985.8460147156</v>
      </c>
      <c r="D108">
        <v>90154.454204931695</v>
      </c>
      <c r="E108" t="s">
        <v>2868</v>
      </c>
      <c r="F108" t="s">
        <v>806</v>
      </c>
    </row>
    <row r="109" spans="1:6" x14ac:dyDescent="0.35">
      <c r="A109" t="str">
        <f t="shared" si="1"/>
        <v>ET01,6</v>
      </c>
      <c r="B109">
        <v>6</v>
      </c>
      <c r="C109">
        <v>88295.467250246395</v>
      </c>
      <c r="D109">
        <v>86857.831869767906</v>
      </c>
      <c r="E109" t="s">
        <v>2868</v>
      </c>
      <c r="F109" t="s">
        <v>806</v>
      </c>
    </row>
    <row r="110" spans="1:6" x14ac:dyDescent="0.35">
      <c r="A110" t="str">
        <f t="shared" si="1"/>
        <v>ET01,7</v>
      </c>
      <c r="B110">
        <v>7</v>
      </c>
      <c r="C110">
        <v>84605.088485777203</v>
      </c>
      <c r="D110">
        <v>84605.088485777203</v>
      </c>
      <c r="E110" t="s">
        <v>2868</v>
      </c>
      <c r="F110" t="s">
        <v>806</v>
      </c>
    </row>
    <row r="111" spans="1:6" x14ac:dyDescent="0.35">
      <c r="A111" t="str">
        <f t="shared" si="1"/>
        <v>ET01,8</v>
      </c>
      <c r="B111">
        <v>8</v>
      </c>
      <c r="C111">
        <v>84209.688056536193</v>
      </c>
      <c r="D111">
        <v>83579.296404881097</v>
      </c>
      <c r="E111" t="s">
        <v>2868</v>
      </c>
      <c r="F111" t="s">
        <v>806</v>
      </c>
    </row>
    <row r="112" spans="1:6" x14ac:dyDescent="0.35">
      <c r="A112" t="str">
        <f t="shared" si="1"/>
        <v>ET01,9</v>
      </c>
      <c r="B112">
        <v>9</v>
      </c>
      <c r="C112">
        <v>83814.287627295096</v>
      </c>
      <c r="D112">
        <v>83395.572342952204</v>
      </c>
      <c r="E112" t="s">
        <v>2868</v>
      </c>
      <c r="F112" t="s">
        <v>806</v>
      </c>
    </row>
    <row r="113" spans="1:6" x14ac:dyDescent="0.35">
      <c r="A113" t="str">
        <f t="shared" si="1"/>
        <v>ET01,10</v>
      </c>
      <c r="B113">
        <v>10</v>
      </c>
      <c r="C113">
        <v>83418.887198054101</v>
      </c>
      <c r="D113">
        <v>83527.044106850793</v>
      </c>
      <c r="E113" t="s">
        <v>2868</v>
      </c>
      <c r="F113" t="s">
        <v>806</v>
      </c>
    </row>
    <row r="114" spans="1:6" x14ac:dyDescent="0.35">
      <c r="A114" t="str">
        <f t="shared" si="1"/>
        <v>ET01,11</v>
      </c>
      <c r="B114">
        <v>11</v>
      </c>
      <c r="C114">
        <v>83023.486768813003</v>
      </c>
      <c r="D114">
        <v>83446.839503437295</v>
      </c>
      <c r="E114" t="s">
        <v>2868</v>
      </c>
      <c r="F114" t="s">
        <v>806</v>
      </c>
    </row>
    <row r="115" spans="1:6" x14ac:dyDescent="0.35">
      <c r="A115" t="str">
        <f t="shared" si="1"/>
        <v>ET01,12</v>
      </c>
      <c r="B115">
        <v>12</v>
      </c>
      <c r="C115">
        <v>82628.086339571993</v>
      </c>
      <c r="D115">
        <v>82628.086339571993</v>
      </c>
      <c r="E115" t="s">
        <v>2868</v>
      </c>
      <c r="F115" t="s">
        <v>806</v>
      </c>
    </row>
    <row r="116" spans="1:6" x14ac:dyDescent="0.35">
      <c r="A116" t="str">
        <f t="shared" si="1"/>
        <v>ET01,13</v>
      </c>
      <c r="B116">
        <v>13</v>
      </c>
      <c r="C116">
        <v>79585.318917526296</v>
      </c>
      <c r="D116">
        <v>80691.101893121304</v>
      </c>
      <c r="E116" t="s">
        <v>2868</v>
      </c>
      <c r="F116" t="s">
        <v>806</v>
      </c>
    </row>
    <row r="117" spans="1:6" x14ac:dyDescent="0.35">
      <c r="A117" t="str">
        <f t="shared" si="1"/>
        <v>ET01,14</v>
      </c>
      <c r="B117">
        <v>14</v>
      </c>
      <c r="C117">
        <v>76542.551495480497</v>
      </c>
      <c r="D117">
        <v>77844.961325976095</v>
      </c>
      <c r="E117" t="s">
        <v>2868</v>
      </c>
      <c r="F117" t="s">
        <v>806</v>
      </c>
    </row>
    <row r="118" spans="1:6" x14ac:dyDescent="0.35">
      <c r="A118" t="str">
        <f t="shared" si="1"/>
        <v>ET01,15</v>
      </c>
      <c r="B118">
        <v>15</v>
      </c>
      <c r="C118">
        <v>73499.784073434697</v>
      </c>
      <c r="D118">
        <v>74445.929271033398</v>
      </c>
      <c r="E118" t="s">
        <v>2868</v>
      </c>
      <c r="F118" t="s">
        <v>806</v>
      </c>
    </row>
    <row r="119" spans="1:6" x14ac:dyDescent="0.35">
      <c r="A119" t="str">
        <f t="shared" si="1"/>
        <v>ET01,16</v>
      </c>
      <c r="B119">
        <v>16</v>
      </c>
      <c r="C119">
        <v>70457.016651389</v>
      </c>
      <c r="D119">
        <v>70850.270361190094</v>
      </c>
      <c r="E119" t="s">
        <v>2868</v>
      </c>
      <c r="F119" t="s">
        <v>806</v>
      </c>
    </row>
    <row r="120" spans="1:6" x14ac:dyDescent="0.35">
      <c r="A120" t="str">
        <f t="shared" si="1"/>
        <v>ET01,17</v>
      </c>
      <c r="B120">
        <v>17</v>
      </c>
      <c r="C120">
        <v>67414.249229343201</v>
      </c>
      <c r="D120">
        <v>67414.249229343201</v>
      </c>
      <c r="E120" t="s">
        <v>2868</v>
      </c>
      <c r="F120" t="s">
        <v>806</v>
      </c>
    </row>
    <row r="121" spans="1:6" x14ac:dyDescent="0.35">
      <c r="A121" t="str">
        <f t="shared" si="1"/>
        <v>ET01,18</v>
      </c>
      <c r="B121">
        <v>18</v>
      </c>
      <c r="C121">
        <v>64898.782489953002</v>
      </c>
      <c r="D121">
        <v>64412.042053517202</v>
      </c>
      <c r="E121" t="s">
        <v>2868</v>
      </c>
      <c r="F121" t="s">
        <v>806</v>
      </c>
    </row>
    <row r="122" spans="1:6" x14ac:dyDescent="0.35">
      <c r="A122" t="str">
        <f t="shared" si="1"/>
        <v>ET01,19</v>
      </c>
      <c r="B122">
        <v>19</v>
      </c>
      <c r="C122">
        <v>62383.315750562797</v>
      </c>
      <c r="D122">
        <v>61789.4711922469</v>
      </c>
      <c r="E122" t="s">
        <v>2868</v>
      </c>
      <c r="F122" t="s">
        <v>806</v>
      </c>
    </row>
    <row r="123" spans="1:6" x14ac:dyDescent="0.35">
      <c r="A123" t="str">
        <f t="shared" si="1"/>
        <v>ET01,20</v>
      </c>
      <c r="B123">
        <v>20</v>
      </c>
      <c r="C123">
        <v>59867.849011172599</v>
      </c>
      <c r="D123">
        <v>59410.270549194502</v>
      </c>
      <c r="E123" t="s">
        <v>2868</v>
      </c>
      <c r="F123" t="s">
        <v>806</v>
      </c>
    </row>
    <row r="124" spans="1:6" x14ac:dyDescent="0.35">
      <c r="A124" t="str">
        <f t="shared" si="1"/>
        <v>ET01,21</v>
      </c>
      <c r="B124">
        <v>21</v>
      </c>
      <c r="C124">
        <v>57352.3822717824</v>
      </c>
      <c r="D124">
        <v>57138.1740280222</v>
      </c>
      <c r="E124" t="s">
        <v>2868</v>
      </c>
      <c r="F124" t="s">
        <v>806</v>
      </c>
    </row>
    <row r="125" spans="1:6" x14ac:dyDescent="0.35">
      <c r="A125" t="str">
        <f t="shared" si="1"/>
        <v>ET01,22</v>
      </c>
      <c r="B125">
        <v>22</v>
      </c>
      <c r="C125">
        <v>54836.915532392202</v>
      </c>
      <c r="D125">
        <v>54836.915532392202</v>
      </c>
      <c r="E125" t="s">
        <v>2868</v>
      </c>
      <c r="F125" t="s">
        <v>806</v>
      </c>
    </row>
    <row r="126" spans="1:6" x14ac:dyDescent="0.35">
      <c r="A126" t="str">
        <f t="shared" si="1"/>
        <v>ET01,23</v>
      </c>
      <c r="B126">
        <v>23</v>
      </c>
      <c r="C126">
        <v>52383.795898053599</v>
      </c>
      <c r="D126">
        <v>52405.808464328002</v>
      </c>
      <c r="E126" t="s">
        <v>2868</v>
      </c>
      <c r="F126" t="s">
        <v>806</v>
      </c>
    </row>
    <row r="127" spans="1:6" x14ac:dyDescent="0.35">
      <c r="A127" t="str">
        <f t="shared" si="1"/>
        <v>ET01,24</v>
      </c>
      <c r="B127">
        <v>24</v>
      </c>
      <c r="C127">
        <v>49930.6762637149</v>
      </c>
      <c r="D127">
        <v>49886.484219297497</v>
      </c>
      <c r="E127" t="s">
        <v>2868</v>
      </c>
      <c r="F127" t="s">
        <v>806</v>
      </c>
    </row>
    <row r="128" spans="1:6" x14ac:dyDescent="0.35">
      <c r="A128" t="str">
        <f t="shared" si="1"/>
        <v>ET01,25</v>
      </c>
      <c r="B128">
        <v>25</v>
      </c>
      <c r="C128">
        <v>47477.556629376297</v>
      </c>
      <c r="D128">
        <v>47356.153691129803</v>
      </c>
      <c r="E128" t="s">
        <v>2868</v>
      </c>
      <c r="F128" t="s">
        <v>806</v>
      </c>
    </row>
    <row r="129" spans="1:6" x14ac:dyDescent="0.35">
      <c r="A129" t="str">
        <f t="shared" si="1"/>
        <v>ET01,26</v>
      </c>
      <c r="B129">
        <v>26</v>
      </c>
      <c r="C129">
        <v>45024.436995037599</v>
      </c>
      <c r="D129">
        <v>44892.027773653899</v>
      </c>
      <c r="E129" t="s">
        <v>2868</v>
      </c>
      <c r="F129" t="s">
        <v>806</v>
      </c>
    </row>
    <row r="130" spans="1:6" x14ac:dyDescent="0.35">
      <c r="A130" t="str">
        <f t="shared" si="1"/>
        <v>ET01,27</v>
      </c>
      <c r="B130">
        <v>27</v>
      </c>
      <c r="C130">
        <v>42571.317360699002</v>
      </c>
      <c r="D130">
        <v>42571.317360699002</v>
      </c>
      <c r="E130" t="s">
        <v>2868</v>
      </c>
      <c r="F130" t="s">
        <v>806</v>
      </c>
    </row>
    <row r="131" spans="1:6" x14ac:dyDescent="0.35">
      <c r="A131" t="str">
        <f t="shared" ref="A131:A194" si="2">_xlfn.CONCAT(E131,",",B131)</f>
        <v>ET01,28</v>
      </c>
      <c r="B131">
        <v>28</v>
      </c>
      <c r="C131">
        <v>41069.997437469203</v>
      </c>
      <c r="D131">
        <v>40465.180054868397</v>
      </c>
      <c r="E131" t="s">
        <v>2868</v>
      </c>
      <c r="F131" t="s">
        <v>806</v>
      </c>
    </row>
    <row r="132" spans="1:6" x14ac:dyDescent="0.35">
      <c r="A132" t="str">
        <f t="shared" si="2"/>
        <v>ET01,29</v>
      </c>
      <c r="B132">
        <v>29</v>
      </c>
      <c r="C132">
        <v>39568.677514239404</v>
      </c>
      <c r="D132">
        <v>38620.560293863098</v>
      </c>
      <c r="E132" t="s">
        <v>2868</v>
      </c>
      <c r="F132" t="s">
        <v>806</v>
      </c>
    </row>
    <row r="133" spans="1:6" x14ac:dyDescent="0.35">
      <c r="A133" t="str">
        <f t="shared" si="2"/>
        <v>ET01,30</v>
      </c>
      <c r="B133">
        <v>30</v>
      </c>
      <c r="C133">
        <v>38067.357591009597</v>
      </c>
      <c r="D133">
        <v>37078.349224158097</v>
      </c>
      <c r="E133" t="s">
        <v>2868</v>
      </c>
      <c r="F133" t="s">
        <v>806</v>
      </c>
    </row>
    <row r="134" spans="1:6" x14ac:dyDescent="0.35">
      <c r="A134" t="str">
        <f t="shared" si="2"/>
        <v>ET01,31</v>
      </c>
      <c r="B134">
        <v>31</v>
      </c>
      <c r="C134">
        <v>36566.037667779798</v>
      </c>
      <c r="D134">
        <v>35879.437992228697</v>
      </c>
      <c r="E134" t="s">
        <v>2868</v>
      </c>
      <c r="F134" t="s">
        <v>806</v>
      </c>
    </row>
    <row r="135" spans="1:6" x14ac:dyDescent="0.35">
      <c r="A135" t="str">
        <f t="shared" si="2"/>
        <v>ET01,32</v>
      </c>
      <c r="B135">
        <v>32</v>
      </c>
      <c r="C135">
        <v>35064.717744549998</v>
      </c>
      <c r="D135">
        <v>35064.717744549998</v>
      </c>
      <c r="E135" t="s">
        <v>2868</v>
      </c>
      <c r="F135" t="s">
        <v>806</v>
      </c>
    </row>
    <row r="136" spans="1:6" x14ac:dyDescent="0.35">
      <c r="A136" t="str">
        <f t="shared" si="2"/>
        <v>ET01,33</v>
      </c>
      <c r="B136">
        <v>33</v>
      </c>
      <c r="C136">
        <v>34748.375495479901</v>
      </c>
      <c r="D136">
        <v>34637.4623084185</v>
      </c>
      <c r="E136" t="s">
        <v>2868</v>
      </c>
      <c r="F136" t="s">
        <v>806</v>
      </c>
    </row>
    <row r="137" spans="1:6" x14ac:dyDescent="0.35">
      <c r="A137" t="str">
        <f t="shared" si="2"/>
        <v>ET01,34</v>
      </c>
      <c r="B137">
        <v>34</v>
      </c>
      <c r="C137">
        <v>34432.033246409803</v>
      </c>
      <c r="D137">
        <v>34450.476234415299</v>
      </c>
      <c r="E137" t="s">
        <v>2868</v>
      </c>
      <c r="F137" t="s">
        <v>806</v>
      </c>
    </row>
    <row r="138" spans="1:6" x14ac:dyDescent="0.35">
      <c r="A138" t="str">
        <f t="shared" si="2"/>
        <v>ET01,35</v>
      </c>
      <c r="B138">
        <v>35</v>
      </c>
      <c r="C138">
        <v>34115.690997339603</v>
      </c>
      <c r="D138">
        <v>34318.946753942801</v>
      </c>
      <c r="E138" t="s">
        <v>2868</v>
      </c>
      <c r="F138" t="s">
        <v>806</v>
      </c>
    </row>
    <row r="139" spans="1:6" x14ac:dyDescent="0.35">
      <c r="A139" t="str">
        <f t="shared" si="2"/>
        <v>ET01,36</v>
      </c>
      <c r="B139">
        <v>36</v>
      </c>
      <c r="C139">
        <v>33799.348748269498</v>
      </c>
      <c r="D139">
        <v>34058.061098403297</v>
      </c>
      <c r="E139" t="s">
        <v>2868</v>
      </c>
      <c r="F139" t="s">
        <v>806</v>
      </c>
    </row>
    <row r="140" spans="1:6" x14ac:dyDescent="0.35">
      <c r="A140" t="str">
        <f t="shared" si="2"/>
        <v>ET01,37</v>
      </c>
      <c r="B140">
        <v>37</v>
      </c>
      <c r="C140">
        <v>33483.0064991994</v>
      </c>
      <c r="D140">
        <v>33483.0064991994</v>
      </c>
      <c r="E140" t="s">
        <v>2868</v>
      </c>
      <c r="F140" t="s">
        <v>806</v>
      </c>
    </row>
    <row r="141" spans="1:6" x14ac:dyDescent="0.35">
      <c r="A141" t="str">
        <f t="shared" si="2"/>
        <v>ET01,38</v>
      </c>
      <c r="B141">
        <v>38</v>
      </c>
      <c r="C141">
        <v>32095.856138969</v>
      </c>
      <c r="D141">
        <v>32465.934205739301</v>
      </c>
      <c r="E141" t="s">
        <v>2868</v>
      </c>
      <c r="F141" t="s">
        <v>806</v>
      </c>
    </row>
    <row r="142" spans="1:6" x14ac:dyDescent="0.35">
      <c r="A142" t="str">
        <f t="shared" si="2"/>
        <v>ET01,39</v>
      </c>
      <c r="B142">
        <v>39</v>
      </c>
      <c r="C142">
        <v>30708.705778738698</v>
      </c>
      <c r="D142">
        <v>31106.851539455602</v>
      </c>
      <c r="E142" t="s">
        <v>2868</v>
      </c>
      <c r="F142" t="s">
        <v>806</v>
      </c>
    </row>
    <row r="143" spans="1:6" x14ac:dyDescent="0.35">
      <c r="A143" t="str">
        <f t="shared" si="2"/>
        <v>ET01,40</v>
      </c>
      <c r="B143">
        <v>40</v>
      </c>
      <c r="C143">
        <v>29321.555418508298</v>
      </c>
      <c r="D143">
        <v>29562.7298397868</v>
      </c>
      <c r="E143" t="s">
        <v>2868</v>
      </c>
      <c r="F143" t="s">
        <v>806</v>
      </c>
    </row>
    <row r="144" spans="1:6" x14ac:dyDescent="0.35">
      <c r="A144" t="str">
        <f t="shared" si="2"/>
        <v>ET01,41</v>
      </c>
      <c r="B144">
        <v>41</v>
      </c>
      <c r="C144">
        <v>27934.405058278</v>
      </c>
      <c r="D144">
        <v>27990.540446171301</v>
      </c>
      <c r="E144" t="s">
        <v>2868</v>
      </c>
      <c r="F144" t="s">
        <v>806</v>
      </c>
    </row>
    <row r="145" spans="1:6" x14ac:dyDescent="0.35">
      <c r="A145" t="str">
        <f t="shared" si="2"/>
        <v>ET01,42</v>
      </c>
      <c r="B145">
        <v>42</v>
      </c>
      <c r="C145">
        <v>26547.2546980476</v>
      </c>
      <c r="D145">
        <v>26547.2546980476</v>
      </c>
      <c r="E145" t="s">
        <v>2868</v>
      </c>
      <c r="F145" t="s">
        <v>806</v>
      </c>
    </row>
    <row r="146" spans="1:6" x14ac:dyDescent="0.35">
      <c r="A146" t="str">
        <f t="shared" si="2"/>
        <v>ET01,43</v>
      </c>
      <c r="B146">
        <v>43</v>
      </c>
      <c r="C146">
        <v>25638.4325398656</v>
      </c>
      <c r="D146">
        <v>25351.8020659502</v>
      </c>
      <c r="E146" t="s">
        <v>2868</v>
      </c>
      <c r="F146" t="s">
        <v>806</v>
      </c>
    </row>
    <row r="147" spans="1:6" x14ac:dyDescent="0.35">
      <c r="A147" t="str">
        <f t="shared" si="2"/>
        <v>ET01,44</v>
      </c>
      <c r="B147">
        <v>44</v>
      </c>
      <c r="C147">
        <v>24729.610381683699</v>
      </c>
      <c r="D147">
        <v>24370.944544796701</v>
      </c>
      <c r="E147" t="s">
        <v>2868</v>
      </c>
      <c r="F147" t="s">
        <v>806</v>
      </c>
    </row>
    <row r="148" spans="1:6" x14ac:dyDescent="0.35">
      <c r="A148" t="str">
        <f t="shared" si="2"/>
        <v>ET01,45</v>
      </c>
      <c r="B148">
        <v>45</v>
      </c>
      <c r="C148">
        <v>23820.788223501699</v>
      </c>
      <c r="D148">
        <v>23533.402260601099</v>
      </c>
      <c r="E148" t="s">
        <v>2868</v>
      </c>
      <c r="F148" t="s">
        <v>806</v>
      </c>
    </row>
    <row r="149" spans="1:6" x14ac:dyDescent="0.35">
      <c r="A149" t="str">
        <f t="shared" si="2"/>
        <v>ET01,46</v>
      </c>
      <c r="B149">
        <v>46</v>
      </c>
      <c r="C149">
        <v>22911.966065319801</v>
      </c>
      <c r="D149">
        <v>22767.895339376901</v>
      </c>
      <c r="E149" t="s">
        <v>2868</v>
      </c>
      <c r="F149" t="s">
        <v>806</v>
      </c>
    </row>
    <row r="150" spans="1:6" x14ac:dyDescent="0.35">
      <c r="A150" t="str">
        <f t="shared" si="2"/>
        <v>ET01,47</v>
      </c>
      <c r="B150">
        <v>47</v>
      </c>
      <c r="C150">
        <v>22003.143907137801</v>
      </c>
      <c r="D150">
        <v>22003.143907137801</v>
      </c>
      <c r="E150" t="s">
        <v>2868</v>
      </c>
      <c r="F150" t="s">
        <v>806</v>
      </c>
    </row>
    <row r="151" spans="1:6" x14ac:dyDescent="0.35">
      <c r="A151" t="str">
        <f t="shared" si="2"/>
        <v>ET01,48</v>
      </c>
      <c r="B151">
        <v>48</v>
      </c>
      <c r="C151">
        <v>21410.9472038602</v>
      </c>
      <c r="D151">
        <v>21194.637985093999</v>
      </c>
      <c r="E151" t="s">
        <v>2868</v>
      </c>
      <c r="F151" t="s">
        <v>806</v>
      </c>
    </row>
    <row r="152" spans="1:6" x14ac:dyDescent="0.35">
      <c r="A152" t="str">
        <f t="shared" si="2"/>
        <v>ET01,49</v>
      </c>
      <c r="B152">
        <v>49</v>
      </c>
      <c r="C152">
        <v>20818.750500582701</v>
      </c>
      <c r="D152">
        <v>20404.947175241101</v>
      </c>
      <c r="E152" t="s">
        <v>2868</v>
      </c>
      <c r="F152" t="s">
        <v>806</v>
      </c>
    </row>
    <row r="153" spans="1:6" x14ac:dyDescent="0.35">
      <c r="A153" t="str">
        <f t="shared" si="2"/>
        <v>ET01,50</v>
      </c>
      <c r="B153">
        <v>50</v>
      </c>
      <c r="C153">
        <v>20226.5537973051</v>
      </c>
      <c r="D153">
        <v>19723.410974771399</v>
      </c>
      <c r="E153" t="s">
        <v>2868</v>
      </c>
      <c r="F153" t="s">
        <v>806</v>
      </c>
    </row>
    <row r="154" spans="1:6" x14ac:dyDescent="0.35">
      <c r="A154" t="str">
        <f t="shared" si="2"/>
        <v>ET01,51</v>
      </c>
      <c r="B154">
        <v>51</v>
      </c>
      <c r="C154">
        <v>19634.357094027499</v>
      </c>
      <c r="D154">
        <v>19239.368880876998</v>
      </c>
      <c r="E154" t="s">
        <v>2868</v>
      </c>
      <c r="F154" t="s">
        <v>806</v>
      </c>
    </row>
    <row r="155" spans="1:6" x14ac:dyDescent="0.35">
      <c r="A155" t="str">
        <f t="shared" si="2"/>
        <v>ET01,52</v>
      </c>
      <c r="B155">
        <v>52</v>
      </c>
      <c r="C155">
        <v>19042.160390749901</v>
      </c>
      <c r="D155">
        <v>19042.160390749901</v>
      </c>
      <c r="E155" t="s">
        <v>2868</v>
      </c>
      <c r="F155" t="s">
        <v>806</v>
      </c>
    </row>
    <row r="156" spans="1:6" x14ac:dyDescent="0.35">
      <c r="A156" t="str">
        <f t="shared" si="2"/>
        <v>ET01,53</v>
      </c>
      <c r="B156">
        <v>53</v>
      </c>
      <c r="C156">
        <v>19126.526519318501</v>
      </c>
      <c r="D156">
        <v>19172.952894664399</v>
      </c>
      <c r="E156" t="s">
        <v>2868</v>
      </c>
      <c r="F156" t="s">
        <v>806</v>
      </c>
    </row>
    <row r="157" spans="1:6" x14ac:dyDescent="0.35">
      <c r="A157" t="str">
        <f t="shared" si="2"/>
        <v>ET01,54</v>
      </c>
      <c r="B157">
        <v>54</v>
      </c>
      <c r="C157">
        <v>19210.8926478871</v>
      </c>
      <c r="D157">
        <v>19480.225355222101</v>
      </c>
      <c r="E157" t="s">
        <v>2868</v>
      </c>
      <c r="F157" t="s">
        <v>806</v>
      </c>
    </row>
    <row r="158" spans="1:6" x14ac:dyDescent="0.35">
      <c r="A158" t="str">
        <f t="shared" si="2"/>
        <v>ET01,55</v>
      </c>
      <c r="B158">
        <v>55</v>
      </c>
      <c r="C158">
        <v>19295.258776455699</v>
      </c>
      <c r="D158">
        <v>19764.2846281069</v>
      </c>
      <c r="E158" t="s">
        <v>2868</v>
      </c>
      <c r="F158" t="s">
        <v>806</v>
      </c>
    </row>
    <row r="159" spans="1:6" x14ac:dyDescent="0.35">
      <c r="A159" t="str">
        <f t="shared" si="2"/>
        <v>ET01,56</v>
      </c>
      <c r="B159">
        <v>56</v>
      </c>
      <c r="C159">
        <v>19379.6249050242</v>
      </c>
      <c r="D159">
        <v>19825.437569002599</v>
      </c>
      <c r="E159" t="s">
        <v>2868</v>
      </c>
      <c r="F159" t="s">
        <v>806</v>
      </c>
    </row>
    <row r="160" spans="1:6" x14ac:dyDescent="0.35">
      <c r="A160" t="str">
        <f t="shared" si="2"/>
        <v>ET01,57</v>
      </c>
      <c r="B160">
        <v>57</v>
      </c>
      <c r="C160">
        <v>19463.9910335928</v>
      </c>
      <c r="D160">
        <v>19463.9910335928</v>
      </c>
      <c r="E160" t="s">
        <v>2868</v>
      </c>
      <c r="F160" t="s">
        <v>806</v>
      </c>
    </row>
    <row r="161" spans="1:6" x14ac:dyDescent="0.35">
      <c r="A161" t="str">
        <f t="shared" si="2"/>
        <v>ET01,58</v>
      </c>
      <c r="B161">
        <v>58</v>
      </c>
      <c r="C161">
        <v>18191.04799449</v>
      </c>
      <c r="D161">
        <v>18550.418034978899</v>
      </c>
      <c r="E161" t="s">
        <v>2868</v>
      </c>
      <c r="F161" t="s">
        <v>806</v>
      </c>
    </row>
    <row r="162" spans="1:6" x14ac:dyDescent="0.35">
      <c r="A162" t="str">
        <f t="shared" si="2"/>
        <v>ET01,59</v>
      </c>
      <c r="B162">
        <v>59</v>
      </c>
      <c r="C162">
        <v>16918.1049553872</v>
      </c>
      <c r="D162">
        <v>17235.856215931901</v>
      </c>
      <c r="E162" t="s">
        <v>2868</v>
      </c>
      <c r="F162" t="s">
        <v>806</v>
      </c>
    </row>
    <row r="163" spans="1:6" x14ac:dyDescent="0.35">
      <c r="A163" t="str">
        <f t="shared" si="2"/>
        <v>ET01,60</v>
      </c>
      <c r="B163">
        <v>60</v>
      </c>
      <c r="C163">
        <v>15645.1619162844</v>
      </c>
      <c r="D163">
        <v>15741.609376640499</v>
      </c>
      <c r="E163" t="s">
        <v>2868</v>
      </c>
      <c r="F163" t="s">
        <v>806</v>
      </c>
    </row>
    <row r="164" spans="1:6" x14ac:dyDescent="0.35">
      <c r="A164" t="str">
        <f t="shared" si="2"/>
        <v>ET01,61</v>
      </c>
      <c r="B164">
        <v>61</v>
      </c>
      <c r="C164">
        <v>14372.2188771816</v>
      </c>
      <c r="D164">
        <v>14288.981317293201</v>
      </c>
      <c r="E164" t="s">
        <v>2868</v>
      </c>
      <c r="F164" t="s">
        <v>806</v>
      </c>
    </row>
    <row r="165" spans="1:6" x14ac:dyDescent="0.35">
      <c r="A165" t="str">
        <f t="shared" si="2"/>
        <v>ET01,62</v>
      </c>
      <c r="B165">
        <v>62</v>
      </c>
      <c r="C165">
        <v>13099.2758380787</v>
      </c>
      <c r="D165">
        <v>13099.2758380787</v>
      </c>
      <c r="E165" t="s">
        <v>2868</v>
      </c>
      <c r="F165" t="s">
        <v>806</v>
      </c>
    </row>
    <row r="166" spans="1:6" x14ac:dyDescent="0.35">
      <c r="A166" t="str">
        <f t="shared" si="2"/>
        <v>ET01,63</v>
      </c>
      <c r="B166">
        <v>63</v>
      </c>
      <c r="C166">
        <v>12719.3093800068</v>
      </c>
      <c r="D166">
        <v>12332.670526362601</v>
      </c>
      <c r="E166" t="s">
        <v>2868</v>
      </c>
      <c r="F166" t="s">
        <v>806</v>
      </c>
    </row>
    <row r="167" spans="1:6" x14ac:dyDescent="0.35">
      <c r="A167" t="str">
        <f t="shared" si="2"/>
        <v>ET01,64</v>
      </c>
      <c r="B167">
        <v>64</v>
      </c>
      <c r="C167">
        <v>12339.3429219348</v>
      </c>
      <c r="D167">
        <v>11904.8381182182</v>
      </c>
      <c r="E167" t="s">
        <v>2868</v>
      </c>
      <c r="F167" t="s">
        <v>806</v>
      </c>
    </row>
    <row r="168" spans="1:6" x14ac:dyDescent="0.35">
      <c r="A168" t="str">
        <f t="shared" si="2"/>
        <v>ET01,65</v>
      </c>
      <c r="B168">
        <v>65</v>
      </c>
      <c r="C168">
        <v>11959.3764638629</v>
      </c>
      <c r="D168">
        <v>11670.325136895801</v>
      </c>
      <c r="E168" t="s">
        <v>2868</v>
      </c>
      <c r="F168" t="s">
        <v>806</v>
      </c>
    </row>
    <row r="169" spans="1:6" x14ac:dyDescent="0.35">
      <c r="A169" t="str">
        <f t="shared" si="2"/>
        <v>ET01,66</v>
      </c>
      <c r="B169">
        <v>66</v>
      </c>
      <c r="C169">
        <v>11579.4100057909</v>
      </c>
      <c r="D169">
        <v>11483.678105646</v>
      </c>
      <c r="E169" t="s">
        <v>2868</v>
      </c>
      <c r="F169" t="s">
        <v>806</v>
      </c>
    </row>
    <row r="170" spans="1:6" x14ac:dyDescent="0.35">
      <c r="A170" t="str">
        <f t="shared" si="2"/>
        <v>ET01,67</v>
      </c>
      <c r="B170">
        <v>67</v>
      </c>
      <c r="C170">
        <v>11199.443547719</v>
      </c>
      <c r="D170">
        <v>11199.443547719</v>
      </c>
      <c r="E170" t="s">
        <v>2868</v>
      </c>
      <c r="F170" t="s">
        <v>806</v>
      </c>
    </row>
    <row r="171" spans="1:6" x14ac:dyDescent="0.35">
      <c r="A171" t="str">
        <f t="shared" si="2"/>
        <v>ET01,68</v>
      </c>
      <c r="B171">
        <v>68</v>
      </c>
      <c r="C171">
        <v>10497.7352418963</v>
      </c>
      <c r="D171">
        <v>10707.9065131405</v>
      </c>
      <c r="E171" t="s">
        <v>2868</v>
      </c>
      <c r="F171" t="s">
        <v>806</v>
      </c>
    </row>
    <row r="172" spans="1:6" x14ac:dyDescent="0.35">
      <c r="A172" t="str">
        <f t="shared" si="2"/>
        <v>ET01,69</v>
      </c>
      <c r="B172">
        <v>69</v>
      </c>
      <c r="C172">
        <v>9796.0269360737002</v>
      </c>
      <c r="D172">
        <v>10042.3061590375</v>
      </c>
      <c r="E172" t="s">
        <v>2868</v>
      </c>
      <c r="F172" t="s">
        <v>806</v>
      </c>
    </row>
    <row r="173" spans="1:6" x14ac:dyDescent="0.35">
      <c r="A173" t="str">
        <f t="shared" si="2"/>
        <v>ET01,70</v>
      </c>
      <c r="B173">
        <v>70</v>
      </c>
      <c r="C173">
        <v>9094.3186302510803</v>
      </c>
      <c r="D173">
        <v>9271.6201693125495</v>
      </c>
      <c r="E173" t="s">
        <v>2868</v>
      </c>
      <c r="F173" t="s">
        <v>806</v>
      </c>
    </row>
    <row r="174" spans="1:6" x14ac:dyDescent="0.35">
      <c r="A174" t="str">
        <f t="shared" si="2"/>
        <v>ET01,71</v>
      </c>
      <c r="B174">
        <v>71</v>
      </c>
      <c r="C174">
        <v>8392.6103244284495</v>
      </c>
      <c r="D174">
        <v>8464.8262278678594</v>
      </c>
      <c r="E174" t="s">
        <v>2868</v>
      </c>
      <c r="F174" t="s">
        <v>806</v>
      </c>
    </row>
    <row r="175" spans="1:6" x14ac:dyDescent="0.35">
      <c r="A175" t="str">
        <f t="shared" si="2"/>
        <v>ET01,72</v>
      </c>
      <c r="B175">
        <v>72</v>
      </c>
      <c r="C175">
        <v>7690.9020186058196</v>
      </c>
      <c r="D175">
        <v>7690.9020186058196</v>
      </c>
      <c r="E175" t="s">
        <v>2868</v>
      </c>
      <c r="F175" t="s">
        <v>806</v>
      </c>
    </row>
    <row r="176" spans="1:6" x14ac:dyDescent="0.35">
      <c r="A176" t="str">
        <f t="shared" si="2"/>
        <v>ET01,73</v>
      </c>
      <c r="B176">
        <v>73</v>
      </c>
      <c r="C176">
        <v>7063.7170727903203</v>
      </c>
      <c r="D176">
        <v>7001.4366766120902</v>
      </c>
      <c r="E176" t="s">
        <v>2868</v>
      </c>
      <c r="F176" t="s">
        <v>806</v>
      </c>
    </row>
    <row r="177" spans="1:6" x14ac:dyDescent="0.35">
      <c r="A177" t="str">
        <f t="shared" si="2"/>
        <v>ET01,74</v>
      </c>
      <c r="B177">
        <v>74</v>
      </c>
      <c r="C177">
        <v>6436.5321269748301</v>
      </c>
      <c r="D177">
        <v>6378.4651417054301</v>
      </c>
      <c r="E177" t="s">
        <v>2868</v>
      </c>
      <c r="F177" t="s">
        <v>806</v>
      </c>
    </row>
    <row r="178" spans="1:6" x14ac:dyDescent="0.35">
      <c r="A178" t="str">
        <f t="shared" si="2"/>
        <v>ET01,75</v>
      </c>
      <c r="B178">
        <v>75</v>
      </c>
      <c r="C178">
        <v>5809.3471811593299</v>
      </c>
      <c r="D178">
        <v>5786.6338048878897</v>
      </c>
      <c r="E178" t="s">
        <v>2868</v>
      </c>
      <c r="F178" t="s">
        <v>806</v>
      </c>
    </row>
    <row r="179" spans="1:6" x14ac:dyDescent="0.35">
      <c r="A179" t="str">
        <f t="shared" si="2"/>
        <v>ET01,76</v>
      </c>
      <c r="B179">
        <v>76</v>
      </c>
      <c r="C179">
        <v>5182.1622353438397</v>
      </c>
      <c r="D179">
        <v>5190.58905716151</v>
      </c>
      <c r="E179" t="s">
        <v>2868</v>
      </c>
      <c r="F179" t="s">
        <v>806</v>
      </c>
    </row>
    <row r="180" spans="1:6" x14ac:dyDescent="0.35">
      <c r="A180" t="str">
        <f t="shared" si="2"/>
        <v>ET01,77</v>
      </c>
      <c r="B180">
        <v>77</v>
      </c>
      <c r="C180">
        <v>4554.9772895283404</v>
      </c>
      <c r="D180">
        <v>4554.9772895283404</v>
      </c>
      <c r="E180" t="s">
        <v>2868</v>
      </c>
      <c r="F180" t="s">
        <v>806</v>
      </c>
    </row>
    <row r="181" spans="1:6" x14ac:dyDescent="0.35">
      <c r="A181" t="str">
        <f t="shared" si="2"/>
        <v>ET01,78</v>
      </c>
      <c r="B181">
        <v>78</v>
      </c>
      <c r="C181">
        <v>3906.3170316226701</v>
      </c>
      <c r="D181">
        <v>3858.57000628777</v>
      </c>
      <c r="E181" t="s">
        <v>2868</v>
      </c>
      <c r="F181" t="s">
        <v>806</v>
      </c>
    </row>
    <row r="182" spans="1:6" x14ac:dyDescent="0.35">
      <c r="A182" t="str">
        <f t="shared" si="2"/>
        <v>ET01,79</v>
      </c>
      <c r="B182">
        <v>79</v>
      </c>
      <c r="C182">
        <v>3257.6567737169999</v>
      </c>
      <c r="D182">
        <v>3136.6391649285501</v>
      </c>
      <c r="E182" t="s">
        <v>2868</v>
      </c>
      <c r="F182" t="s">
        <v>806</v>
      </c>
    </row>
    <row r="183" spans="1:6" x14ac:dyDescent="0.35">
      <c r="A183" t="str">
        <f t="shared" si="2"/>
        <v>ET01,80</v>
      </c>
      <c r="B183">
        <v>80</v>
      </c>
      <c r="C183">
        <v>2608.99651581134</v>
      </c>
      <c r="D183">
        <v>2438.58183623678</v>
      </c>
      <c r="E183" t="s">
        <v>2868</v>
      </c>
      <c r="F183" t="s">
        <v>806</v>
      </c>
    </row>
    <row r="184" spans="1:6" x14ac:dyDescent="0.35">
      <c r="A184" t="str">
        <f t="shared" si="2"/>
        <v>ET01,81</v>
      </c>
      <c r="B184">
        <v>81</v>
      </c>
      <c r="C184">
        <v>1960.33625790567</v>
      </c>
      <c r="D184">
        <v>1813.79509099856</v>
      </c>
      <c r="E184" t="s">
        <v>2868</v>
      </c>
      <c r="F184" t="s">
        <v>806</v>
      </c>
    </row>
    <row r="185" spans="1:6" x14ac:dyDescent="0.35">
      <c r="A185" t="str">
        <f t="shared" si="2"/>
        <v>ET01,82</v>
      </c>
      <c r="B185">
        <v>82</v>
      </c>
      <c r="C185">
        <v>1311.6759999999999</v>
      </c>
      <c r="D185">
        <v>1311.6759999999999</v>
      </c>
      <c r="E185" t="s">
        <v>2868</v>
      </c>
      <c r="F185" t="s">
        <v>806</v>
      </c>
    </row>
    <row r="186" spans="1:6" x14ac:dyDescent="0.35">
      <c r="A186" t="str">
        <f t="shared" si="2"/>
        <v>ET01,83</v>
      </c>
      <c r="B186">
        <v>83</v>
      </c>
      <c r="C186">
        <v>1151.8288</v>
      </c>
      <c r="D186">
        <v>966.76121133826098</v>
      </c>
      <c r="E186" t="s">
        <v>2868</v>
      </c>
      <c r="F186" t="s">
        <v>806</v>
      </c>
    </row>
    <row r="187" spans="1:6" x14ac:dyDescent="0.35">
      <c r="A187" t="str">
        <f t="shared" si="2"/>
        <v>ET01,84</v>
      </c>
      <c r="B187">
        <v>84</v>
      </c>
      <c r="C187">
        <v>991.98159999999996</v>
      </c>
      <c r="D187">
        <v>754.14568235483205</v>
      </c>
      <c r="E187" t="s">
        <v>2868</v>
      </c>
      <c r="F187" t="s">
        <v>806</v>
      </c>
    </row>
    <row r="188" spans="1:6" x14ac:dyDescent="0.35">
      <c r="A188" t="str">
        <f t="shared" si="2"/>
        <v>ET01,85</v>
      </c>
      <c r="B188">
        <v>85</v>
      </c>
      <c r="C188">
        <v>832.13440000000003</v>
      </c>
      <c r="D188">
        <v>634.063947702272</v>
      </c>
      <c r="E188" t="s">
        <v>2868</v>
      </c>
      <c r="F188" t="s">
        <v>806</v>
      </c>
    </row>
    <row r="189" spans="1:6" x14ac:dyDescent="0.35">
      <c r="A189" t="str">
        <f t="shared" si="2"/>
        <v>ET01,86</v>
      </c>
      <c r="B189">
        <v>86</v>
      </c>
      <c r="C189">
        <v>672.28719999999998</v>
      </c>
      <c r="D189">
        <v>566.75054203314198</v>
      </c>
      <c r="E189" t="s">
        <v>2868</v>
      </c>
      <c r="F189" t="s">
        <v>806</v>
      </c>
    </row>
    <row r="190" spans="1:6" x14ac:dyDescent="0.35">
      <c r="A190" t="str">
        <f t="shared" si="2"/>
        <v>ET01,87</v>
      </c>
      <c r="B190">
        <v>87</v>
      </c>
      <c r="C190">
        <v>512.44000000000005</v>
      </c>
      <c r="D190">
        <v>512.44000000000005</v>
      </c>
      <c r="E190" t="s">
        <v>2868</v>
      </c>
      <c r="F190" t="s">
        <v>806</v>
      </c>
    </row>
    <row r="191" spans="1:6" x14ac:dyDescent="0.35">
      <c r="A191" t="str">
        <f t="shared" si="2"/>
        <v>ET01,88</v>
      </c>
      <c r="B191">
        <v>88</v>
      </c>
      <c r="C191">
        <v>429.0652</v>
      </c>
      <c r="D191">
        <v>439.77827259769799</v>
      </c>
      <c r="E191" t="s">
        <v>2868</v>
      </c>
      <c r="F191" t="s">
        <v>806</v>
      </c>
    </row>
    <row r="192" spans="1:6" x14ac:dyDescent="0.35">
      <c r="A192" t="str">
        <f t="shared" si="2"/>
        <v>ET01,89</v>
      </c>
      <c r="B192">
        <v>89</v>
      </c>
      <c r="C192">
        <v>345.69040000000001</v>
      </c>
      <c r="D192">
        <v>351.056976190245</v>
      </c>
      <c r="E192" t="s">
        <v>2868</v>
      </c>
      <c r="F192" t="s">
        <v>806</v>
      </c>
    </row>
    <row r="193" spans="1:6" x14ac:dyDescent="0.35">
      <c r="A193" t="str">
        <f t="shared" si="2"/>
        <v>ET01,90</v>
      </c>
      <c r="B193">
        <v>90</v>
      </c>
      <c r="C193">
        <v>262.31560000000002</v>
      </c>
      <c r="D193">
        <v>256.97914348394397</v>
      </c>
      <c r="E193" t="s">
        <v>2868</v>
      </c>
      <c r="F193" t="s">
        <v>806</v>
      </c>
    </row>
    <row r="194" spans="1:6" x14ac:dyDescent="0.35">
      <c r="A194" t="str">
        <f t="shared" si="2"/>
        <v>ET01,91</v>
      </c>
      <c r="B194">
        <v>91</v>
      </c>
      <c r="C194">
        <v>178.9408</v>
      </c>
      <c r="D194">
        <v>168.24780718509501</v>
      </c>
      <c r="E194" t="s">
        <v>2868</v>
      </c>
      <c r="F194" t="s">
        <v>806</v>
      </c>
    </row>
    <row r="195" spans="1:6" x14ac:dyDescent="0.35">
      <c r="A195" t="str">
        <f t="shared" ref="A195:A258" si="3">_xlfn.CONCAT(E195,",",B195)</f>
        <v>ET01,92</v>
      </c>
      <c r="B195">
        <v>92</v>
      </c>
      <c r="C195">
        <v>95.566000000000003</v>
      </c>
      <c r="D195">
        <v>95.565999999999903</v>
      </c>
      <c r="E195" t="s">
        <v>2868</v>
      </c>
      <c r="F195" t="s">
        <v>806</v>
      </c>
    </row>
    <row r="196" spans="1:6" x14ac:dyDescent="0.35">
      <c r="A196" t="str">
        <f t="shared" si="3"/>
        <v>ET01,93</v>
      </c>
      <c r="B196">
        <v>93</v>
      </c>
      <c r="C196">
        <v>77.732799999999997</v>
      </c>
      <c r="D196">
        <v>46.907906270948203</v>
      </c>
      <c r="E196" t="s">
        <v>2868</v>
      </c>
      <c r="F196" t="s">
        <v>806</v>
      </c>
    </row>
    <row r="197" spans="1:6" x14ac:dyDescent="0.35">
      <c r="A197" t="str">
        <f t="shared" si="3"/>
        <v>ET01,94</v>
      </c>
      <c r="B197">
        <v>94</v>
      </c>
      <c r="C197">
        <v>59.8996</v>
      </c>
      <c r="D197">
        <v>19.3323168841866</v>
      </c>
      <c r="E197" t="s">
        <v>2868</v>
      </c>
      <c r="F197" t="s">
        <v>806</v>
      </c>
    </row>
    <row r="198" spans="1:6" x14ac:dyDescent="0.35">
      <c r="A198" t="str">
        <f t="shared" si="3"/>
        <v>ET01,95</v>
      </c>
      <c r="B198">
        <v>95</v>
      </c>
      <c r="C198">
        <v>42.066400000000002</v>
      </c>
      <c r="D198">
        <v>7.1691743619509403</v>
      </c>
      <c r="E198" t="s">
        <v>2868</v>
      </c>
      <c r="F198" t="s">
        <v>806</v>
      </c>
    </row>
    <row r="199" spans="1:6" x14ac:dyDescent="0.35">
      <c r="A199" t="str">
        <f t="shared" si="3"/>
        <v>ET01,96</v>
      </c>
      <c r="B199">
        <v>96</v>
      </c>
      <c r="C199">
        <v>24.2332</v>
      </c>
      <c r="D199">
        <v>4.7484212264768502</v>
      </c>
      <c r="E199" t="s">
        <v>2868</v>
      </c>
      <c r="F199" t="s">
        <v>806</v>
      </c>
    </row>
    <row r="200" spans="1:6" x14ac:dyDescent="0.35">
      <c r="A200" t="str">
        <f t="shared" si="3"/>
        <v>ET01,97</v>
      </c>
      <c r="B200">
        <v>97</v>
      </c>
      <c r="C200">
        <v>6.4</v>
      </c>
      <c r="D200">
        <v>6.4000000000000297</v>
      </c>
      <c r="E200" t="s">
        <v>2868</v>
      </c>
      <c r="F200" t="s">
        <v>806</v>
      </c>
    </row>
    <row r="201" spans="1:6" x14ac:dyDescent="0.35">
      <c r="A201" t="str">
        <f t="shared" si="3"/>
        <v>ET01,98</v>
      </c>
      <c r="B201">
        <v>98</v>
      </c>
      <c r="C201">
        <v>6.6</v>
      </c>
      <c r="D201">
        <v>7.4876253159816901</v>
      </c>
      <c r="E201" t="s">
        <v>2868</v>
      </c>
      <c r="F201" t="s">
        <v>806</v>
      </c>
    </row>
    <row r="202" spans="1:6" x14ac:dyDescent="0.35">
      <c r="A202" t="str">
        <f t="shared" si="3"/>
        <v>ET01,99</v>
      </c>
      <c r="B202">
        <v>99</v>
      </c>
      <c r="C202">
        <v>6.8</v>
      </c>
      <c r="D202">
        <v>7.5101002527853504</v>
      </c>
      <c r="E202" t="s">
        <v>2868</v>
      </c>
      <c r="F202" t="s">
        <v>806</v>
      </c>
    </row>
    <row r="203" spans="1:6" x14ac:dyDescent="0.35">
      <c r="A203" t="str">
        <f t="shared" si="3"/>
        <v>ET01,100</v>
      </c>
      <c r="B203">
        <v>100</v>
      </c>
      <c r="C203">
        <v>7</v>
      </c>
      <c r="D203">
        <v>7</v>
      </c>
      <c r="E203" t="s">
        <v>2868</v>
      </c>
      <c r="F203" t="s">
        <v>806</v>
      </c>
    </row>
    <row r="204" spans="1:6" x14ac:dyDescent="0.35">
      <c r="A204" t="str">
        <f t="shared" si="3"/>
        <v>ET02,&lt;1</v>
      </c>
      <c r="B204" t="s">
        <v>119</v>
      </c>
      <c r="C204">
        <v>26068.731972824698</v>
      </c>
      <c r="D204">
        <v>26068.731972824698</v>
      </c>
      <c r="E204" t="s">
        <v>2869</v>
      </c>
      <c r="F204" t="s">
        <v>2870</v>
      </c>
    </row>
    <row r="205" spans="1:6" x14ac:dyDescent="0.35">
      <c r="A205" t="str">
        <f t="shared" si="3"/>
        <v>ET02,1</v>
      </c>
      <c r="B205">
        <v>1</v>
      </c>
      <c r="C205">
        <v>25079.258518461102</v>
      </c>
      <c r="D205">
        <v>24782.605395648799</v>
      </c>
      <c r="E205" t="s">
        <v>2869</v>
      </c>
      <c r="F205" t="s">
        <v>2870</v>
      </c>
    </row>
    <row r="206" spans="1:6" x14ac:dyDescent="0.35">
      <c r="A206" t="str">
        <f t="shared" si="3"/>
        <v>ET02,2</v>
      </c>
      <c r="B206">
        <v>2</v>
      </c>
      <c r="C206">
        <v>24089.785064097501</v>
      </c>
      <c r="D206">
        <v>24089.785064097501</v>
      </c>
      <c r="E206" t="s">
        <v>2869</v>
      </c>
      <c r="F206" t="s">
        <v>2870</v>
      </c>
    </row>
    <row r="207" spans="1:6" x14ac:dyDescent="0.35">
      <c r="A207" t="str">
        <f t="shared" si="3"/>
        <v>ET02,3</v>
      </c>
      <c r="B207">
        <v>3</v>
      </c>
      <c r="C207">
        <v>25608.006052717501</v>
      </c>
      <c r="D207">
        <v>24434.696378352299</v>
      </c>
      <c r="E207" t="s">
        <v>2869</v>
      </c>
      <c r="F207" t="s">
        <v>2870</v>
      </c>
    </row>
    <row r="208" spans="1:6" x14ac:dyDescent="0.35">
      <c r="A208" t="str">
        <f t="shared" si="3"/>
        <v>ET02,4</v>
      </c>
      <c r="B208">
        <v>4</v>
      </c>
      <c r="C208">
        <v>27126.227041337599</v>
      </c>
      <c r="D208">
        <v>25666.241356823</v>
      </c>
      <c r="E208" t="s">
        <v>2869</v>
      </c>
      <c r="F208" t="s">
        <v>2870</v>
      </c>
    </row>
    <row r="209" spans="1:6" x14ac:dyDescent="0.35">
      <c r="A209" t="str">
        <f t="shared" si="3"/>
        <v>ET02,5</v>
      </c>
      <c r="B209">
        <v>5</v>
      </c>
      <c r="C209">
        <v>28644.448029957701</v>
      </c>
      <c r="D209">
        <v>27484.4411724764</v>
      </c>
      <c r="E209" t="s">
        <v>2869</v>
      </c>
      <c r="F209" t="s">
        <v>2870</v>
      </c>
    </row>
    <row r="210" spans="1:6" x14ac:dyDescent="0.35">
      <c r="A210" t="str">
        <f t="shared" si="3"/>
        <v>ET02,6</v>
      </c>
      <c r="B210">
        <v>6</v>
      </c>
      <c r="C210">
        <v>30162.669018577701</v>
      </c>
      <c r="D210">
        <v>29589.316998278999</v>
      </c>
      <c r="E210" t="s">
        <v>2869</v>
      </c>
      <c r="F210" t="s">
        <v>2870</v>
      </c>
    </row>
    <row r="211" spans="1:6" x14ac:dyDescent="0.35">
      <c r="A211" t="str">
        <f t="shared" si="3"/>
        <v>ET02,7</v>
      </c>
      <c r="B211">
        <v>7</v>
      </c>
      <c r="C211">
        <v>31680.890007197799</v>
      </c>
      <c r="D211">
        <v>31680.890007197799</v>
      </c>
      <c r="E211" t="s">
        <v>2869</v>
      </c>
      <c r="F211" t="s">
        <v>2870</v>
      </c>
    </row>
    <row r="212" spans="1:6" x14ac:dyDescent="0.35">
      <c r="A212" t="str">
        <f t="shared" si="3"/>
        <v>ET02,8</v>
      </c>
      <c r="B212">
        <v>8</v>
      </c>
      <c r="C212">
        <v>32772.825306390398</v>
      </c>
      <c r="D212">
        <v>33504.786273405698</v>
      </c>
      <c r="E212" t="s">
        <v>2869</v>
      </c>
      <c r="F212" t="s">
        <v>2870</v>
      </c>
    </row>
    <row r="213" spans="1:6" x14ac:dyDescent="0.35">
      <c r="A213" t="str">
        <f t="shared" si="3"/>
        <v>ET02,9</v>
      </c>
      <c r="B213">
        <v>9</v>
      </c>
      <c r="C213">
        <v>33864.760605583098</v>
      </c>
      <c r="D213">
        <v>34989.0514759012</v>
      </c>
      <c r="E213" t="s">
        <v>2869</v>
      </c>
      <c r="F213" t="s">
        <v>2870</v>
      </c>
    </row>
    <row r="214" spans="1:6" x14ac:dyDescent="0.35">
      <c r="A214" t="str">
        <f t="shared" si="3"/>
        <v>ET02,10</v>
      </c>
      <c r="B214">
        <v>10</v>
      </c>
      <c r="C214">
        <v>34956.695904775697</v>
      </c>
      <c r="D214">
        <v>36107.336194889001</v>
      </c>
      <c r="E214" t="s">
        <v>2869</v>
      </c>
      <c r="F214" t="s">
        <v>2870</v>
      </c>
    </row>
    <row r="215" spans="1:6" x14ac:dyDescent="0.35">
      <c r="A215" t="str">
        <f t="shared" si="3"/>
        <v>ET02,11</v>
      </c>
      <c r="B215">
        <v>11</v>
      </c>
      <c r="C215">
        <v>36048.631203968398</v>
      </c>
      <c r="D215">
        <v>36833.291010574001</v>
      </c>
      <c r="E215" t="s">
        <v>2869</v>
      </c>
      <c r="F215" t="s">
        <v>2870</v>
      </c>
    </row>
    <row r="216" spans="1:6" x14ac:dyDescent="0.35">
      <c r="A216" t="str">
        <f t="shared" si="3"/>
        <v>ET02,12</v>
      </c>
      <c r="B216">
        <v>12</v>
      </c>
      <c r="C216">
        <v>37140.566503160997</v>
      </c>
      <c r="D216">
        <v>37140.566503160997</v>
      </c>
      <c r="E216" t="s">
        <v>2869</v>
      </c>
      <c r="F216" t="s">
        <v>2870</v>
      </c>
    </row>
    <row r="217" spans="1:6" x14ac:dyDescent="0.35">
      <c r="A217" t="str">
        <f t="shared" si="3"/>
        <v>ET02,13</v>
      </c>
      <c r="B217">
        <v>13</v>
      </c>
      <c r="C217">
        <v>36228.053506205499</v>
      </c>
      <c r="D217">
        <v>37011.6410695874</v>
      </c>
      <c r="E217" t="s">
        <v>2869</v>
      </c>
      <c r="F217" t="s">
        <v>2870</v>
      </c>
    </row>
    <row r="218" spans="1:6" x14ac:dyDescent="0.35">
      <c r="A218" t="str">
        <f t="shared" si="3"/>
        <v>ET02,14</v>
      </c>
      <c r="B218">
        <v>14</v>
      </c>
      <c r="C218">
        <v>35315.54050925</v>
      </c>
      <c r="D218">
        <v>36464.304373721803</v>
      </c>
      <c r="E218" t="s">
        <v>2869</v>
      </c>
      <c r="F218" t="s">
        <v>2870</v>
      </c>
    </row>
    <row r="219" spans="1:6" x14ac:dyDescent="0.35">
      <c r="A219" t="str">
        <f t="shared" si="3"/>
        <v>ET02,15</v>
      </c>
      <c r="B219">
        <v>15</v>
      </c>
      <c r="C219">
        <v>34403.027512294597</v>
      </c>
      <c r="D219">
        <v>35525.173896165099</v>
      </c>
      <c r="E219" t="s">
        <v>2869</v>
      </c>
      <c r="F219" t="s">
        <v>2870</v>
      </c>
    </row>
    <row r="220" spans="1:6" x14ac:dyDescent="0.35">
      <c r="A220" t="str">
        <f t="shared" si="3"/>
        <v>ET02,16</v>
      </c>
      <c r="B220">
        <v>16</v>
      </c>
      <c r="C220">
        <v>33490.514515339099</v>
      </c>
      <c r="D220">
        <v>34220.867117518697</v>
      </c>
      <c r="E220" t="s">
        <v>2869</v>
      </c>
      <c r="F220" t="s">
        <v>2870</v>
      </c>
    </row>
    <row r="221" spans="1:6" x14ac:dyDescent="0.35">
      <c r="A221" t="str">
        <f t="shared" si="3"/>
        <v>ET02,17</v>
      </c>
      <c r="B221">
        <v>17</v>
      </c>
      <c r="C221">
        <v>32578.0015183836</v>
      </c>
      <c r="D221">
        <v>32578.0015183836</v>
      </c>
      <c r="E221" t="s">
        <v>2869</v>
      </c>
      <c r="F221" t="s">
        <v>2870</v>
      </c>
    </row>
    <row r="222" spans="1:6" x14ac:dyDescent="0.35">
      <c r="A222" t="str">
        <f t="shared" si="3"/>
        <v>ET02,18</v>
      </c>
      <c r="B222">
        <v>18</v>
      </c>
      <c r="C222">
        <v>30518.226726970599</v>
      </c>
      <c r="D222">
        <v>30639.6923755602</v>
      </c>
      <c r="E222" t="s">
        <v>2869</v>
      </c>
      <c r="F222" t="s">
        <v>2870</v>
      </c>
    </row>
    <row r="223" spans="1:6" x14ac:dyDescent="0.35">
      <c r="A223" t="str">
        <f t="shared" si="3"/>
        <v>ET02,19</v>
      </c>
      <c r="B223">
        <v>19</v>
      </c>
      <c r="C223">
        <v>28458.451935557699</v>
      </c>
      <c r="D223">
        <v>28515.046150645601</v>
      </c>
      <c r="E223" t="s">
        <v>2869</v>
      </c>
      <c r="F223" t="s">
        <v>2870</v>
      </c>
    </row>
    <row r="224" spans="1:6" x14ac:dyDescent="0.35">
      <c r="A224" t="str">
        <f t="shared" si="3"/>
        <v>ET02,20</v>
      </c>
      <c r="B224">
        <v>20</v>
      </c>
      <c r="C224">
        <v>26398.677144144702</v>
      </c>
      <c r="D224">
        <v>26329.667101436298</v>
      </c>
      <c r="E224" t="s">
        <v>2869</v>
      </c>
      <c r="F224" t="s">
        <v>2870</v>
      </c>
    </row>
    <row r="225" spans="1:6" x14ac:dyDescent="0.35">
      <c r="A225" t="str">
        <f t="shared" si="3"/>
        <v>ET02,21</v>
      </c>
      <c r="B225">
        <v>21</v>
      </c>
      <c r="C225">
        <v>24338.902352731799</v>
      </c>
      <c r="D225">
        <v>24209.1594857286</v>
      </c>
      <c r="E225" t="s">
        <v>2869</v>
      </c>
      <c r="F225" t="s">
        <v>2870</v>
      </c>
    </row>
    <row r="226" spans="1:6" x14ac:dyDescent="0.35">
      <c r="A226" t="str">
        <f t="shared" si="3"/>
        <v>ET02,22</v>
      </c>
      <c r="B226">
        <v>22</v>
      </c>
      <c r="C226">
        <v>22279.127561318801</v>
      </c>
      <c r="D226">
        <v>22279.127561318801</v>
      </c>
      <c r="E226" t="s">
        <v>2869</v>
      </c>
      <c r="F226" t="s">
        <v>2870</v>
      </c>
    </row>
    <row r="227" spans="1:6" x14ac:dyDescent="0.35">
      <c r="A227" t="str">
        <f t="shared" si="3"/>
        <v>ET02,23</v>
      </c>
      <c r="B227">
        <v>23</v>
      </c>
      <c r="C227">
        <v>20984.140687959101</v>
      </c>
      <c r="D227">
        <v>20632.5511129066</v>
      </c>
      <c r="E227" t="s">
        <v>2869</v>
      </c>
      <c r="F227" t="s">
        <v>2870</v>
      </c>
    </row>
    <row r="228" spans="1:6" x14ac:dyDescent="0.35">
      <c r="A228" t="str">
        <f t="shared" si="3"/>
        <v>ET02,24</v>
      </c>
      <c r="B228">
        <v>24</v>
      </c>
      <c r="C228">
        <v>19689.1538145995</v>
      </c>
      <c r="D228">
        <v>19231.912032804699</v>
      </c>
      <c r="E228" t="s">
        <v>2869</v>
      </c>
      <c r="F228" t="s">
        <v>2870</v>
      </c>
    </row>
    <row r="229" spans="1:6" x14ac:dyDescent="0.35">
      <c r="A229" t="str">
        <f t="shared" si="3"/>
        <v>ET02,25</v>
      </c>
      <c r="B229">
        <v>25</v>
      </c>
      <c r="C229">
        <v>18394.166941239801</v>
      </c>
      <c r="D229">
        <v>18007.067740228998</v>
      </c>
      <c r="E229" t="s">
        <v>2869</v>
      </c>
      <c r="F229" t="s">
        <v>2870</v>
      </c>
    </row>
    <row r="230" spans="1:6" x14ac:dyDescent="0.35">
      <c r="A230" t="str">
        <f t="shared" si="3"/>
        <v>ET02,26</v>
      </c>
      <c r="B230">
        <v>26</v>
      </c>
      <c r="C230">
        <v>17099.180067880101</v>
      </c>
      <c r="D230">
        <v>16887.875654395601</v>
      </c>
      <c r="E230" t="s">
        <v>2869</v>
      </c>
      <c r="F230" t="s">
        <v>2870</v>
      </c>
    </row>
    <row r="231" spans="1:6" x14ac:dyDescent="0.35">
      <c r="A231" t="str">
        <f t="shared" si="3"/>
        <v>ET02,27</v>
      </c>
      <c r="B231">
        <v>27</v>
      </c>
      <c r="C231">
        <v>15804.1931945205</v>
      </c>
      <c r="D231">
        <v>15804.1931945205</v>
      </c>
      <c r="E231" t="s">
        <v>2869</v>
      </c>
      <c r="F231" t="s">
        <v>2870</v>
      </c>
    </row>
    <row r="232" spans="1:6" x14ac:dyDescent="0.35">
      <c r="A232" t="str">
        <f t="shared" si="3"/>
        <v>ET02,28</v>
      </c>
      <c r="B232">
        <v>28</v>
      </c>
      <c r="C232">
        <v>14926.504582032499</v>
      </c>
      <c r="D232">
        <v>14709.4963012195</v>
      </c>
      <c r="E232" t="s">
        <v>2869</v>
      </c>
      <c r="F232" t="s">
        <v>2870</v>
      </c>
    </row>
    <row r="233" spans="1:6" x14ac:dyDescent="0.35">
      <c r="A233" t="str">
        <f t="shared" si="3"/>
        <v>ET02,29</v>
      </c>
      <c r="B233">
        <v>29</v>
      </c>
      <c r="C233">
        <v>14048.815969544599</v>
      </c>
      <c r="D233">
        <v>13651.735000708901</v>
      </c>
      <c r="E233" t="s">
        <v>2869</v>
      </c>
      <c r="F233" t="s">
        <v>2870</v>
      </c>
    </row>
    <row r="234" spans="1:6" x14ac:dyDescent="0.35">
      <c r="A234" t="str">
        <f t="shared" si="3"/>
        <v>ET02,30</v>
      </c>
      <c r="B234">
        <v>30</v>
      </c>
      <c r="C234">
        <v>13171.127357056699</v>
      </c>
      <c r="D234">
        <v>12702.477840604801</v>
      </c>
      <c r="E234" t="s">
        <v>2869</v>
      </c>
      <c r="F234" t="s">
        <v>2870</v>
      </c>
    </row>
    <row r="235" spans="1:6" x14ac:dyDescent="0.35">
      <c r="A235" t="str">
        <f t="shared" si="3"/>
        <v>ET02,31</v>
      </c>
      <c r="B235">
        <v>31</v>
      </c>
      <c r="C235">
        <v>12293.438744568801</v>
      </c>
      <c r="D235">
        <v>11933.2933685234</v>
      </c>
      <c r="E235" t="s">
        <v>2869</v>
      </c>
      <c r="F235" t="s">
        <v>2870</v>
      </c>
    </row>
    <row r="236" spans="1:6" x14ac:dyDescent="0.35">
      <c r="A236" t="str">
        <f t="shared" si="3"/>
        <v>ET02,32</v>
      </c>
      <c r="B236">
        <v>32</v>
      </c>
      <c r="C236">
        <v>11415.750132080901</v>
      </c>
      <c r="D236">
        <v>11415.750132080901</v>
      </c>
      <c r="E236" t="s">
        <v>2869</v>
      </c>
      <c r="F236" t="s">
        <v>2870</v>
      </c>
    </row>
    <row r="237" spans="1:6" x14ac:dyDescent="0.35">
      <c r="A237" t="str">
        <f t="shared" si="3"/>
        <v>ET02,33</v>
      </c>
      <c r="B237">
        <v>33</v>
      </c>
      <c r="C237">
        <v>11520.244047059099</v>
      </c>
      <c r="D237">
        <v>11196.062023341001</v>
      </c>
      <c r="E237" t="s">
        <v>2869</v>
      </c>
      <c r="F237" t="s">
        <v>2870</v>
      </c>
    </row>
    <row r="238" spans="1:6" x14ac:dyDescent="0.35">
      <c r="A238" t="str">
        <f t="shared" si="3"/>
        <v>ET02,34</v>
      </c>
      <c r="B238">
        <v>34</v>
      </c>
      <c r="C238">
        <v>11624.737962037299</v>
      </c>
      <c r="D238">
        <v>11219.024312158201</v>
      </c>
      <c r="E238" t="s">
        <v>2869</v>
      </c>
      <c r="F238" t="s">
        <v>2870</v>
      </c>
    </row>
    <row r="239" spans="1:6" x14ac:dyDescent="0.35">
      <c r="A239" t="str">
        <f t="shared" si="3"/>
        <v>ET02,35</v>
      </c>
      <c r="B239">
        <v>35</v>
      </c>
      <c r="C239">
        <v>11729.2318770155</v>
      </c>
      <c r="D239">
        <v>11404.0776128344</v>
      </c>
      <c r="E239" t="s">
        <v>2869</v>
      </c>
      <c r="F239" t="s">
        <v>2870</v>
      </c>
    </row>
    <row r="240" spans="1:6" x14ac:dyDescent="0.35">
      <c r="A240" t="str">
        <f t="shared" si="3"/>
        <v>ET02,36</v>
      </c>
      <c r="B240">
        <v>36</v>
      </c>
      <c r="C240">
        <v>11833.7257919937</v>
      </c>
      <c r="D240">
        <v>11670.662539671701</v>
      </c>
      <c r="E240" t="s">
        <v>2869</v>
      </c>
      <c r="F240" t="s">
        <v>2870</v>
      </c>
    </row>
    <row r="241" spans="1:6" x14ac:dyDescent="0.35">
      <c r="A241" t="str">
        <f t="shared" si="3"/>
        <v>ET02,37</v>
      </c>
      <c r="B241">
        <v>37</v>
      </c>
      <c r="C241">
        <v>11938.2197069719</v>
      </c>
      <c r="D241">
        <v>11938.2197069719</v>
      </c>
      <c r="E241" t="s">
        <v>2869</v>
      </c>
      <c r="F241" t="s">
        <v>2870</v>
      </c>
    </row>
    <row r="242" spans="1:6" x14ac:dyDescent="0.35">
      <c r="A242" t="str">
        <f t="shared" si="3"/>
        <v>ET02,38</v>
      </c>
      <c r="B242">
        <v>38</v>
      </c>
      <c r="C242">
        <v>11891.883467893</v>
      </c>
      <c r="D242">
        <v>12136.073951922001</v>
      </c>
      <c r="E242" t="s">
        <v>2869</v>
      </c>
      <c r="F242" t="s">
        <v>2870</v>
      </c>
    </row>
    <row r="243" spans="1:6" x14ac:dyDescent="0.35">
      <c r="A243" t="str">
        <f t="shared" si="3"/>
        <v>ET02,39</v>
      </c>
      <c r="B243">
        <v>39</v>
      </c>
      <c r="C243">
        <v>11845.547228814101</v>
      </c>
      <c r="D243">
        <v>12233.087003247299</v>
      </c>
      <c r="E243" t="s">
        <v>2869</v>
      </c>
      <c r="F243" t="s">
        <v>2870</v>
      </c>
    </row>
    <row r="244" spans="1:6" x14ac:dyDescent="0.35">
      <c r="A244" t="str">
        <f t="shared" si="3"/>
        <v>ET02,40</v>
      </c>
      <c r="B244">
        <v>40</v>
      </c>
      <c r="C244">
        <v>11799.2109897351</v>
      </c>
      <c r="D244">
        <v>12208.0048125581</v>
      </c>
      <c r="E244" t="s">
        <v>2869</v>
      </c>
      <c r="F244" t="s">
        <v>2870</v>
      </c>
    </row>
    <row r="245" spans="1:6" x14ac:dyDescent="0.35">
      <c r="A245" t="str">
        <f t="shared" si="3"/>
        <v>ET02,41</v>
      </c>
      <c r="B245">
        <v>41</v>
      </c>
      <c r="C245">
        <v>11752.874750656199</v>
      </c>
      <c r="D245">
        <v>12039.5733314647</v>
      </c>
      <c r="E245" t="s">
        <v>2869</v>
      </c>
      <c r="F245" t="s">
        <v>2870</v>
      </c>
    </row>
    <row r="246" spans="1:6" x14ac:dyDescent="0.35">
      <c r="A246" t="str">
        <f t="shared" si="3"/>
        <v>ET02,42</v>
      </c>
      <c r="B246">
        <v>42</v>
      </c>
      <c r="C246">
        <v>11706.538511577201</v>
      </c>
      <c r="D246">
        <v>11706.538511577201</v>
      </c>
      <c r="E246" t="s">
        <v>2869</v>
      </c>
      <c r="F246" t="s">
        <v>2870</v>
      </c>
    </row>
    <row r="247" spans="1:6" x14ac:dyDescent="0.35">
      <c r="A247" t="str">
        <f t="shared" si="3"/>
        <v>ET02,43</v>
      </c>
      <c r="B247">
        <v>43</v>
      </c>
      <c r="C247">
        <v>11087.4681563881</v>
      </c>
      <c r="D247">
        <v>11201.9084172983</v>
      </c>
      <c r="E247" t="s">
        <v>2869</v>
      </c>
      <c r="F247" t="s">
        <v>2870</v>
      </c>
    </row>
    <row r="248" spans="1:6" x14ac:dyDescent="0.35">
      <c r="A248" t="str">
        <f t="shared" si="3"/>
        <v>ET02,44</v>
      </c>
      <c r="B248">
        <v>44</v>
      </c>
      <c r="C248">
        <v>10468.397801199</v>
      </c>
      <c r="D248">
        <v>10575.739564199999</v>
      </c>
      <c r="E248" t="s">
        <v>2869</v>
      </c>
      <c r="F248" t="s">
        <v>2870</v>
      </c>
    </row>
    <row r="249" spans="1:6" x14ac:dyDescent="0.35">
      <c r="A249" t="str">
        <f t="shared" si="3"/>
        <v>ET02,45</v>
      </c>
      <c r="B249">
        <v>45</v>
      </c>
      <c r="C249">
        <v>9849.3274460098091</v>
      </c>
      <c r="D249">
        <v>9892.3505806464891</v>
      </c>
      <c r="E249" t="s">
        <v>2869</v>
      </c>
      <c r="F249" t="s">
        <v>2870</v>
      </c>
    </row>
    <row r="250" spans="1:6" x14ac:dyDescent="0.35">
      <c r="A250" t="str">
        <f t="shared" si="3"/>
        <v>ET02,46</v>
      </c>
      <c r="B250">
        <v>46</v>
      </c>
      <c r="C250">
        <v>9230.2570908206599</v>
      </c>
      <c r="D250">
        <v>9216.0600950022308</v>
      </c>
      <c r="E250" t="s">
        <v>2869</v>
      </c>
      <c r="F250" t="s">
        <v>2870</v>
      </c>
    </row>
    <row r="251" spans="1:6" x14ac:dyDescent="0.35">
      <c r="A251" t="str">
        <f t="shared" si="3"/>
        <v>ET02,47</v>
      </c>
      <c r="B251">
        <v>47</v>
      </c>
      <c r="C251">
        <v>8611.1867356315197</v>
      </c>
      <c r="D251">
        <v>8611.1867356315197</v>
      </c>
      <c r="E251" t="s">
        <v>2869</v>
      </c>
      <c r="F251" t="s">
        <v>2870</v>
      </c>
    </row>
    <row r="252" spans="1:6" x14ac:dyDescent="0.35">
      <c r="A252" t="str">
        <f t="shared" si="3"/>
        <v>ET02,48</v>
      </c>
      <c r="B252">
        <v>48</v>
      </c>
      <c r="C252">
        <v>8204.7461101689896</v>
      </c>
      <c r="D252">
        <v>8123.4071691602003</v>
      </c>
      <c r="E252" t="s">
        <v>2869</v>
      </c>
      <c r="F252" t="s">
        <v>2870</v>
      </c>
    </row>
    <row r="253" spans="1:6" x14ac:dyDescent="0.35">
      <c r="A253" t="str">
        <f t="shared" si="3"/>
        <v>ET02,49</v>
      </c>
      <c r="B253">
        <v>49</v>
      </c>
      <c r="C253">
        <v>7798.3054847064604</v>
      </c>
      <c r="D253">
        <v>7723.8302152600199</v>
      </c>
      <c r="E253" t="s">
        <v>2869</v>
      </c>
      <c r="F253" t="s">
        <v>2870</v>
      </c>
    </row>
    <row r="254" spans="1:6" x14ac:dyDescent="0.35">
      <c r="A254" t="str">
        <f t="shared" si="3"/>
        <v>ET02,50</v>
      </c>
      <c r="B254">
        <v>50</v>
      </c>
      <c r="C254">
        <v>7391.8648592439204</v>
      </c>
      <c r="D254">
        <v>7364.9227318642397</v>
      </c>
      <c r="E254" t="s">
        <v>2869</v>
      </c>
      <c r="F254" t="s">
        <v>2870</v>
      </c>
    </row>
    <row r="255" spans="1:6" x14ac:dyDescent="0.35">
      <c r="A255" t="str">
        <f t="shared" si="3"/>
        <v>ET02,51</v>
      </c>
      <c r="B255">
        <v>51</v>
      </c>
      <c r="C255">
        <v>6985.4242337813903</v>
      </c>
      <c r="D255">
        <v>6999.1515769060998</v>
      </c>
      <c r="E255" t="s">
        <v>2869</v>
      </c>
      <c r="F255" t="s">
        <v>2870</v>
      </c>
    </row>
    <row r="256" spans="1:6" x14ac:dyDescent="0.35">
      <c r="A256" t="str">
        <f t="shared" si="3"/>
        <v>ET02,52</v>
      </c>
      <c r="B256">
        <v>52</v>
      </c>
      <c r="C256">
        <v>6578.9836083188602</v>
      </c>
      <c r="D256">
        <v>6578.9836083188602</v>
      </c>
      <c r="E256" t="s">
        <v>2869</v>
      </c>
      <c r="F256" t="s">
        <v>2870</v>
      </c>
    </row>
    <row r="257" spans="1:6" x14ac:dyDescent="0.35">
      <c r="A257" t="str">
        <f t="shared" si="3"/>
        <v>ET02,53</v>
      </c>
      <c r="B257">
        <v>53</v>
      </c>
      <c r="C257">
        <v>6079.0549218604601</v>
      </c>
      <c r="D257">
        <v>6073.5321527350898</v>
      </c>
      <c r="E257" t="s">
        <v>2869</v>
      </c>
      <c r="F257" t="s">
        <v>2870</v>
      </c>
    </row>
    <row r="258" spans="1:6" x14ac:dyDescent="0.35">
      <c r="A258" t="str">
        <f t="shared" si="3"/>
        <v>ET02,54</v>
      </c>
      <c r="B258">
        <v>54</v>
      </c>
      <c r="C258">
        <v>5579.1262354020701</v>
      </c>
      <c r="D258">
        <v>5518.4964115847397</v>
      </c>
      <c r="E258" t="s">
        <v>2869</v>
      </c>
      <c r="F258" t="s">
        <v>2870</v>
      </c>
    </row>
    <row r="259" spans="1:6" x14ac:dyDescent="0.35">
      <c r="A259" t="str">
        <f t="shared" ref="A259:A322" si="4">_xlfn.CONCAT(E259,",",B259)</f>
        <v>ET02,55</v>
      </c>
      <c r="B259">
        <v>55</v>
      </c>
      <c r="C259">
        <v>5079.19754894367</v>
      </c>
      <c r="D259">
        <v>4966.2220549970698</v>
      </c>
      <c r="E259" t="s">
        <v>2869</v>
      </c>
      <c r="F259" t="s">
        <v>2870</v>
      </c>
    </row>
    <row r="260" spans="1:6" x14ac:dyDescent="0.35">
      <c r="A260" t="str">
        <f t="shared" si="4"/>
        <v>ET02,56</v>
      </c>
      <c r="B260">
        <v>56</v>
      </c>
      <c r="C260">
        <v>4579.2688624852799</v>
      </c>
      <c r="D260">
        <v>4469.0547531013599</v>
      </c>
      <c r="E260" t="s">
        <v>2869</v>
      </c>
      <c r="F260" t="s">
        <v>2870</v>
      </c>
    </row>
    <row r="261" spans="1:6" x14ac:dyDescent="0.35">
      <c r="A261" t="str">
        <f t="shared" si="4"/>
        <v>ET02,57</v>
      </c>
      <c r="B261">
        <v>57</v>
      </c>
      <c r="C261">
        <v>4079.3401760268798</v>
      </c>
      <c r="D261">
        <v>4079.3401760268798</v>
      </c>
      <c r="E261" t="s">
        <v>2869</v>
      </c>
      <c r="F261" t="s">
        <v>2870</v>
      </c>
    </row>
    <row r="262" spans="1:6" x14ac:dyDescent="0.35">
      <c r="A262" t="str">
        <f t="shared" si="4"/>
        <v>ET02,58</v>
      </c>
      <c r="B262">
        <v>58</v>
      </c>
      <c r="C262">
        <v>3917.8395063301</v>
      </c>
      <c r="D262">
        <v>3831.00143558327</v>
      </c>
      <c r="E262" t="s">
        <v>2869</v>
      </c>
      <c r="F262" t="s">
        <v>2870</v>
      </c>
    </row>
    <row r="263" spans="1:6" x14ac:dyDescent="0.35">
      <c r="A263" t="str">
        <f t="shared" si="4"/>
        <v>ET02,59</v>
      </c>
      <c r="B263">
        <v>59</v>
      </c>
      <c r="C263">
        <v>3756.3388366333302</v>
      </c>
      <c r="D263">
        <v>3684.2714103016101</v>
      </c>
      <c r="E263" t="s">
        <v>2869</v>
      </c>
      <c r="F263" t="s">
        <v>2870</v>
      </c>
    </row>
    <row r="264" spans="1:6" x14ac:dyDescent="0.35">
      <c r="A264" t="str">
        <f t="shared" si="4"/>
        <v>ET02,60</v>
      </c>
      <c r="B264">
        <v>60</v>
      </c>
      <c r="C264">
        <v>3594.8381669365499</v>
      </c>
      <c r="D264">
        <v>3580.96042039338</v>
      </c>
      <c r="E264" t="s">
        <v>2869</v>
      </c>
      <c r="F264" t="s">
        <v>2870</v>
      </c>
    </row>
    <row r="265" spans="1:6" x14ac:dyDescent="0.35">
      <c r="A265" t="str">
        <f t="shared" si="4"/>
        <v>ET02,61</v>
      </c>
      <c r="B265">
        <v>61</v>
      </c>
      <c r="C265">
        <v>3433.3374972397801</v>
      </c>
      <c r="D265">
        <v>3462.8787860700199</v>
      </c>
      <c r="E265" t="s">
        <v>2869</v>
      </c>
      <c r="F265" t="s">
        <v>2870</v>
      </c>
    </row>
    <row r="266" spans="1:6" x14ac:dyDescent="0.35">
      <c r="A266" t="str">
        <f t="shared" si="4"/>
        <v>ET02,62</v>
      </c>
      <c r="B266">
        <v>62</v>
      </c>
      <c r="C266">
        <v>3271.8368275429998</v>
      </c>
      <c r="D266">
        <v>3271.8368275429998</v>
      </c>
      <c r="E266" t="s">
        <v>2869</v>
      </c>
      <c r="F266" t="s">
        <v>2870</v>
      </c>
    </row>
    <row r="267" spans="1:6" x14ac:dyDescent="0.35">
      <c r="A267" t="str">
        <f t="shared" si="4"/>
        <v>ET02,63</v>
      </c>
      <c r="B267">
        <v>63</v>
      </c>
      <c r="C267">
        <v>2907.1743646779601</v>
      </c>
      <c r="D267">
        <v>2967.7483940954899</v>
      </c>
      <c r="E267" t="s">
        <v>2869</v>
      </c>
      <c r="F267" t="s">
        <v>2870</v>
      </c>
    </row>
    <row r="268" spans="1:6" x14ac:dyDescent="0.35">
      <c r="A268" t="str">
        <f t="shared" si="4"/>
        <v>ET02,64</v>
      </c>
      <c r="B268">
        <v>64</v>
      </c>
      <c r="C268">
        <v>2542.5119018129199</v>
      </c>
      <c r="D268">
        <v>2582.9414512974899</v>
      </c>
      <c r="E268" t="s">
        <v>2869</v>
      </c>
      <c r="F268" t="s">
        <v>2870</v>
      </c>
    </row>
    <row r="269" spans="1:6" x14ac:dyDescent="0.35">
      <c r="A269" t="str">
        <f t="shared" si="4"/>
        <v>ET02,65</v>
      </c>
      <c r="B269">
        <v>65</v>
      </c>
      <c r="C269">
        <v>2177.8494389478801</v>
      </c>
      <c r="D269">
        <v>2167.8474937907299</v>
      </c>
      <c r="E269" t="s">
        <v>2869</v>
      </c>
      <c r="F269" t="s">
        <v>2870</v>
      </c>
    </row>
    <row r="270" spans="1:6" x14ac:dyDescent="0.35">
      <c r="A270" t="str">
        <f t="shared" si="4"/>
        <v>ET02,66</v>
      </c>
      <c r="B270">
        <v>66</v>
      </c>
      <c r="C270">
        <v>1813.1869760828399</v>
      </c>
      <c r="D270">
        <v>1772.89801621693</v>
      </c>
      <c r="E270" t="s">
        <v>2869</v>
      </c>
      <c r="F270" t="s">
        <v>2870</v>
      </c>
    </row>
    <row r="271" spans="1:6" x14ac:dyDescent="0.35">
      <c r="A271" t="str">
        <f t="shared" si="4"/>
        <v>ET02,67</v>
      </c>
      <c r="B271">
        <v>67</v>
      </c>
      <c r="C271">
        <v>1448.52451321781</v>
      </c>
      <c r="D271">
        <v>1448.52451321781</v>
      </c>
      <c r="E271" t="s">
        <v>2869</v>
      </c>
      <c r="F271" t="s">
        <v>2870</v>
      </c>
    </row>
    <row r="272" spans="1:6" x14ac:dyDescent="0.35">
      <c r="A272" t="str">
        <f t="shared" si="4"/>
        <v>ET02,68</v>
      </c>
      <c r="B272">
        <v>68</v>
      </c>
      <c r="C272">
        <v>1345.0269523608999</v>
      </c>
      <c r="D272">
        <v>1231.40358167213</v>
      </c>
      <c r="E272" t="s">
        <v>2869</v>
      </c>
      <c r="F272" t="s">
        <v>2870</v>
      </c>
    </row>
    <row r="273" spans="1:6" x14ac:dyDescent="0.35">
      <c r="A273" t="str">
        <f t="shared" si="4"/>
        <v>ET02,69</v>
      </c>
      <c r="B273">
        <v>69</v>
      </c>
      <c r="C273">
        <v>1241.5293915039999</v>
      </c>
      <c r="D273">
        <v>1103.19222740685</v>
      </c>
      <c r="E273" t="s">
        <v>2869</v>
      </c>
      <c r="F273" t="s">
        <v>2870</v>
      </c>
    </row>
    <row r="274" spans="1:6" x14ac:dyDescent="0.35">
      <c r="A274" t="str">
        <f t="shared" si="4"/>
        <v>ET02,70</v>
      </c>
      <c r="B274">
        <v>70</v>
      </c>
      <c r="C274">
        <v>1138.0318306470999</v>
      </c>
      <c r="D274">
        <v>1031.7925584859599</v>
      </c>
      <c r="E274" t="s">
        <v>2869</v>
      </c>
      <c r="F274" t="s">
        <v>2870</v>
      </c>
    </row>
    <row r="275" spans="1:6" x14ac:dyDescent="0.35">
      <c r="A275" t="str">
        <f t="shared" si="4"/>
        <v>ET02,71</v>
      </c>
      <c r="B275">
        <v>71</v>
      </c>
      <c r="C275">
        <v>1034.5342697901999</v>
      </c>
      <c r="D275">
        <v>985.106682973445</v>
      </c>
      <c r="E275" t="s">
        <v>2869</v>
      </c>
      <c r="F275" t="s">
        <v>2870</v>
      </c>
    </row>
    <row r="276" spans="1:6" x14ac:dyDescent="0.35">
      <c r="A276" t="str">
        <f t="shared" si="4"/>
        <v>ET02,72</v>
      </c>
      <c r="B276">
        <v>72</v>
      </c>
      <c r="C276">
        <v>931.03670893330002</v>
      </c>
      <c r="D276">
        <v>931.03670893330002</v>
      </c>
      <c r="E276" t="s">
        <v>2869</v>
      </c>
      <c r="F276" t="s">
        <v>2870</v>
      </c>
    </row>
    <row r="277" spans="1:6" x14ac:dyDescent="0.35">
      <c r="A277" t="str">
        <f t="shared" si="4"/>
        <v>ET02,73</v>
      </c>
      <c r="B277">
        <v>73</v>
      </c>
      <c r="C277">
        <v>821.16967144663295</v>
      </c>
      <c r="D277">
        <v>845.12636345705596</v>
      </c>
      <c r="E277" t="s">
        <v>2869</v>
      </c>
      <c r="F277" t="s">
        <v>2870</v>
      </c>
    </row>
    <row r="278" spans="1:6" x14ac:dyDescent="0.35">
      <c r="A278" t="str">
        <f t="shared" si="4"/>
        <v>ET02,74</v>
      </c>
      <c r="B278">
        <v>74</v>
      </c>
      <c r="C278">
        <v>711.30263395996599</v>
      </c>
      <c r="D278">
        <v>733.48584974638698</v>
      </c>
      <c r="E278" t="s">
        <v>2869</v>
      </c>
      <c r="F278" t="s">
        <v>2870</v>
      </c>
    </row>
    <row r="279" spans="1:6" x14ac:dyDescent="0.35">
      <c r="A279" t="str">
        <f t="shared" si="4"/>
        <v>ET02,75</v>
      </c>
      <c r="B279">
        <v>75</v>
      </c>
      <c r="C279">
        <v>601.43559647330005</v>
      </c>
      <c r="D279">
        <v>609.86699003050705</v>
      </c>
      <c r="E279" t="s">
        <v>2869</v>
      </c>
      <c r="F279" t="s">
        <v>2870</v>
      </c>
    </row>
    <row r="280" spans="1:6" x14ac:dyDescent="0.35">
      <c r="A280" t="str">
        <f t="shared" si="4"/>
        <v>ET02,76</v>
      </c>
      <c r="B280">
        <v>76</v>
      </c>
      <c r="C280">
        <v>491.56855898663298</v>
      </c>
      <c r="D280">
        <v>488.02160653862899</v>
      </c>
      <c r="E280" t="s">
        <v>2869</v>
      </c>
      <c r="F280" t="s">
        <v>2870</v>
      </c>
    </row>
    <row r="281" spans="1:6" x14ac:dyDescent="0.35">
      <c r="A281" t="str">
        <f t="shared" si="4"/>
        <v>ET02,77</v>
      </c>
      <c r="B281">
        <v>77</v>
      </c>
      <c r="C281">
        <v>381.70152149996602</v>
      </c>
      <c r="D281">
        <v>381.70152149996602</v>
      </c>
      <c r="E281" t="s">
        <v>2869</v>
      </c>
      <c r="F281" t="s">
        <v>2870</v>
      </c>
    </row>
    <row r="282" spans="1:6" x14ac:dyDescent="0.35">
      <c r="A282" t="str">
        <f t="shared" si="4"/>
        <v>ET02,78</v>
      </c>
      <c r="B282">
        <v>78</v>
      </c>
      <c r="C282">
        <v>336.49401719997297</v>
      </c>
      <c r="D282">
        <v>301.38951433471198</v>
      </c>
      <c r="E282" t="s">
        <v>2869</v>
      </c>
      <c r="F282" t="s">
        <v>2870</v>
      </c>
    </row>
    <row r="283" spans="1:6" x14ac:dyDescent="0.35">
      <c r="A283" t="str">
        <f t="shared" si="4"/>
        <v>ET02,79</v>
      </c>
      <c r="B283">
        <v>79</v>
      </c>
      <c r="C283">
        <v>291.28651289997998</v>
      </c>
      <c r="D283">
        <v>244.49219322698701</v>
      </c>
      <c r="E283" t="s">
        <v>2869</v>
      </c>
      <c r="F283" t="s">
        <v>2870</v>
      </c>
    </row>
    <row r="284" spans="1:6" x14ac:dyDescent="0.35">
      <c r="A284" t="str">
        <f t="shared" si="4"/>
        <v>ET02,80</v>
      </c>
      <c r="B284">
        <v>80</v>
      </c>
      <c r="C284">
        <v>246.079008599986</v>
      </c>
      <c r="D284">
        <v>205.147123551893</v>
      </c>
      <c r="E284" t="s">
        <v>2869</v>
      </c>
      <c r="F284" t="s">
        <v>2870</v>
      </c>
    </row>
    <row r="285" spans="1:6" x14ac:dyDescent="0.35">
      <c r="A285" t="str">
        <f t="shared" si="4"/>
        <v>ET02,81</v>
      </c>
      <c r="B285">
        <v>81</v>
      </c>
      <c r="C285">
        <v>200.87150429999301</v>
      </c>
      <c r="D285">
        <v>177.49187068453</v>
      </c>
      <c r="E285" t="s">
        <v>2869</v>
      </c>
      <c r="F285" t="s">
        <v>2870</v>
      </c>
    </row>
    <row r="286" spans="1:6" x14ac:dyDescent="0.35">
      <c r="A286" t="str">
        <f t="shared" si="4"/>
        <v>ET02,82</v>
      </c>
      <c r="B286">
        <v>82</v>
      </c>
      <c r="C286">
        <v>155.66399999999999</v>
      </c>
      <c r="D286">
        <v>155.66399999999999</v>
      </c>
      <c r="E286" t="s">
        <v>2869</v>
      </c>
      <c r="F286" t="s">
        <v>2870</v>
      </c>
    </row>
    <row r="287" spans="1:6" x14ac:dyDescent="0.35">
      <c r="A287" t="str">
        <f t="shared" si="4"/>
        <v>ET02,83</v>
      </c>
      <c r="B287">
        <v>83</v>
      </c>
      <c r="C287">
        <v>136.67519999999999</v>
      </c>
      <c r="D287">
        <v>134.85683553381699</v>
      </c>
      <c r="E287" t="s">
        <v>2869</v>
      </c>
      <c r="F287" t="s">
        <v>2870</v>
      </c>
    </row>
    <row r="288" spans="1:6" x14ac:dyDescent="0.35">
      <c r="A288" t="str">
        <f t="shared" si="4"/>
        <v>ET02,84</v>
      </c>
      <c r="B288">
        <v>84</v>
      </c>
      <c r="C288">
        <v>117.68640000000001</v>
      </c>
      <c r="D288">
        <v>114.48673596314801</v>
      </c>
      <c r="E288" t="s">
        <v>2869</v>
      </c>
      <c r="F288" t="s">
        <v>2870</v>
      </c>
    </row>
    <row r="289" spans="1:6" x14ac:dyDescent="0.35">
      <c r="A289" t="str">
        <f t="shared" si="4"/>
        <v>ET02,85</v>
      </c>
      <c r="B289">
        <v>85</v>
      </c>
      <c r="C289">
        <v>98.697599999999994</v>
      </c>
      <c r="D289">
        <v>95.025818625569201</v>
      </c>
      <c r="E289" t="s">
        <v>2869</v>
      </c>
      <c r="F289" t="s">
        <v>2870</v>
      </c>
    </row>
    <row r="290" spans="1:6" x14ac:dyDescent="0.35">
      <c r="A290" t="str">
        <f t="shared" si="4"/>
        <v>ET02,86</v>
      </c>
      <c r="B290">
        <v>86</v>
      </c>
      <c r="C290">
        <v>79.708799999999997</v>
      </c>
      <c r="D290">
        <v>76.946200858660504</v>
      </c>
      <c r="E290" t="s">
        <v>2869</v>
      </c>
      <c r="F290" t="s">
        <v>2870</v>
      </c>
    </row>
    <row r="291" spans="1:6" x14ac:dyDescent="0.35">
      <c r="A291" t="str">
        <f t="shared" si="4"/>
        <v>ET02,87</v>
      </c>
      <c r="B291">
        <v>87</v>
      </c>
      <c r="C291">
        <v>60.72</v>
      </c>
      <c r="D291">
        <v>60.72</v>
      </c>
      <c r="E291" t="s">
        <v>2869</v>
      </c>
      <c r="F291" t="s">
        <v>2870</v>
      </c>
    </row>
    <row r="292" spans="1:6" x14ac:dyDescent="0.35">
      <c r="A292" t="str">
        <f t="shared" si="4"/>
        <v>ET02,88</v>
      </c>
      <c r="B292">
        <v>88</v>
      </c>
      <c r="C292">
        <v>50.847999999999999</v>
      </c>
      <c r="D292">
        <v>46.7188985380009</v>
      </c>
      <c r="E292" t="s">
        <v>2869</v>
      </c>
      <c r="F292" t="s">
        <v>2870</v>
      </c>
    </row>
    <row r="293" spans="1:6" x14ac:dyDescent="0.35">
      <c r="A293" t="str">
        <f t="shared" si="4"/>
        <v>ET02,89</v>
      </c>
      <c r="B293">
        <v>89</v>
      </c>
      <c r="C293">
        <v>40.975999999999999</v>
      </c>
      <c r="D293">
        <v>34.912839564414902</v>
      </c>
      <c r="E293" t="s">
        <v>2869</v>
      </c>
      <c r="F293" t="s">
        <v>2870</v>
      </c>
    </row>
    <row r="294" spans="1:6" x14ac:dyDescent="0.35">
      <c r="A294" t="str">
        <f t="shared" si="4"/>
        <v>ET02,90</v>
      </c>
      <c r="B294">
        <v>90</v>
      </c>
      <c r="C294">
        <v>31.103999999999999</v>
      </c>
      <c r="D294">
        <v>25.171331321828401</v>
      </c>
      <c r="E294" t="s">
        <v>2869</v>
      </c>
      <c r="F294" t="s">
        <v>2870</v>
      </c>
    </row>
    <row r="295" spans="1:6" x14ac:dyDescent="0.35">
      <c r="A295" t="str">
        <f t="shared" si="4"/>
        <v>ET02,91</v>
      </c>
      <c r="B295">
        <v>91</v>
      </c>
      <c r="C295">
        <v>21.231999999999999</v>
      </c>
      <c r="D295">
        <v>17.363882052828</v>
      </c>
      <c r="E295" t="s">
        <v>2869</v>
      </c>
      <c r="F295" t="s">
        <v>2870</v>
      </c>
    </row>
    <row r="296" spans="1:6" x14ac:dyDescent="0.35">
      <c r="A296" t="str">
        <f t="shared" si="4"/>
        <v>ET02,92</v>
      </c>
      <c r="B296">
        <v>92</v>
      </c>
      <c r="C296">
        <v>11.36</v>
      </c>
      <c r="D296">
        <v>11.36</v>
      </c>
      <c r="E296" t="s">
        <v>2869</v>
      </c>
      <c r="F296" t="s">
        <v>2870</v>
      </c>
    </row>
    <row r="297" spans="1:6" x14ac:dyDescent="0.35">
      <c r="A297" t="str">
        <f t="shared" si="4"/>
        <v>ET02,93</v>
      </c>
      <c r="B297">
        <v>93</v>
      </c>
      <c r="C297">
        <v>9.2479999999999993</v>
      </c>
      <c r="D297">
        <v>7.0049783141790796</v>
      </c>
      <c r="E297" t="s">
        <v>2869</v>
      </c>
      <c r="F297" t="s">
        <v>2870</v>
      </c>
    </row>
    <row r="298" spans="1:6" x14ac:dyDescent="0.35">
      <c r="A298" t="str">
        <f t="shared" si="4"/>
        <v>ET02,94</v>
      </c>
      <c r="B298">
        <v>94</v>
      </c>
      <c r="C298">
        <v>7.1360000000000001</v>
      </c>
      <c r="D298">
        <v>4.0472497791928204</v>
      </c>
      <c r="E298" t="s">
        <v>2869</v>
      </c>
      <c r="F298" t="s">
        <v>2870</v>
      </c>
    </row>
    <row r="299" spans="1:6" x14ac:dyDescent="0.35">
      <c r="A299" t="str">
        <f t="shared" si="4"/>
        <v>ET02,95</v>
      </c>
      <c r="B299">
        <v>95</v>
      </c>
      <c r="C299">
        <v>5.024</v>
      </c>
      <c r="D299">
        <v>2.2110320871170202</v>
      </c>
      <c r="E299" t="s">
        <v>2869</v>
      </c>
      <c r="F299" t="s">
        <v>2870</v>
      </c>
    </row>
    <row r="300" spans="1:6" x14ac:dyDescent="0.35">
      <c r="A300" t="str">
        <f t="shared" si="4"/>
        <v>ET02,96</v>
      </c>
      <c r="B300">
        <v>96</v>
      </c>
      <c r="C300">
        <v>2.9119999999999999</v>
      </c>
      <c r="D300">
        <v>1.2205429300274799</v>
      </c>
      <c r="E300" t="s">
        <v>2869</v>
      </c>
      <c r="F300" t="s">
        <v>2870</v>
      </c>
    </row>
    <row r="301" spans="1:6" x14ac:dyDescent="0.35">
      <c r="A301" t="str">
        <f t="shared" si="4"/>
        <v>ET02,97</v>
      </c>
      <c r="B301">
        <v>97</v>
      </c>
      <c r="C301">
        <v>0.8</v>
      </c>
      <c r="D301">
        <v>0.80000000000000404</v>
      </c>
      <c r="E301" t="s">
        <v>2869</v>
      </c>
      <c r="F301" t="s">
        <v>2870</v>
      </c>
    </row>
    <row r="302" spans="1:6" x14ac:dyDescent="0.35">
      <c r="A302" t="str">
        <f t="shared" si="4"/>
        <v>ET02,98</v>
      </c>
      <c r="B302">
        <v>98</v>
      </c>
      <c r="C302">
        <v>0.86666666666666703</v>
      </c>
      <c r="D302">
        <v>0.70324226714563598</v>
      </c>
      <c r="E302" t="s">
        <v>2869</v>
      </c>
      <c r="F302" t="s">
        <v>2870</v>
      </c>
    </row>
    <row r="303" spans="1:6" x14ac:dyDescent="0.35">
      <c r="A303" t="str">
        <f t="shared" si="4"/>
        <v>ET02,99</v>
      </c>
      <c r="B303">
        <v>99</v>
      </c>
      <c r="C303">
        <v>0.93333333333333302</v>
      </c>
      <c r="D303">
        <v>0.80259381371650895</v>
      </c>
      <c r="E303" t="s">
        <v>2869</v>
      </c>
      <c r="F303" t="s">
        <v>2870</v>
      </c>
    </row>
    <row r="304" spans="1:6" x14ac:dyDescent="0.35">
      <c r="A304" t="str">
        <f t="shared" si="4"/>
        <v>ET02,100</v>
      </c>
      <c r="B304">
        <v>100</v>
      </c>
      <c r="C304">
        <v>1</v>
      </c>
      <c r="D304">
        <v>1</v>
      </c>
      <c r="E304" t="s">
        <v>2869</v>
      </c>
      <c r="F304" t="s">
        <v>2870</v>
      </c>
    </row>
    <row r="305" spans="1:6" x14ac:dyDescent="0.35">
      <c r="A305" t="str">
        <f t="shared" si="4"/>
        <v>ET03,&lt;1</v>
      </c>
      <c r="B305" t="s">
        <v>119</v>
      </c>
      <c r="C305">
        <v>382978.40541072498</v>
      </c>
      <c r="D305">
        <v>382978.40541072498</v>
      </c>
      <c r="E305" t="s">
        <v>2871</v>
      </c>
      <c r="F305" t="s">
        <v>805</v>
      </c>
    </row>
    <row r="306" spans="1:6" x14ac:dyDescent="0.35">
      <c r="A306" t="str">
        <f t="shared" si="4"/>
        <v>ET03,1</v>
      </c>
      <c r="B306">
        <v>1</v>
      </c>
      <c r="C306">
        <v>368442.02816977003</v>
      </c>
      <c r="D306">
        <v>367679.93773982901</v>
      </c>
      <c r="E306" t="s">
        <v>2871</v>
      </c>
      <c r="F306" t="s">
        <v>805</v>
      </c>
    </row>
    <row r="307" spans="1:6" x14ac:dyDescent="0.35">
      <c r="A307" t="str">
        <f t="shared" si="4"/>
        <v>ET03,2</v>
      </c>
      <c r="B307">
        <v>2</v>
      </c>
      <c r="C307">
        <v>353905.65092881501</v>
      </c>
      <c r="D307">
        <v>353905.65092881501</v>
      </c>
      <c r="E307" t="s">
        <v>2871</v>
      </c>
      <c r="F307" t="s">
        <v>805</v>
      </c>
    </row>
    <row r="308" spans="1:6" x14ac:dyDescent="0.35">
      <c r="A308" t="str">
        <f t="shared" si="4"/>
        <v>ET03,3</v>
      </c>
      <c r="B308">
        <v>3</v>
      </c>
      <c r="C308">
        <v>346846.22695605701</v>
      </c>
      <c r="D308">
        <v>342838.64800714201</v>
      </c>
      <c r="E308" t="s">
        <v>2871</v>
      </c>
      <c r="F308" t="s">
        <v>805</v>
      </c>
    </row>
    <row r="309" spans="1:6" x14ac:dyDescent="0.35">
      <c r="A309" t="str">
        <f t="shared" si="4"/>
        <v>ET03,4</v>
      </c>
      <c r="B309">
        <v>4</v>
      </c>
      <c r="C309">
        <v>339786.80298329901</v>
      </c>
      <c r="D309">
        <v>334297.72068257898</v>
      </c>
      <c r="E309" t="s">
        <v>2871</v>
      </c>
      <c r="F309" t="s">
        <v>805</v>
      </c>
    </row>
    <row r="310" spans="1:6" x14ac:dyDescent="0.35">
      <c r="A310" t="str">
        <f t="shared" si="4"/>
        <v>ET03,5</v>
      </c>
      <c r="B310">
        <v>5</v>
      </c>
      <c r="C310">
        <v>332727.37901054003</v>
      </c>
      <c r="D310">
        <v>327760.58283247403</v>
      </c>
      <c r="E310" t="s">
        <v>2871</v>
      </c>
      <c r="F310" t="s">
        <v>805</v>
      </c>
    </row>
    <row r="311" spans="1:6" x14ac:dyDescent="0.35">
      <c r="A311" t="str">
        <f t="shared" si="4"/>
        <v>ET03,6</v>
      </c>
      <c r="B311">
        <v>6</v>
      </c>
      <c r="C311">
        <v>325667.95503778203</v>
      </c>
      <c r="D311">
        <v>322704.94833417301</v>
      </c>
      <c r="E311" t="s">
        <v>2871</v>
      </c>
      <c r="F311" t="s">
        <v>805</v>
      </c>
    </row>
    <row r="312" spans="1:6" x14ac:dyDescent="0.35">
      <c r="A312" t="str">
        <f t="shared" si="4"/>
        <v>ET03,7</v>
      </c>
      <c r="B312">
        <v>7</v>
      </c>
      <c r="C312">
        <v>318608.53106502403</v>
      </c>
      <c r="D312">
        <v>318608.53106502403</v>
      </c>
      <c r="E312" t="s">
        <v>2871</v>
      </c>
      <c r="F312" t="s">
        <v>805</v>
      </c>
    </row>
    <row r="313" spans="1:6" x14ac:dyDescent="0.35">
      <c r="A313" t="str">
        <f t="shared" si="4"/>
        <v>ET03,8</v>
      </c>
      <c r="B313">
        <v>8</v>
      </c>
      <c r="C313">
        <v>315570.76912867202</v>
      </c>
      <c r="D313">
        <v>315022.52516253002</v>
      </c>
      <c r="E313" t="s">
        <v>2871</v>
      </c>
      <c r="F313" t="s">
        <v>805</v>
      </c>
    </row>
    <row r="314" spans="1:6" x14ac:dyDescent="0.35">
      <c r="A314" t="str">
        <f t="shared" si="4"/>
        <v>ET03,9</v>
      </c>
      <c r="B314">
        <v>9</v>
      </c>
      <c r="C314">
        <v>312533.00719232101</v>
      </c>
      <c r="D314">
        <v>311792.04580482101</v>
      </c>
      <c r="E314" t="s">
        <v>2871</v>
      </c>
      <c r="F314" t="s">
        <v>805</v>
      </c>
    </row>
    <row r="315" spans="1:6" x14ac:dyDescent="0.35">
      <c r="A315" t="str">
        <f t="shared" si="4"/>
        <v>ET03,10</v>
      </c>
      <c r="B315">
        <v>10</v>
      </c>
      <c r="C315">
        <v>309495.245255969</v>
      </c>
      <c r="D315">
        <v>308835.68843018299</v>
      </c>
      <c r="E315" t="s">
        <v>2871</v>
      </c>
      <c r="F315" t="s">
        <v>805</v>
      </c>
    </row>
    <row r="316" spans="1:6" x14ac:dyDescent="0.35">
      <c r="A316" t="str">
        <f t="shared" si="4"/>
        <v>ET03,11</v>
      </c>
      <c r="B316">
        <v>11</v>
      </c>
      <c r="C316">
        <v>306457.48331961798</v>
      </c>
      <c r="D316">
        <v>306072.048476903</v>
      </c>
      <c r="E316" t="s">
        <v>2871</v>
      </c>
      <c r="F316" t="s">
        <v>805</v>
      </c>
    </row>
    <row r="317" spans="1:6" x14ac:dyDescent="0.35">
      <c r="A317" t="str">
        <f t="shared" si="4"/>
        <v>ET03,12</v>
      </c>
      <c r="B317">
        <v>12</v>
      </c>
      <c r="C317">
        <v>303419.72138326598</v>
      </c>
      <c r="D317">
        <v>303419.72138326598</v>
      </c>
      <c r="E317" t="s">
        <v>2871</v>
      </c>
      <c r="F317" t="s">
        <v>805</v>
      </c>
    </row>
    <row r="318" spans="1:6" x14ac:dyDescent="0.35">
      <c r="A318" t="str">
        <f t="shared" si="4"/>
        <v>ET03,13</v>
      </c>
      <c r="B318">
        <v>13</v>
      </c>
      <c r="C318">
        <v>298368.35499821301</v>
      </c>
      <c r="D318">
        <v>300710.77675002499</v>
      </c>
      <c r="E318" t="s">
        <v>2871</v>
      </c>
      <c r="F318" t="s">
        <v>805</v>
      </c>
    </row>
    <row r="319" spans="1:6" x14ac:dyDescent="0.35">
      <c r="A319" t="str">
        <f t="shared" si="4"/>
        <v>ET03,14</v>
      </c>
      <c r="B319">
        <v>14</v>
      </c>
      <c r="C319">
        <v>293316.98861315998</v>
      </c>
      <c r="D319">
        <v>297431.18082779698</v>
      </c>
      <c r="E319" t="s">
        <v>2871</v>
      </c>
      <c r="F319" t="s">
        <v>805</v>
      </c>
    </row>
    <row r="320" spans="1:6" x14ac:dyDescent="0.35">
      <c r="A320" t="str">
        <f t="shared" si="4"/>
        <v>ET03,15</v>
      </c>
      <c r="B320">
        <v>15</v>
      </c>
      <c r="C320">
        <v>288265.62222810602</v>
      </c>
      <c r="D320">
        <v>292980.37402966199</v>
      </c>
      <c r="E320" t="s">
        <v>2871</v>
      </c>
      <c r="F320" t="s">
        <v>805</v>
      </c>
    </row>
    <row r="321" spans="1:6" x14ac:dyDescent="0.35">
      <c r="A321" t="str">
        <f t="shared" si="4"/>
        <v>ET03,16</v>
      </c>
      <c r="B321">
        <v>16</v>
      </c>
      <c r="C321">
        <v>283214.25584305299</v>
      </c>
      <c r="D321">
        <v>286757.79676870198</v>
      </c>
      <c r="E321" t="s">
        <v>2871</v>
      </c>
      <c r="F321" t="s">
        <v>805</v>
      </c>
    </row>
    <row r="322" spans="1:6" x14ac:dyDescent="0.35">
      <c r="A322" t="str">
        <f t="shared" si="4"/>
        <v>ET03,17</v>
      </c>
      <c r="B322">
        <v>17</v>
      </c>
      <c r="C322">
        <v>278162.88945800002</v>
      </c>
      <c r="D322">
        <v>278162.88945800002</v>
      </c>
      <c r="E322" t="s">
        <v>2871</v>
      </c>
      <c r="F322" t="s">
        <v>805</v>
      </c>
    </row>
    <row r="323" spans="1:6" x14ac:dyDescent="0.35">
      <c r="A323" t="str">
        <f t="shared" ref="A323:A386" si="5">_xlfn.CONCAT(E323,",",B323)</f>
        <v>ET03,18</v>
      </c>
      <c r="B323">
        <v>18</v>
      </c>
      <c r="C323">
        <v>266252.990107366</v>
      </c>
      <c r="D323">
        <v>266915.32911934599</v>
      </c>
      <c r="E323" t="s">
        <v>2871</v>
      </c>
      <c r="F323" t="s">
        <v>805</v>
      </c>
    </row>
    <row r="324" spans="1:6" x14ac:dyDescent="0.35">
      <c r="A324" t="str">
        <f t="shared" si="5"/>
        <v>ET03,19</v>
      </c>
      <c r="B324">
        <v>19</v>
      </c>
      <c r="C324">
        <v>254343.09075673099</v>
      </c>
      <c r="D324">
        <v>254015.73920936699</v>
      </c>
      <c r="E324" t="s">
        <v>2871</v>
      </c>
      <c r="F324" t="s">
        <v>805</v>
      </c>
    </row>
    <row r="325" spans="1:6" x14ac:dyDescent="0.35">
      <c r="A325" t="str">
        <f t="shared" si="5"/>
        <v>ET03,20</v>
      </c>
      <c r="B325">
        <v>20</v>
      </c>
      <c r="C325">
        <v>242433.191406097</v>
      </c>
      <c r="D325">
        <v>240784.97979339701</v>
      </c>
      <c r="E325" t="s">
        <v>2871</v>
      </c>
      <c r="F325" t="s">
        <v>805</v>
      </c>
    </row>
    <row r="326" spans="1:6" x14ac:dyDescent="0.35">
      <c r="A326" t="str">
        <f t="shared" si="5"/>
        <v>ET03,21</v>
      </c>
      <c r="B326">
        <v>21</v>
      </c>
      <c r="C326">
        <v>230523.29205546199</v>
      </c>
      <c r="D326">
        <v>228543.910936773</v>
      </c>
      <c r="E326" t="s">
        <v>2871</v>
      </c>
      <c r="F326" t="s">
        <v>805</v>
      </c>
    </row>
    <row r="327" spans="1:6" x14ac:dyDescent="0.35">
      <c r="A327" t="str">
        <f t="shared" si="5"/>
        <v>ET03,22</v>
      </c>
      <c r="B327">
        <v>22</v>
      </c>
      <c r="C327">
        <v>218613.392704828</v>
      </c>
      <c r="D327">
        <v>218613.392704828</v>
      </c>
      <c r="E327" t="s">
        <v>2871</v>
      </c>
      <c r="F327" t="s">
        <v>805</v>
      </c>
    </row>
    <row r="328" spans="1:6" x14ac:dyDescent="0.35">
      <c r="A328" t="str">
        <f t="shared" si="5"/>
        <v>ET03,23</v>
      </c>
      <c r="B328">
        <v>23</v>
      </c>
      <c r="C328">
        <v>213552.73128424201</v>
      </c>
      <c r="D328">
        <v>211861.972542098</v>
      </c>
      <c r="E328" t="s">
        <v>2871</v>
      </c>
      <c r="F328" t="s">
        <v>805</v>
      </c>
    </row>
    <row r="329" spans="1:6" x14ac:dyDescent="0.35">
      <c r="A329" t="str">
        <f t="shared" si="5"/>
        <v>ET03,24</v>
      </c>
      <c r="B329">
        <v>24</v>
      </c>
      <c r="C329">
        <v>208492.06986365601</v>
      </c>
      <c r="D329">
        <v>207348.94740991099</v>
      </c>
      <c r="E329" t="s">
        <v>2871</v>
      </c>
      <c r="F329" t="s">
        <v>805</v>
      </c>
    </row>
    <row r="330" spans="1:6" x14ac:dyDescent="0.35">
      <c r="A330" t="str">
        <f t="shared" si="5"/>
        <v>ET03,25</v>
      </c>
      <c r="B330">
        <v>25</v>
      </c>
      <c r="C330">
        <v>203431.40844306999</v>
      </c>
      <c r="D330">
        <v>203681.301648797</v>
      </c>
      <c r="E330" t="s">
        <v>2871</v>
      </c>
      <c r="F330" t="s">
        <v>805</v>
      </c>
    </row>
    <row r="331" spans="1:6" x14ac:dyDescent="0.35">
      <c r="A331" t="str">
        <f t="shared" si="5"/>
        <v>ET03,26</v>
      </c>
      <c r="B331">
        <v>26</v>
      </c>
      <c r="C331">
        <v>198370.747022483</v>
      </c>
      <c r="D331">
        <v>199466.019599283</v>
      </c>
      <c r="E331" t="s">
        <v>2871</v>
      </c>
      <c r="F331" t="s">
        <v>805</v>
      </c>
    </row>
    <row r="332" spans="1:6" x14ac:dyDescent="0.35">
      <c r="A332" t="str">
        <f t="shared" si="5"/>
        <v>ET03,27</v>
      </c>
      <c r="B332">
        <v>27</v>
      </c>
      <c r="C332">
        <v>193310.08560189701</v>
      </c>
      <c r="D332">
        <v>193310.08560189701</v>
      </c>
      <c r="E332" t="s">
        <v>2871</v>
      </c>
      <c r="F332" t="s">
        <v>805</v>
      </c>
    </row>
    <row r="333" spans="1:6" x14ac:dyDescent="0.35">
      <c r="A333" t="str">
        <f t="shared" si="5"/>
        <v>ET03,28</v>
      </c>
      <c r="B333">
        <v>28</v>
      </c>
      <c r="C333">
        <v>183330.93817681199</v>
      </c>
      <c r="D333">
        <v>184290.47807845799</v>
      </c>
      <c r="E333" t="s">
        <v>2871</v>
      </c>
      <c r="F333" t="s">
        <v>805</v>
      </c>
    </row>
    <row r="334" spans="1:6" x14ac:dyDescent="0.35">
      <c r="A334" t="str">
        <f t="shared" si="5"/>
        <v>ET03,29</v>
      </c>
      <c r="B334">
        <v>29</v>
      </c>
      <c r="C334">
        <v>173351.79075172701</v>
      </c>
      <c r="D334">
        <v>173364.15177593601</v>
      </c>
      <c r="E334" t="s">
        <v>2871</v>
      </c>
      <c r="F334" t="s">
        <v>805</v>
      </c>
    </row>
    <row r="335" spans="1:6" x14ac:dyDescent="0.35">
      <c r="A335" t="str">
        <f t="shared" si="5"/>
        <v>ET03,30</v>
      </c>
      <c r="B335">
        <v>30</v>
      </c>
      <c r="C335">
        <v>163372.64332664199</v>
      </c>
      <c r="D335">
        <v>161958.05552259</v>
      </c>
      <c r="E335" t="s">
        <v>2871</v>
      </c>
      <c r="F335" t="s">
        <v>805</v>
      </c>
    </row>
    <row r="336" spans="1:6" x14ac:dyDescent="0.35">
      <c r="A336" t="str">
        <f t="shared" si="5"/>
        <v>ET03,31</v>
      </c>
      <c r="B336">
        <v>31</v>
      </c>
      <c r="C336">
        <v>153393.49590155599</v>
      </c>
      <c r="D336">
        <v>151499.138146682</v>
      </c>
      <c r="E336" t="s">
        <v>2871</v>
      </c>
      <c r="F336" t="s">
        <v>805</v>
      </c>
    </row>
    <row r="337" spans="1:6" x14ac:dyDescent="0.35">
      <c r="A337" t="str">
        <f t="shared" si="5"/>
        <v>ET03,32</v>
      </c>
      <c r="B337">
        <v>32</v>
      </c>
      <c r="C337">
        <v>143414.348476471</v>
      </c>
      <c r="D337">
        <v>143414.348476471</v>
      </c>
      <c r="E337" t="s">
        <v>2871</v>
      </c>
      <c r="F337" t="s">
        <v>805</v>
      </c>
    </row>
    <row r="338" spans="1:6" x14ac:dyDescent="0.35">
      <c r="A338" t="str">
        <f t="shared" si="5"/>
        <v>ET03,33</v>
      </c>
      <c r="B338">
        <v>33</v>
      </c>
      <c r="C338">
        <v>141224.050782782</v>
      </c>
      <c r="D338">
        <v>138681.97402268101</v>
      </c>
      <c r="E338" t="s">
        <v>2871</v>
      </c>
      <c r="F338" t="s">
        <v>805</v>
      </c>
    </row>
    <row r="339" spans="1:6" x14ac:dyDescent="0.35">
      <c r="A339" t="str">
        <f t="shared" si="5"/>
        <v>ET03,34</v>
      </c>
      <c r="B339">
        <v>34</v>
      </c>
      <c r="C339">
        <v>139033.75308909401</v>
      </c>
      <c r="D339">
        <v>136485.65702589601</v>
      </c>
      <c r="E339" t="s">
        <v>2871</v>
      </c>
      <c r="F339" t="s">
        <v>805</v>
      </c>
    </row>
    <row r="340" spans="1:6" x14ac:dyDescent="0.35">
      <c r="A340" t="str">
        <f t="shared" si="5"/>
        <v>ET03,35</v>
      </c>
      <c r="B340">
        <v>35</v>
      </c>
      <c r="C340">
        <v>136843.45539540501</v>
      </c>
      <c r="D340">
        <v>135560.37840916001</v>
      </c>
      <c r="E340" t="s">
        <v>2871</v>
      </c>
      <c r="F340" t="s">
        <v>805</v>
      </c>
    </row>
    <row r="341" spans="1:6" x14ac:dyDescent="0.35">
      <c r="A341" t="str">
        <f t="shared" si="5"/>
        <v>ET03,36</v>
      </c>
      <c r="B341">
        <v>36</v>
      </c>
      <c r="C341">
        <v>134653.157701716</v>
      </c>
      <c r="D341">
        <v>134641.11909552201</v>
      </c>
      <c r="E341" t="s">
        <v>2871</v>
      </c>
      <c r="F341" t="s">
        <v>805</v>
      </c>
    </row>
    <row r="342" spans="1:6" x14ac:dyDescent="0.35">
      <c r="A342" t="str">
        <f t="shared" si="5"/>
        <v>ET03,37</v>
      </c>
      <c r="B342">
        <v>37</v>
      </c>
      <c r="C342">
        <v>132462.860008027</v>
      </c>
      <c r="D342">
        <v>132462.860008027</v>
      </c>
      <c r="E342" t="s">
        <v>2871</v>
      </c>
      <c r="F342" t="s">
        <v>805</v>
      </c>
    </row>
    <row r="343" spans="1:6" x14ac:dyDescent="0.35">
      <c r="A343" t="str">
        <f t="shared" si="5"/>
        <v>ET03,38</v>
      </c>
      <c r="B343">
        <v>38</v>
      </c>
      <c r="C343">
        <v>126708.665680847</v>
      </c>
      <c r="D343">
        <v>128122.829974546</v>
      </c>
      <c r="E343" t="s">
        <v>2871</v>
      </c>
      <c r="F343" t="s">
        <v>805</v>
      </c>
    </row>
    <row r="344" spans="1:6" x14ac:dyDescent="0.35">
      <c r="A344" t="str">
        <f t="shared" si="5"/>
        <v>ET03,39</v>
      </c>
      <c r="B344">
        <v>39</v>
      </c>
      <c r="C344">
        <v>120954.471353667</v>
      </c>
      <c r="D344">
        <v>122167.249442235</v>
      </c>
      <c r="E344" t="s">
        <v>2871</v>
      </c>
      <c r="F344" t="s">
        <v>805</v>
      </c>
    </row>
    <row r="345" spans="1:6" x14ac:dyDescent="0.35">
      <c r="A345" t="str">
        <f t="shared" si="5"/>
        <v>ET03,40</v>
      </c>
      <c r="B345">
        <v>40</v>
      </c>
      <c r="C345">
        <v>115200.277026486</v>
      </c>
      <c r="D345">
        <v>115504.586763074</v>
      </c>
      <c r="E345" t="s">
        <v>2871</v>
      </c>
      <c r="F345" t="s">
        <v>805</v>
      </c>
    </row>
    <row r="346" spans="1:6" x14ac:dyDescent="0.35">
      <c r="A346" t="str">
        <f t="shared" si="5"/>
        <v>ET03,41</v>
      </c>
      <c r="B346">
        <v>41</v>
      </c>
      <c r="C346">
        <v>109446.082699306</v>
      </c>
      <c r="D346">
        <v>109043.310289045</v>
      </c>
      <c r="E346" t="s">
        <v>2871</v>
      </c>
      <c r="F346" t="s">
        <v>805</v>
      </c>
    </row>
    <row r="347" spans="1:6" x14ac:dyDescent="0.35">
      <c r="A347" t="str">
        <f t="shared" si="5"/>
        <v>ET03,42</v>
      </c>
      <c r="B347">
        <v>42</v>
      </c>
      <c r="C347">
        <v>103691.888372125</v>
      </c>
      <c r="D347">
        <v>103691.888372125</v>
      </c>
      <c r="E347" t="s">
        <v>2871</v>
      </c>
      <c r="F347" t="s">
        <v>805</v>
      </c>
    </row>
    <row r="348" spans="1:6" x14ac:dyDescent="0.35">
      <c r="A348" t="str">
        <f t="shared" si="5"/>
        <v>ET03,43</v>
      </c>
      <c r="B348">
        <v>43</v>
      </c>
      <c r="C348">
        <v>101564.239509195</v>
      </c>
      <c r="D348">
        <v>100100.186601049</v>
      </c>
      <c r="E348" t="s">
        <v>2871</v>
      </c>
      <c r="F348" t="s">
        <v>805</v>
      </c>
    </row>
    <row r="349" spans="1:6" x14ac:dyDescent="0.35">
      <c r="A349" t="str">
        <f t="shared" si="5"/>
        <v>ET03,44</v>
      </c>
      <c r="B349">
        <v>44</v>
      </c>
      <c r="C349">
        <v>99436.590646265206</v>
      </c>
      <c r="D349">
        <v>97883.659511554099</v>
      </c>
      <c r="E349" t="s">
        <v>2871</v>
      </c>
      <c r="F349" t="s">
        <v>805</v>
      </c>
    </row>
    <row r="350" spans="1:6" x14ac:dyDescent="0.35">
      <c r="A350" t="str">
        <f t="shared" si="5"/>
        <v>ET03,45</v>
      </c>
      <c r="B350">
        <v>45</v>
      </c>
      <c r="C350">
        <v>97308.941783335205</v>
      </c>
      <c r="D350">
        <v>96399.158876132802</v>
      </c>
      <c r="E350" t="s">
        <v>2871</v>
      </c>
      <c r="F350" t="s">
        <v>805</v>
      </c>
    </row>
    <row r="351" spans="1:6" x14ac:dyDescent="0.35">
      <c r="A351" t="str">
        <f t="shared" si="5"/>
        <v>ET03,46</v>
      </c>
      <c r="B351">
        <v>46</v>
      </c>
      <c r="C351">
        <v>95181.292920405103</v>
      </c>
      <c r="D351">
        <v>95003.536467275902</v>
      </c>
      <c r="E351" t="s">
        <v>2871</v>
      </c>
      <c r="F351" t="s">
        <v>805</v>
      </c>
    </row>
    <row r="352" spans="1:6" x14ac:dyDescent="0.35">
      <c r="A352" t="str">
        <f t="shared" si="5"/>
        <v>ET03,47</v>
      </c>
      <c r="B352">
        <v>47</v>
      </c>
      <c r="C352">
        <v>93053.644057475001</v>
      </c>
      <c r="D352">
        <v>93053.644057475001</v>
      </c>
      <c r="E352" t="s">
        <v>2871</v>
      </c>
      <c r="F352" t="s">
        <v>805</v>
      </c>
    </row>
    <row r="353" spans="1:6" x14ac:dyDescent="0.35">
      <c r="A353" t="str">
        <f t="shared" si="5"/>
        <v>ET03,48</v>
      </c>
      <c r="B353">
        <v>48</v>
      </c>
      <c r="C353">
        <v>89775.514339346206</v>
      </c>
      <c r="D353">
        <v>90099.797830703799</v>
      </c>
      <c r="E353" t="s">
        <v>2871</v>
      </c>
      <c r="F353" t="s">
        <v>805</v>
      </c>
    </row>
    <row r="354" spans="1:6" x14ac:dyDescent="0.35">
      <c r="A354" t="str">
        <f t="shared" si="5"/>
        <v>ET03,49</v>
      </c>
      <c r="B354">
        <v>49</v>
      </c>
      <c r="C354">
        <v>86497.384621217498</v>
      </c>
      <c r="D354">
        <v>86466.171616866894</v>
      </c>
      <c r="E354" t="s">
        <v>2871</v>
      </c>
      <c r="F354" t="s">
        <v>805</v>
      </c>
    </row>
    <row r="355" spans="1:6" x14ac:dyDescent="0.35">
      <c r="A355" t="str">
        <f t="shared" si="5"/>
        <v>ET03,50</v>
      </c>
      <c r="B355">
        <v>50</v>
      </c>
      <c r="C355">
        <v>83219.254903088702</v>
      </c>
      <c r="D355">
        <v>82670.403657351097</v>
      </c>
      <c r="E355" t="s">
        <v>2871</v>
      </c>
      <c r="F355" t="s">
        <v>805</v>
      </c>
    </row>
    <row r="356" spans="1:6" x14ac:dyDescent="0.35">
      <c r="A356" t="str">
        <f t="shared" si="5"/>
        <v>ET03,51</v>
      </c>
      <c r="B356">
        <v>51</v>
      </c>
      <c r="C356">
        <v>79941.125184959994</v>
      </c>
      <c r="D356">
        <v>79230.132193543497</v>
      </c>
      <c r="E356" t="s">
        <v>2871</v>
      </c>
      <c r="F356" t="s">
        <v>805</v>
      </c>
    </row>
    <row r="357" spans="1:6" x14ac:dyDescent="0.35">
      <c r="A357" t="str">
        <f t="shared" si="5"/>
        <v>ET03,52</v>
      </c>
      <c r="B357">
        <v>52</v>
      </c>
      <c r="C357">
        <v>76662.995466831198</v>
      </c>
      <c r="D357">
        <v>76662.995466831198</v>
      </c>
      <c r="E357" t="s">
        <v>2871</v>
      </c>
      <c r="F357" t="s">
        <v>805</v>
      </c>
    </row>
    <row r="358" spans="1:6" x14ac:dyDescent="0.35">
      <c r="A358" t="str">
        <f t="shared" si="5"/>
        <v>ET03,53</v>
      </c>
      <c r="B358">
        <v>53</v>
      </c>
      <c r="C358">
        <v>75542.430462681601</v>
      </c>
      <c r="D358">
        <v>75294.779711463794</v>
      </c>
      <c r="E358" t="s">
        <v>2871</v>
      </c>
      <c r="F358" t="s">
        <v>805</v>
      </c>
    </row>
    <row r="359" spans="1:6" x14ac:dyDescent="0.35">
      <c r="A359" t="str">
        <f t="shared" si="5"/>
        <v>ET03,54</v>
      </c>
      <c r="B359">
        <v>54</v>
      </c>
      <c r="C359">
        <v>74421.865458532004</v>
      </c>
      <c r="D359">
        <v>74683.863133142004</v>
      </c>
      <c r="E359" t="s">
        <v>2871</v>
      </c>
      <c r="F359" t="s">
        <v>805</v>
      </c>
    </row>
    <row r="360" spans="1:6" x14ac:dyDescent="0.35">
      <c r="A360" t="str">
        <f t="shared" si="5"/>
        <v>ET03,55</v>
      </c>
      <c r="B360">
        <v>55</v>
      </c>
      <c r="C360">
        <v>73301.300454382406</v>
      </c>
      <c r="D360">
        <v>74196.771930428993</v>
      </c>
      <c r="E360" t="s">
        <v>2871</v>
      </c>
      <c r="F360" t="s">
        <v>805</v>
      </c>
    </row>
    <row r="361" spans="1:6" x14ac:dyDescent="0.35">
      <c r="A361" t="str">
        <f t="shared" si="5"/>
        <v>ET03,56</v>
      </c>
      <c r="B361">
        <v>56</v>
      </c>
      <c r="C361">
        <v>72180.735450232794</v>
      </c>
      <c r="D361">
        <v>73200.032301888306</v>
      </c>
      <c r="E361" t="s">
        <v>2871</v>
      </c>
      <c r="F361" t="s">
        <v>805</v>
      </c>
    </row>
    <row r="362" spans="1:6" x14ac:dyDescent="0.35">
      <c r="A362" t="str">
        <f t="shared" si="5"/>
        <v>ET03,57</v>
      </c>
      <c r="B362">
        <v>57</v>
      </c>
      <c r="C362">
        <v>71060.170446083197</v>
      </c>
      <c r="D362">
        <v>71060.170446083197</v>
      </c>
      <c r="E362" t="s">
        <v>2871</v>
      </c>
      <c r="F362" t="s">
        <v>805</v>
      </c>
    </row>
    <row r="363" spans="1:6" x14ac:dyDescent="0.35">
      <c r="A363" t="str">
        <f t="shared" si="5"/>
        <v>ET03,58</v>
      </c>
      <c r="B363">
        <v>58</v>
      </c>
      <c r="C363">
        <v>66444.184090104507</v>
      </c>
      <c r="D363">
        <v>67359.214913244097</v>
      </c>
      <c r="E363" t="s">
        <v>2871</v>
      </c>
      <c r="F363" t="s">
        <v>805</v>
      </c>
    </row>
    <row r="364" spans="1:6" x14ac:dyDescent="0.35">
      <c r="A364" t="str">
        <f t="shared" si="5"/>
        <v>ET03,59</v>
      </c>
      <c r="B364">
        <v>59</v>
      </c>
      <c r="C364">
        <v>61828.197734125803</v>
      </c>
      <c r="D364">
        <v>62541.203660269501</v>
      </c>
      <c r="E364" t="s">
        <v>2871</v>
      </c>
      <c r="F364" t="s">
        <v>805</v>
      </c>
    </row>
    <row r="365" spans="1:6" x14ac:dyDescent="0.35">
      <c r="A365" t="str">
        <f t="shared" si="5"/>
        <v>ET03,60</v>
      </c>
      <c r="B365">
        <v>60</v>
      </c>
      <c r="C365">
        <v>57212.2113781472</v>
      </c>
      <c r="D365">
        <v>57265.676995725102</v>
      </c>
      <c r="E365" t="s">
        <v>2871</v>
      </c>
      <c r="F365" t="s">
        <v>805</v>
      </c>
    </row>
    <row r="366" spans="1:6" x14ac:dyDescent="0.35">
      <c r="A366" t="str">
        <f t="shared" si="5"/>
        <v>ET03,61</v>
      </c>
      <c r="B366">
        <v>61</v>
      </c>
      <c r="C366">
        <v>52596.225022168503</v>
      </c>
      <c r="D366">
        <v>52192.175228176697</v>
      </c>
      <c r="E366" t="s">
        <v>2871</v>
      </c>
      <c r="F366" t="s">
        <v>805</v>
      </c>
    </row>
    <row r="367" spans="1:6" x14ac:dyDescent="0.35">
      <c r="A367" t="str">
        <f t="shared" si="5"/>
        <v>ET03,62</v>
      </c>
      <c r="B367">
        <v>62</v>
      </c>
      <c r="C367">
        <v>47980.238666189798</v>
      </c>
      <c r="D367">
        <v>47980.238666189798</v>
      </c>
      <c r="E367" t="s">
        <v>2871</v>
      </c>
      <c r="F367" t="s">
        <v>805</v>
      </c>
    </row>
    <row r="368" spans="1:6" x14ac:dyDescent="0.35">
      <c r="A368" t="str">
        <f t="shared" si="5"/>
        <v>ET03,63</v>
      </c>
      <c r="B368">
        <v>63</v>
      </c>
      <c r="C368">
        <v>46230.911540586203</v>
      </c>
      <c r="D368">
        <v>45099.852884719701</v>
      </c>
      <c r="E368" t="s">
        <v>2871</v>
      </c>
      <c r="F368" t="s">
        <v>805</v>
      </c>
    </row>
    <row r="369" spans="1:6" x14ac:dyDescent="0.35">
      <c r="A369" t="str">
        <f t="shared" si="5"/>
        <v>ET03,64</v>
      </c>
      <c r="B369">
        <v>64</v>
      </c>
      <c r="C369">
        <v>44481.584414982703</v>
      </c>
      <c r="D369">
        <v>43262.784524279901</v>
      </c>
      <c r="E369" t="s">
        <v>2871</v>
      </c>
      <c r="F369" t="s">
        <v>805</v>
      </c>
    </row>
    <row r="370" spans="1:6" x14ac:dyDescent="0.35">
      <c r="A370" t="str">
        <f t="shared" si="5"/>
        <v>ET03,65</v>
      </c>
      <c r="B370">
        <v>65</v>
      </c>
      <c r="C370">
        <v>42732.2572893791</v>
      </c>
      <c r="D370">
        <v>41991.245491773298</v>
      </c>
      <c r="E370" t="s">
        <v>2871</v>
      </c>
      <c r="F370" t="s">
        <v>805</v>
      </c>
    </row>
    <row r="371" spans="1:6" x14ac:dyDescent="0.35">
      <c r="A371" t="str">
        <f t="shared" si="5"/>
        <v>ET03,66</v>
      </c>
      <c r="B371">
        <v>66</v>
      </c>
      <c r="C371">
        <v>40982.9301637756</v>
      </c>
      <c r="D371">
        <v>40807.447694103001</v>
      </c>
      <c r="E371" t="s">
        <v>2871</v>
      </c>
      <c r="F371" t="s">
        <v>805</v>
      </c>
    </row>
    <row r="372" spans="1:6" x14ac:dyDescent="0.35">
      <c r="A372" t="str">
        <f t="shared" si="5"/>
        <v>ET03,67</v>
      </c>
      <c r="B372">
        <v>67</v>
      </c>
      <c r="C372">
        <v>39233.603038171997</v>
      </c>
      <c r="D372">
        <v>39233.603038171997</v>
      </c>
      <c r="E372" t="s">
        <v>2871</v>
      </c>
      <c r="F372" t="s">
        <v>805</v>
      </c>
    </row>
    <row r="373" spans="1:6" x14ac:dyDescent="0.35">
      <c r="A373" t="str">
        <f t="shared" si="5"/>
        <v>ET03,68</v>
      </c>
      <c r="B373">
        <v>68</v>
      </c>
      <c r="C373">
        <v>36360.973600892801</v>
      </c>
      <c r="D373">
        <v>36920.558328687803</v>
      </c>
      <c r="E373" t="s">
        <v>2871</v>
      </c>
      <c r="F373" t="s">
        <v>805</v>
      </c>
    </row>
    <row r="374" spans="1:6" x14ac:dyDescent="0.35">
      <c r="A374" t="str">
        <f t="shared" si="5"/>
        <v>ET03,69</v>
      </c>
      <c r="B374">
        <v>69</v>
      </c>
      <c r="C374">
        <v>33488.344163613503</v>
      </c>
      <c r="D374">
        <v>34033.699961576101</v>
      </c>
      <c r="E374" t="s">
        <v>2871</v>
      </c>
      <c r="F374" t="s">
        <v>805</v>
      </c>
    </row>
    <row r="375" spans="1:6" x14ac:dyDescent="0.35">
      <c r="A375" t="str">
        <f t="shared" si="5"/>
        <v>ET03,70</v>
      </c>
      <c r="B375">
        <v>70</v>
      </c>
      <c r="C375">
        <v>30615.714726334299</v>
      </c>
      <c r="D375">
        <v>30867.049230566699</v>
      </c>
      <c r="E375" t="s">
        <v>2871</v>
      </c>
      <c r="F375" t="s">
        <v>805</v>
      </c>
    </row>
    <row r="376" spans="1:6" x14ac:dyDescent="0.35">
      <c r="A376" t="str">
        <f t="shared" si="5"/>
        <v>ET03,71</v>
      </c>
      <c r="B376">
        <v>71</v>
      </c>
      <c r="C376">
        <v>27743.085289055001</v>
      </c>
      <c r="D376">
        <v>27714.627429389999</v>
      </c>
      <c r="E376" t="s">
        <v>2871</v>
      </c>
      <c r="F376" t="s">
        <v>805</v>
      </c>
    </row>
    <row r="377" spans="1:6" x14ac:dyDescent="0.35">
      <c r="A377" t="str">
        <f t="shared" si="5"/>
        <v>ET03,72</v>
      </c>
      <c r="B377">
        <v>72</v>
      </c>
      <c r="C377">
        <v>24870.455851775801</v>
      </c>
      <c r="D377">
        <v>24870.455851775801</v>
      </c>
      <c r="E377" t="s">
        <v>2871</v>
      </c>
      <c r="F377" t="s">
        <v>805</v>
      </c>
    </row>
    <row r="378" spans="1:6" x14ac:dyDescent="0.35">
      <c r="A378" t="str">
        <f t="shared" si="5"/>
        <v>ET03,73</v>
      </c>
      <c r="B378">
        <v>73</v>
      </c>
      <c r="C378">
        <v>22973.758242296499</v>
      </c>
      <c r="D378">
        <v>22547.138761107799</v>
      </c>
      <c r="E378" t="s">
        <v>2871</v>
      </c>
      <c r="F378" t="s">
        <v>805</v>
      </c>
    </row>
    <row r="379" spans="1:6" x14ac:dyDescent="0.35">
      <c r="A379" t="str">
        <f t="shared" si="5"/>
        <v>ET03,74</v>
      </c>
      <c r="B379">
        <v>74</v>
      </c>
      <c r="C379">
        <v>21077.0606328172</v>
      </c>
      <c r="D379">
        <v>20631.612299383301</v>
      </c>
      <c r="E379" t="s">
        <v>2871</v>
      </c>
      <c r="F379" t="s">
        <v>805</v>
      </c>
    </row>
    <row r="380" spans="1:6" x14ac:dyDescent="0.35">
      <c r="A380" t="str">
        <f t="shared" si="5"/>
        <v>ET03,75</v>
      </c>
      <c r="B380">
        <v>75</v>
      </c>
      <c r="C380">
        <v>19180.363023337901</v>
      </c>
      <c r="D380">
        <v>18929.395578253101</v>
      </c>
      <c r="E380" t="s">
        <v>2871</v>
      </c>
      <c r="F380" t="s">
        <v>805</v>
      </c>
    </row>
    <row r="381" spans="1:6" x14ac:dyDescent="0.35">
      <c r="A381" t="str">
        <f t="shared" si="5"/>
        <v>ET03,76</v>
      </c>
      <c r="B381">
        <v>76</v>
      </c>
      <c r="C381">
        <v>17283.6654138585</v>
      </c>
      <c r="D381">
        <v>17246.007709368099</v>
      </c>
      <c r="E381" t="s">
        <v>2871</v>
      </c>
      <c r="F381" t="s">
        <v>805</v>
      </c>
    </row>
    <row r="382" spans="1:6" x14ac:dyDescent="0.35">
      <c r="A382" t="str">
        <f t="shared" si="5"/>
        <v>ET03,77</v>
      </c>
      <c r="B382">
        <v>77</v>
      </c>
      <c r="C382">
        <v>15386.967804379199</v>
      </c>
      <c r="D382">
        <v>15386.967804379199</v>
      </c>
      <c r="E382" t="s">
        <v>2871</v>
      </c>
      <c r="F382" t="s">
        <v>805</v>
      </c>
    </row>
    <row r="383" spans="1:6" x14ac:dyDescent="0.35">
      <c r="A383" t="str">
        <f t="shared" si="5"/>
        <v>ET03,78</v>
      </c>
      <c r="B383">
        <v>78</v>
      </c>
      <c r="C383">
        <v>13246.2654435034</v>
      </c>
      <c r="D383">
        <v>13222.0613697719</v>
      </c>
      <c r="E383" t="s">
        <v>2871</v>
      </c>
      <c r="F383" t="s">
        <v>805</v>
      </c>
    </row>
    <row r="384" spans="1:6" x14ac:dyDescent="0.35">
      <c r="A384" t="str">
        <f t="shared" si="5"/>
        <v>ET03,79</v>
      </c>
      <c r="B384">
        <v>79</v>
      </c>
      <c r="C384">
        <v>11105.563082627499</v>
      </c>
      <c r="D384">
        <v>10878.139491370999</v>
      </c>
      <c r="E384" t="s">
        <v>2871</v>
      </c>
      <c r="F384" t="s">
        <v>805</v>
      </c>
    </row>
    <row r="385" spans="1:6" x14ac:dyDescent="0.35">
      <c r="A385" t="str">
        <f t="shared" si="5"/>
        <v>ET03,80</v>
      </c>
      <c r="B385">
        <v>80</v>
      </c>
      <c r="C385">
        <v>8964.8607217516892</v>
      </c>
      <c r="D385">
        <v>8546.3196498356901</v>
      </c>
      <c r="E385" t="s">
        <v>2871</v>
      </c>
      <c r="F385" t="s">
        <v>805</v>
      </c>
    </row>
    <row r="386" spans="1:6" x14ac:dyDescent="0.35">
      <c r="A386" t="str">
        <f t="shared" si="5"/>
        <v>ET03,81</v>
      </c>
      <c r="B386">
        <v>81</v>
      </c>
      <c r="C386">
        <v>6824.1583608758401</v>
      </c>
      <c r="D386">
        <v>6417.7193258255602</v>
      </c>
      <c r="E386" t="s">
        <v>2871</v>
      </c>
      <c r="F386" t="s">
        <v>805</v>
      </c>
    </row>
    <row r="387" spans="1:6" x14ac:dyDescent="0.35">
      <c r="A387" t="str">
        <f t="shared" ref="A387:A450" si="6">_xlfn.CONCAT(E387,",",B387)</f>
        <v>ET03,82</v>
      </c>
      <c r="B387">
        <v>82</v>
      </c>
      <c r="C387">
        <v>4683.4560000000001</v>
      </c>
      <c r="D387">
        <v>4683.4560000000001</v>
      </c>
      <c r="E387" t="s">
        <v>2871</v>
      </c>
      <c r="F387" t="s">
        <v>805</v>
      </c>
    </row>
    <row r="388" spans="1:6" x14ac:dyDescent="0.35">
      <c r="A388" t="str">
        <f t="shared" si="6"/>
        <v>ET03,83</v>
      </c>
      <c r="B388">
        <v>83</v>
      </c>
      <c r="C388">
        <v>4112.6671999999999</v>
      </c>
      <c r="D388">
        <v>3480.3527996846601</v>
      </c>
      <c r="E388" t="s">
        <v>2871</v>
      </c>
      <c r="F388" t="s">
        <v>805</v>
      </c>
    </row>
    <row r="389" spans="1:6" x14ac:dyDescent="0.35">
      <c r="A389" t="str">
        <f t="shared" si="6"/>
        <v>ET03,84</v>
      </c>
      <c r="B389">
        <v>84</v>
      </c>
      <c r="C389">
        <v>3541.8784000000001</v>
      </c>
      <c r="D389">
        <v>2728.0554388701398</v>
      </c>
      <c r="E389" t="s">
        <v>2871</v>
      </c>
      <c r="F389" t="s">
        <v>805</v>
      </c>
    </row>
    <row r="390" spans="1:6" x14ac:dyDescent="0.35">
      <c r="A390" t="str">
        <f t="shared" si="6"/>
        <v>ET03,85</v>
      </c>
      <c r="B390">
        <v>85</v>
      </c>
      <c r="C390">
        <v>2971.0895999999998</v>
      </c>
      <c r="D390">
        <v>2291.9152782133001</v>
      </c>
      <c r="E390" t="s">
        <v>2871</v>
      </c>
      <c r="F390" t="s">
        <v>805</v>
      </c>
    </row>
    <row r="391" spans="1:6" x14ac:dyDescent="0.35">
      <c r="A391" t="str">
        <f t="shared" si="6"/>
        <v>ET03,86</v>
      </c>
      <c r="B391">
        <v>86</v>
      </c>
      <c r="C391">
        <v>2400.3008</v>
      </c>
      <c r="D391">
        <v>2037.2836783709699</v>
      </c>
      <c r="E391" t="s">
        <v>2871</v>
      </c>
      <c r="F391" t="s">
        <v>805</v>
      </c>
    </row>
    <row r="392" spans="1:6" x14ac:dyDescent="0.35">
      <c r="A392" t="str">
        <f t="shared" si="6"/>
        <v>ET03,87</v>
      </c>
      <c r="B392">
        <v>87</v>
      </c>
      <c r="C392">
        <v>1829.5119999999999</v>
      </c>
      <c r="D392">
        <v>1829.5119999999999</v>
      </c>
      <c r="E392" t="s">
        <v>2871</v>
      </c>
      <c r="F392" t="s">
        <v>805</v>
      </c>
    </row>
    <row r="393" spans="1:6" x14ac:dyDescent="0.35">
      <c r="A393" t="str">
        <f t="shared" si="6"/>
        <v>ET03,88</v>
      </c>
      <c r="B393">
        <v>88</v>
      </c>
      <c r="C393">
        <v>1531.798</v>
      </c>
      <c r="D393">
        <v>1562.4323393315999</v>
      </c>
      <c r="E393" t="s">
        <v>2871</v>
      </c>
      <c r="F393" t="s">
        <v>805</v>
      </c>
    </row>
    <row r="394" spans="1:6" x14ac:dyDescent="0.35">
      <c r="A394" t="str">
        <f t="shared" si="6"/>
        <v>ET03,89</v>
      </c>
      <c r="B394">
        <v>89</v>
      </c>
      <c r="C394">
        <v>1234.0840000000001</v>
      </c>
      <c r="D394">
        <v>1243.79973489439</v>
      </c>
      <c r="E394" t="s">
        <v>2871</v>
      </c>
      <c r="F394" t="s">
        <v>805</v>
      </c>
    </row>
    <row r="395" spans="1:6" x14ac:dyDescent="0.35">
      <c r="A395" t="str">
        <f t="shared" si="6"/>
        <v>ET03,90</v>
      </c>
      <c r="B395">
        <v>90</v>
      </c>
      <c r="C395">
        <v>936.37</v>
      </c>
      <c r="D395">
        <v>909.84996079139603</v>
      </c>
      <c r="E395" t="s">
        <v>2871</v>
      </c>
      <c r="F395" t="s">
        <v>805</v>
      </c>
    </row>
    <row r="396" spans="1:6" x14ac:dyDescent="0.35">
      <c r="A396" t="str">
        <f t="shared" si="6"/>
        <v>ET03,91</v>
      </c>
      <c r="B396">
        <v>91</v>
      </c>
      <c r="C396">
        <v>638.65599999999995</v>
      </c>
      <c r="D396">
        <v>596.81879112559795</v>
      </c>
      <c r="E396" t="s">
        <v>2871</v>
      </c>
      <c r="F396" t="s">
        <v>805</v>
      </c>
    </row>
    <row r="397" spans="1:6" x14ac:dyDescent="0.35">
      <c r="A397" t="str">
        <f t="shared" si="6"/>
        <v>ET03,92</v>
      </c>
      <c r="B397">
        <v>92</v>
      </c>
      <c r="C397">
        <v>340.94200000000001</v>
      </c>
      <c r="D397">
        <v>340.94200000000001</v>
      </c>
      <c r="E397" t="s">
        <v>2871</v>
      </c>
      <c r="F397" t="s">
        <v>805</v>
      </c>
    </row>
    <row r="398" spans="1:6" x14ac:dyDescent="0.35">
      <c r="A398" t="str">
        <f t="shared" si="6"/>
        <v>ET03,93</v>
      </c>
      <c r="B398">
        <v>93</v>
      </c>
      <c r="C398">
        <v>277.34559999999999</v>
      </c>
      <c r="D398">
        <v>169.142034988961</v>
      </c>
      <c r="E398" t="s">
        <v>2871</v>
      </c>
      <c r="F398" t="s">
        <v>805</v>
      </c>
    </row>
    <row r="399" spans="1:6" x14ac:dyDescent="0.35">
      <c r="A399" t="str">
        <f t="shared" si="6"/>
        <v>ET03,94</v>
      </c>
      <c r="B399">
        <v>94</v>
      </c>
      <c r="C399">
        <v>213.7492</v>
      </c>
      <c r="D399">
        <v>71.088037552281406</v>
      </c>
      <c r="E399" t="s">
        <v>2871</v>
      </c>
      <c r="F399" t="s">
        <v>805</v>
      </c>
    </row>
    <row r="400" spans="1:6" x14ac:dyDescent="0.35">
      <c r="A400" t="str">
        <f t="shared" si="6"/>
        <v>ET03,95</v>
      </c>
      <c r="B400">
        <v>95</v>
      </c>
      <c r="C400">
        <v>150.15280000000001</v>
      </c>
      <c r="D400">
        <v>27.1358226211211</v>
      </c>
      <c r="E400" t="s">
        <v>2871</v>
      </c>
      <c r="F400" t="s">
        <v>805</v>
      </c>
    </row>
    <row r="401" spans="1:6" x14ac:dyDescent="0.35">
      <c r="A401" t="str">
        <f t="shared" si="6"/>
        <v>ET03,96</v>
      </c>
      <c r="B401">
        <v>96</v>
      </c>
      <c r="C401">
        <v>86.556399999999996</v>
      </c>
      <c r="D401">
        <v>17.6412051266405</v>
      </c>
      <c r="E401" t="s">
        <v>2871</v>
      </c>
      <c r="F401" t="s">
        <v>805</v>
      </c>
    </row>
    <row r="402" spans="1:6" x14ac:dyDescent="0.35">
      <c r="A402" t="str">
        <f t="shared" si="6"/>
        <v>ET03,97</v>
      </c>
      <c r="B402">
        <v>97</v>
      </c>
      <c r="C402">
        <v>22.96</v>
      </c>
      <c r="D402">
        <v>22.96</v>
      </c>
      <c r="E402" t="s">
        <v>2871</v>
      </c>
      <c r="F402" t="s">
        <v>805</v>
      </c>
    </row>
    <row r="403" spans="1:6" x14ac:dyDescent="0.35">
      <c r="A403" t="str">
        <f t="shared" si="6"/>
        <v>ET03,98</v>
      </c>
      <c r="B403">
        <v>98</v>
      </c>
      <c r="C403">
        <v>24.3066666666667</v>
      </c>
      <c r="D403">
        <v>26.990429278333099</v>
      </c>
      <c r="E403" t="s">
        <v>2871</v>
      </c>
      <c r="F403" t="s">
        <v>805</v>
      </c>
    </row>
    <row r="404" spans="1:6" x14ac:dyDescent="0.35">
      <c r="A404" t="str">
        <f t="shared" si="6"/>
        <v>ET03,99</v>
      </c>
      <c r="B404">
        <v>99</v>
      </c>
      <c r="C404">
        <v>25.6533333333333</v>
      </c>
      <c r="D404">
        <v>27.800343422666501</v>
      </c>
      <c r="E404" t="s">
        <v>2871</v>
      </c>
      <c r="F404" t="s">
        <v>805</v>
      </c>
    </row>
    <row r="405" spans="1:6" x14ac:dyDescent="0.35">
      <c r="A405" t="str">
        <f t="shared" si="6"/>
        <v>ET03,100</v>
      </c>
      <c r="B405">
        <v>100</v>
      </c>
      <c r="C405">
        <v>27</v>
      </c>
      <c r="D405">
        <v>27</v>
      </c>
      <c r="E405" t="s">
        <v>2871</v>
      </c>
      <c r="F405" t="s">
        <v>805</v>
      </c>
    </row>
    <row r="406" spans="1:6" x14ac:dyDescent="0.35">
      <c r="A406" t="str">
        <f t="shared" si="6"/>
        <v>ET04,&lt;1</v>
      </c>
      <c r="B406" t="s">
        <v>119</v>
      </c>
      <c r="C406">
        <v>834602.13844533998</v>
      </c>
      <c r="D406">
        <v>834602.13844533998</v>
      </c>
      <c r="E406" t="s">
        <v>2872</v>
      </c>
      <c r="F406" t="s">
        <v>809</v>
      </c>
    </row>
    <row r="407" spans="1:6" x14ac:dyDescent="0.35">
      <c r="A407" t="str">
        <f t="shared" si="6"/>
        <v>ET04,1</v>
      </c>
      <c r="B407">
        <v>1</v>
      </c>
      <c r="C407">
        <v>802923.88044656103</v>
      </c>
      <c r="D407">
        <v>801837.87515703903</v>
      </c>
      <c r="E407" t="s">
        <v>2872</v>
      </c>
      <c r="F407" t="s">
        <v>809</v>
      </c>
    </row>
    <row r="408" spans="1:6" x14ac:dyDescent="0.35">
      <c r="A408" t="str">
        <f t="shared" si="6"/>
        <v>ET04,2</v>
      </c>
      <c r="B408">
        <v>2</v>
      </c>
      <c r="C408">
        <v>771245.62244778301</v>
      </c>
      <c r="D408">
        <v>771245.62244778301</v>
      </c>
      <c r="E408" t="s">
        <v>2872</v>
      </c>
      <c r="F408" t="s">
        <v>809</v>
      </c>
    </row>
    <row r="409" spans="1:6" x14ac:dyDescent="0.35">
      <c r="A409" t="str">
        <f t="shared" si="6"/>
        <v>ET04,3</v>
      </c>
      <c r="B409">
        <v>3</v>
      </c>
      <c r="C409">
        <v>747937.67163689004</v>
      </c>
      <c r="D409">
        <v>744419.95874093403</v>
      </c>
      <c r="E409" t="s">
        <v>2872</v>
      </c>
      <c r="F409" t="s">
        <v>809</v>
      </c>
    </row>
    <row r="410" spans="1:6" x14ac:dyDescent="0.35">
      <c r="A410" t="str">
        <f t="shared" si="6"/>
        <v>ET04,4</v>
      </c>
      <c r="B410">
        <v>4</v>
      </c>
      <c r="C410">
        <v>724629.720825998</v>
      </c>
      <c r="D410">
        <v>720645.73383712</v>
      </c>
      <c r="E410" t="s">
        <v>2872</v>
      </c>
      <c r="F410" t="s">
        <v>809</v>
      </c>
    </row>
    <row r="411" spans="1:6" x14ac:dyDescent="0.35">
      <c r="A411" t="str">
        <f t="shared" si="6"/>
        <v>ET04,5</v>
      </c>
      <c r="B411">
        <v>5</v>
      </c>
      <c r="C411">
        <v>701321.77001510595</v>
      </c>
      <c r="D411">
        <v>698630.36538128403</v>
      </c>
      <c r="E411" t="s">
        <v>2872</v>
      </c>
      <c r="F411" t="s">
        <v>809</v>
      </c>
    </row>
    <row r="412" spans="1:6" x14ac:dyDescent="0.35">
      <c r="A412" t="str">
        <f t="shared" si="6"/>
        <v>ET04,6</v>
      </c>
      <c r="B412">
        <v>6</v>
      </c>
      <c r="C412">
        <v>678013.81920421403</v>
      </c>
      <c r="D412">
        <v>677081.27101837005</v>
      </c>
      <c r="E412" t="s">
        <v>2872</v>
      </c>
      <c r="F412" t="s">
        <v>809</v>
      </c>
    </row>
    <row r="413" spans="1:6" x14ac:dyDescent="0.35">
      <c r="A413" t="str">
        <f t="shared" si="6"/>
        <v>ET04,7</v>
      </c>
      <c r="B413">
        <v>7</v>
      </c>
      <c r="C413">
        <v>654705.86839332199</v>
      </c>
      <c r="D413">
        <v>654705.86839332199</v>
      </c>
      <c r="E413" t="s">
        <v>2872</v>
      </c>
      <c r="F413" t="s">
        <v>809</v>
      </c>
    </row>
    <row r="414" spans="1:6" x14ac:dyDescent="0.35">
      <c r="A414" t="str">
        <f t="shared" si="6"/>
        <v>ET04,8</v>
      </c>
      <c r="B414">
        <v>8</v>
      </c>
      <c r="C414">
        <v>631447.24260548502</v>
      </c>
      <c r="D414">
        <v>630637.32627544296</v>
      </c>
      <c r="E414" t="s">
        <v>2872</v>
      </c>
      <c r="F414" t="s">
        <v>809</v>
      </c>
    </row>
    <row r="415" spans="1:6" x14ac:dyDescent="0.35">
      <c r="A415" t="str">
        <f t="shared" si="6"/>
        <v>ET04,9</v>
      </c>
      <c r="B415">
        <v>9</v>
      </c>
      <c r="C415">
        <v>608188.61681764806</v>
      </c>
      <c r="D415">
        <v>605711.81793147896</v>
      </c>
      <c r="E415" t="s">
        <v>2872</v>
      </c>
      <c r="F415" t="s">
        <v>809</v>
      </c>
    </row>
    <row r="416" spans="1:6" x14ac:dyDescent="0.35">
      <c r="A416" t="str">
        <f t="shared" si="6"/>
        <v>ET04,10</v>
      </c>
      <c r="B416">
        <v>10</v>
      </c>
      <c r="C416">
        <v>584929.99102981004</v>
      </c>
      <c r="D416">
        <v>581191.26775253599</v>
      </c>
      <c r="E416" t="s">
        <v>2872</v>
      </c>
      <c r="F416" t="s">
        <v>809</v>
      </c>
    </row>
    <row r="417" spans="1:6" x14ac:dyDescent="0.35">
      <c r="A417" t="str">
        <f t="shared" si="6"/>
        <v>ET04,11</v>
      </c>
      <c r="B417">
        <v>11</v>
      </c>
      <c r="C417">
        <v>561671.36524197296</v>
      </c>
      <c r="D417">
        <v>558337.60012972006</v>
      </c>
      <c r="E417" t="s">
        <v>2872</v>
      </c>
      <c r="F417" t="s">
        <v>809</v>
      </c>
    </row>
    <row r="418" spans="1:6" x14ac:dyDescent="0.35">
      <c r="A418" t="str">
        <f t="shared" si="6"/>
        <v>ET04,12</v>
      </c>
      <c r="B418">
        <v>12</v>
      </c>
      <c r="C418">
        <v>538412.739454136</v>
      </c>
      <c r="D418">
        <v>538412.739454136</v>
      </c>
      <c r="E418" t="s">
        <v>2872</v>
      </c>
      <c r="F418" t="s">
        <v>809</v>
      </c>
    </row>
    <row r="419" spans="1:6" x14ac:dyDescent="0.35">
      <c r="A419" t="str">
        <f t="shared" si="6"/>
        <v>ET04,13</v>
      </c>
      <c r="B419">
        <v>13</v>
      </c>
      <c r="C419">
        <v>524301.265065121</v>
      </c>
      <c r="D419">
        <v>522206.34990517498</v>
      </c>
      <c r="E419" t="s">
        <v>2872</v>
      </c>
      <c r="F419" t="s">
        <v>809</v>
      </c>
    </row>
    <row r="420" spans="1:6" x14ac:dyDescent="0.35">
      <c r="A420" t="str">
        <f t="shared" si="6"/>
        <v>ET04,14</v>
      </c>
      <c r="B420">
        <v>14</v>
      </c>
      <c r="C420">
        <v>510189.790676106</v>
      </c>
      <c r="D420">
        <v>508619.05481537001</v>
      </c>
      <c r="E420" t="s">
        <v>2872</v>
      </c>
      <c r="F420" t="s">
        <v>809</v>
      </c>
    </row>
    <row r="421" spans="1:6" x14ac:dyDescent="0.35">
      <c r="A421" t="str">
        <f t="shared" si="6"/>
        <v>ET04,15</v>
      </c>
      <c r="B421">
        <v>15</v>
      </c>
      <c r="C421">
        <v>496078.31628709001</v>
      </c>
      <c r="D421">
        <v>496079.21730553801</v>
      </c>
      <c r="E421" t="s">
        <v>2872</v>
      </c>
      <c r="F421" t="s">
        <v>809</v>
      </c>
    </row>
    <row r="422" spans="1:6" x14ac:dyDescent="0.35">
      <c r="A422" t="str">
        <f t="shared" si="6"/>
        <v>ET04,16</v>
      </c>
      <c r="B422">
        <v>16</v>
      </c>
      <c r="C422">
        <v>481966.84189807501</v>
      </c>
      <c r="D422">
        <v>483015.200496495</v>
      </c>
      <c r="E422" t="s">
        <v>2872</v>
      </c>
      <c r="F422" t="s">
        <v>809</v>
      </c>
    </row>
    <row r="423" spans="1:6" x14ac:dyDescent="0.35">
      <c r="A423" t="str">
        <f t="shared" si="6"/>
        <v>ET04,17</v>
      </c>
      <c r="B423">
        <v>17</v>
      </c>
      <c r="C423">
        <v>467855.36750906002</v>
      </c>
      <c r="D423">
        <v>467855.36750906002</v>
      </c>
      <c r="E423" t="s">
        <v>2872</v>
      </c>
      <c r="F423" t="s">
        <v>809</v>
      </c>
    </row>
    <row r="424" spans="1:6" x14ac:dyDescent="0.35">
      <c r="A424" t="str">
        <f t="shared" si="6"/>
        <v>ET04,18</v>
      </c>
      <c r="B424">
        <v>18</v>
      </c>
      <c r="C424">
        <v>449746.57227951603</v>
      </c>
      <c r="D424">
        <v>449601.679241943</v>
      </c>
      <c r="E424" t="s">
        <v>2872</v>
      </c>
      <c r="F424" t="s">
        <v>809</v>
      </c>
    </row>
    <row r="425" spans="1:6" x14ac:dyDescent="0.35">
      <c r="A425" t="str">
        <f t="shared" si="6"/>
        <v>ET04,19</v>
      </c>
      <c r="B425">
        <v>19</v>
      </c>
      <c r="C425">
        <v>431637.77704997099</v>
      </c>
      <c r="D425">
        <v>429550.48770543101</v>
      </c>
      <c r="E425" t="s">
        <v>2872</v>
      </c>
      <c r="F425" t="s">
        <v>809</v>
      </c>
    </row>
    <row r="426" spans="1:6" x14ac:dyDescent="0.35">
      <c r="A426" t="str">
        <f t="shared" si="6"/>
        <v>ET04,20</v>
      </c>
      <c r="B426">
        <v>20</v>
      </c>
      <c r="C426">
        <v>413528.981820427</v>
      </c>
      <c r="D426">
        <v>409571.74268770497</v>
      </c>
      <c r="E426" t="s">
        <v>2872</v>
      </c>
      <c r="F426" t="s">
        <v>809</v>
      </c>
    </row>
    <row r="427" spans="1:6" x14ac:dyDescent="0.35">
      <c r="A427" t="str">
        <f t="shared" si="6"/>
        <v>ET04,21</v>
      </c>
      <c r="B427">
        <v>21</v>
      </c>
      <c r="C427">
        <v>395420.18659088202</v>
      </c>
      <c r="D427">
        <v>391535.393976947</v>
      </c>
      <c r="E427" t="s">
        <v>2872</v>
      </c>
      <c r="F427" t="s">
        <v>809</v>
      </c>
    </row>
    <row r="428" spans="1:6" x14ac:dyDescent="0.35">
      <c r="A428" t="str">
        <f t="shared" si="6"/>
        <v>ET04,22</v>
      </c>
      <c r="B428">
        <v>22</v>
      </c>
      <c r="C428">
        <v>377311.39136133803</v>
      </c>
      <c r="D428">
        <v>377311.39136133803</v>
      </c>
      <c r="E428" t="s">
        <v>2872</v>
      </c>
      <c r="F428" t="s">
        <v>809</v>
      </c>
    </row>
    <row r="429" spans="1:6" x14ac:dyDescent="0.35">
      <c r="A429" t="str">
        <f t="shared" si="6"/>
        <v>ET04,23</v>
      </c>
      <c r="B429">
        <v>23</v>
      </c>
      <c r="C429">
        <v>370459.96850645501</v>
      </c>
      <c r="D429">
        <v>368083.52034737798</v>
      </c>
      <c r="E429" t="s">
        <v>2872</v>
      </c>
      <c r="F429" t="s">
        <v>809</v>
      </c>
    </row>
    <row r="430" spans="1:6" x14ac:dyDescent="0.35">
      <c r="A430" t="str">
        <f t="shared" si="6"/>
        <v>ET04,24</v>
      </c>
      <c r="B430">
        <v>24</v>
      </c>
      <c r="C430">
        <v>363608.545651572</v>
      </c>
      <c r="D430">
        <v>362290.90931485302</v>
      </c>
      <c r="E430" t="s">
        <v>2872</v>
      </c>
      <c r="F430" t="s">
        <v>809</v>
      </c>
    </row>
    <row r="431" spans="1:6" x14ac:dyDescent="0.35">
      <c r="A431" t="str">
        <f t="shared" si="6"/>
        <v>ET04,25</v>
      </c>
      <c r="B431">
        <v>25</v>
      </c>
      <c r="C431">
        <v>356757.122796688</v>
      </c>
      <c r="D431">
        <v>357686.52236186498</v>
      </c>
      <c r="E431" t="s">
        <v>2872</v>
      </c>
      <c r="F431" t="s">
        <v>809</v>
      </c>
    </row>
    <row r="432" spans="1:6" x14ac:dyDescent="0.35">
      <c r="A432" t="str">
        <f t="shared" si="6"/>
        <v>ET04,26</v>
      </c>
      <c r="B432">
        <v>26</v>
      </c>
      <c r="C432">
        <v>349905.69994180498</v>
      </c>
      <c r="D432">
        <v>352023.32358651998</v>
      </c>
      <c r="E432" t="s">
        <v>2872</v>
      </c>
      <c r="F432" t="s">
        <v>809</v>
      </c>
    </row>
    <row r="433" spans="1:6" x14ac:dyDescent="0.35">
      <c r="A433" t="str">
        <f t="shared" si="6"/>
        <v>ET04,27</v>
      </c>
      <c r="B433">
        <v>27</v>
      </c>
      <c r="C433">
        <v>343054.27708692203</v>
      </c>
      <c r="D433">
        <v>343054.27708692203</v>
      </c>
      <c r="E433" t="s">
        <v>2872</v>
      </c>
      <c r="F433" t="s">
        <v>809</v>
      </c>
    </row>
    <row r="434" spans="1:6" x14ac:dyDescent="0.35">
      <c r="A434" t="str">
        <f t="shared" si="6"/>
        <v>ET04,28</v>
      </c>
      <c r="B434">
        <v>28</v>
      </c>
      <c r="C434">
        <v>326578.61391175498</v>
      </c>
      <c r="D434">
        <v>329257.95407359302</v>
      </c>
      <c r="E434" t="s">
        <v>2872</v>
      </c>
      <c r="F434" t="s">
        <v>809</v>
      </c>
    </row>
    <row r="435" spans="1:6" x14ac:dyDescent="0.35">
      <c r="A435" t="str">
        <f t="shared" si="6"/>
        <v>ET04,29</v>
      </c>
      <c r="B435">
        <v>29</v>
      </c>
      <c r="C435">
        <v>310102.95073658798</v>
      </c>
      <c r="D435">
        <v>312015.35420673102</v>
      </c>
      <c r="E435" t="s">
        <v>2872</v>
      </c>
      <c r="F435" t="s">
        <v>809</v>
      </c>
    </row>
    <row r="436" spans="1:6" x14ac:dyDescent="0.35">
      <c r="A436" t="str">
        <f t="shared" si="6"/>
        <v>ET04,30</v>
      </c>
      <c r="B436">
        <v>30</v>
      </c>
      <c r="C436">
        <v>293627.28756142</v>
      </c>
      <c r="D436">
        <v>293433.08425894898</v>
      </c>
      <c r="E436" t="s">
        <v>2872</v>
      </c>
      <c r="F436" t="s">
        <v>809</v>
      </c>
    </row>
    <row r="437" spans="1:6" x14ac:dyDescent="0.35">
      <c r="A437" t="str">
        <f t="shared" si="6"/>
        <v>ET04,31</v>
      </c>
      <c r="B437">
        <v>31</v>
      </c>
      <c r="C437">
        <v>277151.62438625301</v>
      </c>
      <c r="D437">
        <v>275617.751002862</v>
      </c>
      <c r="E437" t="s">
        <v>2872</v>
      </c>
      <c r="F437" t="s">
        <v>809</v>
      </c>
    </row>
    <row r="438" spans="1:6" x14ac:dyDescent="0.35">
      <c r="A438" t="str">
        <f t="shared" si="6"/>
        <v>ET04,32</v>
      </c>
      <c r="B438">
        <v>32</v>
      </c>
      <c r="C438">
        <v>260675.96121108599</v>
      </c>
      <c r="D438">
        <v>260675.96121108599</v>
      </c>
      <c r="E438" t="s">
        <v>2872</v>
      </c>
      <c r="F438" t="s">
        <v>809</v>
      </c>
    </row>
    <row r="439" spans="1:6" x14ac:dyDescent="0.35">
      <c r="A439" t="str">
        <f t="shared" si="6"/>
        <v>ET04,33</v>
      </c>
      <c r="B439">
        <v>33</v>
      </c>
      <c r="C439">
        <v>253671.76030769901</v>
      </c>
      <c r="D439">
        <v>250097.15009972101</v>
      </c>
      <c r="E439" t="s">
        <v>2872</v>
      </c>
      <c r="F439" t="s">
        <v>809</v>
      </c>
    </row>
    <row r="440" spans="1:6" x14ac:dyDescent="0.35">
      <c r="A440" t="str">
        <f t="shared" si="6"/>
        <v>ET04,34</v>
      </c>
      <c r="B440">
        <v>34</v>
      </c>
      <c r="C440">
        <v>246667.55940431199</v>
      </c>
      <c r="D440">
        <v>242902.06665881301</v>
      </c>
      <c r="E440" t="s">
        <v>2872</v>
      </c>
      <c r="F440" t="s">
        <v>809</v>
      </c>
    </row>
    <row r="441" spans="1:6" x14ac:dyDescent="0.35">
      <c r="A441" t="str">
        <f t="shared" si="6"/>
        <v>ET04,35</v>
      </c>
      <c r="B441">
        <v>35</v>
      </c>
      <c r="C441">
        <v>239663.35850092399</v>
      </c>
      <c r="D441">
        <v>237494.28832189299</v>
      </c>
      <c r="E441" t="s">
        <v>2872</v>
      </c>
      <c r="F441" t="s">
        <v>809</v>
      </c>
    </row>
    <row r="442" spans="1:6" x14ac:dyDescent="0.35">
      <c r="A442" t="str">
        <f t="shared" si="6"/>
        <v>ET04,36</v>
      </c>
      <c r="B442">
        <v>36</v>
      </c>
      <c r="C442">
        <v>232659.15759753701</v>
      </c>
      <c r="D442">
        <v>232277.39252249501</v>
      </c>
      <c r="E442" t="s">
        <v>2872</v>
      </c>
      <c r="F442" t="s">
        <v>809</v>
      </c>
    </row>
    <row r="443" spans="1:6" x14ac:dyDescent="0.35">
      <c r="A443" t="str">
        <f t="shared" si="6"/>
        <v>ET04,37</v>
      </c>
      <c r="B443">
        <v>37</v>
      </c>
      <c r="C443">
        <v>225654.95669414999</v>
      </c>
      <c r="D443">
        <v>225654.95669414999</v>
      </c>
      <c r="E443" t="s">
        <v>2872</v>
      </c>
      <c r="F443" t="s">
        <v>809</v>
      </c>
    </row>
    <row r="444" spans="1:6" x14ac:dyDescent="0.35">
      <c r="A444" t="str">
        <f t="shared" si="6"/>
        <v>ET04,38</v>
      </c>
      <c r="B444">
        <v>38</v>
      </c>
      <c r="C444">
        <v>214401.663656213</v>
      </c>
      <c r="D444">
        <v>216460.98710409101</v>
      </c>
      <c r="E444" t="s">
        <v>2872</v>
      </c>
      <c r="F444" t="s">
        <v>809</v>
      </c>
    </row>
    <row r="445" spans="1:6" x14ac:dyDescent="0.35">
      <c r="A445" t="str">
        <f t="shared" si="6"/>
        <v>ET04,39</v>
      </c>
      <c r="B445">
        <v>39</v>
      </c>
      <c r="C445">
        <v>203148.370618277</v>
      </c>
      <c r="D445">
        <v>205251.20535435501</v>
      </c>
      <c r="E445" t="s">
        <v>2872</v>
      </c>
      <c r="F445" t="s">
        <v>809</v>
      </c>
    </row>
    <row r="446" spans="1:6" x14ac:dyDescent="0.35">
      <c r="A446" t="str">
        <f t="shared" si="6"/>
        <v>ET04,40</v>
      </c>
      <c r="B446">
        <v>40</v>
      </c>
      <c r="C446">
        <v>191895.07758034</v>
      </c>
      <c r="D446">
        <v>193011.76188067999</v>
      </c>
      <c r="E446" t="s">
        <v>2872</v>
      </c>
      <c r="F446" t="s">
        <v>809</v>
      </c>
    </row>
    <row r="447" spans="1:6" x14ac:dyDescent="0.35">
      <c r="A447" t="str">
        <f t="shared" si="6"/>
        <v>ET04,41</v>
      </c>
      <c r="B447">
        <v>41</v>
      </c>
      <c r="C447">
        <v>180641.78454240301</v>
      </c>
      <c r="D447">
        <v>180728.80711880501</v>
      </c>
      <c r="E447" t="s">
        <v>2872</v>
      </c>
      <c r="F447" t="s">
        <v>809</v>
      </c>
    </row>
    <row r="448" spans="1:6" x14ac:dyDescent="0.35">
      <c r="A448" t="str">
        <f t="shared" si="6"/>
        <v>ET04,42</v>
      </c>
      <c r="B448">
        <v>42</v>
      </c>
      <c r="C448">
        <v>169388.49150446599</v>
      </c>
      <c r="D448">
        <v>169388.49150446599</v>
      </c>
      <c r="E448" t="s">
        <v>2872</v>
      </c>
      <c r="F448" t="s">
        <v>809</v>
      </c>
    </row>
    <row r="449" spans="1:6" x14ac:dyDescent="0.35">
      <c r="A449" t="str">
        <f t="shared" si="6"/>
        <v>ET04,43</v>
      </c>
      <c r="B449">
        <v>43</v>
      </c>
      <c r="C449">
        <v>162237.049361949</v>
      </c>
      <c r="D449">
        <v>159755.28159256501</v>
      </c>
      <c r="E449" t="s">
        <v>2872</v>
      </c>
      <c r="F449" t="s">
        <v>809</v>
      </c>
    </row>
    <row r="450" spans="1:6" x14ac:dyDescent="0.35">
      <c r="A450" t="str">
        <f t="shared" si="6"/>
        <v>ET04,44</v>
      </c>
      <c r="B450">
        <v>44</v>
      </c>
      <c r="C450">
        <v>155085.60721943199</v>
      </c>
      <c r="D450">
        <v>151706.90841464701</v>
      </c>
      <c r="E450" t="s">
        <v>2872</v>
      </c>
      <c r="F450" t="s">
        <v>809</v>
      </c>
    </row>
    <row r="451" spans="1:6" x14ac:dyDescent="0.35">
      <c r="A451" t="str">
        <f t="shared" ref="A451:A514" si="7">_xlfn.CONCAT(E451,",",B451)</f>
        <v>ET04,45</v>
      </c>
      <c r="B451">
        <v>45</v>
      </c>
      <c r="C451">
        <v>147934.165076915</v>
      </c>
      <c r="D451">
        <v>144899.419121421</v>
      </c>
      <c r="E451" t="s">
        <v>2872</v>
      </c>
      <c r="F451" t="s">
        <v>809</v>
      </c>
    </row>
    <row r="452" spans="1:6" x14ac:dyDescent="0.35">
      <c r="A452" t="str">
        <f t="shared" si="7"/>
        <v>ET04,46</v>
      </c>
      <c r="B452">
        <v>46</v>
      </c>
      <c r="C452">
        <v>140782.72293439801</v>
      </c>
      <c r="D452">
        <v>138988.860863596</v>
      </c>
      <c r="E452" t="s">
        <v>2872</v>
      </c>
      <c r="F452" t="s">
        <v>809</v>
      </c>
    </row>
    <row r="453" spans="1:6" x14ac:dyDescent="0.35">
      <c r="A453" t="str">
        <f t="shared" si="7"/>
        <v>ET04,47</v>
      </c>
      <c r="B453">
        <v>47</v>
      </c>
      <c r="C453">
        <v>133631.280791881</v>
      </c>
      <c r="D453">
        <v>133631.280791881</v>
      </c>
      <c r="E453" t="s">
        <v>2872</v>
      </c>
      <c r="F453" t="s">
        <v>809</v>
      </c>
    </row>
    <row r="454" spans="1:6" x14ac:dyDescent="0.35">
      <c r="A454" t="str">
        <f t="shared" si="7"/>
        <v>ET04,48</v>
      </c>
      <c r="B454">
        <v>48</v>
      </c>
      <c r="C454">
        <v>128685.24389527499</v>
      </c>
      <c r="D454">
        <v>128529.137199456</v>
      </c>
      <c r="E454" t="s">
        <v>2872</v>
      </c>
      <c r="F454" t="s">
        <v>809</v>
      </c>
    </row>
    <row r="455" spans="1:6" x14ac:dyDescent="0.35">
      <c r="A455" t="str">
        <f t="shared" si="7"/>
        <v>ET04,49</v>
      </c>
      <c r="B455">
        <v>49</v>
      </c>
      <c r="C455">
        <v>123739.206998668</v>
      </c>
      <c r="D455">
        <v>123570.532949395</v>
      </c>
      <c r="E455" t="s">
        <v>2872</v>
      </c>
      <c r="F455" t="s">
        <v>809</v>
      </c>
    </row>
    <row r="456" spans="1:6" x14ac:dyDescent="0.35">
      <c r="A456" t="str">
        <f t="shared" si="7"/>
        <v>ET04,50</v>
      </c>
      <c r="B456">
        <v>50</v>
      </c>
      <c r="C456">
        <v>118793.17010206199</v>
      </c>
      <c r="D456">
        <v>118689.982047243</v>
      </c>
      <c r="E456" t="s">
        <v>2872</v>
      </c>
      <c r="F456" t="s">
        <v>809</v>
      </c>
    </row>
    <row r="457" spans="1:6" x14ac:dyDescent="0.35">
      <c r="A457" t="str">
        <f t="shared" si="7"/>
        <v>ET04,51</v>
      </c>
      <c r="B457">
        <v>51</v>
      </c>
      <c r="C457">
        <v>113847.133205456</v>
      </c>
      <c r="D457">
        <v>113821.998498546</v>
      </c>
      <c r="E457" t="s">
        <v>2872</v>
      </c>
      <c r="F457" t="s">
        <v>809</v>
      </c>
    </row>
    <row r="458" spans="1:6" x14ac:dyDescent="0.35">
      <c r="A458" t="str">
        <f t="shared" si="7"/>
        <v>ET04,52</v>
      </c>
      <c r="B458">
        <v>52</v>
      </c>
      <c r="C458">
        <v>108901.09630885</v>
      </c>
      <c r="D458">
        <v>108901.09630885</v>
      </c>
      <c r="E458" t="s">
        <v>2872</v>
      </c>
      <c r="F458" t="s">
        <v>809</v>
      </c>
    </row>
    <row r="459" spans="1:6" x14ac:dyDescent="0.35">
      <c r="A459" t="str">
        <f t="shared" si="7"/>
        <v>ET04,53</v>
      </c>
      <c r="B459">
        <v>53</v>
      </c>
      <c r="C459">
        <v>104287.19317004499</v>
      </c>
      <c r="D459">
        <v>103898.75576110301</v>
      </c>
      <c r="E459" t="s">
        <v>2872</v>
      </c>
      <c r="F459" t="s">
        <v>809</v>
      </c>
    </row>
    <row r="460" spans="1:6" x14ac:dyDescent="0.35">
      <c r="A460" t="str">
        <f t="shared" si="7"/>
        <v>ET04,54</v>
      </c>
      <c r="B460">
        <v>54</v>
      </c>
      <c r="C460">
        <v>99673.290031239507</v>
      </c>
      <c r="D460">
        <v>98934.322247865304</v>
      </c>
      <c r="E460" t="s">
        <v>2872</v>
      </c>
      <c r="F460" t="s">
        <v>809</v>
      </c>
    </row>
    <row r="461" spans="1:6" x14ac:dyDescent="0.35">
      <c r="A461" t="str">
        <f t="shared" si="7"/>
        <v>ET04,55</v>
      </c>
      <c r="B461">
        <v>55</v>
      </c>
      <c r="C461">
        <v>95059.386892434297</v>
      </c>
      <c r="D461">
        <v>94164.107439097905</v>
      </c>
      <c r="E461" t="s">
        <v>2872</v>
      </c>
      <c r="F461" t="s">
        <v>809</v>
      </c>
    </row>
    <row r="462" spans="1:6" x14ac:dyDescent="0.35">
      <c r="A462" t="str">
        <f t="shared" si="7"/>
        <v>ET04,56</v>
      </c>
      <c r="B462">
        <v>56</v>
      </c>
      <c r="C462">
        <v>90445.483753629</v>
      </c>
      <c r="D462">
        <v>89744.423004763405</v>
      </c>
      <c r="E462" t="s">
        <v>2872</v>
      </c>
      <c r="F462" t="s">
        <v>809</v>
      </c>
    </row>
    <row r="463" spans="1:6" x14ac:dyDescent="0.35">
      <c r="A463" t="str">
        <f t="shared" si="7"/>
        <v>ET04,57</v>
      </c>
      <c r="B463">
        <v>57</v>
      </c>
      <c r="C463">
        <v>85831.580614823804</v>
      </c>
      <c r="D463">
        <v>85831.580614823804</v>
      </c>
      <c r="E463" t="s">
        <v>2872</v>
      </c>
      <c r="F463" t="s">
        <v>809</v>
      </c>
    </row>
    <row r="464" spans="1:6" x14ac:dyDescent="0.35">
      <c r="A464" t="str">
        <f t="shared" si="7"/>
        <v>ET04,58</v>
      </c>
      <c r="B464">
        <v>58</v>
      </c>
      <c r="C464">
        <v>83070.9825346422</v>
      </c>
      <c r="D464">
        <v>82523.393398714703</v>
      </c>
      <c r="E464" t="s">
        <v>2872</v>
      </c>
      <c r="F464" t="s">
        <v>809</v>
      </c>
    </row>
    <row r="465" spans="1:6" x14ac:dyDescent="0.35">
      <c r="A465" t="str">
        <f t="shared" si="7"/>
        <v>ET04,59</v>
      </c>
      <c r="B465">
        <v>59</v>
      </c>
      <c r="C465">
        <v>80310.384454460596</v>
      </c>
      <c r="D465">
        <v>79683.680323765904</v>
      </c>
      <c r="E465" t="s">
        <v>2872</v>
      </c>
      <c r="F465" t="s">
        <v>809</v>
      </c>
    </row>
    <row r="466" spans="1:6" x14ac:dyDescent="0.35">
      <c r="A466" t="str">
        <f t="shared" si="7"/>
        <v>ET04,60</v>
      </c>
      <c r="B466">
        <v>60</v>
      </c>
      <c r="C466">
        <v>77549.786374279007</v>
      </c>
      <c r="D466">
        <v>77117.761816780898</v>
      </c>
      <c r="E466" t="s">
        <v>2872</v>
      </c>
      <c r="F466" t="s">
        <v>809</v>
      </c>
    </row>
    <row r="467" spans="1:6" x14ac:dyDescent="0.35">
      <c r="A467" t="str">
        <f t="shared" si="7"/>
        <v>ET04,61</v>
      </c>
      <c r="B467">
        <v>61</v>
      </c>
      <c r="C467">
        <v>74789.188294097403</v>
      </c>
      <c r="D467">
        <v>74630.958304563101</v>
      </c>
      <c r="E467" t="s">
        <v>2872</v>
      </c>
      <c r="F467" t="s">
        <v>809</v>
      </c>
    </row>
    <row r="468" spans="1:6" x14ac:dyDescent="0.35">
      <c r="A468" t="str">
        <f t="shared" si="7"/>
        <v>ET04,62</v>
      </c>
      <c r="B468">
        <v>62</v>
      </c>
      <c r="C468">
        <v>72028.590213915799</v>
      </c>
      <c r="D468">
        <v>72028.590213915799</v>
      </c>
      <c r="E468" t="s">
        <v>2872</v>
      </c>
      <c r="F468" t="s">
        <v>809</v>
      </c>
    </row>
    <row r="469" spans="1:6" x14ac:dyDescent="0.35">
      <c r="A469" t="str">
        <f t="shared" si="7"/>
        <v>ET04,63</v>
      </c>
      <c r="B469">
        <v>63</v>
      </c>
      <c r="C469">
        <v>68579.946993323596</v>
      </c>
      <c r="D469">
        <v>69150.504996351301</v>
      </c>
      <c r="E469" t="s">
        <v>2872</v>
      </c>
      <c r="F469" t="s">
        <v>809</v>
      </c>
    </row>
    <row r="470" spans="1:6" x14ac:dyDescent="0.35">
      <c r="A470" t="str">
        <f t="shared" si="7"/>
        <v>ET04,64</v>
      </c>
      <c r="B470">
        <v>64</v>
      </c>
      <c r="C470">
        <v>65131.3037727314</v>
      </c>
      <c r="D470">
        <v>65974.6582022168</v>
      </c>
      <c r="E470" t="s">
        <v>2872</v>
      </c>
      <c r="F470" t="s">
        <v>809</v>
      </c>
    </row>
    <row r="471" spans="1:6" x14ac:dyDescent="0.35">
      <c r="A471" t="str">
        <f t="shared" si="7"/>
        <v>ET04,65</v>
      </c>
      <c r="B471">
        <v>65</v>
      </c>
      <c r="C471">
        <v>61682.660552139198</v>
      </c>
      <c r="D471">
        <v>62513.532406568498</v>
      </c>
      <c r="E471" t="s">
        <v>2872</v>
      </c>
      <c r="F471" t="s">
        <v>809</v>
      </c>
    </row>
    <row r="472" spans="1:6" x14ac:dyDescent="0.35">
      <c r="A472" t="str">
        <f t="shared" si="7"/>
        <v>ET04,66</v>
      </c>
      <c r="B472">
        <v>66</v>
      </c>
      <c r="C472">
        <v>58234.017331547002</v>
      </c>
      <c r="D472">
        <v>58779.610184462399</v>
      </c>
      <c r="E472" t="s">
        <v>2872</v>
      </c>
      <c r="F472" t="s">
        <v>809</v>
      </c>
    </row>
    <row r="473" spans="1:6" x14ac:dyDescent="0.35">
      <c r="A473" t="str">
        <f t="shared" si="7"/>
        <v>ET04,67</v>
      </c>
      <c r="B473">
        <v>67</v>
      </c>
      <c r="C473">
        <v>54785.374110954799</v>
      </c>
      <c r="D473">
        <v>54785.374110954799</v>
      </c>
      <c r="E473" t="s">
        <v>2872</v>
      </c>
      <c r="F473" t="s">
        <v>809</v>
      </c>
    </row>
    <row r="474" spans="1:6" x14ac:dyDescent="0.35">
      <c r="A474" t="str">
        <f t="shared" si="7"/>
        <v>ET04,68</v>
      </c>
      <c r="B474">
        <v>68</v>
      </c>
      <c r="C474">
        <v>50568.127783510601</v>
      </c>
      <c r="D474">
        <v>50562.128892096698</v>
      </c>
      <c r="E474" t="s">
        <v>2872</v>
      </c>
      <c r="F474" t="s">
        <v>809</v>
      </c>
    </row>
    <row r="475" spans="1:6" x14ac:dyDescent="0.35">
      <c r="A475" t="str">
        <f t="shared" si="7"/>
        <v>ET04,69</v>
      </c>
      <c r="B475">
        <v>69</v>
      </c>
      <c r="C475">
        <v>46350.881456066403</v>
      </c>
      <c r="D475">
        <v>46216.467757919301</v>
      </c>
      <c r="E475" t="s">
        <v>2872</v>
      </c>
      <c r="F475" t="s">
        <v>809</v>
      </c>
    </row>
    <row r="476" spans="1:6" x14ac:dyDescent="0.35">
      <c r="A476" t="str">
        <f t="shared" si="7"/>
        <v>ET04,70</v>
      </c>
      <c r="B476">
        <v>70</v>
      </c>
      <c r="C476">
        <v>42133.635128622198</v>
      </c>
      <c r="D476">
        <v>41873.806069448801</v>
      </c>
      <c r="E476" t="s">
        <v>2872</v>
      </c>
      <c r="F476" t="s">
        <v>809</v>
      </c>
    </row>
    <row r="477" spans="1:6" x14ac:dyDescent="0.35">
      <c r="A477" t="str">
        <f t="shared" si="7"/>
        <v>ET04,71</v>
      </c>
      <c r="B477">
        <v>71</v>
      </c>
      <c r="C477">
        <v>37916.388801178</v>
      </c>
      <c r="D477">
        <v>37659.559187711602</v>
      </c>
      <c r="E477" t="s">
        <v>2872</v>
      </c>
      <c r="F477" t="s">
        <v>809</v>
      </c>
    </row>
    <row r="478" spans="1:6" x14ac:dyDescent="0.35">
      <c r="A478" t="str">
        <f t="shared" si="7"/>
        <v>ET04,72</v>
      </c>
      <c r="B478">
        <v>72</v>
      </c>
      <c r="C478">
        <v>33699.142473733802</v>
      </c>
      <c r="D478">
        <v>33699.142473733802</v>
      </c>
      <c r="E478" t="s">
        <v>2872</v>
      </c>
      <c r="F478" t="s">
        <v>809</v>
      </c>
    </row>
    <row r="479" spans="1:6" x14ac:dyDescent="0.35">
      <c r="A479" t="str">
        <f t="shared" si="7"/>
        <v>ET04,73</v>
      </c>
      <c r="B479">
        <v>73</v>
      </c>
      <c r="C479">
        <v>30680.529613265</v>
      </c>
      <c r="D479">
        <v>30090.067521463501</v>
      </c>
      <c r="E479" t="s">
        <v>2872</v>
      </c>
      <c r="F479" t="s">
        <v>809</v>
      </c>
    </row>
    <row r="480" spans="1:6" x14ac:dyDescent="0.35">
      <c r="A480" t="str">
        <f t="shared" si="7"/>
        <v>ET04,74</v>
      </c>
      <c r="B480">
        <v>74</v>
      </c>
      <c r="C480">
        <v>27661.9167527963</v>
      </c>
      <c r="D480">
        <v>26818.230856536498</v>
      </c>
      <c r="E480" t="s">
        <v>2872</v>
      </c>
      <c r="F480" t="s">
        <v>809</v>
      </c>
    </row>
    <row r="481" spans="1:6" x14ac:dyDescent="0.35">
      <c r="A481" t="str">
        <f t="shared" si="7"/>
        <v>ET04,75</v>
      </c>
      <c r="B481">
        <v>75</v>
      </c>
      <c r="C481">
        <v>24643.303892327502</v>
      </c>
      <c r="D481">
        <v>23841.625237510201</v>
      </c>
      <c r="E481" t="s">
        <v>2872</v>
      </c>
      <c r="F481" t="s">
        <v>809</v>
      </c>
    </row>
    <row r="482" spans="1:6" x14ac:dyDescent="0.35">
      <c r="A482" t="str">
        <f t="shared" si="7"/>
        <v>ET04,76</v>
      </c>
      <c r="B482">
        <v>76</v>
      </c>
      <c r="C482">
        <v>21624.6910318587</v>
      </c>
      <c r="D482">
        <v>21118.2434229422</v>
      </c>
      <c r="E482" t="s">
        <v>2872</v>
      </c>
      <c r="F482" t="s">
        <v>809</v>
      </c>
    </row>
    <row r="483" spans="1:6" x14ac:dyDescent="0.35">
      <c r="A483" t="str">
        <f t="shared" si="7"/>
        <v>ET04,77</v>
      </c>
      <c r="B483">
        <v>77</v>
      </c>
      <c r="C483">
        <v>18606.07817139</v>
      </c>
      <c r="D483">
        <v>18606.07817139</v>
      </c>
      <c r="E483" t="s">
        <v>2872</v>
      </c>
      <c r="F483" t="s">
        <v>809</v>
      </c>
    </row>
    <row r="484" spans="1:6" x14ac:dyDescent="0.35">
      <c r="A484" t="str">
        <f t="shared" si="7"/>
        <v>ET04,78</v>
      </c>
      <c r="B484">
        <v>78</v>
      </c>
      <c r="C484">
        <v>16640.707337111999</v>
      </c>
      <c r="D484">
        <v>16271.410058144</v>
      </c>
      <c r="E484" t="s">
        <v>2872</v>
      </c>
      <c r="F484" t="s">
        <v>809</v>
      </c>
    </row>
    <row r="485" spans="1:6" x14ac:dyDescent="0.35">
      <c r="A485" t="str">
        <f t="shared" si="7"/>
        <v>ET04,79</v>
      </c>
      <c r="B485">
        <v>79</v>
      </c>
      <c r="C485">
        <v>14675.336502833999</v>
      </c>
      <c r="D485">
        <v>14113.670925426801</v>
      </c>
      <c r="E485" t="s">
        <v>2872</v>
      </c>
      <c r="F485" t="s">
        <v>809</v>
      </c>
    </row>
    <row r="486" spans="1:6" x14ac:dyDescent="0.35">
      <c r="A486" t="str">
        <f t="shared" si="7"/>
        <v>ET04,80</v>
      </c>
      <c r="B486">
        <v>80</v>
      </c>
      <c r="C486">
        <v>12709.965668556</v>
      </c>
      <c r="D486">
        <v>12140.580432193499</v>
      </c>
      <c r="E486" t="s">
        <v>2872</v>
      </c>
      <c r="F486" t="s">
        <v>809</v>
      </c>
    </row>
    <row r="487" spans="1:6" x14ac:dyDescent="0.35">
      <c r="A487" t="str">
        <f t="shared" si="7"/>
        <v>ET04,81</v>
      </c>
      <c r="B487">
        <v>81</v>
      </c>
      <c r="C487">
        <v>10744.594834277999</v>
      </c>
      <c r="D487">
        <v>10359.8582373995</v>
      </c>
      <c r="E487" t="s">
        <v>2872</v>
      </c>
      <c r="F487" t="s">
        <v>809</v>
      </c>
    </row>
    <row r="488" spans="1:6" x14ac:dyDescent="0.35">
      <c r="A488" t="str">
        <f t="shared" si="7"/>
        <v>ET04,82</v>
      </c>
      <c r="B488">
        <v>82</v>
      </c>
      <c r="C488">
        <v>8779.2240000000002</v>
      </c>
      <c r="D488">
        <v>8779.2240000000002</v>
      </c>
      <c r="E488" t="s">
        <v>2872</v>
      </c>
      <c r="F488" t="s">
        <v>809</v>
      </c>
    </row>
    <row r="489" spans="1:6" x14ac:dyDescent="0.35">
      <c r="A489" t="str">
        <f t="shared" si="7"/>
        <v>ET04,83</v>
      </c>
      <c r="B489">
        <v>83</v>
      </c>
      <c r="C489">
        <v>7709.2575999999999</v>
      </c>
      <c r="D489">
        <v>7400.6520330515696</v>
      </c>
      <c r="E489" t="s">
        <v>2872</v>
      </c>
      <c r="F489" t="s">
        <v>809</v>
      </c>
    </row>
    <row r="490" spans="1:6" x14ac:dyDescent="0.35">
      <c r="A490" t="str">
        <f t="shared" si="7"/>
        <v>ET04,84</v>
      </c>
      <c r="B490">
        <v>84</v>
      </c>
      <c r="C490">
        <v>6639.2911999999997</v>
      </c>
      <c r="D490">
        <v>6203.1352660151897</v>
      </c>
      <c r="E490" t="s">
        <v>2872</v>
      </c>
      <c r="F490" t="s">
        <v>809</v>
      </c>
    </row>
    <row r="491" spans="1:6" x14ac:dyDescent="0.35">
      <c r="A491" t="str">
        <f t="shared" si="7"/>
        <v>ET04,85</v>
      </c>
      <c r="B491">
        <v>85</v>
      </c>
      <c r="C491">
        <v>5569.3248000000003</v>
      </c>
      <c r="D491">
        <v>5159.9212824530196</v>
      </c>
      <c r="E491" t="s">
        <v>2872</v>
      </c>
      <c r="F491" t="s">
        <v>809</v>
      </c>
    </row>
    <row r="492" spans="1:6" x14ac:dyDescent="0.35">
      <c r="A492" t="str">
        <f t="shared" si="7"/>
        <v>ET04,86</v>
      </c>
      <c r="B492">
        <v>86</v>
      </c>
      <c r="C492">
        <v>4499.3584000000001</v>
      </c>
      <c r="D492">
        <v>4244.2576659272399</v>
      </c>
      <c r="E492" t="s">
        <v>2872</v>
      </c>
      <c r="F492" t="s">
        <v>809</v>
      </c>
    </row>
    <row r="493" spans="1:6" x14ac:dyDescent="0.35">
      <c r="A493" t="str">
        <f t="shared" si="7"/>
        <v>ET04,87</v>
      </c>
      <c r="B493">
        <v>87</v>
      </c>
      <c r="C493">
        <v>3429.3919999999998</v>
      </c>
      <c r="D493">
        <v>3429.3919999999998</v>
      </c>
      <c r="E493" t="s">
        <v>2872</v>
      </c>
      <c r="F493" t="s">
        <v>809</v>
      </c>
    </row>
    <row r="494" spans="1:6" x14ac:dyDescent="0.35">
      <c r="A494" t="str">
        <f t="shared" si="7"/>
        <v>ET04,88</v>
      </c>
      <c r="B494">
        <v>88</v>
      </c>
      <c r="C494">
        <v>2871.3703999999998</v>
      </c>
      <c r="D494">
        <v>2694.2405534013301</v>
      </c>
      <c r="E494" t="s">
        <v>2872</v>
      </c>
      <c r="F494" t="s">
        <v>809</v>
      </c>
    </row>
    <row r="495" spans="1:6" x14ac:dyDescent="0.35">
      <c r="A495" t="str">
        <f t="shared" si="7"/>
        <v>ET04,89</v>
      </c>
      <c r="B495">
        <v>89</v>
      </c>
      <c r="C495">
        <v>2313.3488000000002</v>
      </c>
      <c r="D495">
        <v>2040.3943355326901</v>
      </c>
      <c r="E495" t="s">
        <v>2872</v>
      </c>
      <c r="F495" t="s">
        <v>809</v>
      </c>
    </row>
    <row r="496" spans="1:6" x14ac:dyDescent="0.35">
      <c r="A496" t="str">
        <f t="shared" si="7"/>
        <v>ET04,90</v>
      </c>
      <c r="B496">
        <v>90</v>
      </c>
      <c r="C496">
        <v>1755.3271999999999</v>
      </c>
      <c r="D496">
        <v>1475.1130409633799</v>
      </c>
      <c r="E496" t="s">
        <v>2872</v>
      </c>
      <c r="F496" t="s">
        <v>809</v>
      </c>
    </row>
    <row r="497" spans="1:6" x14ac:dyDescent="0.35">
      <c r="A497" t="str">
        <f t="shared" si="7"/>
        <v>ET04,91</v>
      </c>
      <c r="B497">
        <v>91</v>
      </c>
      <c r="C497">
        <v>1197.3055999999999</v>
      </c>
      <c r="D497">
        <v>1005.65636426271</v>
      </c>
      <c r="E497" t="s">
        <v>2872</v>
      </c>
      <c r="F497" t="s">
        <v>809</v>
      </c>
    </row>
    <row r="498" spans="1:6" x14ac:dyDescent="0.35">
      <c r="A498" t="str">
        <f t="shared" si="7"/>
        <v>ET04,92</v>
      </c>
      <c r="B498">
        <v>92</v>
      </c>
      <c r="C498">
        <v>639.28399999999999</v>
      </c>
      <c r="D498">
        <v>639.28399999999999</v>
      </c>
      <c r="E498" t="s">
        <v>2872</v>
      </c>
      <c r="F498" t="s">
        <v>809</v>
      </c>
    </row>
    <row r="499" spans="1:6" x14ac:dyDescent="0.35">
      <c r="A499" t="str">
        <f t="shared" si="7"/>
        <v>ET04,93</v>
      </c>
      <c r="B499">
        <v>93</v>
      </c>
      <c r="C499">
        <v>520.03520000000003</v>
      </c>
      <c r="D499">
        <v>378.73775334309897</v>
      </c>
      <c r="E499" t="s">
        <v>2872</v>
      </c>
      <c r="F499" t="s">
        <v>809</v>
      </c>
    </row>
    <row r="500" spans="1:6" x14ac:dyDescent="0.35">
      <c r="A500" t="str">
        <f t="shared" si="7"/>
        <v>ET04,94</v>
      </c>
      <c r="B500">
        <v>94</v>
      </c>
      <c r="C500">
        <v>400.78640000000001</v>
      </c>
      <c r="D500">
        <v>208.687871854055</v>
      </c>
      <c r="E500" t="s">
        <v>2872</v>
      </c>
      <c r="F500" t="s">
        <v>809</v>
      </c>
    </row>
    <row r="501" spans="1:6" x14ac:dyDescent="0.35">
      <c r="A501" t="str">
        <f t="shared" si="7"/>
        <v>ET04,95</v>
      </c>
      <c r="B501">
        <v>95</v>
      </c>
      <c r="C501">
        <v>281.5376</v>
      </c>
      <c r="D501">
        <v>109.286713693462</v>
      </c>
      <c r="E501" t="s">
        <v>2872</v>
      </c>
      <c r="F501" t="s">
        <v>809</v>
      </c>
    </row>
    <row r="502" spans="1:6" x14ac:dyDescent="0.35">
      <c r="A502" t="str">
        <f t="shared" si="7"/>
        <v>ET04,96</v>
      </c>
      <c r="B502">
        <v>96</v>
      </c>
      <c r="C502">
        <v>162.28880000000001</v>
      </c>
      <c r="D502">
        <v>60.686637021912603</v>
      </c>
      <c r="E502" t="s">
        <v>2872</v>
      </c>
      <c r="F502" t="s">
        <v>809</v>
      </c>
    </row>
    <row r="503" spans="1:6" x14ac:dyDescent="0.35">
      <c r="A503" t="str">
        <f t="shared" si="7"/>
        <v>ET04,97</v>
      </c>
      <c r="B503">
        <v>97</v>
      </c>
      <c r="C503">
        <v>43.04</v>
      </c>
      <c r="D503">
        <v>43.0399999999998</v>
      </c>
      <c r="E503" t="s">
        <v>2872</v>
      </c>
      <c r="F503" t="s">
        <v>809</v>
      </c>
    </row>
    <row r="504" spans="1:6" x14ac:dyDescent="0.35">
      <c r="A504" t="str">
        <f t="shared" si="7"/>
        <v>ET04,98</v>
      </c>
      <c r="B504">
        <v>98</v>
      </c>
      <c r="C504">
        <v>45.36</v>
      </c>
      <c r="D504">
        <v>39.190112327649999</v>
      </c>
      <c r="E504" t="s">
        <v>2872</v>
      </c>
      <c r="F504" t="s">
        <v>809</v>
      </c>
    </row>
    <row r="505" spans="1:6" x14ac:dyDescent="0.35">
      <c r="A505" t="str">
        <f t="shared" si="7"/>
        <v>ET04,99</v>
      </c>
      <c r="B505">
        <v>99</v>
      </c>
      <c r="C505">
        <v>47.68</v>
      </c>
      <c r="D505">
        <v>42.744089862119999</v>
      </c>
      <c r="E505" t="s">
        <v>2872</v>
      </c>
      <c r="F505" t="s">
        <v>809</v>
      </c>
    </row>
    <row r="506" spans="1:6" x14ac:dyDescent="0.35">
      <c r="A506" t="str">
        <f t="shared" si="7"/>
        <v>ET04,100</v>
      </c>
      <c r="B506">
        <v>100</v>
      </c>
      <c r="C506">
        <v>50</v>
      </c>
      <c r="D506">
        <v>50</v>
      </c>
      <c r="E506" t="s">
        <v>2872</v>
      </c>
      <c r="F506" t="s">
        <v>809</v>
      </c>
    </row>
    <row r="507" spans="1:6" x14ac:dyDescent="0.35">
      <c r="A507" t="str">
        <f t="shared" si="7"/>
        <v>ET05,&lt;1</v>
      </c>
      <c r="B507" t="s">
        <v>119</v>
      </c>
      <c r="C507">
        <v>89331.089840643093</v>
      </c>
      <c r="D507">
        <v>89331.089840643093</v>
      </c>
      <c r="E507" t="s">
        <v>2873</v>
      </c>
      <c r="F507" t="s">
        <v>2874</v>
      </c>
    </row>
    <row r="508" spans="1:6" x14ac:dyDescent="0.35">
      <c r="A508" t="str">
        <f t="shared" si="7"/>
        <v>ET05,1</v>
      </c>
      <c r="B508">
        <v>1</v>
      </c>
      <c r="C508">
        <v>85940.412253726201</v>
      </c>
      <c r="D508">
        <v>85016.625805964097</v>
      </c>
      <c r="E508" t="s">
        <v>2873</v>
      </c>
      <c r="F508" t="s">
        <v>2874</v>
      </c>
    </row>
    <row r="509" spans="1:6" x14ac:dyDescent="0.35">
      <c r="A509" t="str">
        <f t="shared" si="7"/>
        <v>ET05,2</v>
      </c>
      <c r="B509">
        <v>2</v>
      </c>
      <c r="C509">
        <v>82549.734666809294</v>
      </c>
      <c r="D509">
        <v>82549.734666809294</v>
      </c>
      <c r="E509" t="s">
        <v>2873</v>
      </c>
      <c r="F509" t="s">
        <v>2874</v>
      </c>
    </row>
    <row r="510" spans="1:6" x14ac:dyDescent="0.35">
      <c r="A510" t="str">
        <f t="shared" si="7"/>
        <v>ET05,3</v>
      </c>
      <c r="B510">
        <v>3</v>
      </c>
      <c r="C510">
        <v>87499.347080820895</v>
      </c>
      <c r="D510">
        <v>83335.620302619602</v>
      </c>
      <c r="E510" t="s">
        <v>2873</v>
      </c>
      <c r="F510" t="s">
        <v>2874</v>
      </c>
    </row>
    <row r="511" spans="1:6" x14ac:dyDescent="0.35">
      <c r="A511" t="str">
        <f t="shared" si="7"/>
        <v>ET05,4</v>
      </c>
      <c r="B511">
        <v>4</v>
      </c>
      <c r="C511">
        <v>92448.959494832598</v>
      </c>
      <c r="D511">
        <v>87010.010528504499</v>
      </c>
      <c r="E511" t="s">
        <v>2873</v>
      </c>
      <c r="F511" t="s">
        <v>2874</v>
      </c>
    </row>
    <row r="512" spans="1:6" x14ac:dyDescent="0.35">
      <c r="A512" t="str">
        <f t="shared" si="7"/>
        <v>ET05,5</v>
      </c>
      <c r="B512">
        <v>5</v>
      </c>
      <c r="C512">
        <v>97398.5719088443</v>
      </c>
      <c r="D512">
        <v>92766.264143489898</v>
      </c>
      <c r="E512" t="s">
        <v>2873</v>
      </c>
      <c r="F512" t="s">
        <v>2874</v>
      </c>
    </row>
    <row r="513" spans="1:6" x14ac:dyDescent="0.35">
      <c r="A513" t="str">
        <f t="shared" si="7"/>
        <v>ET05,6</v>
      </c>
      <c r="B513">
        <v>6</v>
      </c>
      <c r="C513">
        <v>102348.184322856</v>
      </c>
      <c r="D513">
        <v>99797.739946602203</v>
      </c>
      <c r="E513" t="s">
        <v>2873</v>
      </c>
      <c r="F513" t="s">
        <v>2874</v>
      </c>
    </row>
    <row r="514" spans="1:6" x14ac:dyDescent="0.35">
      <c r="A514" t="str">
        <f t="shared" si="7"/>
        <v>ET05,7</v>
      </c>
      <c r="B514">
        <v>7</v>
      </c>
      <c r="C514">
        <v>107297.796736868</v>
      </c>
      <c r="D514">
        <v>107297.796736868</v>
      </c>
      <c r="E514" t="s">
        <v>2873</v>
      </c>
      <c r="F514" t="s">
        <v>2874</v>
      </c>
    </row>
    <row r="515" spans="1:6" x14ac:dyDescent="0.35">
      <c r="A515" t="str">
        <f t="shared" ref="A515:A578" si="8">_xlfn.CONCAT(E515,",",B515)</f>
        <v>ET05,8</v>
      </c>
      <c r="B515">
        <v>8</v>
      </c>
      <c r="C515">
        <v>112044.87713944699</v>
      </c>
      <c r="D515">
        <v>114519.304075619</v>
      </c>
      <c r="E515" t="s">
        <v>2873</v>
      </c>
      <c r="F515" t="s">
        <v>2874</v>
      </c>
    </row>
    <row r="516" spans="1:6" x14ac:dyDescent="0.35">
      <c r="A516" t="str">
        <f t="shared" si="8"/>
        <v>ET05,9</v>
      </c>
      <c r="B516">
        <v>9</v>
      </c>
      <c r="C516">
        <v>116791.957542027</v>
      </c>
      <c r="D516">
        <v>120953.174573417</v>
      </c>
      <c r="E516" t="s">
        <v>2873</v>
      </c>
      <c r="F516" t="s">
        <v>2874</v>
      </c>
    </row>
    <row r="517" spans="1:6" x14ac:dyDescent="0.35">
      <c r="A517" t="str">
        <f t="shared" si="8"/>
        <v>ET05,10</v>
      </c>
      <c r="B517">
        <v>10</v>
      </c>
      <c r="C517">
        <v>121539.037944606</v>
      </c>
      <c r="D517">
        <v>126149.831603129</v>
      </c>
      <c r="E517" t="s">
        <v>2873</v>
      </c>
      <c r="F517" t="s">
        <v>2874</v>
      </c>
    </row>
    <row r="518" spans="1:6" x14ac:dyDescent="0.35">
      <c r="A518" t="str">
        <f t="shared" si="8"/>
        <v>ET05,11</v>
      </c>
      <c r="B518">
        <v>11</v>
      </c>
      <c r="C518">
        <v>126286.118347186</v>
      </c>
      <c r="D518">
        <v>129659.698537623</v>
      </c>
      <c r="E518" t="s">
        <v>2873</v>
      </c>
      <c r="F518" t="s">
        <v>2874</v>
      </c>
    </row>
    <row r="519" spans="1:6" x14ac:dyDescent="0.35">
      <c r="A519" t="str">
        <f t="shared" si="8"/>
        <v>ET05,12</v>
      </c>
      <c r="B519">
        <v>12</v>
      </c>
      <c r="C519">
        <v>131033.198749766</v>
      </c>
      <c r="D519">
        <v>131033.198749766</v>
      </c>
      <c r="E519" t="s">
        <v>2873</v>
      </c>
      <c r="F519" t="s">
        <v>2874</v>
      </c>
    </row>
    <row r="520" spans="1:6" x14ac:dyDescent="0.35">
      <c r="A520" t="str">
        <f t="shared" si="8"/>
        <v>ET05,13</v>
      </c>
      <c r="B520">
        <v>13</v>
      </c>
      <c r="C520">
        <v>126994.799030575</v>
      </c>
      <c r="D520">
        <v>129986.52507745</v>
      </c>
      <c r="E520" t="s">
        <v>2873</v>
      </c>
      <c r="F520" t="s">
        <v>2874</v>
      </c>
    </row>
    <row r="521" spans="1:6" x14ac:dyDescent="0.35">
      <c r="A521" t="str">
        <f t="shared" si="8"/>
        <v>ET05,14</v>
      </c>
      <c r="B521">
        <v>14</v>
      </c>
      <c r="C521">
        <v>122956.399311385</v>
      </c>
      <c r="D521">
        <v>126898.94821867401</v>
      </c>
      <c r="E521" t="s">
        <v>2873</v>
      </c>
      <c r="F521" t="s">
        <v>2874</v>
      </c>
    </row>
    <row r="522" spans="1:6" x14ac:dyDescent="0.35">
      <c r="A522" t="str">
        <f t="shared" si="8"/>
        <v>ET05,15</v>
      </c>
      <c r="B522">
        <v>15</v>
      </c>
      <c r="C522">
        <v>118917.999592195</v>
      </c>
      <c r="D522">
        <v>122315.508336461</v>
      </c>
      <c r="E522" t="s">
        <v>2873</v>
      </c>
      <c r="F522" t="s">
        <v>2874</v>
      </c>
    </row>
    <row r="523" spans="1:6" x14ac:dyDescent="0.35">
      <c r="A523" t="str">
        <f t="shared" si="8"/>
        <v>ET05,16</v>
      </c>
      <c r="B523">
        <v>16</v>
      </c>
      <c r="C523">
        <v>114879.599873004</v>
      </c>
      <c r="D523">
        <v>116781.24559383299</v>
      </c>
      <c r="E523" t="s">
        <v>2873</v>
      </c>
      <c r="F523" t="s">
        <v>2874</v>
      </c>
    </row>
    <row r="524" spans="1:6" x14ac:dyDescent="0.35">
      <c r="A524" t="str">
        <f t="shared" si="8"/>
        <v>ET05,17</v>
      </c>
      <c r="B524">
        <v>17</v>
      </c>
      <c r="C524">
        <v>110841.200153814</v>
      </c>
      <c r="D524">
        <v>110841.200153814</v>
      </c>
      <c r="E524" t="s">
        <v>2873</v>
      </c>
      <c r="F524" t="s">
        <v>2874</v>
      </c>
    </row>
    <row r="525" spans="1:6" x14ac:dyDescent="0.35">
      <c r="A525" t="str">
        <f t="shared" si="8"/>
        <v>ET05,18</v>
      </c>
      <c r="B525">
        <v>18</v>
      </c>
      <c r="C525">
        <v>104917.231476386</v>
      </c>
      <c r="D525">
        <v>104937.13792797099</v>
      </c>
      <c r="E525" t="s">
        <v>2873</v>
      </c>
      <c r="F525" t="s">
        <v>2874</v>
      </c>
    </row>
    <row r="526" spans="1:6" x14ac:dyDescent="0.35">
      <c r="A526" t="str">
        <f t="shared" si="8"/>
        <v>ET05,19</v>
      </c>
      <c r="B526">
        <v>19</v>
      </c>
      <c r="C526">
        <v>98993.262798958007</v>
      </c>
      <c r="D526">
        <v>99097.7278220484</v>
      </c>
      <c r="E526" t="s">
        <v>2873</v>
      </c>
      <c r="F526" t="s">
        <v>2874</v>
      </c>
    </row>
    <row r="527" spans="1:6" x14ac:dyDescent="0.35">
      <c r="A527" t="str">
        <f t="shared" si="8"/>
        <v>ET05,20</v>
      </c>
      <c r="B527">
        <v>20</v>
      </c>
      <c r="C527">
        <v>93069.294121529994</v>
      </c>
      <c r="D527">
        <v>93248.364490332693</v>
      </c>
      <c r="E527" t="s">
        <v>2873</v>
      </c>
      <c r="F527" t="s">
        <v>2874</v>
      </c>
    </row>
    <row r="528" spans="1:6" x14ac:dyDescent="0.35">
      <c r="A528" t="str">
        <f t="shared" si="8"/>
        <v>ET05,21</v>
      </c>
      <c r="B528">
        <v>21</v>
      </c>
      <c r="C528">
        <v>87145.325444101894</v>
      </c>
      <c r="D528">
        <v>87314.442587111902</v>
      </c>
      <c r="E528" t="s">
        <v>2873</v>
      </c>
      <c r="F528" t="s">
        <v>2874</v>
      </c>
    </row>
    <row r="529" spans="1:6" x14ac:dyDescent="0.35">
      <c r="A529" t="str">
        <f t="shared" si="8"/>
        <v>ET05,22</v>
      </c>
      <c r="B529">
        <v>22</v>
      </c>
      <c r="C529">
        <v>81221.356766673794</v>
      </c>
      <c r="D529">
        <v>81221.356766673794</v>
      </c>
      <c r="E529" t="s">
        <v>2873</v>
      </c>
      <c r="F529" t="s">
        <v>2874</v>
      </c>
    </row>
    <row r="530" spans="1:6" x14ac:dyDescent="0.35">
      <c r="A530" t="str">
        <f t="shared" si="8"/>
        <v>ET05,23</v>
      </c>
      <c r="B530">
        <v>23</v>
      </c>
      <c r="C530">
        <v>75365.928779214504</v>
      </c>
      <c r="D530">
        <v>74943.997163490596</v>
      </c>
      <c r="E530" t="s">
        <v>2873</v>
      </c>
      <c r="F530" t="s">
        <v>2874</v>
      </c>
    </row>
    <row r="531" spans="1:6" x14ac:dyDescent="0.35">
      <c r="A531" t="str">
        <f t="shared" si="8"/>
        <v>ET05,24</v>
      </c>
      <c r="B531">
        <v>24</v>
      </c>
      <c r="C531">
        <v>69510.500791755199</v>
      </c>
      <c r="D531">
        <v>68655.2358327736</v>
      </c>
      <c r="E531" t="s">
        <v>2873</v>
      </c>
      <c r="F531" t="s">
        <v>2874</v>
      </c>
    </row>
    <row r="532" spans="1:6" x14ac:dyDescent="0.35">
      <c r="A532" t="str">
        <f t="shared" si="8"/>
        <v>ET05,25</v>
      </c>
      <c r="B532">
        <v>25</v>
      </c>
      <c r="C532">
        <v>63655.072804296004</v>
      </c>
      <c r="D532">
        <v>62577.4403099185</v>
      </c>
      <c r="E532" t="s">
        <v>2873</v>
      </c>
      <c r="F532" t="s">
        <v>2874</v>
      </c>
    </row>
    <row r="533" spans="1:6" x14ac:dyDescent="0.35">
      <c r="A533" t="str">
        <f t="shared" si="8"/>
        <v>ET05,26</v>
      </c>
      <c r="B533">
        <v>26</v>
      </c>
      <c r="C533">
        <v>57799.644816836699</v>
      </c>
      <c r="D533">
        <v>56932.978130321098</v>
      </c>
      <c r="E533" t="s">
        <v>2873</v>
      </c>
      <c r="F533" t="s">
        <v>2874</v>
      </c>
    </row>
    <row r="534" spans="1:6" x14ac:dyDescent="0.35">
      <c r="A534" t="str">
        <f t="shared" si="8"/>
        <v>ET05,27</v>
      </c>
      <c r="B534">
        <v>27</v>
      </c>
      <c r="C534">
        <v>51944.216829377401</v>
      </c>
      <c r="D534">
        <v>51944.216829377401</v>
      </c>
      <c r="E534" t="s">
        <v>2873</v>
      </c>
      <c r="F534" t="s">
        <v>2874</v>
      </c>
    </row>
    <row r="535" spans="1:6" x14ac:dyDescent="0.35">
      <c r="A535" t="str">
        <f t="shared" si="8"/>
        <v>ET05,28</v>
      </c>
      <c r="B535">
        <v>28</v>
      </c>
      <c r="C535">
        <v>49044.672534992402</v>
      </c>
      <c r="D535">
        <v>47776.145607396204</v>
      </c>
      <c r="E535" t="s">
        <v>2873</v>
      </c>
      <c r="F535" t="s">
        <v>2874</v>
      </c>
    </row>
    <row r="536" spans="1:6" x14ac:dyDescent="0.35">
      <c r="A536" t="str">
        <f t="shared" si="8"/>
        <v>ET05,29</v>
      </c>
      <c r="B536">
        <v>29</v>
      </c>
      <c r="C536">
        <v>46145.128240607301</v>
      </c>
      <c r="D536">
        <v>44364.240324338803</v>
      </c>
      <c r="E536" t="s">
        <v>2873</v>
      </c>
      <c r="F536" t="s">
        <v>2874</v>
      </c>
    </row>
    <row r="537" spans="1:6" x14ac:dyDescent="0.35">
      <c r="A537" t="str">
        <f t="shared" si="8"/>
        <v>ET05,30</v>
      </c>
      <c r="B537">
        <v>30</v>
      </c>
      <c r="C537">
        <v>43245.583946222301</v>
      </c>
      <c r="D537">
        <v>41586.598505079499</v>
      </c>
      <c r="E537" t="s">
        <v>2873</v>
      </c>
      <c r="F537" t="s">
        <v>2874</v>
      </c>
    </row>
    <row r="538" spans="1:6" x14ac:dyDescent="0.35">
      <c r="A538" t="str">
        <f t="shared" si="8"/>
        <v>ET05,31</v>
      </c>
      <c r="B538">
        <v>31</v>
      </c>
      <c r="C538">
        <v>40346.0396518372</v>
      </c>
      <c r="D538">
        <v>39321.3176744925</v>
      </c>
      <c r="E538" t="s">
        <v>2873</v>
      </c>
      <c r="F538" t="s">
        <v>2874</v>
      </c>
    </row>
    <row r="539" spans="1:6" x14ac:dyDescent="0.35">
      <c r="A539" t="str">
        <f t="shared" si="8"/>
        <v>ET05,32</v>
      </c>
      <c r="B539">
        <v>32</v>
      </c>
      <c r="C539">
        <v>37446.495357452201</v>
      </c>
      <c r="D539">
        <v>37446.495357452201</v>
      </c>
      <c r="E539" t="s">
        <v>2873</v>
      </c>
      <c r="F539" t="s">
        <v>2874</v>
      </c>
    </row>
    <row r="540" spans="1:6" x14ac:dyDescent="0.35">
      <c r="A540" t="str">
        <f t="shared" si="8"/>
        <v>ET05,33</v>
      </c>
      <c r="B540">
        <v>33</v>
      </c>
      <c r="C540">
        <v>36777.497506232998</v>
      </c>
      <c r="D540">
        <v>35875.739728875298</v>
      </c>
      <c r="E540" t="s">
        <v>2873</v>
      </c>
      <c r="F540" t="s">
        <v>2874</v>
      </c>
    </row>
    <row r="541" spans="1:6" x14ac:dyDescent="0.35">
      <c r="A541" t="str">
        <f t="shared" si="8"/>
        <v>ET05,34</v>
      </c>
      <c r="B541">
        <v>34</v>
      </c>
      <c r="C541">
        <v>36108.499655013897</v>
      </c>
      <c r="D541">
        <v>34664.701563848401</v>
      </c>
      <c r="E541" t="s">
        <v>2873</v>
      </c>
      <c r="F541" t="s">
        <v>2874</v>
      </c>
    </row>
    <row r="542" spans="1:6" x14ac:dyDescent="0.35">
      <c r="A542" t="str">
        <f t="shared" si="8"/>
        <v>ET05,35</v>
      </c>
      <c r="B542">
        <v>35</v>
      </c>
      <c r="C542">
        <v>35439.501803794701</v>
      </c>
      <c r="D542">
        <v>33904.542287500299</v>
      </c>
      <c r="E542" t="s">
        <v>2873</v>
      </c>
      <c r="F542" t="s">
        <v>2874</v>
      </c>
    </row>
    <row r="543" spans="1:6" x14ac:dyDescent="0.35">
      <c r="A543" t="str">
        <f t="shared" si="8"/>
        <v>ET05,36</v>
      </c>
      <c r="B543">
        <v>36</v>
      </c>
      <c r="C543">
        <v>34770.5039525756</v>
      </c>
      <c r="D543">
        <v>33686.42332496</v>
      </c>
      <c r="E543" t="s">
        <v>2873</v>
      </c>
      <c r="F543" t="s">
        <v>2874</v>
      </c>
    </row>
    <row r="544" spans="1:6" x14ac:dyDescent="0.35">
      <c r="A544" t="str">
        <f t="shared" si="8"/>
        <v>ET05,37</v>
      </c>
      <c r="B544">
        <v>37</v>
      </c>
      <c r="C544">
        <v>34101.506101356397</v>
      </c>
      <c r="D544">
        <v>34101.506101356397</v>
      </c>
      <c r="E544" t="s">
        <v>2873</v>
      </c>
      <c r="F544" t="s">
        <v>2874</v>
      </c>
    </row>
    <row r="545" spans="1:6" x14ac:dyDescent="0.35">
      <c r="A545" t="str">
        <f t="shared" si="8"/>
        <v>ET05,38</v>
      </c>
      <c r="B545">
        <v>38</v>
      </c>
      <c r="C545">
        <v>34891.7106272534</v>
      </c>
      <c r="D545">
        <v>35154.44750409</v>
      </c>
      <c r="E545" t="s">
        <v>2873</v>
      </c>
      <c r="F545" t="s">
        <v>2874</v>
      </c>
    </row>
    <row r="546" spans="1:6" x14ac:dyDescent="0.35">
      <c r="A546" t="str">
        <f t="shared" si="8"/>
        <v>ET05,39</v>
      </c>
      <c r="B546">
        <v>39</v>
      </c>
      <c r="C546">
        <v>35681.915153150498</v>
      </c>
      <c r="D546">
        <v>36503.886269647301</v>
      </c>
      <c r="E546" t="s">
        <v>2873</v>
      </c>
      <c r="F546" t="s">
        <v>2874</v>
      </c>
    </row>
    <row r="547" spans="1:6" x14ac:dyDescent="0.35">
      <c r="A547" t="str">
        <f t="shared" si="8"/>
        <v>ET05,40</v>
      </c>
      <c r="B547">
        <v>40</v>
      </c>
      <c r="C547">
        <v>36472.119679047501</v>
      </c>
      <c r="D547">
        <v>37721.956596786302</v>
      </c>
      <c r="E547" t="s">
        <v>2873</v>
      </c>
      <c r="F547" t="s">
        <v>2874</v>
      </c>
    </row>
    <row r="548" spans="1:6" x14ac:dyDescent="0.35">
      <c r="A548" t="str">
        <f t="shared" si="8"/>
        <v>ET05,41</v>
      </c>
      <c r="B548">
        <v>41</v>
      </c>
      <c r="C548">
        <v>37262.324204944598</v>
      </c>
      <c r="D548">
        <v>38380.7926842651</v>
      </c>
      <c r="E548" t="s">
        <v>2873</v>
      </c>
      <c r="F548" t="s">
        <v>2874</v>
      </c>
    </row>
    <row r="549" spans="1:6" x14ac:dyDescent="0.35">
      <c r="A549" t="str">
        <f t="shared" si="8"/>
        <v>ET05,42</v>
      </c>
      <c r="B549">
        <v>42</v>
      </c>
      <c r="C549">
        <v>38052.528730841601</v>
      </c>
      <c r="D549">
        <v>38052.528730841601</v>
      </c>
      <c r="E549" t="s">
        <v>2873</v>
      </c>
      <c r="F549" t="s">
        <v>2874</v>
      </c>
    </row>
    <row r="550" spans="1:6" x14ac:dyDescent="0.35">
      <c r="A550" t="str">
        <f t="shared" si="8"/>
        <v>ET05,43</v>
      </c>
      <c r="B550">
        <v>43</v>
      </c>
      <c r="C550">
        <v>35693.961463366599</v>
      </c>
      <c r="D550">
        <v>36466.341231967897</v>
      </c>
      <c r="E550" t="s">
        <v>2873</v>
      </c>
      <c r="F550" t="s">
        <v>2874</v>
      </c>
    </row>
    <row r="551" spans="1:6" x14ac:dyDescent="0.35">
      <c r="A551" t="str">
        <f t="shared" si="8"/>
        <v>ET05,44</v>
      </c>
      <c r="B551">
        <v>44</v>
      </c>
      <c r="C551">
        <v>33335.394195891698</v>
      </c>
      <c r="D551">
        <v>33979.575869871798</v>
      </c>
      <c r="E551" t="s">
        <v>2873</v>
      </c>
      <c r="F551" t="s">
        <v>2874</v>
      </c>
    </row>
    <row r="552" spans="1:6" x14ac:dyDescent="0.35">
      <c r="A552" t="str">
        <f t="shared" si="8"/>
        <v>ET05,45</v>
      </c>
      <c r="B552">
        <v>45</v>
      </c>
      <c r="C552">
        <v>30976.8269284167</v>
      </c>
      <c r="D552">
        <v>31106.620623475101</v>
      </c>
      <c r="E552" t="s">
        <v>2873</v>
      </c>
      <c r="F552" t="s">
        <v>2874</v>
      </c>
    </row>
    <row r="553" spans="1:6" x14ac:dyDescent="0.35">
      <c r="A553" t="str">
        <f t="shared" si="8"/>
        <v>ET05,46</v>
      </c>
      <c r="B553">
        <v>46</v>
      </c>
      <c r="C553">
        <v>28618.2596609418</v>
      </c>
      <c r="D553">
        <v>28361.8634716995</v>
      </c>
      <c r="E553" t="s">
        <v>2873</v>
      </c>
      <c r="F553" t="s">
        <v>2874</v>
      </c>
    </row>
    <row r="554" spans="1:6" x14ac:dyDescent="0.35">
      <c r="A554" t="str">
        <f t="shared" si="8"/>
        <v>ET05,47</v>
      </c>
      <c r="B554">
        <v>47</v>
      </c>
      <c r="C554">
        <v>26259.692393466801</v>
      </c>
      <c r="D554">
        <v>26259.692393466801</v>
      </c>
      <c r="E554" t="s">
        <v>2873</v>
      </c>
      <c r="F554" t="s">
        <v>2874</v>
      </c>
    </row>
    <row r="555" spans="1:6" x14ac:dyDescent="0.35">
      <c r="A555" t="str">
        <f t="shared" si="8"/>
        <v>ET05,48</v>
      </c>
      <c r="B555">
        <v>48</v>
      </c>
      <c r="C555">
        <v>25718.376214631298</v>
      </c>
      <c r="D555">
        <v>25155.790600751501</v>
      </c>
      <c r="E555" t="s">
        <v>2873</v>
      </c>
      <c r="F555" t="s">
        <v>2874</v>
      </c>
    </row>
    <row r="556" spans="1:6" x14ac:dyDescent="0.35">
      <c r="A556" t="str">
        <f t="shared" si="8"/>
        <v>ET05,49</v>
      </c>
      <c r="B556">
        <v>49</v>
      </c>
      <c r="C556">
        <v>25177.060035795799</v>
      </c>
      <c r="D556">
        <v>24771.0222377385</v>
      </c>
      <c r="E556" t="s">
        <v>2873</v>
      </c>
      <c r="F556" t="s">
        <v>2874</v>
      </c>
    </row>
    <row r="557" spans="1:6" x14ac:dyDescent="0.35">
      <c r="A557" t="str">
        <f t="shared" si="8"/>
        <v>ET05,50</v>
      </c>
      <c r="B557">
        <v>50</v>
      </c>
      <c r="C557">
        <v>24635.743856960398</v>
      </c>
      <c r="D557">
        <v>24667.546681665401</v>
      </c>
      <c r="E557" t="s">
        <v>2873</v>
      </c>
      <c r="F557" t="s">
        <v>2874</v>
      </c>
    </row>
    <row r="558" spans="1:6" x14ac:dyDescent="0.35">
      <c r="A558" t="str">
        <f t="shared" si="8"/>
        <v>ET05,51</v>
      </c>
      <c r="B558">
        <v>51</v>
      </c>
      <c r="C558">
        <v>24094.427678124899</v>
      </c>
      <c r="D558">
        <v>24407.5233097698</v>
      </c>
      <c r="E558" t="s">
        <v>2873</v>
      </c>
      <c r="F558" t="s">
        <v>2874</v>
      </c>
    </row>
    <row r="559" spans="1:6" x14ac:dyDescent="0.35">
      <c r="A559" t="str">
        <f t="shared" si="8"/>
        <v>ET05,52</v>
      </c>
      <c r="B559">
        <v>52</v>
      </c>
      <c r="C559">
        <v>23553.1114992894</v>
      </c>
      <c r="D559">
        <v>23553.1114992894</v>
      </c>
      <c r="E559" t="s">
        <v>2873</v>
      </c>
      <c r="F559" t="s">
        <v>2874</v>
      </c>
    </row>
    <row r="560" spans="1:6" x14ac:dyDescent="0.35">
      <c r="A560" t="str">
        <f t="shared" si="8"/>
        <v>ET05,53</v>
      </c>
      <c r="B560">
        <v>53</v>
      </c>
      <c r="C560">
        <v>21531.824145842998</v>
      </c>
      <c r="D560">
        <v>21813.7175927467</v>
      </c>
      <c r="E560" t="s">
        <v>2873</v>
      </c>
      <c r="F560" t="s">
        <v>2874</v>
      </c>
    </row>
    <row r="561" spans="1:6" x14ac:dyDescent="0.35">
      <c r="A561" t="str">
        <f t="shared" si="8"/>
        <v>ET05,54</v>
      </c>
      <c r="B561">
        <v>54</v>
      </c>
      <c r="C561">
        <v>19510.536792396699</v>
      </c>
      <c r="D561">
        <v>19487.735793804499</v>
      </c>
      <c r="E561" t="s">
        <v>2873</v>
      </c>
      <c r="F561" t="s">
        <v>2874</v>
      </c>
    </row>
    <row r="562" spans="1:6" x14ac:dyDescent="0.35">
      <c r="A562" t="str">
        <f t="shared" si="8"/>
        <v>ET05,55</v>
      </c>
      <c r="B562">
        <v>55</v>
      </c>
      <c r="C562">
        <v>17489.249438950301</v>
      </c>
      <c r="D562">
        <v>17020.807271410398</v>
      </c>
      <c r="E562" t="s">
        <v>2873</v>
      </c>
      <c r="F562" t="s">
        <v>2874</v>
      </c>
    </row>
    <row r="563" spans="1:6" x14ac:dyDescent="0.35">
      <c r="A563" t="str">
        <f t="shared" si="8"/>
        <v>ET05,56</v>
      </c>
      <c r="B563">
        <v>56</v>
      </c>
      <c r="C563">
        <v>15467.962085503899</v>
      </c>
      <c r="D563">
        <v>14858.573194512201</v>
      </c>
      <c r="E563" t="s">
        <v>2873</v>
      </c>
      <c r="F563" t="s">
        <v>2874</v>
      </c>
    </row>
    <row r="564" spans="1:6" x14ac:dyDescent="0.35">
      <c r="A564" t="str">
        <f t="shared" si="8"/>
        <v>ET05,57</v>
      </c>
      <c r="B564">
        <v>57</v>
      </c>
      <c r="C564">
        <v>13446.6747320576</v>
      </c>
      <c r="D564">
        <v>13446.6747320576</v>
      </c>
      <c r="E564" t="s">
        <v>2873</v>
      </c>
      <c r="F564" t="s">
        <v>2874</v>
      </c>
    </row>
    <row r="565" spans="1:6" x14ac:dyDescent="0.35">
      <c r="A565" t="str">
        <f t="shared" si="8"/>
        <v>ET05,58</v>
      </c>
      <c r="B565">
        <v>58</v>
      </c>
      <c r="C565">
        <v>13624.2522007675</v>
      </c>
      <c r="D565">
        <v>13079.512289202199</v>
      </c>
      <c r="E565" t="s">
        <v>2873</v>
      </c>
      <c r="F565" t="s">
        <v>2874</v>
      </c>
    </row>
    <row r="566" spans="1:6" x14ac:dyDescent="0.35">
      <c r="A566" t="str">
        <f t="shared" si="8"/>
        <v>ET05,59</v>
      </c>
      <c r="B566">
        <v>59</v>
      </c>
      <c r="C566">
        <v>13801.8296694774</v>
      </c>
      <c r="D566">
        <v>13446.523215933899</v>
      </c>
      <c r="E566" t="s">
        <v>2873</v>
      </c>
      <c r="F566" t="s">
        <v>2874</v>
      </c>
    </row>
    <row r="567" spans="1:6" x14ac:dyDescent="0.35">
      <c r="A567" t="str">
        <f t="shared" si="8"/>
        <v>ET05,60</v>
      </c>
      <c r="B567">
        <v>60</v>
      </c>
      <c r="C567">
        <v>13979.4071381873</v>
      </c>
      <c r="D567">
        <v>14085.9040984481</v>
      </c>
      <c r="E567" t="s">
        <v>2873</v>
      </c>
      <c r="F567" t="s">
        <v>2874</v>
      </c>
    </row>
    <row r="568" spans="1:6" x14ac:dyDescent="0.35">
      <c r="A568" t="str">
        <f t="shared" si="8"/>
        <v>ET05,61</v>
      </c>
      <c r="B568">
        <v>61</v>
      </c>
      <c r="C568">
        <v>14156.9846068972</v>
      </c>
      <c r="D568">
        <v>14535.8515229406</v>
      </c>
      <c r="E568" t="s">
        <v>2873</v>
      </c>
      <c r="F568" t="s">
        <v>2874</v>
      </c>
    </row>
    <row r="569" spans="1:6" x14ac:dyDescent="0.35">
      <c r="A569" t="str">
        <f t="shared" si="8"/>
        <v>ET05,62</v>
      </c>
      <c r="B569">
        <v>62</v>
      </c>
      <c r="C569">
        <v>14334.5620756071</v>
      </c>
      <c r="D569">
        <v>14334.5620756071</v>
      </c>
      <c r="E569" t="s">
        <v>2873</v>
      </c>
      <c r="F569" t="s">
        <v>2874</v>
      </c>
    </row>
    <row r="570" spans="1:6" x14ac:dyDescent="0.35">
      <c r="A570" t="str">
        <f t="shared" si="8"/>
        <v>ET05,63</v>
      </c>
      <c r="B570">
        <v>63</v>
      </c>
      <c r="C570">
        <v>12560.597334994</v>
      </c>
      <c r="D570">
        <v>13164.7787113963</v>
      </c>
      <c r="E570" t="s">
        <v>2873</v>
      </c>
      <c r="F570" t="s">
        <v>2874</v>
      </c>
    </row>
    <row r="571" spans="1:6" x14ac:dyDescent="0.35">
      <c r="A571" t="str">
        <f t="shared" si="8"/>
        <v>ET05,64</v>
      </c>
      <c r="B571">
        <v>64</v>
      </c>
      <c r="C571">
        <v>10786.632594381001</v>
      </c>
      <c r="D571">
        <v>11287.4298602698</v>
      </c>
      <c r="E571" t="s">
        <v>2873</v>
      </c>
      <c r="F571" t="s">
        <v>2874</v>
      </c>
    </row>
    <row r="572" spans="1:6" x14ac:dyDescent="0.35">
      <c r="A572" t="str">
        <f t="shared" si="8"/>
        <v>ET05,65</v>
      </c>
      <c r="B572">
        <v>65</v>
      </c>
      <c r="C572">
        <v>9012.6678537678999</v>
      </c>
      <c r="D572">
        <v>9107.99032094209</v>
      </c>
      <c r="E572" t="s">
        <v>2873</v>
      </c>
      <c r="F572" t="s">
        <v>2874</v>
      </c>
    </row>
    <row r="573" spans="1:6" x14ac:dyDescent="0.35">
      <c r="A573" t="str">
        <f t="shared" si="8"/>
        <v>ET05,66</v>
      </c>
      <c r="B573">
        <v>66</v>
      </c>
      <c r="C573">
        <v>7238.7031131548301</v>
      </c>
      <c r="D573">
        <v>7031.9348921278797</v>
      </c>
      <c r="E573" t="s">
        <v>2873</v>
      </c>
      <c r="F573" t="s">
        <v>2874</v>
      </c>
    </row>
    <row r="574" spans="1:6" x14ac:dyDescent="0.35">
      <c r="A574" t="str">
        <f t="shared" si="8"/>
        <v>ET05,67</v>
      </c>
      <c r="B574">
        <v>67</v>
      </c>
      <c r="C574">
        <v>5464.7383725417603</v>
      </c>
      <c r="D574">
        <v>5464.7383725417603</v>
      </c>
      <c r="E574" t="s">
        <v>2873</v>
      </c>
      <c r="F574" t="s">
        <v>2874</v>
      </c>
    </row>
    <row r="575" spans="1:6" x14ac:dyDescent="0.35">
      <c r="A575" t="str">
        <f t="shared" si="8"/>
        <v>ET05,68</v>
      </c>
      <c r="B575">
        <v>68</v>
      </c>
      <c r="C575">
        <v>5436.13419590177</v>
      </c>
      <c r="D575">
        <v>4698.8232418687503</v>
      </c>
      <c r="E575" t="s">
        <v>2873</v>
      </c>
      <c r="F575" t="s">
        <v>2874</v>
      </c>
    </row>
    <row r="576" spans="1:6" x14ac:dyDescent="0.35">
      <c r="A576" t="str">
        <f t="shared" si="8"/>
        <v>ET05,69</v>
      </c>
      <c r="B576">
        <v>69</v>
      </c>
      <c r="C576">
        <v>5407.5300192617797</v>
      </c>
      <c r="D576">
        <v>4574.4027036753596</v>
      </c>
      <c r="E576" t="s">
        <v>2873</v>
      </c>
      <c r="F576" t="s">
        <v>2874</v>
      </c>
    </row>
    <row r="577" spans="1:6" x14ac:dyDescent="0.35">
      <c r="A577" t="str">
        <f t="shared" si="8"/>
        <v>ET05,70</v>
      </c>
      <c r="B577">
        <v>70</v>
      </c>
      <c r="C577">
        <v>5378.9258426218003</v>
      </c>
      <c r="D577">
        <v>4818.6376424984701</v>
      </c>
      <c r="E577" t="s">
        <v>2873</v>
      </c>
      <c r="F577" t="s">
        <v>2874</v>
      </c>
    </row>
    <row r="578" spans="1:6" x14ac:dyDescent="0.35">
      <c r="A578" t="str">
        <f t="shared" si="8"/>
        <v>ET05,71</v>
      </c>
      <c r="B578">
        <v>71</v>
      </c>
      <c r="C578">
        <v>5350.3216659818099</v>
      </c>
      <c r="D578">
        <v>5158.6889428750001</v>
      </c>
      <c r="E578" t="s">
        <v>2873</v>
      </c>
      <c r="F578" t="s">
        <v>2874</v>
      </c>
    </row>
    <row r="579" spans="1:6" x14ac:dyDescent="0.35">
      <c r="A579" t="str">
        <f t="shared" ref="A579:A642" si="9">_xlfn.CONCAT(E579,",",B579)</f>
        <v>ET05,72</v>
      </c>
      <c r="B579">
        <v>72</v>
      </c>
      <c r="C579">
        <v>5321.7174893418196</v>
      </c>
      <c r="D579">
        <v>5321.7174893418196</v>
      </c>
      <c r="E579" t="s">
        <v>2873</v>
      </c>
      <c r="F579" t="s">
        <v>2874</v>
      </c>
    </row>
    <row r="580" spans="1:6" x14ac:dyDescent="0.35">
      <c r="A580" t="str">
        <f t="shared" si="9"/>
        <v>ET05,73</v>
      </c>
      <c r="B580">
        <v>73</v>
      </c>
      <c r="C580">
        <v>4725.06175123304</v>
      </c>
      <c r="D580">
        <v>5102.1344778516404</v>
      </c>
      <c r="E580" t="s">
        <v>2873</v>
      </c>
      <c r="F580" t="s">
        <v>2874</v>
      </c>
    </row>
    <row r="581" spans="1:6" x14ac:dyDescent="0.35">
      <c r="A581" t="str">
        <f t="shared" si="9"/>
        <v>ET05,74</v>
      </c>
      <c r="B581">
        <v>74</v>
      </c>
      <c r="C581">
        <v>4128.4060131242604</v>
      </c>
      <c r="D581">
        <v>4563.3523500204101</v>
      </c>
      <c r="E581" t="s">
        <v>2873</v>
      </c>
      <c r="F581" t="s">
        <v>2874</v>
      </c>
    </row>
    <row r="582" spans="1:6" x14ac:dyDescent="0.35">
      <c r="A582" t="str">
        <f t="shared" si="9"/>
        <v>ET05,75</v>
      </c>
      <c r="B582">
        <v>75</v>
      </c>
      <c r="C582">
        <v>3531.7502750154799</v>
      </c>
      <c r="D582">
        <v>3836.03385887988</v>
      </c>
      <c r="E582" t="s">
        <v>2873</v>
      </c>
      <c r="F582" t="s">
        <v>2874</v>
      </c>
    </row>
    <row r="583" spans="1:6" x14ac:dyDescent="0.35">
      <c r="A583" t="str">
        <f t="shared" si="9"/>
        <v>ET05,76</v>
      </c>
      <c r="B583">
        <v>76</v>
      </c>
      <c r="C583">
        <v>2935.0945369066999</v>
      </c>
      <c r="D583">
        <v>3050.8417574618002</v>
      </c>
      <c r="E583" t="s">
        <v>2873</v>
      </c>
      <c r="F583" t="s">
        <v>2874</v>
      </c>
    </row>
    <row r="584" spans="1:6" x14ac:dyDescent="0.35">
      <c r="A584" t="str">
        <f t="shared" si="9"/>
        <v>ET05,77</v>
      </c>
      <c r="B584">
        <v>77</v>
      </c>
      <c r="C584">
        <v>2338.4387987979198</v>
      </c>
      <c r="D584">
        <v>2338.4387987979198</v>
      </c>
      <c r="E584" t="s">
        <v>2873</v>
      </c>
      <c r="F584" t="s">
        <v>2874</v>
      </c>
    </row>
    <row r="585" spans="1:6" x14ac:dyDescent="0.35">
      <c r="A585" t="str">
        <f t="shared" si="9"/>
        <v>ET05,78</v>
      </c>
      <c r="B585">
        <v>78</v>
      </c>
      <c r="C585">
        <v>2046.3430390383401</v>
      </c>
      <c r="D585">
        <v>1800.97975589678</v>
      </c>
      <c r="E585" t="s">
        <v>2873</v>
      </c>
      <c r="F585" t="s">
        <v>2874</v>
      </c>
    </row>
    <row r="586" spans="1:6" x14ac:dyDescent="0.35">
      <c r="A586" t="str">
        <f t="shared" si="9"/>
        <v>ET05,79</v>
      </c>
      <c r="B586">
        <v>79</v>
      </c>
      <c r="C586">
        <v>1754.2472792787501</v>
      </c>
      <c r="D586">
        <v>1426.5874816739999</v>
      </c>
      <c r="E586" t="s">
        <v>2873</v>
      </c>
      <c r="F586" t="s">
        <v>2874</v>
      </c>
    </row>
    <row r="587" spans="1:6" x14ac:dyDescent="0.35">
      <c r="A587" t="str">
        <f t="shared" si="9"/>
        <v>ET05,80</v>
      </c>
      <c r="B587">
        <v>80</v>
      </c>
      <c r="C587">
        <v>1462.1515195191701</v>
      </c>
      <c r="D587">
        <v>1174.876849022</v>
      </c>
      <c r="E587" t="s">
        <v>2873</v>
      </c>
      <c r="F587" t="s">
        <v>2874</v>
      </c>
    </row>
    <row r="588" spans="1:6" x14ac:dyDescent="0.35">
      <c r="A588" t="str">
        <f t="shared" si="9"/>
        <v>ET05,81</v>
      </c>
      <c r="B588">
        <v>81</v>
      </c>
      <c r="C588">
        <v>1170.05575975958</v>
      </c>
      <c r="D588">
        <v>1005.4627308332</v>
      </c>
      <c r="E588" t="s">
        <v>2873</v>
      </c>
      <c r="F588" t="s">
        <v>2874</v>
      </c>
    </row>
    <row r="589" spans="1:6" x14ac:dyDescent="0.35">
      <c r="A589" t="str">
        <f t="shared" si="9"/>
        <v>ET05,82</v>
      </c>
      <c r="B589">
        <v>82</v>
      </c>
      <c r="C589">
        <v>877.96</v>
      </c>
      <c r="D589">
        <v>877.95999999999901</v>
      </c>
      <c r="E589" t="s">
        <v>2873</v>
      </c>
      <c r="F589" t="s">
        <v>2874</v>
      </c>
    </row>
    <row r="590" spans="1:6" x14ac:dyDescent="0.35">
      <c r="A590" t="str">
        <f t="shared" si="9"/>
        <v>ET05,83</v>
      </c>
      <c r="B590">
        <v>83</v>
      </c>
      <c r="C590">
        <v>770.96320000000003</v>
      </c>
      <c r="D590">
        <v>759.08223575559305</v>
      </c>
      <c r="E590" t="s">
        <v>2873</v>
      </c>
      <c r="F590" t="s">
        <v>2874</v>
      </c>
    </row>
    <row r="591" spans="1:6" x14ac:dyDescent="0.35">
      <c r="A591" t="str">
        <f t="shared" si="9"/>
        <v>ET05,84</v>
      </c>
      <c r="B591">
        <v>84</v>
      </c>
      <c r="C591">
        <v>663.96640000000002</v>
      </c>
      <c r="D591">
        <v>643.93784269629498</v>
      </c>
      <c r="E591" t="s">
        <v>2873</v>
      </c>
      <c r="F591" t="s">
        <v>2874</v>
      </c>
    </row>
    <row r="592" spans="1:6" x14ac:dyDescent="0.35">
      <c r="A592" t="str">
        <f t="shared" si="9"/>
        <v>ET05,85</v>
      </c>
      <c r="B592">
        <v>85</v>
      </c>
      <c r="C592">
        <v>556.96960000000001</v>
      </c>
      <c r="D592">
        <v>534.73393175920103</v>
      </c>
      <c r="E592" t="s">
        <v>2873</v>
      </c>
      <c r="F592" t="s">
        <v>2874</v>
      </c>
    </row>
    <row r="593" spans="1:6" x14ac:dyDescent="0.35">
      <c r="A593" t="str">
        <f t="shared" si="9"/>
        <v>ET05,86</v>
      </c>
      <c r="B593">
        <v>86</v>
      </c>
      <c r="C593">
        <v>449.97280000000001</v>
      </c>
      <c r="D593">
        <v>433.677613881404</v>
      </c>
      <c r="E593" t="s">
        <v>2873</v>
      </c>
      <c r="F593" t="s">
        <v>2874</v>
      </c>
    </row>
    <row r="594" spans="1:6" x14ac:dyDescent="0.35">
      <c r="A594" t="str">
        <f t="shared" si="9"/>
        <v>ET05,87</v>
      </c>
      <c r="B594">
        <v>87</v>
      </c>
      <c r="C594">
        <v>342.976</v>
      </c>
      <c r="D594">
        <v>342.976</v>
      </c>
      <c r="E594" t="s">
        <v>2873</v>
      </c>
      <c r="F594" t="s">
        <v>2874</v>
      </c>
    </row>
    <row r="595" spans="1:6" x14ac:dyDescent="0.35">
      <c r="A595" t="str">
        <f t="shared" si="9"/>
        <v>ET05,88</v>
      </c>
      <c r="B595">
        <v>88</v>
      </c>
      <c r="C595">
        <v>287.16079999999999</v>
      </c>
      <c r="D595">
        <v>264.37110206538603</v>
      </c>
      <c r="E595" t="s">
        <v>2873</v>
      </c>
      <c r="F595" t="s">
        <v>2874</v>
      </c>
    </row>
    <row r="596" spans="1:6" x14ac:dyDescent="0.35">
      <c r="A596" t="str">
        <f t="shared" si="9"/>
        <v>ET05,89</v>
      </c>
      <c r="B596">
        <v>89</v>
      </c>
      <c r="C596">
        <v>231.34559999999999</v>
      </c>
      <c r="D596">
        <v>197.74453608116801</v>
      </c>
      <c r="E596" t="s">
        <v>2873</v>
      </c>
      <c r="F596" t="s">
        <v>2874</v>
      </c>
    </row>
    <row r="597" spans="1:6" x14ac:dyDescent="0.35">
      <c r="A597" t="str">
        <f t="shared" si="9"/>
        <v>ET05,90</v>
      </c>
      <c r="B597">
        <v>90</v>
      </c>
      <c r="C597">
        <v>175.53039999999999</v>
      </c>
      <c r="D597">
        <v>142.512819064258</v>
      </c>
      <c r="E597" t="s">
        <v>2873</v>
      </c>
      <c r="F597" t="s">
        <v>2874</v>
      </c>
    </row>
    <row r="598" spans="1:6" x14ac:dyDescent="0.35">
      <c r="A598" t="str">
        <f t="shared" si="9"/>
        <v>ET05,91</v>
      </c>
      <c r="B598">
        <v>91</v>
      </c>
      <c r="C598">
        <v>119.7152</v>
      </c>
      <c r="D598">
        <v>98.092468031565303</v>
      </c>
      <c r="E598" t="s">
        <v>2873</v>
      </c>
      <c r="F598" t="s">
        <v>2874</v>
      </c>
    </row>
    <row r="599" spans="1:6" x14ac:dyDescent="0.35">
      <c r="A599" t="str">
        <f t="shared" si="9"/>
        <v>ET05,92</v>
      </c>
      <c r="B599">
        <v>92</v>
      </c>
      <c r="C599">
        <v>63.9</v>
      </c>
      <c r="D599">
        <v>63.899999999999899</v>
      </c>
      <c r="E599" t="s">
        <v>2873</v>
      </c>
      <c r="F599" t="s">
        <v>2874</v>
      </c>
    </row>
    <row r="600" spans="1:6" x14ac:dyDescent="0.35">
      <c r="A600" t="str">
        <f t="shared" si="9"/>
        <v>ET05,93</v>
      </c>
      <c r="B600">
        <v>93</v>
      </c>
      <c r="C600">
        <v>51.984000000000002</v>
      </c>
      <c r="D600">
        <v>39.179019982864503</v>
      </c>
      <c r="E600" t="s">
        <v>2873</v>
      </c>
      <c r="F600" t="s">
        <v>2874</v>
      </c>
    </row>
    <row r="601" spans="1:6" x14ac:dyDescent="0.35">
      <c r="A601" t="str">
        <f t="shared" si="9"/>
        <v>ET05,94</v>
      </c>
      <c r="B601">
        <v>94</v>
      </c>
      <c r="C601">
        <v>40.067999999999998</v>
      </c>
      <c r="D601">
        <v>22.481484979031499</v>
      </c>
      <c r="E601" t="s">
        <v>2873</v>
      </c>
      <c r="F601" t="s">
        <v>2874</v>
      </c>
    </row>
    <row r="602" spans="1:6" x14ac:dyDescent="0.35">
      <c r="A602" t="str">
        <f t="shared" si="9"/>
        <v>ET05,95</v>
      </c>
      <c r="B602">
        <v>95</v>
      </c>
      <c r="C602">
        <v>28.152000000000001</v>
      </c>
      <c r="D602">
        <v>12.1864399837663</v>
      </c>
      <c r="E602" t="s">
        <v>2873</v>
      </c>
      <c r="F602" t="s">
        <v>2874</v>
      </c>
    </row>
    <row r="603" spans="1:6" x14ac:dyDescent="0.35">
      <c r="A603" t="str">
        <f t="shared" si="9"/>
        <v>ET05,96</v>
      </c>
      <c r="B603">
        <v>96</v>
      </c>
      <c r="C603">
        <v>16.236000000000001</v>
      </c>
      <c r="D603">
        <v>6.6729299923341099</v>
      </c>
      <c r="E603" t="s">
        <v>2873</v>
      </c>
      <c r="F603" t="s">
        <v>2874</v>
      </c>
    </row>
    <row r="604" spans="1:6" x14ac:dyDescent="0.35">
      <c r="A604" t="str">
        <f t="shared" si="9"/>
        <v>ET05,97</v>
      </c>
      <c r="B604">
        <v>97</v>
      </c>
      <c r="C604">
        <v>4.32</v>
      </c>
      <c r="D604">
        <v>4.32</v>
      </c>
      <c r="E604" t="s">
        <v>2873</v>
      </c>
      <c r="F604" t="s">
        <v>2874</v>
      </c>
    </row>
    <row r="605" spans="1:6" x14ac:dyDescent="0.35">
      <c r="A605" t="str">
        <f t="shared" si="9"/>
        <v>ET05,98</v>
      </c>
      <c r="B605">
        <v>98</v>
      </c>
      <c r="C605">
        <v>4.5466666666666704</v>
      </c>
      <c r="D605">
        <v>3.6913194475759399</v>
      </c>
      <c r="E605" t="s">
        <v>2873</v>
      </c>
      <c r="F605" t="s">
        <v>2874</v>
      </c>
    </row>
    <row r="606" spans="1:6" x14ac:dyDescent="0.35">
      <c r="A606" t="str">
        <f t="shared" si="9"/>
        <v>ET05,99</v>
      </c>
      <c r="B606">
        <v>99</v>
      </c>
      <c r="C606">
        <v>4.7733333333333299</v>
      </c>
      <c r="D606">
        <v>4.0890555580607497</v>
      </c>
      <c r="E606" t="s">
        <v>2873</v>
      </c>
      <c r="F606" t="s">
        <v>2874</v>
      </c>
    </row>
    <row r="607" spans="1:6" x14ac:dyDescent="0.35">
      <c r="A607" t="str">
        <f t="shared" si="9"/>
        <v>ET05,100</v>
      </c>
      <c r="B607">
        <v>100</v>
      </c>
      <c r="C607">
        <v>5</v>
      </c>
      <c r="D607">
        <v>5</v>
      </c>
      <c r="E607" t="s">
        <v>2873</v>
      </c>
      <c r="F607" t="s">
        <v>2874</v>
      </c>
    </row>
    <row r="608" spans="1:6" x14ac:dyDescent="0.35">
      <c r="A608" t="str">
        <f t="shared" si="9"/>
        <v>ET06,&lt;1</v>
      </c>
      <c r="B608" t="s">
        <v>119</v>
      </c>
      <c r="C608">
        <v>23576.052718617</v>
      </c>
      <c r="D608">
        <v>23576.052718617</v>
      </c>
      <c r="E608" t="s">
        <v>2876</v>
      </c>
      <c r="F608" t="s">
        <v>3349</v>
      </c>
    </row>
    <row r="609" spans="1:6" x14ac:dyDescent="0.35">
      <c r="A609" t="str">
        <f t="shared" si="9"/>
        <v>ET06,1</v>
      </c>
      <c r="B609">
        <v>1</v>
      </c>
      <c r="C609">
        <v>22681.203012917202</v>
      </c>
      <c r="D609">
        <v>22690.037406072799</v>
      </c>
      <c r="E609" t="s">
        <v>2876</v>
      </c>
      <c r="F609" t="s">
        <v>3349</v>
      </c>
    </row>
    <row r="610" spans="1:6" x14ac:dyDescent="0.35">
      <c r="A610" t="str">
        <f t="shared" si="9"/>
        <v>ET06,2</v>
      </c>
      <c r="B610">
        <v>2</v>
      </c>
      <c r="C610">
        <v>21786.353307217301</v>
      </c>
      <c r="D610">
        <v>21786.353307217301</v>
      </c>
      <c r="E610" t="s">
        <v>2876</v>
      </c>
      <c r="F610" t="s">
        <v>3349</v>
      </c>
    </row>
    <row r="611" spans="1:6" x14ac:dyDescent="0.35">
      <c r="A611" t="str">
        <f t="shared" si="9"/>
        <v>ET06,3</v>
      </c>
      <c r="B611">
        <v>3</v>
      </c>
      <c r="C611">
        <v>20923.442724316101</v>
      </c>
      <c r="D611">
        <v>20856.030090902001</v>
      </c>
      <c r="E611" t="s">
        <v>2876</v>
      </c>
      <c r="F611" t="s">
        <v>3349</v>
      </c>
    </row>
    <row r="612" spans="1:6" x14ac:dyDescent="0.35">
      <c r="A612" t="str">
        <f t="shared" si="9"/>
        <v>ET06,4</v>
      </c>
      <c r="B612">
        <v>4</v>
      </c>
      <c r="C612">
        <v>20060.5321414149</v>
      </c>
      <c r="D612">
        <v>19924.891246628798</v>
      </c>
      <c r="E612" t="s">
        <v>2876</v>
      </c>
      <c r="F612" t="s">
        <v>3349</v>
      </c>
    </row>
    <row r="613" spans="1:6" x14ac:dyDescent="0.35">
      <c r="A613" t="str">
        <f t="shared" si="9"/>
        <v>ET06,5</v>
      </c>
      <c r="B613">
        <v>5</v>
      </c>
      <c r="C613">
        <v>19197.621558513601</v>
      </c>
      <c r="D613">
        <v>19027.458719062699</v>
      </c>
      <c r="E613" t="s">
        <v>2876</v>
      </c>
      <c r="F613" t="s">
        <v>3349</v>
      </c>
    </row>
    <row r="614" spans="1:6" x14ac:dyDescent="0.35">
      <c r="A614" t="str">
        <f t="shared" si="9"/>
        <v>ET06,6</v>
      </c>
      <c r="B614">
        <v>6</v>
      </c>
      <c r="C614">
        <v>18334.710975612401</v>
      </c>
      <c r="D614">
        <v>18198.254452868601</v>
      </c>
      <c r="E614" t="s">
        <v>2876</v>
      </c>
      <c r="F614" t="s">
        <v>3349</v>
      </c>
    </row>
    <row r="615" spans="1:6" x14ac:dyDescent="0.35">
      <c r="A615" t="str">
        <f t="shared" si="9"/>
        <v>ET06,7</v>
      </c>
      <c r="B615">
        <v>7</v>
      </c>
      <c r="C615">
        <v>17471.8003927112</v>
      </c>
      <c r="D615">
        <v>17471.8003927112</v>
      </c>
      <c r="E615" t="s">
        <v>2876</v>
      </c>
      <c r="F615" t="s">
        <v>3349</v>
      </c>
    </row>
    <row r="616" spans="1:6" x14ac:dyDescent="0.35">
      <c r="A616" t="str">
        <f t="shared" si="9"/>
        <v>ET06,8</v>
      </c>
      <c r="B616">
        <v>8</v>
      </c>
      <c r="C616">
        <v>17028.880708016201</v>
      </c>
      <c r="D616">
        <v>16871.963689043201</v>
      </c>
      <c r="E616" t="s">
        <v>2876</v>
      </c>
      <c r="F616" t="s">
        <v>3349</v>
      </c>
    </row>
    <row r="617" spans="1:6" x14ac:dyDescent="0.35">
      <c r="A617" t="str">
        <f t="shared" si="9"/>
        <v>ET06,9</v>
      </c>
      <c r="B617">
        <v>9</v>
      </c>
      <c r="C617">
        <v>16585.961023321099</v>
      </c>
      <c r="D617">
        <v>16379.992315469301</v>
      </c>
      <c r="E617" t="s">
        <v>2876</v>
      </c>
      <c r="F617" t="s">
        <v>3349</v>
      </c>
    </row>
    <row r="618" spans="1:6" x14ac:dyDescent="0.35">
      <c r="A618" t="str">
        <f t="shared" si="9"/>
        <v>ET06,10</v>
      </c>
      <c r="B618">
        <v>10</v>
      </c>
      <c r="C618">
        <v>16143.041338626101</v>
      </c>
      <c r="D618">
        <v>15966.4794513819</v>
      </c>
      <c r="E618" t="s">
        <v>2876</v>
      </c>
      <c r="F618" t="s">
        <v>3349</v>
      </c>
    </row>
    <row r="619" spans="1:6" x14ac:dyDescent="0.35">
      <c r="A619" t="str">
        <f t="shared" si="9"/>
        <v>ET06,11</v>
      </c>
      <c r="B619">
        <v>11</v>
      </c>
      <c r="C619">
        <v>15700.121653931101</v>
      </c>
      <c r="D619">
        <v>15602.018276173299</v>
      </c>
      <c r="E619" t="s">
        <v>2876</v>
      </c>
      <c r="F619" t="s">
        <v>3349</v>
      </c>
    </row>
    <row r="620" spans="1:6" x14ac:dyDescent="0.35">
      <c r="A620" t="str">
        <f t="shared" si="9"/>
        <v>ET06,12</v>
      </c>
      <c r="B620">
        <v>12</v>
      </c>
      <c r="C620">
        <v>15257.201969236099</v>
      </c>
      <c r="D620">
        <v>15257.201969236099</v>
      </c>
      <c r="E620" t="s">
        <v>2876</v>
      </c>
      <c r="F620" t="s">
        <v>3349</v>
      </c>
    </row>
    <row r="621" spans="1:6" x14ac:dyDescent="0.35">
      <c r="A621" t="str">
        <f t="shared" si="9"/>
        <v>ET06,13</v>
      </c>
      <c r="B621">
        <v>13</v>
      </c>
      <c r="C621">
        <v>14870.3620569008</v>
      </c>
      <c r="D621">
        <v>14906.8192913243</v>
      </c>
      <c r="E621" t="s">
        <v>2876</v>
      </c>
      <c r="F621" t="s">
        <v>3349</v>
      </c>
    </row>
    <row r="622" spans="1:6" x14ac:dyDescent="0.35">
      <c r="A622" t="str">
        <f t="shared" si="9"/>
        <v>ET06,14</v>
      </c>
      <c r="B622">
        <v>14</v>
      </c>
      <c r="C622">
        <v>14483.522144565601</v>
      </c>
      <c r="D622">
        <v>14542.441328638501</v>
      </c>
      <c r="E622" t="s">
        <v>2876</v>
      </c>
      <c r="F622" t="s">
        <v>3349</v>
      </c>
    </row>
    <row r="623" spans="1:6" x14ac:dyDescent="0.35">
      <c r="A623" t="str">
        <f t="shared" si="9"/>
        <v>ET06,15</v>
      </c>
      <c r="B623">
        <v>15</v>
      </c>
      <c r="C623">
        <v>14096.6822322303</v>
      </c>
      <c r="D623">
        <v>14159.834748740999</v>
      </c>
      <c r="E623" t="s">
        <v>2876</v>
      </c>
      <c r="F623" t="s">
        <v>3349</v>
      </c>
    </row>
    <row r="624" spans="1:6" x14ac:dyDescent="0.35">
      <c r="A624" t="str">
        <f t="shared" si="9"/>
        <v>ET06,16</v>
      </c>
      <c r="B624">
        <v>16</v>
      </c>
      <c r="C624">
        <v>13709.842319895</v>
      </c>
      <c r="D624">
        <v>13754.766219194</v>
      </c>
      <c r="E624" t="s">
        <v>2876</v>
      </c>
      <c r="F624" t="s">
        <v>3349</v>
      </c>
    </row>
    <row r="625" spans="1:6" x14ac:dyDescent="0.35">
      <c r="A625" t="str">
        <f t="shared" si="9"/>
        <v>ET06,17</v>
      </c>
      <c r="B625">
        <v>17</v>
      </c>
      <c r="C625">
        <v>13323.002407559699</v>
      </c>
      <c r="D625">
        <v>13323.002407559699</v>
      </c>
      <c r="E625" t="s">
        <v>2876</v>
      </c>
      <c r="F625" t="s">
        <v>3349</v>
      </c>
    </row>
    <row r="626" spans="1:6" x14ac:dyDescent="0.35">
      <c r="A626" t="str">
        <f t="shared" si="9"/>
        <v>ET06,18</v>
      </c>
      <c r="B626">
        <v>18</v>
      </c>
      <c r="C626">
        <v>13005.5441522324</v>
      </c>
      <c r="D626">
        <v>12869.2709705859</v>
      </c>
      <c r="E626" t="s">
        <v>2876</v>
      </c>
      <c r="F626" t="s">
        <v>3349</v>
      </c>
    </row>
    <row r="627" spans="1:6" x14ac:dyDescent="0.35">
      <c r="A627" t="str">
        <f t="shared" si="9"/>
        <v>ET06,19</v>
      </c>
      <c r="B627">
        <v>19</v>
      </c>
      <c r="C627">
        <v>12688.085896905101</v>
      </c>
      <c r="D627">
        <v>12434.1435217612</v>
      </c>
      <c r="E627" t="s">
        <v>2876</v>
      </c>
      <c r="F627" t="s">
        <v>3349</v>
      </c>
    </row>
    <row r="628" spans="1:6" x14ac:dyDescent="0.35">
      <c r="A628" t="str">
        <f t="shared" si="9"/>
        <v>ET06,20</v>
      </c>
      <c r="B628">
        <v>20</v>
      </c>
      <c r="C628">
        <v>12370.627641577699</v>
      </c>
      <c r="D628">
        <v>12067.1526637597</v>
      </c>
      <c r="E628" t="s">
        <v>2876</v>
      </c>
      <c r="F628" t="s">
        <v>3349</v>
      </c>
    </row>
    <row r="629" spans="1:6" x14ac:dyDescent="0.35">
      <c r="A629" t="str">
        <f t="shared" si="9"/>
        <v>ET06,21</v>
      </c>
      <c r="B629">
        <v>21</v>
      </c>
      <c r="C629">
        <v>12053.1693862504</v>
      </c>
      <c r="D629">
        <v>11817.830999255601</v>
      </c>
      <c r="E629" t="s">
        <v>2876</v>
      </c>
      <c r="F629" t="s">
        <v>3349</v>
      </c>
    </row>
    <row r="630" spans="1:6" x14ac:dyDescent="0.35">
      <c r="A630" t="str">
        <f t="shared" si="9"/>
        <v>ET06,22</v>
      </c>
      <c r="B630">
        <v>22</v>
      </c>
      <c r="C630">
        <v>11735.711130923</v>
      </c>
      <c r="D630">
        <v>11735.711130923</v>
      </c>
      <c r="E630" t="s">
        <v>2876</v>
      </c>
      <c r="F630" t="s">
        <v>3349</v>
      </c>
    </row>
    <row r="631" spans="1:6" x14ac:dyDescent="0.35">
      <c r="A631" t="str">
        <f t="shared" si="9"/>
        <v>ET06,23</v>
      </c>
      <c r="B631">
        <v>23</v>
      </c>
      <c r="C631">
        <v>11780.128955620799</v>
      </c>
      <c r="D631">
        <v>11841.4538248679</v>
      </c>
      <c r="E631" t="s">
        <v>2876</v>
      </c>
      <c r="F631" t="s">
        <v>3349</v>
      </c>
    </row>
    <row r="632" spans="1:6" x14ac:dyDescent="0.35">
      <c r="A632" t="str">
        <f t="shared" si="9"/>
        <v>ET06,24</v>
      </c>
      <c r="B632">
        <v>24</v>
      </c>
      <c r="C632">
        <v>11824.5467803186</v>
      </c>
      <c r="D632">
        <v>12040.232500923799</v>
      </c>
      <c r="E632" t="s">
        <v>2876</v>
      </c>
      <c r="F632" t="s">
        <v>3349</v>
      </c>
    </row>
    <row r="633" spans="1:6" x14ac:dyDescent="0.35">
      <c r="A633" t="str">
        <f t="shared" si="9"/>
        <v>ET06,25</v>
      </c>
      <c r="B633">
        <v>25</v>
      </c>
      <c r="C633">
        <v>11868.964605016399</v>
      </c>
      <c r="D633">
        <v>12208.3487423562</v>
      </c>
      <c r="E633" t="s">
        <v>2876</v>
      </c>
      <c r="F633" t="s">
        <v>3349</v>
      </c>
    </row>
    <row r="634" spans="1:6" x14ac:dyDescent="0.35">
      <c r="A634" t="str">
        <f t="shared" si="9"/>
        <v>ET06,26</v>
      </c>
      <c r="B634">
        <v>26</v>
      </c>
      <c r="C634">
        <v>11913.3824297142</v>
      </c>
      <c r="D634">
        <v>12222.104132430401</v>
      </c>
      <c r="E634" t="s">
        <v>2876</v>
      </c>
      <c r="F634" t="s">
        <v>3349</v>
      </c>
    </row>
    <row r="635" spans="1:6" x14ac:dyDescent="0.35">
      <c r="A635" t="str">
        <f t="shared" si="9"/>
        <v>ET06,27</v>
      </c>
      <c r="B635">
        <v>27</v>
      </c>
      <c r="C635">
        <v>11957.800254412001</v>
      </c>
      <c r="D635">
        <v>11957.800254412001</v>
      </c>
      <c r="E635" t="s">
        <v>2876</v>
      </c>
      <c r="F635" t="s">
        <v>3349</v>
      </c>
    </row>
    <row r="636" spans="1:6" x14ac:dyDescent="0.35">
      <c r="A636" t="str">
        <f t="shared" si="9"/>
        <v>ET06,28</v>
      </c>
      <c r="B636">
        <v>28</v>
      </c>
      <c r="C636">
        <v>11137.091036277399</v>
      </c>
      <c r="D636">
        <v>11337.485146818401</v>
      </c>
      <c r="E636" t="s">
        <v>2876</v>
      </c>
      <c r="F636" t="s">
        <v>3349</v>
      </c>
    </row>
    <row r="637" spans="1:6" x14ac:dyDescent="0.35">
      <c r="A637" t="str">
        <f t="shared" si="9"/>
        <v>ET06,29</v>
      </c>
      <c r="B637">
        <v>29</v>
      </c>
      <c r="C637">
        <v>10316.3818181428</v>
      </c>
      <c r="D637">
        <v>10466.192669176</v>
      </c>
      <c r="E637" t="s">
        <v>2876</v>
      </c>
      <c r="F637" t="s">
        <v>3349</v>
      </c>
    </row>
    <row r="638" spans="1:6" x14ac:dyDescent="0.35">
      <c r="A638" t="str">
        <f t="shared" si="9"/>
        <v>ET06,30</v>
      </c>
      <c r="B638">
        <v>30</v>
      </c>
      <c r="C638">
        <v>9495.6726000082399</v>
      </c>
      <c r="D638">
        <v>9494.7031362630205</v>
      </c>
      <c r="E638" t="s">
        <v>2876</v>
      </c>
      <c r="F638" t="s">
        <v>3349</v>
      </c>
    </row>
    <row r="639" spans="1:6" x14ac:dyDescent="0.35">
      <c r="A639" t="str">
        <f t="shared" si="9"/>
        <v>ET06,31</v>
      </c>
      <c r="B639">
        <v>31</v>
      </c>
      <c r="C639">
        <v>8674.9633818736602</v>
      </c>
      <c r="D639">
        <v>8573.7968628579292</v>
      </c>
      <c r="E639" t="s">
        <v>2876</v>
      </c>
      <c r="F639" t="s">
        <v>3349</v>
      </c>
    </row>
    <row r="640" spans="1:6" x14ac:dyDescent="0.35">
      <c r="A640" t="str">
        <f t="shared" si="9"/>
        <v>ET06,32</v>
      </c>
      <c r="B640">
        <v>32</v>
      </c>
      <c r="C640">
        <v>7854.2541637390796</v>
      </c>
      <c r="D640">
        <v>7854.2541637390796</v>
      </c>
      <c r="E640" t="s">
        <v>2876</v>
      </c>
      <c r="F640" t="s">
        <v>3349</v>
      </c>
    </row>
    <row r="641" spans="1:6" x14ac:dyDescent="0.35">
      <c r="A641" t="str">
        <f t="shared" si="9"/>
        <v>ET06,33</v>
      </c>
      <c r="B641">
        <v>33</v>
      </c>
      <c r="C641">
        <v>7705.9490008073999</v>
      </c>
      <c r="D641">
        <v>7443.3227380800399</v>
      </c>
      <c r="E641" t="s">
        <v>2876</v>
      </c>
      <c r="F641" t="s">
        <v>3349</v>
      </c>
    </row>
    <row r="642" spans="1:6" x14ac:dyDescent="0.35">
      <c r="A642" t="str">
        <f t="shared" si="9"/>
        <v>ET06,34</v>
      </c>
      <c r="B642">
        <v>34</v>
      </c>
      <c r="C642">
        <v>7557.6438378757202</v>
      </c>
      <c r="D642">
        <v>7274.1198226351598</v>
      </c>
      <c r="E642" t="s">
        <v>2876</v>
      </c>
      <c r="F642" t="s">
        <v>3349</v>
      </c>
    </row>
    <row r="643" spans="1:6" x14ac:dyDescent="0.35">
      <c r="A643" t="str">
        <f t="shared" ref="A643:A706" si="10">_xlfn.CONCAT(E643,",",B643)</f>
        <v>ET06,35</v>
      </c>
      <c r="B643">
        <v>35</v>
      </c>
      <c r="C643">
        <v>7409.3386749440397</v>
      </c>
      <c r="D643">
        <v>7236.2300385539502</v>
      </c>
      <c r="E643" t="s">
        <v>2876</v>
      </c>
      <c r="F643" t="s">
        <v>3349</v>
      </c>
    </row>
    <row r="644" spans="1:6" x14ac:dyDescent="0.35">
      <c r="A644" t="str">
        <f t="shared" si="10"/>
        <v>ET06,36</v>
      </c>
      <c r="B644">
        <v>36</v>
      </c>
      <c r="C644">
        <v>7261.03351201236</v>
      </c>
      <c r="D644">
        <v>7219.2380069859501</v>
      </c>
      <c r="E644" t="s">
        <v>2876</v>
      </c>
      <c r="F644" t="s">
        <v>3349</v>
      </c>
    </row>
    <row r="645" spans="1:6" x14ac:dyDescent="0.35">
      <c r="A645" t="str">
        <f t="shared" si="10"/>
        <v>ET06,37</v>
      </c>
      <c r="B645">
        <v>37</v>
      </c>
      <c r="C645">
        <v>7112.7283490806803</v>
      </c>
      <c r="D645">
        <v>7112.7283490806803</v>
      </c>
      <c r="E645" t="s">
        <v>2876</v>
      </c>
      <c r="F645" t="s">
        <v>3349</v>
      </c>
    </row>
    <row r="646" spans="1:6" x14ac:dyDescent="0.35">
      <c r="A646" t="str">
        <f t="shared" si="10"/>
        <v>ET06,38</v>
      </c>
      <c r="B646">
        <v>38</v>
      </c>
      <c r="C646">
        <v>6704.97815542429</v>
      </c>
      <c r="D646">
        <v>6835.8944857962297</v>
      </c>
      <c r="E646" t="s">
        <v>2876</v>
      </c>
      <c r="F646" t="s">
        <v>3349</v>
      </c>
    </row>
    <row r="647" spans="1:6" x14ac:dyDescent="0.35">
      <c r="A647" t="str">
        <f t="shared" si="10"/>
        <v>ET06,39</v>
      </c>
      <c r="B647">
        <v>39</v>
      </c>
      <c r="C647">
        <v>6297.2279617678996</v>
      </c>
      <c r="D647">
        <v>6426.3650373249302</v>
      </c>
      <c r="E647" t="s">
        <v>2876</v>
      </c>
      <c r="F647" t="s">
        <v>3349</v>
      </c>
    </row>
    <row r="648" spans="1:6" x14ac:dyDescent="0.35">
      <c r="A648" t="str">
        <f t="shared" si="10"/>
        <v>ET06,40</v>
      </c>
      <c r="B648">
        <v>40</v>
      </c>
      <c r="C648">
        <v>5889.4777681115202</v>
      </c>
      <c r="D648">
        <v>5951.37742366766</v>
      </c>
      <c r="E648" t="s">
        <v>2876</v>
      </c>
      <c r="F648" t="s">
        <v>3349</v>
      </c>
    </row>
    <row r="649" spans="1:6" x14ac:dyDescent="0.35">
      <c r="A649" t="str">
        <f t="shared" si="10"/>
        <v>ET06,41</v>
      </c>
      <c r="B649">
        <v>41</v>
      </c>
      <c r="C649">
        <v>5481.7275744551298</v>
      </c>
      <c r="D649">
        <v>5478.1690648252998</v>
      </c>
      <c r="E649" t="s">
        <v>2876</v>
      </c>
      <c r="F649" t="s">
        <v>3349</v>
      </c>
    </row>
    <row r="650" spans="1:6" x14ac:dyDescent="0.35">
      <c r="A650" t="str">
        <f t="shared" si="10"/>
        <v>ET06,42</v>
      </c>
      <c r="B650">
        <v>42</v>
      </c>
      <c r="C650">
        <v>5073.9773807987403</v>
      </c>
      <c r="D650">
        <v>5073.9773807987403</v>
      </c>
      <c r="E650" t="s">
        <v>2876</v>
      </c>
      <c r="F650" t="s">
        <v>3349</v>
      </c>
    </row>
    <row r="651" spans="1:6" x14ac:dyDescent="0.35">
      <c r="A651" t="str">
        <f t="shared" si="10"/>
        <v>ET06,43</v>
      </c>
      <c r="B651">
        <v>43</v>
      </c>
      <c r="C651">
        <v>4912.1168010859001</v>
      </c>
      <c r="D651">
        <v>4788.6245571832596</v>
      </c>
      <c r="E651" t="s">
        <v>2876</v>
      </c>
      <c r="F651" t="s">
        <v>3349</v>
      </c>
    </row>
    <row r="652" spans="1:6" x14ac:dyDescent="0.35">
      <c r="A652" t="str">
        <f t="shared" si="10"/>
        <v>ET06,44</v>
      </c>
      <c r="B652">
        <v>44</v>
      </c>
      <c r="C652">
        <v>4750.2562213730698</v>
      </c>
      <c r="D652">
        <v>4602.2718419517896</v>
      </c>
      <c r="E652" t="s">
        <v>2876</v>
      </c>
      <c r="F652" t="s">
        <v>3349</v>
      </c>
    </row>
    <row r="653" spans="1:6" x14ac:dyDescent="0.35">
      <c r="A653" t="str">
        <f t="shared" si="10"/>
        <v>ET06,45</v>
      </c>
      <c r="B653">
        <v>45</v>
      </c>
      <c r="C653">
        <v>4588.3956416602296</v>
      </c>
      <c r="D653">
        <v>4477.6652486716303</v>
      </c>
      <c r="E653" t="s">
        <v>2876</v>
      </c>
      <c r="F653" t="s">
        <v>3349</v>
      </c>
    </row>
    <row r="654" spans="1:6" x14ac:dyDescent="0.35">
      <c r="A654" t="str">
        <f t="shared" si="10"/>
        <v>ET06,46</v>
      </c>
      <c r="B654">
        <v>46</v>
      </c>
      <c r="C654">
        <v>4426.5350619474002</v>
      </c>
      <c r="D654">
        <v>4377.5507909101098</v>
      </c>
      <c r="E654" t="s">
        <v>2876</v>
      </c>
      <c r="F654" t="s">
        <v>3349</v>
      </c>
    </row>
    <row r="655" spans="1:6" x14ac:dyDescent="0.35">
      <c r="A655" t="str">
        <f t="shared" si="10"/>
        <v>ET06,47</v>
      </c>
      <c r="B655">
        <v>47</v>
      </c>
      <c r="C655">
        <v>4264.6744822345599</v>
      </c>
      <c r="D655">
        <v>4264.6744822345599</v>
      </c>
      <c r="E655" t="s">
        <v>2876</v>
      </c>
      <c r="F655" t="s">
        <v>3349</v>
      </c>
    </row>
    <row r="656" spans="1:6" x14ac:dyDescent="0.35">
      <c r="A656" t="str">
        <f t="shared" si="10"/>
        <v>ET06,48</v>
      </c>
      <c r="B656">
        <v>48</v>
      </c>
      <c r="C656">
        <v>4065.1755549017998</v>
      </c>
      <c r="D656">
        <v>4110.2799697768396</v>
      </c>
      <c r="E656" t="s">
        <v>2876</v>
      </c>
      <c r="F656" t="s">
        <v>3349</v>
      </c>
    </row>
    <row r="657" spans="1:6" x14ac:dyDescent="0.35">
      <c r="A657" t="str">
        <f t="shared" si="10"/>
        <v>ET06,49</v>
      </c>
      <c r="B657">
        <v>49</v>
      </c>
      <c r="C657">
        <v>3865.6766275690402</v>
      </c>
      <c r="D657">
        <v>3919.6014349269899</v>
      </c>
      <c r="E657" t="s">
        <v>2876</v>
      </c>
      <c r="F657" t="s">
        <v>3349</v>
      </c>
    </row>
    <row r="658" spans="1:6" x14ac:dyDescent="0.35">
      <c r="A658" t="str">
        <f t="shared" si="10"/>
        <v>ET06,50</v>
      </c>
      <c r="B658">
        <v>50</v>
      </c>
      <c r="C658">
        <v>3666.1777002362801</v>
      </c>
      <c r="D658">
        <v>3706.3706926396299</v>
      </c>
      <c r="E658" t="s">
        <v>2876</v>
      </c>
      <c r="F658" t="s">
        <v>3349</v>
      </c>
    </row>
    <row r="659" spans="1:6" x14ac:dyDescent="0.35">
      <c r="A659" t="str">
        <f t="shared" si="10"/>
        <v>ET06,51</v>
      </c>
      <c r="B659">
        <v>51</v>
      </c>
      <c r="C659">
        <v>3466.67877290352</v>
      </c>
      <c r="D659">
        <v>3484.3195578693499</v>
      </c>
      <c r="E659" t="s">
        <v>2876</v>
      </c>
      <c r="F659" t="s">
        <v>3349</v>
      </c>
    </row>
    <row r="660" spans="1:6" x14ac:dyDescent="0.35">
      <c r="A660" t="str">
        <f t="shared" si="10"/>
        <v>ET06,52</v>
      </c>
      <c r="B660">
        <v>52</v>
      </c>
      <c r="C660">
        <v>3267.1798455707599</v>
      </c>
      <c r="D660">
        <v>3267.1798455707599</v>
      </c>
      <c r="E660" t="s">
        <v>2876</v>
      </c>
      <c r="F660" t="s">
        <v>3349</v>
      </c>
    </row>
    <row r="661" spans="1:6" x14ac:dyDescent="0.35">
      <c r="A661" t="str">
        <f t="shared" si="10"/>
        <v>ET06,53</v>
      </c>
      <c r="B661">
        <v>53</v>
      </c>
      <c r="C661">
        <v>3098.2028975622202</v>
      </c>
      <c r="D661">
        <v>3066.1756023861599</v>
      </c>
      <c r="E661" t="s">
        <v>2876</v>
      </c>
      <c r="F661" t="s">
        <v>3349</v>
      </c>
    </row>
    <row r="662" spans="1:6" x14ac:dyDescent="0.35">
      <c r="A662" t="str">
        <f t="shared" si="10"/>
        <v>ET06,54</v>
      </c>
      <c r="B662">
        <v>54</v>
      </c>
      <c r="C662">
        <v>2929.22594955369</v>
      </c>
      <c r="D662">
        <v>2882.49980170872</v>
      </c>
      <c r="E662" t="s">
        <v>2876</v>
      </c>
      <c r="F662" t="s">
        <v>3349</v>
      </c>
    </row>
    <row r="663" spans="1:6" x14ac:dyDescent="0.35">
      <c r="A663" t="str">
        <f t="shared" si="10"/>
        <v>ET06,55</v>
      </c>
      <c r="B663">
        <v>55</v>
      </c>
      <c r="C663">
        <v>2760.2490015451499</v>
      </c>
      <c r="D663">
        <v>2714.8376486193101</v>
      </c>
      <c r="E663" t="s">
        <v>2876</v>
      </c>
      <c r="F663" t="s">
        <v>3349</v>
      </c>
    </row>
    <row r="664" spans="1:6" x14ac:dyDescent="0.35">
      <c r="A664" t="str">
        <f t="shared" si="10"/>
        <v>ET06,56</v>
      </c>
      <c r="B664">
        <v>56</v>
      </c>
      <c r="C664">
        <v>2591.2720535366202</v>
      </c>
      <c r="D664">
        <v>2561.8743481987999</v>
      </c>
      <c r="E664" t="s">
        <v>2876</v>
      </c>
      <c r="F664" t="s">
        <v>3349</v>
      </c>
    </row>
    <row r="665" spans="1:6" x14ac:dyDescent="0.35">
      <c r="A665" t="str">
        <f t="shared" si="10"/>
        <v>ET06,57</v>
      </c>
      <c r="B665">
        <v>57</v>
      </c>
      <c r="C665">
        <v>2422.2951055280801</v>
      </c>
      <c r="D665">
        <v>2422.2951055280801</v>
      </c>
      <c r="E665" t="s">
        <v>2876</v>
      </c>
      <c r="F665" t="s">
        <v>3349</v>
      </c>
    </row>
    <row r="666" spans="1:6" x14ac:dyDescent="0.35">
      <c r="A666" t="str">
        <f t="shared" si="10"/>
        <v>ET06,58</v>
      </c>
      <c r="B666">
        <v>58</v>
      </c>
      <c r="C666">
        <v>2305.77546367689</v>
      </c>
      <c r="D666">
        <v>2294.4695653681702</v>
      </c>
      <c r="E666" t="s">
        <v>2876</v>
      </c>
      <c r="F666" t="s">
        <v>3349</v>
      </c>
    </row>
    <row r="667" spans="1:6" x14ac:dyDescent="0.35">
      <c r="A667" t="str">
        <f t="shared" si="10"/>
        <v>ET06,59</v>
      </c>
      <c r="B667">
        <v>59</v>
      </c>
      <c r="C667">
        <v>2189.25582182571</v>
      </c>
      <c r="D667">
        <v>2175.5051312007699</v>
      </c>
      <c r="E667" t="s">
        <v>2876</v>
      </c>
      <c r="F667" t="s">
        <v>3349</v>
      </c>
    </row>
    <row r="668" spans="1:6" x14ac:dyDescent="0.35">
      <c r="A668" t="str">
        <f t="shared" si="10"/>
        <v>ET06,60</v>
      </c>
      <c r="B668">
        <v>60</v>
      </c>
      <c r="C668">
        <v>2072.7361799745199</v>
      </c>
      <c r="D668">
        <v>2062.1936461877399</v>
      </c>
      <c r="E668" t="s">
        <v>2876</v>
      </c>
      <c r="F668" t="s">
        <v>3349</v>
      </c>
    </row>
    <row r="669" spans="1:6" x14ac:dyDescent="0.35">
      <c r="A669" t="str">
        <f t="shared" si="10"/>
        <v>ET06,61</v>
      </c>
      <c r="B669">
        <v>61</v>
      </c>
      <c r="C669">
        <v>1956.2165381233399</v>
      </c>
      <c r="D669">
        <v>1951.32695349091</v>
      </c>
      <c r="E669" t="s">
        <v>2876</v>
      </c>
      <c r="F669" t="s">
        <v>3349</v>
      </c>
    </row>
    <row r="670" spans="1:6" x14ac:dyDescent="0.35">
      <c r="A670" t="str">
        <f t="shared" si="10"/>
        <v>ET06,62</v>
      </c>
      <c r="B670">
        <v>62</v>
      </c>
      <c r="C670">
        <v>1839.6968962721501</v>
      </c>
      <c r="D670">
        <v>1839.6968962721501</v>
      </c>
      <c r="E670" t="s">
        <v>2876</v>
      </c>
      <c r="F670" t="s">
        <v>3349</v>
      </c>
    </row>
    <row r="671" spans="1:6" x14ac:dyDescent="0.35">
      <c r="A671" t="str">
        <f t="shared" si="10"/>
        <v>ET06,63</v>
      </c>
      <c r="B671">
        <v>63</v>
      </c>
      <c r="C671">
        <v>1726.4156743707899</v>
      </c>
      <c r="D671">
        <v>1725.0191587633201</v>
      </c>
      <c r="E671" t="s">
        <v>2876</v>
      </c>
      <c r="F671" t="s">
        <v>3349</v>
      </c>
    </row>
    <row r="672" spans="1:6" x14ac:dyDescent="0.35">
      <c r="A672" t="str">
        <f t="shared" si="10"/>
        <v>ET06,64</v>
      </c>
      <c r="B672">
        <v>64</v>
      </c>
      <c r="C672">
        <v>1613.13445246942</v>
      </c>
      <c r="D672">
        <v>1608.70478947632</v>
      </c>
      <c r="E672" t="s">
        <v>2876</v>
      </c>
      <c r="F672" t="s">
        <v>3349</v>
      </c>
    </row>
    <row r="673" spans="1:6" x14ac:dyDescent="0.35">
      <c r="A673" t="str">
        <f t="shared" si="10"/>
        <v>ET06,65</v>
      </c>
      <c r="B673">
        <v>65</v>
      </c>
      <c r="C673">
        <v>1499.8532305680601</v>
      </c>
      <c r="D673">
        <v>1493.0886779930499</v>
      </c>
      <c r="E673" t="s">
        <v>2876</v>
      </c>
      <c r="F673" t="s">
        <v>3349</v>
      </c>
    </row>
    <row r="674" spans="1:6" x14ac:dyDescent="0.35">
      <c r="A674" t="str">
        <f t="shared" si="10"/>
        <v>ET06,66</v>
      </c>
      <c r="B674">
        <v>66</v>
      </c>
      <c r="C674">
        <v>1386.57200866669</v>
      </c>
      <c r="D674">
        <v>1380.5057138954101</v>
      </c>
      <c r="E674" t="s">
        <v>2876</v>
      </c>
      <c r="F674" t="s">
        <v>3349</v>
      </c>
    </row>
    <row r="675" spans="1:6" x14ac:dyDescent="0.35">
      <c r="A675" t="str">
        <f t="shared" si="10"/>
        <v>ET06,67</v>
      </c>
      <c r="B675">
        <v>67</v>
      </c>
      <c r="C675">
        <v>1273.29078676533</v>
      </c>
      <c r="D675">
        <v>1273.29078676533</v>
      </c>
      <c r="E675" t="s">
        <v>2876</v>
      </c>
      <c r="F675" t="s">
        <v>3349</v>
      </c>
    </row>
    <row r="676" spans="1:6" x14ac:dyDescent="0.35">
      <c r="A676" t="str">
        <f t="shared" si="10"/>
        <v>ET06,68</v>
      </c>
      <c r="B676">
        <v>68</v>
      </c>
      <c r="C676">
        <v>1184.16321511809</v>
      </c>
      <c r="D676">
        <v>1173.2043468849699</v>
      </c>
      <c r="E676" t="s">
        <v>2876</v>
      </c>
      <c r="F676" t="s">
        <v>3349</v>
      </c>
    </row>
    <row r="677" spans="1:6" x14ac:dyDescent="0.35">
      <c r="A677" t="str">
        <f t="shared" si="10"/>
        <v>ET06,69</v>
      </c>
      <c r="B677">
        <v>69</v>
      </c>
      <c r="C677">
        <v>1095.0356434708399</v>
      </c>
      <c r="D677">
        <v>1079.7090873376201</v>
      </c>
      <c r="E677" t="s">
        <v>2876</v>
      </c>
      <c r="F677" t="s">
        <v>3349</v>
      </c>
    </row>
    <row r="678" spans="1:6" x14ac:dyDescent="0.35">
      <c r="A678" t="str">
        <f t="shared" si="10"/>
        <v>ET06,70</v>
      </c>
      <c r="B678">
        <v>70</v>
      </c>
      <c r="C678">
        <v>1005.9080718236</v>
      </c>
      <c r="D678">
        <v>991.693261906825</v>
      </c>
      <c r="E678" t="s">
        <v>2876</v>
      </c>
      <c r="F678" t="s">
        <v>3349</v>
      </c>
    </row>
    <row r="679" spans="1:6" x14ac:dyDescent="0.35">
      <c r="A679" t="str">
        <f t="shared" si="10"/>
        <v>ET06,71</v>
      </c>
      <c r="B679">
        <v>71</v>
      </c>
      <c r="C679">
        <v>916.78050017636201</v>
      </c>
      <c r="D679">
        <v>908.04512437614096</v>
      </c>
      <c r="E679" t="s">
        <v>2876</v>
      </c>
      <c r="F679" t="s">
        <v>3349</v>
      </c>
    </row>
    <row r="680" spans="1:6" x14ac:dyDescent="0.35">
      <c r="A680" t="str">
        <f t="shared" si="10"/>
        <v>ET06,72</v>
      </c>
      <c r="B680">
        <v>72</v>
      </c>
      <c r="C680">
        <v>827.65292852912</v>
      </c>
      <c r="D680">
        <v>827.65292852912</v>
      </c>
      <c r="E680" t="s">
        <v>2876</v>
      </c>
      <c r="F680" t="s">
        <v>3349</v>
      </c>
    </row>
    <row r="681" spans="1:6" x14ac:dyDescent="0.35">
      <c r="A681" t="str">
        <f t="shared" si="10"/>
        <v>ET06,73</v>
      </c>
      <c r="B681">
        <v>73</v>
      </c>
      <c r="C681">
        <v>755.56337976386703</v>
      </c>
      <c r="D681">
        <v>749.65760997115103</v>
      </c>
      <c r="E681" t="s">
        <v>2876</v>
      </c>
      <c r="F681" t="s">
        <v>3349</v>
      </c>
    </row>
    <row r="682" spans="1:6" x14ac:dyDescent="0.35">
      <c r="A682" t="str">
        <f t="shared" si="10"/>
        <v>ET06,74</v>
      </c>
      <c r="B682">
        <v>74</v>
      </c>
      <c r="C682">
        <v>683.47383099861395</v>
      </c>
      <c r="D682">
        <v>674.210831594968</v>
      </c>
      <c r="E682" t="s">
        <v>2876</v>
      </c>
      <c r="F682" t="s">
        <v>3349</v>
      </c>
    </row>
    <row r="683" spans="1:6" x14ac:dyDescent="0.35">
      <c r="A683" t="str">
        <f t="shared" si="10"/>
        <v>ET06,75</v>
      </c>
      <c r="B683">
        <v>75</v>
      </c>
      <c r="C683">
        <v>611.38428223335995</v>
      </c>
      <c r="D683">
        <v>601.71693811514297</v>
      </c>
      <c r="E683" t="s">
        <v>2876</v>
      </c>
      <c r="F683" t="s">
        <v>3349</v>
      </c>
    </row>
    <row r="684" spans="1:6" x14ac:dyDescent="0.35">
      <c r="A684" t="str">
        <f t="shared" si="10"/>
        <v>ET06,76</v>
      </c>
      <c r="B684">
        <v>76</v>
      </c>
      <c r="C684">
        <v>539.29473346810698</v>
      </c>
      <c r="D684">
        <v>532.580274246248</v>
      </c>
      <c r="E684" t="s">
        <v>2876</v>
      </c>
      <c r="F684" t="s">
        <v>3349</v>
      </c>
    </row>
    <row r="685" spans="1:6" x14ac:dyDescent="0.35">
      <c r="A685" t="str">
        <f t="shared" si="10"/>
        <v>ET06,77</v>
      </c>
      <c r="B685">
        <v>77</v>
      </c>
      <c r="C685">
        <v>467.20518470285401</v>
      </c>
      <c r="D685">
        <v>467.20518470285401</v>
      </c>
      <c r="E685" t="s">
        <v>2876</v>
      </c>
      <c r="F685" t="s">
        <v>3349</v>
      </c>
    </row>
    <row r="686" spans="1:6" x14ac:dyDescent="0.35">
      <c r="A686" t="str">
        <f t="shared" si="10"/>
        <v>ET06,78</v>
      </c>
      <c r="B686">
        <v>78</v>
      </c>
      <c r="C686">
        <v>415.98894776228298</v>
      </c>
      <c r="D686">
        <v>405.997762864506</v>
      </c>
      <c r="E686" t="s">
        <v>2876</v>
      </c>
      <c r="F686" t="s">
        <v>3349</v>
      </c>
    </row>
    <row r="687" spans="1:6" x14ac:dyDescent="0.35">
      <c r="A687" t="str">
        <f t="shared" si="10"/>
        <v>ET06,79</v>
      </c>
      <c r="B687">
        <v>79</v>
      </c>
      <c r="C687">
        <v>364.772710821712</v>
      </c>
      <c r="D687">
        <v>349.37109677063802</v>
      </c>
      <c r="E687" t="s">
        <v>2876</v>
      </c>
      <c r="F687" t="s">
        <v>3349</v>
      </c>
    </row>
    <row r="688" spans="1:6" x14ac:dyDescent="0.35">
      <c r="A688" t="str">
        <f t="shared" si="10"/>
        <v>ET06,80</v>
      </c>
      <c r="B688">
        <v>80</v>
      </c>
      <c r="C688">
        <v>313.55647388114198</v>
      </c>
      <c r="D688">
        <v>297.74002312565898</v>
      </c>
      <c r="E688" t="s">
        <v>2876</v>
      </c>
      <c r="F688" t="s">
        <v>3349</v>
      </c>
    </row>
    <row r="689" spans="1:6" x14ac:dyDescent="0.35">
      <c r="A689" t="str">
        <f t="shared" si="10"/>
        <v>ET06,81</v>
      </c>
      <c r="B689">
        <v>81</v>
      </c>
      <c r="C689">
        <v>262.340236940571</v>
      </c>
      <c r="D689">
        <v>251.519378633977</v>
      </c>
      <c r="E689" t="s">
        <v>2876</v>
      </c>
      <c r="F689" t="s">
        <v>3349</v>
      </c>
    </row>
    <row r="690" spans="1:6" x14ac:dyDescent="0.35">
      <c r="A690" t="str">
        <f t="shared" si="10"/>
        <v>ET06,82</v>
      </c>
      <c r="B690">
        <v>82</v>
      </c>
      <c r="C690">
        <v>211.124</v>
      </c>
      <c r="D690">
        <v>211.124</v>
      </c>
      <c r="E690" t="s">
        <v>2876</v>
      </c>
      <c r="F690" t="s">
        <v>3349</v>
      </c>
    </row>
    <row r="691" spans="1:6" x14ac:dyDescent="0.35">
      <c r="A691" t="str">
        <f t="shared" si="10"/>
        <v>ET06,83</v>
      </c>
      <c r="B691">
        <v>83</v>
      </c>
      <c r="C691">
        <v>185.38560000000001</v>
      </c>
      <c r="D691">
        <v>176.73981689333601</v>
      </c>
      <c r="E691" t="s">
        <v>2876</v>
      </c>
      <c r="F691" t="s">
        <v>3349</v>
      </c>
    </row>
    <row r="692" spans="1:6" x14ac:dyDescent="0.35">
      <c r="A692" t="str">
        <f t="shared" si="10"/>
        <v>ET06,84</v>
      </c>
      <c r="B692">
        <v>84</v>
      </c>
      <c r="C692">
        <v>159.6472</v>
      </c>
      <c r="D692">
        <v>147.63713084439399</v>
      </c>
      <c r="E692" t="s">
        <v>2876</v>
      </c>
      <c r="F692" t="s">
        <v>3349</v>
      </c>
    </row>
    <row r="693" spans="1:6" x14ac:dyDescent="0.35">
      <c r="A693" t="str">
        <f t="shared" si="10"/>
        <v>ET06,85</v>
      </c>
      <c r="B693">
        <v>85</v>
      </c>
      <c r="C693">
        <v>133.90880000000001</v>
      </c>
      <c r="D693">
        <v>122.857336348785</v>
      </c>
      <c r="E693" t="s">
        <v>2876</v>
      </c>
      <c r="F693" t="s">
        <v>3349</v>
      </c>
    </row>
    <row r="694" spans="1:6" x14ac:dyDescent="0.35">
      <c r="A694" t="str">
        <f t="shared" si="10"/>
        <v>ET06,86</v>
      </c>
      <c r="B694">
        <v>86</v>
      </c>
      <c r="C694">
        <v>108.1704</v>
      </c>
      <c r="D694">
        <v>101.441827902117</v>
      </c>
      <c r="E694" t="s">
        <v>2876</v>
      </c>
      <c r="F694" t="s">
        <v>3349</v>
      </c>
    </row>
    <row r="695" spans="1:6" x14ac:dyDescent="0.35">
      <c r="A695" t="str">
        <f t="shared" si="10"/>
        <v>ET06,87</v>
      </c>
      <c r="B695">
        <v>87</v>
      </c>
      <c r="C695">
        <v>82.432000000000002</v>
      </c>
      <c r="D695">
        <v>82.432000000000002</v>
      </c>
      <c r="E695" t="s">
        <v>2876</v>
      </c>
      <c r="F695" t="s">
        <v>3349</v>
      </c>
    </row>
    <row r="696" spans="1:6" x14ac:dyDescent="0.35">
      <c r="A696" t="str">
        <f t="shared" si="10"/>
        <v>ET06,88</v>
      </c>
      <c r="B696">
        <v>88</v>
      </c>
      <c r="C696">
        <v>69.012799999999999</v>
      </c>
      <c r="D696">
        <v>65.072600130011594</v>
      </c>
      <c r="E696" t="s">
        <v>2876</v>
      </c>
      <c r="F696" t="s">
        <v>3349</v>
      </c>
    </row>
    <row r="697" spans="1:6" x14ac:dyDescent="0.35">
      <c r="A697" t="str">
        <f t="shared" si="10"/>
        <v>ET06,89</v>
      </c>
      <c r="B697">
        <v>89</v>
      </c>
      <c r="C697">
        <v>55.593600000000002</v>
      </c>
      <c r="D697">
        <v>49.421787747600597</v>
      </c>
      <c r="E697" t="s">
        <v>2876</v>
      </c>
      <c r="F697" t="s">
        <v>3349</v>
      </c>
    </row>
    <row r="698" spans="1:6" x14ac:dyDescent="0.35">
      <c r="A698" t="str">
        <f t="shared" si="10"/>
        <v>ET06,90</v>
      </c>
      <c r="B698">
        <v>90</v>
      </c>
      <c r="C698">
        <v>42.174399999999999</v>
      </c>
      <c r="D698">
        <v>35.741075300183802</v>
      </c>
      <c r="E698" t="s">
        <v>2876</v>
      </c>
      <c r="F698" t="s">
        <v>3349</v>
      </c>
    </row>
    <row r="699" spans="1:6" x14ac:dyDescent="0.35">
      <c r="A699" t="str">
        <f t="shared" si="10"/>
        <v>ET06,91</v>
      </c>
      <c r="B699">
        <v>91</v>
      </c>
      <c r="C699">
        <v>28.755199999999999</v>
      </c>
      <c r="D699">
        <v>24.291975235178001</v>
      </c>
      <c r="E699" t="s">
        <v>2876</v>
      </c>
      <c r="F699" t="s">
        <v>3349</v>
      </c>
    </row>
    <row r="700" spans="1:6" x14ac:dyDescent="0.35">
      <c r="A700" t="str">
        <f t="shared" si="10"/>
        <v>ET06,92</v>
      </c>
      <c r="B700">
        <v>92</v>
      </c>
      <c r="C700">
        <v>15.336</v>
      </c>
      <c r="D700">
        <v>15.336</v>
      </c>
      <c r="E700" t="s">
        <v>2876</v>
      </c>
      <c r="F700" t="s">
        <v>3349</v>
      </c>
    </row>
    <row r="701" spans="1:6" x14ac:dyDescent="0.35">
      <c r="A701" t="str">
        <f t="shared" si="10"/>
        <v>ET06,93</v>
      </c>
      <c r="B701">
        <v>93</v>
      </c>
      <c r="C701">
        <v>12.476800000000001</v>
      </c>
      <c r="D701">
        <v>9.0061345866176605</v>
      </c>
      <c r="E701" t="s">
        <v>2876</v>
      </c>
      <c r="F701" t="s">
        <v>3349</v>
      </c>
    </row>
    <row r="702" spans="1:6" x14ac:dyDescent="0.35">
      <c r="A702" t="str">
        <f t="shared" si="10"/>
        <v>ET06,94</v>
      </c>
      <c r="B702">
        <v>94</v>
      </c>
      <c r="C702">
        <v>9.6175999999999995</v>
      </c>
      <c r="D702">
        <v>4.9212541652031803</v>
      </c>
      <c r="E702" t="s">
        <v>2876</v>
      </c>
      <c r="F702" t="s">
        <v>3349</v>
      </c>
    </row>
    <row r="703" spans="1:6" x14ac:dyDescent="0.35">
      <c r="A703" t="str">
        <f t="shared" si="10"/>
        <v>ET06,95</v>
      </c>
      <c r="B703">
        <v>95</v>
      </c>
      <c r="C703">
        <v>6.7584</v>
      </c>
      <c r="D703">
        <v>2.5717064504798799</v>
      </c>
      <c r="E703" t="s">
        <v>2876</v>
      </c>
      <c r="F703" t="s">
        <v>3349</v>
      </c>
    </row>
    <row r="704" spans="1:6" x14ac:dyDescent="0.35">
      <c r="A704" t="str">
        <f t="shared" si="10"/>
        <v>ET06,96</v>
      </c>
      <c r="B704">
        <v>96</v>
      </c>
      <c r="C704">
        <v>3.8992</v>
      </c>
      <c r="D704">
        <v>1.4478391571710501</v>
      </c>
      <c r="E704" t="s">
        <v>2876</v>
      </c>
      <c r="F704" t="s">
        <v>3349</v>
      </c>
    </row>
    <row r="705" spans="1:6" x14ac:dyDescent="0.35">
      <c r="A705" t="str">
        <f t="shared" si="10"/>
        <v>ET06,97</v>
      </c>
      <c r="B705">
        <v>97</v>
      </c>
      <c r="C705">
        <v>1.04</v>
      </c>
      <c r="D705">
        <v>1.04</v>
      </c>
      <c r="E705" t="s">
        <v>2876</v>
      </c>
      <c r="F705" t="s">
        <v>3349</v>
      </c>
    </row>
    <row r="706" spans="1:6" x14ac:dyDescent="0.35">
      <c r="A706" t="str">
        <f t="shared" si="10"/>
        <v>ET06,98</v>
      </c>
      <c r="B706">
        <v>98</v>
      </c>
      <c r="C706">
        <v>1.0266666666666699</v>
      </c>
      <c r="D706">
        <v>0.91201341618829401</v>
      </c>
      <c r="E706" t="s">
        <v>2876</v>
      </c>
      <c r="F706" t="s">
        <v>3349</v>
      </c>
    </row>
    <row r="707" spans="1:6" x14ac:dyDescent="0.35">
      <c r="A707" t="str">
        <f t="shared" ref="A707:A770" si="11">_xlfn.CONCAT(E707,",",B707)</f>
        <v>ET06,99</v>
      </c>
      <c r="B707">
        <v>99</v>
      </c>
      <c r="C707">
        <v>1.0133333333333301</v>
      </c>
      <c r="D707">
        <v>0.921610732950635</v>
      </c>
      <c r="E707" t="s">
        <v>2876</v>
      </c>
      <c r="F707" t="s">
        <v>3349</v>
      </c>
    </row>
    <row r="708" spans="1:6" x14ac:dyDescent="0.35">
      <c r="A708" t="str">
        <f t="shared" si="11"/>
        <v>ET06,100</v>
      </c>
      <c r="B708">
        <v>100</v>
      </c>
      <c r="C708">
        <v>1</v>
      </c>
      <c r="D708">
        <v>1</v>
      </c>
      <c r="E708" t="s">
        <v>2876</v>
      </c>
      <c r="F708" t="s">
        <v>3349</v>
      </c>
    </row>
    <row r="709" spans="1:6" x14ac:dyDescent="0.35">
      <c r="A709" t="str">
        <f t="shared" si="11"/>
        <v>ET07,&lt;1</v>
      </c>
      <c r="B709" t="s">
        <v>119</v>
      </c>
      <c r="C709">
        <v>432681.43989970098</v>
      </c>
      <c r="D709">
        <v>432681.43989970098</v>
      </c>
      <c r="E709" t="s">
        <v>2878</v>
      </c>
      <c r="F709" t="s">
        <v>3353</v>
      </c>
    </row>
    <row r="710" spans="1:6" x14ac:dyDescent="0.35">
      <c r="A710" t="str">
        <f t="shared" si="11"/>
        <v>ET07,1</v>
      </c>
      <c r="B710">
        <v>1</v>
      </c>
      <c r="C710">
        <v>416258.54555527703</v>
      </c>
      <c r="D710">
        <v>414776.13275751</v>
      </c>
      <c r="E710" t="s">
        <v>2878</v>
      </c>
      <c r="F710" t="s">
        <v>3353</v>
      </c>
    </row>
    <row r="711" spans="1:6" x14ac:dyDescent="0.35">
      <c r="A711" t="str">
        <f t="shared" si="11"/>
        <v>ET07,2</v>
      </c>
      <c r="B711">
        <v>2</v>
      </c>
      <c r="C711">
        <v>399835.65121085203</v>
      </c>
      <c r="D711">
        <v>399835.65121085302</v>
      </c>
      <c r="E711" t="s">
        <v>2878</v>
      </c>
      <c r="F711" t="s">
        <v>3353</v>
      </c>
    </row>
    <row r="712" spans="1:6" x14ac:dyDescent="0.35">
      <c r="A712" t="str">
        <f t="shared" si="11"/>
        <v>ET07,3</v>
      </c>
      <c r="B712">
        <v>3</v>
      </c>
      <c r="C712">
        <v>393854.31281172601</v>
      </c>
      <c r="D712">
        <v>389997.25634295098</v>
      </c>
      <c r="E712" t="s">
        <v>2878</v>
      </c>
      <c r="F712" t="s">
        <v>3353</v>
      </c>
    </row>
    <row r="713" spans="1:6" x14ac:dyDescent="0.35">
      <c r="A713" t="str">
        <f t="shared" si="11"/>
        <v>ET07,4</v>
      </c>
      <c r="B713">
        <v>4</v>
      </c>
      <c r="C713">
        <v>387872.97441259999</v>
      </c>
      <c r="D713">
        <v>384087.95118777797</v>
      </c>
      <c r="E713" t="s">
        <v>2878</v>
      </c>
      <c r="F713" t="s">
        <v>3353</v>
      </c>
    </row>
    <row r="714" spans="1:6" x14ac:dyDescent="0.35">
      <c r="A714" t="str">
        <f t="shared" si="11"/>
        <v>ET07,5</v>
      </c>
      <c r="B714">
        <v>5</v>
      </c>
      <c r="C714">
        <v>381891.63601347402</v>
      </c>
      <c r="D714">
        <v>380107.17426699202</v>
      </c>
      <c r="E714" t="s">
        <v>2878</v>
      </c>
      <c r="F714" t="s">
        <v>3353</v>
      </c>
    </row>
    <row r="715" spans="1:6" x14ac:dyDescent="0.35">
      <c r="A715" t="str">
        <f t="shared" si="11"/>
        <v>ET07,6</v>
      </c>
      <c r="B715">
        <v>6</v>
      </c>
      <c r="C715">
        <v>375910.297614348</v>
      </c>
      <c r="D715">
        <v>376054.36410225299</v>
      </c>
      <c r="E715" t="s">
        <v>2878</v>
      </c>
      <c r="F715" t="s">
        <v>3353</v>
      </c>
    </row>
    <row r="716" spans="1:6" x14ac:dyDescent="0.35">
      <c r="A716" t="str">
        <f t="shared" si="11"/>
        <v>ET07,7</v>
      </c>
      <c r="B716">
        <v>7</v>
      </c>
      <c r="C716">
        <v>369928.95921522198</v>
      </c>
      <c r="D716">
        <v>369928.95921522198</v>
      </c>
      <c r="E716" t="s">
        <v>2878</v>
      </c>
      <c r="F716" t="s">
        <v>3353</v>
      </c>
    </row>
    <row r="717" spans="1:6" x14ac:dyDescent="0.35">
      <c r="A717" t="str">
        <f t="shared" si="11"/>
        <v>ET07,8</v>
      </c>
      <c r="B717">
        <v>8</v>
      </c>
      <c r="C717">
        <v>356802.06161620398</v>
      </c>
      <c r="D717">
        <v>360259.206999688</v>
      </c>
      <c r="E717" t="s">
        <v>2878</v>
      </c>
      <c r="F717" t="s">
        <v>3353</v>
      </c>
    </row>
    <row r="718" spans="1:6" x14ac:dyDescent="0.35">
      <c r="A718" t="str">
        <f t="shared" si="11"/>
        <v>ET07,9</v>
      </c>
      <c r="B718">
        <v>9</v>
      </c>
      <c r="C718">
        <v>343675.16401718598</v>
      </c>
      <c r="D718">
        <v>347688.59033796698</v>
      </c>
      <c r="E718" t="s">
        <v>2878</v>
      </c>
      <c r="F718" t="s">
        <v>3353</v>
      </c>
    </row>
    <row r="719" spans="1:6" x14ac:dyDescent="0.35">
      <c r="A719" t="str">
        <f t="shared" si="11"/>
        <v>ET07,10</v>
      </c>
      <c r="B719">
        <v>10</v>
      </c>
      <c r="C719">
        <v>330548.26641816797</v>
      </c>
      <c r="D719">
        <v>333389.40098450298</v>
      </c>
      <c r="E719" t="s">
        <v>2878</v>
      </c>
      <c r="F719" t="s">
        <v>3353</v>
      </c>
    </row>
    <row r="720" spans="1:6" x14ac:dyDescent="0.35">
      <c r="A720" t="str">
        <f t="shared" si="11"/>
        <v>ET07,11</v>
      </c>
      <c r="B720">
        <v>11</v>
      </c>
      <c r="C720">
        <v>317421.36881915003</v>
      </c>
      <c r="D720">
        <v>318533.93069374299</v>
      </c>
      <c r="E720" t="s">
        <v>2878</v>
      </c>
      <c r="F720" t="s">
        <v>3353</v>
      </c>
    </row>
    <row r="721" spans="1:6" x14ac:dyDescent="0.35">
      <c r="A721" t="str">
        <f t="shared" si="11"/>
        <v>ET07,12</v>
      </c>
      <c r="B721">
        <v>12</v>
      </c>
      <c r="C721">
        <v>304294.47122013202</v>
      </c>
      <c r="D721">
        <v>304294.47122013202</v>
      </c>
      <c r="E721" t="s">
        <v>2878</v>
      </c>
      <c r="F721" t="s">
        <v>3353</v>
      </c>
    </row>
    <row r="722" spans="1:6" x14ac:dyDescent="0.35">
      <c r="A722" t="str">
        <f t="shared" si="11"/>
        <v>ET07,13</v>
      </c>
      <c r="B722">
        <v>13</v>
      </c>
      <c r="C722">
        <v>292248.96841606899</v>
      </c>
      <c r="D722">
        <v>291528.90959559497</v>
      </c>
      <c r="E722" t="s">
        <v>2878</v>
      </c>
      <c r="F722" t="s">
        <v>3353</v>
      </c>
    </row>
    <row r="723" spans="1:6" x14ac:dyDescent="0.35">
      <c r="A723" t="str">
        <f t="shared" si="11"/>
        <v>ET07,14</v>
      </c>
      <c r="B723">
        <v>14</v>
      </c>
      <c r="C723">
        <v>280203.46561200602</v>
      </c>
      <c r="D723">
        <v>279837.51396197302</v>
      </c>
      <c r="E723" t="s">
        <v>2878</v>
      </c>
      <c r="F723" t="s">
        <v>3353</v>
      </c>
    </row>
    <row r="724" spans="1:6" x14ac:dyDescent="0.35">
      <c r="A724" t="str">
        <f t="shared" si="11"/>
        <v>ET07,15</v>
      </c>
      <c r="B724">
        <v>15</v>
      </c>
      <c r="C724">
        <v>268157.96280794201</v>
      </c>
      <c r="D724">
        <v>268506.14773858798</v>
      </c>
      <c r="E724" t="s">
        <v>2878</v>
      </c>
      <c r="F724" t="s">
        <v>3353</v>
      </c>
    </row>
    <row r="725" spans="1:6" x14ac:dyDescent="0.35">
      <c r="A725" t="str">
        <f t="shared" si="11"/>
        <v>ET07,16</v>
      </c>
      <c r="B725">
        <v>16</v>
      </c>
      <c r="C725">
        <v>256112.46000387901</v>
      </c>
      <c r="D725">
        <v>256820.674344762</v>
      </c>
      <c r="E725" t="s">
        <v>2878</v>
      </c>
      <c r="F725" t="s">
        <v>3353</v>
      </c>
    </row>
    <row r="726" spans="1:6" x14ac:dyDescent="0.35">
      <c r="A726" t="str">
        <f t="shared" si="11"/>
        <v>ET07,17</v>
      </c>
      <c r="B726">
        <v>17</v>
      </c>
      <c r="C726">
        <v>244066.95719981601</v>
      </c>
      <c r="D726">
        <v>244066.95719981601</v>
      </c>
      <c r="E726" t="s">
        <v>2878</v>
      </c>
      <c r="F726" t="s">
        <v>3353</v>
      </c>
    </row>
    <row r="727" spans="1:6" x14ac:dyDescent="0.35">
      <c r="A727" t="str">
        <f t="shared" si="11"/>
        <v>ET07,18</v>
      </c>
      <c r="B727">
        <v>18</v>
      </c>
      <c r="C727">
        <v>232361.70223417901</v>
      </c>
      <c r="D727">
        <v>229900.94570296799</v>
      </c>
      <c r="E727" t="s">
        <v>2878</v>
      </c>
      <c r="F727" t="s">
        <v>3353</v>
      </c>
    </row>
    <row r="728" spans="1:6" x14ac:dyDescent="0.35">
      <c r="A728" t="str">
        <f t="shared" si="11"/>
        <v>ET07,19</v>
      </c>
      <c r="B728">
        <v>19</v>
      </c>
      <c r="C728">
        <v>220656.44726854301</v>
      </c>
      <c r="D728">
        <v>215458.93317302299</v>
      </c>
      <c r="E728" t="s">
        <v>2878</v>
      </c>
      <c r="F728" t="s">
        <v>3353</v>
      </c>
    </row>
    <row r="729" spans="1:6" x14ac:dyDescent="0.35">
      <c r="A729" t="str">
        <f t="shared" si="11"/>
        <v>ET07,20</v>
      </c>
      <c r="B729">
        <v>20</v>
      </c>
      <c r="C729">
        <v>208951.19230290601</v>
      </c>
      <c r="D729">
        <v>202247.298908684</v>
      </c>
      <c r="E729" t="s">
        <v>2878</v>
      </c>
      <c r="F729" t="s">
        <v>3353</v>
      </c>
    </row>
    <row r="730" spans="1:6" x14ac:dyDescent="0.35">
      <c r="A730" t="str">
        <f t="shared" si="11"/>
        <v>ET07,21</v>
      </c>
      <c r="B730">
        <v>21</v>
      </c>
      <c r="C730">
        <v>197245.93733726899</v>
      </c>
      <c r="D730">
        <v>191772.42220865301</v>
      </c>
      <c r="E730" t="s">
        <v>2878</v>
      </c>
      <c r="F730" t="s">
        <v>3353</v>
      </c>
    </row>
    <row r="731" spans="1:6" x14ac:dyDescent="0.35">
      <c r="A731" t="str">
        <f t="shared" si="11"/>
        <v>ET07,22</v>
      </c>
      <c r="B731">
        <v>22</v>
      </c>
      <c r="C731">
        <v>185540.68237163301</v>
      </c>
      <c r="D731">
        <v>185540.68237163301</v>
      </c>
      <c r="E731" t="s">
        <v>2878</v>
      </c>
      <c r="F731" t="s">
        <v>3353</v>
      </c>
    </row>
    <row r="732" spans="1:6" x14ac:dyDescent="0.35">
      <c r="A732" t="str">
        <f t="shared" si="11"/>
        <v>ET07,23</v>
      </c>
      <c r="B732">
        <v>23</v>
      </c>
      <c r="C732">
        <v>186683.79278132701</v>
      </c>
      <c r="D732">
        <v>184422.490078995</v>
      </c>
      <c r="E732" t="s">
        <v>2878</v>
      </c>
      <c r="F732" t="s">
        <v>3353</v>
      </c>
    </row>
    <row r="733" spans="1:6" x14ac:dyDescent="0.35">
      <c r="A733" t="str">
        <f t="shared" si="11"/>
        <v>ET07,24</v>
      </c>
      <c r="B733">
        <v>24</v>
      </c>
      <c r="C733">
        <v>187826.903191021</v>
      </c>
      <c r="D733">
        <v>186744.38154279799</v>
      </c>
      <c r="E733" t="s">
        <v>2878</v>
      </c>
      <c r="F733" t="s">
        <v>3353</v>
      </c>
    </row>
    <row r="734" spans="1:6" x14ac:dyDescent="0.35">
      <c r="A734" t="str">
        <f t="shared" si="11"/>
        <v>ET07,25</v>
      </c>
      <c r="B734">
        <v>25</v>
      </c>
      <c r="C734">
        <v>188970.013600715</v>
      </c>
      <c r="D734">
        <v>190196.924357765</v>
      </c>
      <c r="E734" t="s">
        <v>2878</v>
      </c>
      <c r="F734" t="s">
        <v>3353</v>
      </c>
    </row>
    <row r="735" spans="1:6" x14ac:dyDescent="0.35">
      <c r="A735" t="str">
        <f t="shared" si="11"/>
        <v>ET07,26</v>
      </c>
      <c r="B735">
        <v>26</v>
      </c>
      <c r="C735">
        <v>190113.124010409</v>
      </c>
      <c r="D735">
        <v>192470.68611862499</v>
      </c>
      <c r="E735" t="s">
        <v>2878</v>
      </c>
      <c r="F735" t="s">
        <v>3353</v>
      </c>
    </row>
    <row r="736" spans="1:6" x14ac:dyDescent="0.35">
      <c r="A736" t="str">
        <f t="shared" si="11"/>
        <v>ET07,27</v>
      </c>
      <c r="B736">
        <v>27</v>
      </c>
      <c r="C736">
        <v>191256.23442010299</v>
      </c>
      <c r="D736">
        <v>191256.23442010299</v>
      </c>
      <c r="E736" t="s">
        <v>2878</v>
      </c>
      <c r="F736" t="s">
        <v>3353</v>
      </c>
    </row>
    <row r="737" spans="1:6" x14ac:dyDescent="0.35">
      <c r="A737" t="str">
        <f t="shared" si="11"/>
        <v>ET07,28</v>
      </c>
      <c r="B737">
        <v>28</v>
      </c>
      <c r="C737">
        <v>181506.406978549</v>
      </c>
      <c r="D737">
        <v>184967.94851580699</v>
      </c>
      <c r="E737" t="s">
        <v>2878</v>
      </c>
      <c r="F737" t="s">
        <v>3353</v>
      </c>
    </row>
    <row r="738" spans="1:6" x14ac:dyDescent="0.35">
      <c r="A738" t="str">
        <f t="shared" si="11"/>
        <v>ET07,29</v>
      </c>
      <c r="B738">
        <v>29</v>
      </c>
      <c r="C738">
        <v>171756.57953699501</v>
      </c>
      <c r="D738">
        <v>174915.45429486901</v>
      </c>
      <c r="E738" t="s">
        <v>2878</v>
      </c>
      <c r="F738" t="s">
        <v>3353</v>
      </c>
    </row>
    <row r="739" spans="1:6" x14ac:dyDescent="0.35">
      <c r="A739" t="str">
        <f t="shared" si="11"/>
        <v>ET07,30</v>
      </c>
      <c r="B739">
        <v>30</v>
      </c>
      <c r="C739">
        <v>162006.75209544101</v>
      </c>
      <c r="D739">
        <v>163132.18930530199</v>
      </c>
      <c r="E739" t="s">
        <v>2878</v>
      </c>
      <c r="F739" t="s">
        <v>3353</v>
      </c>
    </row>
    <row r="740" spans="1:6" x14ac:dyDescent="0.35">
      <c r="A740" t="str">
        <f t="shared" si="11"/>
        <v>ET07,31</v>
      </c>
      <c r="B740">
        <v>31</v>
      </c>
      <c r="C740">
        <v>152256.924653886</v>
      </c>
      <c r="D740">
        <v>151651.59109511899</v>
      </c>
      <c r="E740" t="s">
        <v>2878</v>
      </c>
      <c r="F740" t="s">
        <v>3353</v>
      </c>
    </row>
    <row r="741" spans="1:6" x14ac:dyDescent="0.35">
      <c r="A741" t="str">
        <f t="shared" si="11"/>
        <v>ET07,32</v>
      </c>
      <c r="B741">
        <v>32</v>
      </c>
      <c r="C741">
        <v>142507.09721233201</v>
      </c>
      <c r="D741">
        <v>142507.09721233201</v>
      </c>
      <c r="E741" t="s">
        <v>2878</v>
      </c>
      <c r="F741" t="s">
        <v>3353</v>
      </c>
    </row>
    <row r="742" spans="1:6" x14ac:dyDescent="0.35">
      <c r="A742" t="str">
        <f t="shared" si="11"/>
        <v>ET07,33</v>
      </c>
      <c r="B742">
        <v>33</v>
      </c>
      <c r="C742">
        <v>140146.814298023</v>
      </c>
      <c r="D742">
        <v>137153.81861096399</v>
      </c>
      <c r="E742" t="s">
        <v>2878</v>
      </c>
      <c r="F742" t="s">
        <v>3353</v>
      </c>
    </row>
    <row r="743" spans="1:6" x14ac:dyDescent="0.35">
      <c r="A743" t="str">
        <f t="shared" si="11"/>
        <v>ET07,34</v>
      </c>
      <c r="B743">
        <v>34</v>
      </c>
      <c r="C743">
        <v>137786.53138371301</v>
      </c>
      <c r="D743">
        <v>134733.55986906501</v>
      </c>
      <c r="E743" t="s">
        <v>2878</v>
      </c>
      <c r="F743" t="s">
        <v>3353</v>
      </c>
    </row>
    <row r="744" spans="1:6" x14ac:dyDescent="0.35">
      <c r="A744" t="str">
        <f t="shared" si="11"/>
        <v>ET07,35</v>
      </c>
      <c r="B744">
        <v>35</v>
      </c>
      <c r="C744">
        <v>135426.24846940301</v>
      </c>
      <c r="D744">
        <v>133809.79897069599</v>
      </c>
      <c r="E744" t="s">
        <v>2878</v>
      </c>
      <c r="F744" t="s">
        <v>3353</v>
      </c>
    </row>
    <row r="745" spans="1:6" x14ac:dyDescent="0.35">
      <c r="A745" t="str">
        <f t="shared" si="11"/>
        <v>ET07,36</v>
      </c>
      <c r="B745">
        <v>36</v>
      </c>
      <c r="C745">
        <v>133065.96555509401</v>
      </c>
      <c r="D745">
        <v>132946.013899916</v>
      </c>
      <c r="E745" t="s">
        <v>2878</v>
      </c>
      <c r="F745" t="s">
        <v>3353</v>
      </c>
    </row>
    <row r="746" spans="1:6" x14ac:dyDescent="0.35">
      <c r="A746" t="str">
        <f t="shared" si="11"/>
        <v>ET07,37</v>
      </c>
      <c r="B746">
        <v>37</v>
      </c>
      <c r="C746">
        <v>130705.682640784</v>
      </c>
      <c r="D746">
        <v>130705.682640784</v>
      </c>
      <c r="E746" t="s">
        <v>2878</v>
      </c>
      <c r="F746" t="s">
        <v>3353</v>
      </c>
    </row>
    <row r="747" spans="1:6" x14ac:dyDescent="0.35">
      <c r="A747" t="str">
        <f t="shared" si="11"/>
        <v>ET07,38</v>
      </c>
      <c r="B747">
        <v>38</v>
      </c>
      <c r="C747">
        <v>123983.00020571001</v>
      </c>
      <c r="D747">
        <v>126040.400837389</v>
      </c>
      <c r="E747" t="s">
        <v>2878</v>
      </c>
      <c r="F747" t="s">
        <v>3353</v>
      </c>
    </row>
    <row r="748" spans="1:6" x14ac:dyDescent="0.35">
      <c r="A748" t="str">
        <f t="shared" si="11"/>
        <v>ET07,39</v>
      </c>
      <c r="B748">
        <v>39</v>
      </c>
      <c r="C748">
        <v>117260.317770636</v>
      </c>
      <c r="D748">
        <v>119454.234773929</v>
      </c>
      <c r="E748" t="s">
        <v>2878</v>
      </c>
      <c r="F748" t="s">
        <v>3353</v>
      </c>
    </row>
    <row r="749" spans="1:6" x14ac:dyDescent="0.35">
      <c r="A749" t="str">
        <f t="shared" si="11"/>
        <v>ET07,40</v>
      </c>
      <c r="B749">
        <v>40</v>
      </c>
      <c r="C749">
        <v>110537.63533556199</v>
      </c>
      <c r="D749">
        <v>111839.368394629</v>
      </c>
      <c r="E749" t="s">
        <v>2878</v>
      </c>
      <c r="F749" t="s">
        <v>3353</v>
      </c>
    </row>
    <row r="750" spans="1:6" x14ac:dyDescent="0.35">
      <c r="A750" t="str">
        <f t="shared" si="11"/>
        <v>ET07,41</v>
      </c>
      <c r="B750">
        <v>41</v>
      </c>
      <c r="C750">
        <v>103814.952900488</v>
      </c>
      <c r="D750">
        <v>104087.985643715</v>
      </c>
      <c r="E750" t="s">
        <v>2878</v>
      </c>
      <c r="F750" t="s">
        <v>3353</v>
      </c>
    </row>
    <row r="751" spans="1:6" x14ac:dyDescent="0.35">
      <c r="A751" t="str">
        <f t="shared" si="11"/>
        <v>ET07,42</v>
      </c>
      <c r="B751">
        <v>42</v>
      </c>
      <c r="C751">
        <v>97092.2704654134</v>
      </c>
      <c r="D751">
        <v>97092.2704654134</v>
      </c>
      <c r="E751" t="s">
        <v>2878</v>
      </c>
      <c r="F751" t="s">
        <v>3353</v>
      </c>
    </row>
    <row r="752" spans="1:6" x14ac:dyDescent="0.35">
      <c r="A752" t="str">
        <f t="shared" si="11"/>
        <v>ET07,43</v>
      </c>
      <c r="B752">
        <v>43</v>
      </c>
      <c r="C752">
        <v>93083.942914123196</v>
      </c>
      <c r="D752">
        <v>91523.410695933897</v>
      </c>
      <c r="E752" t="s">
        <v>2878</v>
      </c>
      <c r="F752" t="s">
        <v>3353</v>
      </c>
    </row>
    <row r="753" spans="1:6" x14ac:dyDescent="0.35">
      <c r="A753" t="str">
        <f t="shared" si="11"/>
        <v>ET07,44</v>
      </c>
      <c r="B753">
        <v>44</v>
      </c>
      <c r="C753">
        <v>89075.615362832905</v>
      </c>
      <c r="D753">
        <v>87168.609739420805</v>
      </c>
      <c r="E753" t="s">
        <v>2878</v>
      </c>
      <c r="F753" t="s">
        <v>3353</v>
      </c>
    </row>
    <row r="754" spans="1:6" x14ac:dyDescent="0.35">
      <c r="A754" t="str">
        <f t="shared" si="11"/>
        <v>ET07,45</v>
      </c>
      <c r="B754">
        <v>45</v>
      </c>
      <c r="C754">
        <v>85067.287811542701</v>
      </c>
      <c r="D754">
        <v>83594.074892002405</v>
      </c>
      <c r="E754" t="s">
        <v>2878</v>
      </c>
      <c r="F754" t="s">
        <v>3353</v>
      </c>
    </row>
    <row r="755" spans="1:6" x14ac:dyDescent="0.35">
      <c r="A755" t="str">
        <f t="shared" si="11"/>
        <v>ET07,46</v>
      </c>
      <c r="B755">
        <v>46</v>
      </c>
      <c r="C755">
        <v>81058.960260252396</v>
      </c>
      <c r="D755">
        <v>80366.013449806793</v>
      </c>
      <c r="E755" t="s">
        <v>2878</v>
      </c>
      <c r="F755" t="s">
        <v>3353</v>
      </c>
    </row>
    <row r="756" spans="1:6" x14ac:dyDescent="0.35">
      <c r="A756" t="str">
        <f t="shared" si="11"/>
        <v>ET07,47</v>
      </c>
      <c r="B756">
        <v>47</v>
      </c>
      <c r="C756">
        <v>77050.632708962206</v>
      </c>
      <c r="D756">
        <v>77050.632708962206</v>
      </c>
      <c r="E756" t="s">
        <v>2878</v>
      </c>
      <c r="F756" t="s">
        <v>3353</v>
      </c>
    </row>
    <row r="757" spans="1:6" x14ac:dyDescent="0.35">
      <c r="A757" t="str">
        <f t="shared" si="11"/>
        <v>ET07,48</v>
      </c>
      <c r="B757">
        <v>48</v>
      </c>
      <c r="C757">
        <v>73068.212537053798</v>
      </c>
      <c r="D757">
        <v>73319.398661276296</v>
      </c>
      <c r="E757" t="s">
        <v>2878</v>
      </c>
      <c r="F757" t="s">
        <v>3353</v>
      </c>
    </row>
    <row r="758" spans="1:6" x14ac:dyDescent="0.35">
      <c r="A758" t="str">
        <f t="shared" si="11"/>
        <v>ET07,49</v>
      </c>
      <c r="B758">
        <v>49</v>
      </c>
      <c r="C758">
        <v>69085.792365145506</v>
      </c>
      <c r="D758">
        <v>69264.8120812743</v>
      </c>
      <c r="E758" t="s">
        <v>2878</v>
      </c>
      <c r="F758" t="s">
        <v>3353</v>
      </c>
    </row>
    <row r="759" spans="1:6" x14ac:dyDescent="0.35">
      <c r="A759" t="str">
        <f t="shared" si="11"/>
        <v>ET07,50</v>
      </c>
      <c r="B759">
        <v>50</v>
      </c>
      <c r="C759">
        <v>65103.372193237097</v>
      </c>
      <c r="D759">
        <v>65084.6324391612</v>
      </c>
      <c r="E759" t="s">
        <v>2878</v>
      </c>
      <c r="F759" t="s">
        <v>3353</v>
      </c>
    </row>
    <row r="760" spans="1:6" x14ac:dyDescent="0.35">
      <c r="A760" t="str">
        <f t="shared" si="11"/>
        <v>ET07,51</v>
      </c>
      <c r="B760">
        <v>51</v>
      </c>
      <c r="C760">
        <v>61120.952021328798</v>
      </c>
      <c r="D760">
        <v>60976.6192051416</v>
      </c>
      <c r="E760" t="s">
        <v>2878</v>
      </c>
      <c r="F760" t="s">
        <v>3353</v>
      </c>
    </row>
    <row r="761" spans="1:6" x14ac:dyDescent="0.35">
      <c r="A761" t="str">
        <f t="shared" si="11"/>
        <v>ET07,52</v>
      </c>
      <c r="B761">
        <v>52</v>
      </c>
      <c r="C761">
        <v>57138.531849420397</v>
      </c>
      <c r="D761">
        <v>57138.531849420397</v>
      </c>
      <c r="E761" t="s">
        <v>2878</v>
      </c>
      <c r="F761" t="s">
        <v>3353</v>
      </c>
    </row>
    <row r="762" spans="1:6" x14ac:dyDescent="0.35">
      <c r="A762" t="str">
        <f t="shared" si="11"/>
        <v>ET07,53</v>
      </c>
      <c r="B762">
        <v>53</v>
      </c>
      <c r="C762">
        <v>54401.417931032003</v>
      </c>
      <c r="D762">
        <v>53724.405022642502</v>
      </c>
      <c r="E762" t="s">
        <v>2878</v>
      </c>
      <c r="F762" t="s">
        <v>3353</v>
      </c>
    </row>
    <row r="763" spans="1:6" x14ac:dyDescent="0.35">
      <c r="A763" t="str">
        <f t="shared" si="11"/>
        <v>ET07,54</v>
      </c>
      <c r="B763">
        <v>54</v>
      </c>
      <c r="C763">
        <v>51664.304012643697</v>
      </c>
      <c r="D763">
        <v>50713.374097213498</v>
      </c>
      <c r="E763" t="s">
        <v>2878</v>
      </c>
      <c r="F763" t="s">
        <v>3353</v>
      </c>
    </row>
    <row r="764" spans="1:6" x14ac:dyDescent="0.35">
      <c r="A764" t="str">
        <f t="shared" si="11"/>
        <v>ET07,55</v>
      </c>
      <c r="B764">
        <v>55</v>
      </c>
      <c r="C764">
        <v>48927.190094255297</v>
      </c>
      <c r="D764">
        <v>48040.849625979397</v>
      </c>
      <c r="E764" t="s">
        <v>2878</v>
      </c>
      <c r="F764" t="s">
        <v>3353</v>
      </c>
    </row>
    <row r="765" spans="1:6" x14ac:dyDescent="0.35">
      <c r="A765" t="str">
        <f t="shared" si="11"/>
        <v>ET07,56</v>
      </c>
      <c r="B765">
        <v>56</v>
      </c>
      <c r="C765">
        <v>46190.076175866998</v>
      </c>
      <c r="D765">
        <v>45642.242161785798</v>
      </c>
      <c r="E765" t="s">
        <v>2878</v>
      </c>
      <c r="F765" t="s">
        <v>3353</v>
      </c>
    </row>
    <row r="766" spans="1:6" x14ac:dyDescent="0.35">
      <c r="A766" t="str">
        <f t="shared" si="11"/>
        <v>ET07,57</v>
      </c>
      <c r="B766">
        <v>57</v>
      </c>
      <c r="C766">
        <v>43452.962257478597</v>
      </c>
      <c r="D766">
        <v>43452.962257478597</v>
      </c>
      <c r="E766" t="s">
        <v>2878</v>
      </c>
      <c r="F766" t="s">
        <v>3353</v>
      </c>
    </row>
    <row r="767" spans="1:6" x14ac:dyDescent="0.35">
      <c r="A767" t="str">
        <f t="shared" si="11"/>
        <v>ET07,58</v>
      </c>
      <c r="B767">
        <v>58</v>
      </c>
      <c r="C767">
        <v>41485.963472116302</v>
      </c>
      <c r="D767">
        <v>41410.277448678302</v>
      </c>
      <c r="E767" t="s">
        <v>2878</v>
      </c>
      <c r="F767" t="s">
        <v>3353</v>
      </c>
    </row>
    <row r="768" spans="1:6" x14ac:dyDescent="0.35">
      <c r="A768" t="str">
        <f t="shared" si="11"/>
        <v>ET07,59</v>
      </c>
      <c r="B768">
        <v>59</v>
      </c>
      <c r="C768">
        <v>39518.964686754</v>
      </c>
      <c r="D768">
        <v>39458.8832021036</v>
      </c>
      <c r="E768" t="s">
        <v>2878</v>
      </c>
      <c r="F768" t="s">
        <v>3353</v>
      </c>
    </row>
    <row r="769" spans="1:6" x14ac:dyDescent="0.35">
      <c r="A769" t="str">
        <f t="shared" si="11"/>
        <v>ET07,60</v>
      </c>
      <c r="B769">
        <v>60</v>
      </c>
      <c r="C769">
        <v>37551.965901391603</v>
      </c>
      <c r="D769">
        <v>37545.331967247897</v>
      </c>
      <c r="E769" t="s">
        <v>2878</v>
      </c>
      <c r="F769" t="s">
        <v>3353</v>
      </c>
    </row>
    <row r="770" spans="1:6" x14ac:dyDescent="0.35">
      <c r="A770" t="str">
        <f t="shared" si="11"/>
        <v>ET07,61</v>
      </c>
      <c r="B770">
        <v>61</v>
      </c>
      <c r="C770">
        <v>35584.9671160293</v>
      </c>
      <c r="D770">
        <v>35616.1761936045</v>
      </c>
      <c r="E770" t="s">
        <v>2878</v>
      </c>
      <c r="F770" t="s">
        <v>3353</v>
      </c>
    </row>
    <row r="771" spans="1:6" x14ac:dyDescent="0.35">
      <c r="A771" t="str">
        <f t="shared" ref="A771:A834" si="12">_xlfn.CONCAT(E771,",",B771)</f>
        <v>ET07,62</v>
      </c>
      <c r="B771">
        <v>62</v>
      </c>
      <c r="C771">
        <v>33617.968330666998</v>
      </c>
      <c r="D771">
        <v>33617.968330666998</v>
      </c>
      <c r="E771" t="s">
        <v>2878</v>
      </c>
      <c r="F771" t="s">
        <v>3353</v>
      </c>
    </row>
    <row r="772" spans="1:6" x14ac:dyDescent="0.35">
      <c r="A772" t="str">
        <f t="shared" si="12"/>
        <v>ET07,63</v>
      </c>
      <c r="B772">
        <v>63</v>
      </c>
      <c r="C772">
        <v>31504.941696603601</v>
      </c>
      <c r="D772">
        <v>31515.919641940702</v>
      </c>
      <c r="E772" t="s">
        <v>2878</v>
      </c>
      <c r="F772" t="s">
        <v>3353</v>
      </c>
    </row>
    <row r="773" spans="1:6" x14ac:dyDescent="0.35">
      <c r="A773" t="str">
        <f t="shared" si="12"/>
        <v>ET07,64</v>
      </c>
      <c r="B773">
        <v>64</v>
      </c>
      <c r="C773">
        <v>29391.915062540102</v>
      </c>
      <c r="D773">
        <v>29349.876646979799</v>
      </c>
      <c r="E773" t="s">
        <v>2878</v>
      </c>
      <c r="F773" t="s">
        <v>3353</v>
      </c>
    </row>
    <row r="774" spans="1:6" x14ac:dyDescent="0.35">
      <c r="A774" t="str">
        <f t="shared" si="12"/>
        <v>ET07,65</v>
      </c>
      <c r="B774">
        <v>65</v>
      </c>
      <c r="C774">
        <v>27278.888428476701</v>
      </c>
      <c r="D774">
        <v>27178.344679350201</v>
      </c>
      <c r="E774" t="s">
        <v>2878</v>
      </c>
      <c r="F774" t="s">
        <v>3353</v>
      </c>
    </row>
    <row r="775" spans="1:6" x14ac:dyDescent="0.35">
      <c r="A775" t="str">
        <f t="shared" si="12"/>
        <v>ET07,66</v>
      </c>
      <c r="B775">
        <v>66</v>
      </c>
      <c r="C775">
        <v>25165.861794413198</v>
      </c>
      <c r="D775">
        <v>25059.829072618199</v>
      </c>
      <c r="E775" t="s">
        <v>2878</v>
      </c>
      <c r="F775" t="s">
        <v>3353</v>
      </c>
    </row>
    <row r="776" spans="1:6" x14ac:dyDescent="0.35">
      <c r="A776" t="str">
        <f t="shared" si="12"/>
        <v>ET07,67</v>
      </c>
      <c r="B776">
        <v>67</v>
      </c>
      <c r="C776">
        <v>23052.835160349801</v>
      </c>
      <c r="D776">
        <v>23052.835160349801</v>
      </c>
      <c r="E776" t="s">
        <v>2878</v>
      </c>
      <c r="F776" t="s">
        <v>3353</v>
      </c>
    </row>
    <row r="777" spans="1:6" x14ac:dyDescent="0.35">
      <c r="A777" t="str">
        <f t="shared" si="12"/>
        <v>ET07,68</v>
      </c>
      <c r="B777">
        <v>68</v>
      </c>
      <c r="C777">
        <v>21457.2061976677</v>
      </c>
      <c r="D777">
        <v>21202.5587773605</v>
      </c>
      <c r="E777" t="s">
        <v>2878</v>
      </c>
      <c r="F777" t="s">
        <v>3353</v>
      </c>
    </row>
    <row r="778" spans="1:6" x14ac:dyDescent="0.35">
      <c r="A778" t="str">
        <f t="shared" si="12"/>
        <v>ET07,69</v>
      </c>
      <c r="B778">
        <v>69</v>
      </c>
      <c r="C778">
        <v>19861.577234985602</v>
      </c>
      <c r="D778">
        <v>19500.957763462899</v>
      </c>
      <c r="E778" t="s">
        <v>2878</v>
      </c>
      <c r="F778" t="s">
        <v>3353</v>
      </c>
    </row>
    <row r="779" spans="1:6" x14ac:dyDescent="0.35">
      <c r="A779" t="str">
        <f t="shared" si="12"/>
        <v>ET07,70</v>
      </c>
      <c r="B779">
        <v>70</v>
      </c>
      <c r="C779">
        <v>18265.9482723035</v>
      </c>
      <c r="D779">
        <v>17926.6804597189</v>
      </c>
      <c r="E779" t="s">
        <v>2878</v>
      </c>
      <c r="F779" t="s">
        <v>3353</v>
      </c>
    </row>
    <row r="780" spans="1:6" x14ac:dyDescent="0.35">
      <c r="A780" t="str">
        <f t="shared" si="12"/>
        <v>ET07,71</v>
      </c>
      <c r="B780">
        <v>71</v>
      </c>
      <c r="C780">
        <v>16670.319309621402</v>
      </c>
      <c r="D780">
        <v>16458.375207190398</v>
      </c>
      <c r="E780" t="s">
        <v>2878</v>
      </c>
      <c r="F780" t="s">
        <v>3353</v>
      </c>
    </row>
    <row r="781" spans="1:6" x14ac:dyDescent="0.35">
      <c r="A781" t="str">
        <f t="shared" si="12"/>
        <v>ET07,72</v>
      </c>
      <c r="B781">
        <v>72</v>
      </c>
      <c r="C781">
        <v>15074.6903469392</v>
      </c>
      <c r="D781">
        <v>15074.6903469392</v>
      </c>
      <c r="E781" t="s">
        <v>2878</v>
      </c>
      <c r="F781" t="s">
        <v>3353</v>
      </c>
    </row>
    <row r="782" spans="1:6" x14ac:dyDescent="0.35">
      <c r="A782" t="str">
        <f t="shared" si="12"/>
        <v>ET07,73</v>
      </c>
      <c r="B782">
        <v>73</v>
      </c>
      <c r="C782">
        <v>13852.6401309271</v>
      </c>
      <c r="D782">
        <v>13756.5636232263</v>
      </c>
      <c r="E782" t="s">
        <v>2878</v>
      </c>
      <c r="F782" t="s">
        <v>3353</v>
      </c>
    </row>
    <row r="783" spans="1:6" x14ac:dyDescent="0.35">
      <c r="A783" t="str">
        <f t="shared" si="12"/>
        <v>ET07,74</v>
      </c>
      <c r="B783">
        <v>74</v>
      </c>
      <c r="C783">
        <v>12630.589914914901</v>
      </c>
      <c r="D783">
        <v>12494.090393108099</v>
      </c>
      <c r="E783" t="s">
        <v>2878</v>
      </c>
      <c r="F783" t="s">
        <v>3353</v>
      </c>
    </row>
    <row r="784" spans="1:6" x14ac:dyDescent="0.35">
      <c r="A784" t="str">
        <f t="shared" si="12"/>
        <v>ET07,75</v>
      </c>
      <c r="B784">
        <v>75</v>
      </c>
      <c r="C784">
        <v>11408.539698902699</v>
      </c>
      <c r="D784">
        <v>11279.6554168404</v>
      </c>
      <c r="E784" t="s">
        <v>2878</v>
      </c>
      <c r="F784" t="s">
        <v>3353</v>
      </c>
    </row>
    <row r="785" spans="1:6" x14ac:dyDescent="0.35">
      <c r="A785" t="str">
        <f t="shared" si="12"/>
        <v>ET07,76</v>
      </c>
      <c r="B785">
        <v>76</v>
      </c>
      <c r="C785">
        <v>10186.4894828905</v>
      </c>
      <c r="D785">
        <v>10105.6434546786</v>
      </c>
      <c r="E785" t="s">
        <v>2878</v>
      </c>
      <c r="F785" t="s">
        <v>3353</v>
      </c>
    </row>
    <row r="786" spans="1:6" x14ac:dyDescent="0.35">
      <c r="A786" t="str">
        <f t="shared" si="12"/>
        <v>ET07,77</v>
      </c>
      <c r="B786">
        <v>77</v>
      </c>
      <c r="C786">
        <v>8964.4392668783203</v>
      </c>
      <c r="D786">
        <v>8964.4392668783203</v>
      </c>
      <c r="E786" t="s">
        <v>2878</v>
      </c>
      <c r="F786" t="s">
        <v>3353</v>
      </c>
    </row>
    <row r="787" spans="1:6" x14ac:dyDescent="0.35">
      <c r="A787" t="str">
        <f t="shared" si="12"/>
        <v>ET07,78</v>
      </c>
      <c r="B787">
        <v>78</v>
      </c>
      <c r="C787">
        <v>7988.2234135026602</v>
      </c>
      <c r="D787">
        <v>7853.2224812772001</v>
      </c>
      <c r="E787" t="s">
        <v>2878</v>
      </c>
      <c r="F787" t="s">
        <v>3353</v>
      </c>
    </row>
    <row r="788" spans="1:6" x14ac:dyDescent="0.35">
      <c r="A788" t="str">
        <f t="shared" si="12"/>
        <v>ET07,79</v>
      </c>
      <c r="B788">
        <v>79</v>
      </c>
      <c r="C788">
        <v>7012.00756012699</v>
      </c>
      <c r="D788">
        <v>6788.3521960409998</v>
      </c>
      <c r="E788" t="s">
        <v>2878</v>
      </c>
      <c r="F788" t="s">
        <v>3353</v>
      </c>
    </row>
    <row r="789" spans="1:6" x14ac:dyDescent="0.35">
      <c r="A789" t="str">
        <f t="shared" si="12"/>
        <v>ET07,80</v>
      </c>
      <c r="B789">
        <v>80</v>
      </c>
      <c r="C789">
        <v>6035.7917067513299</v>
      </c>
      <c r="D789">
        <v>5790.98237691752</v>
      </c>
      <c r="E789" t="s">
        <v>2878</v>
      </c>
      <c r="F789" t="s">
        <v>3353</v>
      </c>
    </row>
    <row r="790" spans="1:6" x14ac:dyDescent="0.35">
      <c r="A790" t="str">
        <f t="shared" si="12"/>
        <v>ET07,81</v>
      </c>
      <c r="B790">
        <v>81</v>
      </c>
      <c r="C790">
        <v>5059.5758533756598</v>
      </c>
      <c r="D790">
        <v>4882.2669896545804</v>
      </c>
      <c r="E790" t="s">
        <v>2878</v>
      </c>
      <c r="F790" t="s">
        <v>3353</v>
      </c>
    </row>
    <row r="791" spans="1:6" x14ac:dyDescent="0.35">
      <c r="A791" t="str">
        <f t="shared" si="12"/>
        <v>ET07,82</v>
      </c>
      <c r="B791">
        <v>82</v>
      </c>
      <c r="C791">
        <v>4083.36</v>
      </c>
      <c r="D791">
        <v>4083.36</v>
      </c>
      <c r="E791" t="s">
        <v>2878</v>
      </c>
      <c r="F791" t="s">
        <v>3353</v>
      </c>
    </row>
    <row r="792" spans="1:6" x14ac:dyDescent="0.35">
      <c r="A792" t="str">
        <f t="shared" si="12"/>
        <v>ET07,83</v>
      </c>
      <c r="B792">
        <v>83</v>
      </c>
      <c r="C792">
        <v>3585.7071999999998</v>
      </c>
      <c r="D792">
        <v>3408.36542316538</v>
      </c>
      <c r="E792" t="s">
        <v>2878</v>
      </c>
      <c r="F792" t="s">
        <v>3353</v>
      </c>
    </row>
    <row r="793" spans="1:6" x14ac:dyDescent="0.35">
      <c r="A793" t="str">
        <f t="shared" si="12"/>
        <v>ET07,84</v>
      </c>
      <c r="B793">
        <v>84</v>
      </c>
      <c r="C793">
        <v>3088.0544</v>
      </c>
      <c r="D793">
        <v>2843.1874722174898</v>
      </c>
      <c r="E793" t="s">
        <v>2878</v>
      </c>
      <c r="F793" t="s">
        <v>3353</v>
      </c>
    </row>
    <row r="794" spans="1:6" x14ac:dyDescent="0.35">
      <c r="A794" t="str">
        <f t="shared" si="12"/>
        <v>ET07,85</v>
      </c>
      <c r="B794">
        <v>85</v>
      </c>
      <c r="C794">
        <v>2590.4016000000001</v>
      </c>
      <c r="D794">
        <v>2366.68040968692</v>
      </c>
      <c r="E794" t="s">
        <v>2878</v>
      </c>
      <c r="F794" t="s">
        <v>3353</v>
      </c>
    </row>
    <row r="795" spans="1:6" x14ac:dyDescent="0.35">
      <c r="A795" t="str">
        <f t="shared" si="12"/>
        <v>ET07,86</v>
      </c>
      <c r="B795">
        <v>86</v>
      </c>
      <c r="C795">
        <v>2092.7487999999998</v>
      </c>
      <c r="D795">
        <v>1957.6984981042301</v>
      </c>
      <c r="E795" t="s">
        <v>2878</v>
      </c>
      <c r="F795" t="s">
        <v>3353</v>
      </c>
    </row>
    <row r="796" spans="1:6" x14ac:dyDescent="0.35">
      <c r="A796" t="str">
        <f t="shared" si="12"/>
        <v>ET07,87</v>
      </c>
      <c r="B796">
        <v>87</v>
      </c>
      <c r="C796">
        <v>1595.096</v>
      </c>
      <c r="D796">
        <v>1595.096</v>
      </c>
      <c r="E796" t="s">
        <v>2878</v>
      </c>
      <c r="F796" t="s">
        <v>3353</v>
      </c>
    </row>
    <row r="797" spans="1:6" x14ac:dyDescent="0.35">
      <c r="A797" t="str">
        <f t="shared" si="12"/>
        <v>ET07,88</v>
      </c>
      <c r="B797">
        <v>88</v>
      </c>
      <c r="C797">
        <v>1335.5463999999999</v>
      </c>
      <c r="D797">
        <v>1262.2045707029899</v>
      </c>
      <c r="E797" t="s">
        <v>2878</v>
      </c>
      <c r="F797" t="s">
        <v>3353</v>
      </c>
    </row>
    <row r="798" spans="1:6" x14ac:dyDescent="0.35">
      <c r="A798" t="str">
        <f t="shared" si="12"/>
        <v>ET07,89</v>
      </c>
      <c r="B798">
        <v>89</v>
      </c>
      <c r="C798">
        <v>1075.9967999999999</v>
      </c>
      <c r="D798">
        <v>960.265436734746</v>
      </c>
      <c r="E798" t="s">
        <v>2878</v>
      </c>
      <c r="F798" t="s">
        <v>3353</v>
      </c>
    </row>
    <row r="799" spans="1:6" x14ac:dyDescent="0.35">
      <c r="A799" t="str">
        <f t="shared" si="12"/>
        <v>ET07,90</v>
      </c>
      <c r="B799">
        <v>90</v>
      </c>
      <c r="C799">
        <v>816.44719999999995</v>
      </c>
      <c r="D799">
        <v>694.99721741500696</v>
      </c>
      <c r="E799" t="s">
        <v>2878</v>
      </c>
      <c r="F799" t="s">
        <v>3353</v>
      </c>
    </row>
    <row r="800" spans="1:6" x14ac:dyDescent="0.35">
      <c r="A800" t="str">
        <f t="shared" si="12"/>
        <v>ET07,91</v>
      </c>
      <c r="B800">
        <v>91</v>
      </c>
      <c r="C800">
        <v>556.89760000000001</v>
      </c>
      <c r="D800">
        <v>472.11853206351202</v>
      </c>
      <c r="E800" t="s">
        <v>2878</v>
      </c>
      <c r="F800" t="s">
        <v>3353</v>
      </c>
    </row>
    <row r="801" spans="1:6" x14ac:dyDescent="0.35">
      <c r="A801" t="str">
        <f t="shared" si="12"/>
        <v>ET07,92</v>
      </c>
      <c r="B801">
        <v>92</v>
      </c>
      <c r="C801">
        <v>297.34800000000001</v>
      </c>
      <c r="D801">
        <v>297.34800000000001</v>
      </c>
      <c r="E801" t="s">
        <v>2878</v>
      </c>
      <c r="F801" t="s">
        <v>3353</v>
      </c>
    </row>
    <row r="802" spans="1:6" x14ac:dyDescent="0.35">
      <c r="A802" t="str">
        <f t="shared" si="12"/>
        <v>ET07,93</v>
      </c>
      <c r="B802">
        <v>93</v>
      </c>
      <c r="C802">
        <v>241.8784</v>
      </c>
      <c r="D802">
        <v>173.80208602266501</v>
      </c>
      <c r="E802" t="s">
        <v>2878</v>
      </c>
      <c r="F802" t="s">
        <v>3353</v>
      </c>
    </row>
    <row r="803" spans="1:6" x14ac:dyDescent="0.35">
      <c r="A803" t="str">
        <f t="shared" si="12"/>
        <v>ET07,94</v>
      </c>
      <c r="B803">
        <v>94</v>
      </c>
      <c r="C803">
        <v>186.40880000000001</v>
      </c>
      <c r="D803">
        <v>94.188636843523994</v>
      </c>
      <c r="E803" t="s">
        <v>2878</v>
      </c>
      <c r="F803" t="s">
        <v>3353</v>
      </c>
    </row>
    <row r="804" spans="1:6" x14ac:dyDescent="0.35">
      <c r="A804" t="str">
        <f t="shared" si="12"/>
        <v>ET07,95</v>
      </c>
      <c r="B804">
        <v>95</v>
      </c>
      <c r="C804">
        <v>130.9392</v>
      </c>
      <c r="D804">
        <v>48.613344653050902</v>
      </c>
      <c r="E804" t="s">
        <v>2878</v>
      </c>
      <c r="F804" t="s">
        <v>3353</v>
      </c>
    </row>
    <row r="805" spans="1:6" x14ac:dyDescent="0.35">
      <c r="A805" t="str">
        <f t="shared" si="12"/>
        <v>ET07,96</v>
      </c>
      <c r="B805">
        <v>96</v>
      </c>
      <c r="C805">
        <v>75.4696</v>
      </c>
      <c r="D805">
        <v>27.1819016417185</v>
      </c>
      <c r="E805" t="s">
        <v>2878</v>
      </c>
      <c r="F805" t="s">
        <v>3353</v>
      </c>
    </row>
    <row r="806" spans="1:6" x14ac:dyDescent="0.35">
      <c r="A806" t="str">
        <f t="shared" si="12"/>
        <v>ET07,97</v>
      </c>
      <c r="B806">
        <v>97</v>
      </c>
      <c r="C806">
        <v>20</v>
      </c>
      <c r="D806">
        <v>19.999999999999901</v>
      </c>
      <c r="E806" t="s">
        <v>2878</v>
      </c>
      <c r="F806" t="s">
        <v>3353</v>
      </c>
    </row>
    <row r="807" spans="1:6" x14ac:dyDescent="0.35">
      <c r="A807" t="str">
        <f t="shared" si="12"/>
        <v>ET07,98</v>
      </c>
      <c r="B807">
        <v>98</v>
      </c>
      <c r="C807">
        <v>21</v>
      </c>
      <c r="D807">
        <v>18.580425799951598</v>
      </c>
      <c r="E807" t="s">
        <v>2878</v>
      </c>
      <c r="F807" t="s">
        <v>3353</v>
      </c>
    </row>
    <row r="808" spans="1:6" x14ac:dyDescent="0.35">
      <c r="A808" t="str">
        <f t="shared" si="12"/>
        <v>ET07,99</v>
      </c>
      <c r="B808">
        <v>99</v>
      </c>
      <c r="C808">
        <v>22</v>
      </c>
      <c r="D808">
        <v>20.064340639961301</v>
      </c>
      <c r="E808" t="s">
        <v>2878</v>
      </c>
      <c r="F808" t="s">
        <v>3353</v>
      </c>
    </row>
    <row r="809" spans="1:6" x14ac:dyDescent="0.35">
      <c r="A809" t="str">
        <f t="shared" si="12"/>
        <v>ET07,100</v>
      </c>
      <c r="B809">
        <v>100</v>
      </c>
      <c r="C809">
        <v>23</v>
      </c>
      <c r="D809">
        <v>23</v>
      </c>
      <c r="E809" t="s">
        <v>2878</v>
      </c>
      <c r="F809" t="s">
        <v>3353</v>
      </c>
    </row>
    <row r="810" spans="1:6" x14ac:dyDescent="0.35">
      <c r="A810" t="str">
        <f t="shared" si="12"/>
        <v>ET12,&lt;1</v>
      </c>
      <c r="B810" t="s">
        <v>119</v>
      </c>
      <c r="C810">
        <v>10498.1073175072</v>
      </c>
      <c r="D810">
        <v>10498.1073175072</v>
      </c>
      <c r="E810" t="s">
        <v>2880</v>
      </c>
      <c r="F810" t="s">
        <v>3351</v>
      </c>
    </row>
    <row r="811" spans="1:6" x14ac:dyDescent="0.35">
      <c r="A811" t="str">
        <f t="shared" si="12"/>
        <v>ET12,1</v>
      </c>
      <c r="B811">
        <v>1</v>
      </c>
      <c r="C811">
        <v>10099.6435881527</v>
      </c>
      <c r="D811">
        <v>10065.9803731538</v>
      </c>
      <c r="E811" t="s">
        <v>2880</v>
      </c>
      <c r="F811" t="s">
        <v>3351</v>
      </c>
    </row>
    <row r="812" spans="1:6" x14ac:dyDescent="0.35">
      <c r="A812" t="str">
        <f t="shared" si="12"/>
        <v>ET12,2</v>
      </c>
      <c r="B812">
        <v>2</v>
      </c>
      <c r="C812">
        <v>9701.1798587981502</v>
      </c>
      <c r="D812">
        <v>9701.1798587981502</v>
      </c>
      <c r="E812" t="s">
        <v>2880</v>
      </c>
      <c r="F812" t="s">
        <v>3351</v>
      </c>
    </row>
    <row r="813" spans="1:6" x14ac:dyDescent="0.35">
      <c r="A813" t="str">
        <f t="shared" si="12"/>
        <v>ET12,3</v>
      </c>
      <c r="B813">
        <v>3</v>
      </c>
      <c r="C813">
        <v>9545.8438990876002</v>
      </c>
      <c r="D813">
        <v>9452.4802146247093</v>
      </c>
      <c r="E813" t="s">
        <v>2880</v>
      </c>
      <c r="F813" t="s">
        <v>3351</v>
      </c>
    </row>
    <row r="814" spans="1:6" x14ac:dyDescent="0.35">
      <c r="A814" t="str">
        <f t="shared" si="12"/>
        <v>ET12,4</v>
      </c>
      <c r="B814">
        <v>4</v>
      </c>
      <c r="C814">
        <v>9390.5079393770393</v>
      </c>
      <c r="D814">
        <v>9294.4479215647407</v>
      </c>
      <c r="E814" t="s">
        <v>2880</v>
      </c>
      <c r="F814" t="s">
        <v>3351</v>
      </c>
    </row>
    <row r="815" spans="1:6" x14ac:dyDescent="0.35">
      <c r="A815" t="str">
        <f t="shared" si="12"/>
        <v>ET12,5</v>
      </c>
      <c r="B815">
        <v>5</v>
      </c>
      <c r="C815">
        <v>9235.1719796664893</v>
      </c>
      <c r="D815">
        <v>9183.0974707362202</v>
      </c>
      <c r="E815" t="s">
        <v>2880</v>
      </c>
      <c r="F815" t="s">
        <v>3351</v>
      </c>
    </row>
    <row r="816" spans="1:6" x14ac:dyDescent="0.35">
      <c r="A816" t="str">
        <f t="shared" si="12"/>
        <v>ET12,6</v>
      </c>
      <c r="B816">
        <v>6</v>
      </c>
      <c r="C816">
        <v>9079.8360199559302</v>
      </c>
      <c r="D816">
        <v>9074.4433532571093</v>
      </c>
      <c r="E816" t="s">
        <v>2880</v>
      </c>
      <c r="F816" t="s">
        <v>3351</v>
      </c>
    </row>
    <row r="817" spans="1:6" x14ac:dyDescent="0.35">
      <c r="A817" t="str">
        <f t="shared" si="12"/>
        <v>ET12,7</v>
      </c>
      <c r="B817">
        <v>7</v>
      </c>
      <c r="C817">
        <v>8924.5000602453802</v>
      </c>
      <c r="D817">
        <v>8924.5000602453802</v>
      </c>
      <c r="E817" t="s">
        <v>2880</v>
      </c>
      <c r="F817" t="s">
        <v>3351</v>
      </c>
    </row>
    <row r="818" spans="1:6" x14ac:dyDescent="0.35">
      <c r="A818" t="str">
        <f t="shared" si="12"/>
        <v>ET12,8</v>
      </c>
      <c r="B818">
        <v>8</v>
      </c>
      <c r="C818">
        <v>8699.6293552622101</v>
      </c>
      <c r="D818">
        <v>8703.5556298910305</v>
      </c>
      <c r="E818" t="s">
        <v>2880</v>
      </c>
      <c r="F818" t="s">
        <v>3351</v>
      </c>
    </row>
    <row r="819" spans="1:6" x14ac:dyDescent="0.35">
      <c r="A819" t="str">
        <f t="shared" si="12"/>
        <v>ET12,9</v>
      </c>
      <c r="B819">
        <v>9</v>
      </c>
      <c r="C819">
        <v>8474.75865027904</v>
      </c>
      <c r="D819">
        <v>8438.9922886721397</v>
      </c>
      <c r="E819" t="s">
        <v>2880</v>
      </c>
      <c r="F819" t="s">
        <v>3351</v>
      </c>
    </row>
    <row r="820" spans="1:6" x14ac:dyDescent="0.35">
      <c r="A820" t="str">
        <f t="shared" si="12"/>
        <v>ET12,10</v>
      </c>
      <c r="B820">
        <v>10</v>
      </c>
      <c r="C820">
        <v>8249.8879452958608</v>
      </c>
      <c r="D820">
        <v>8172.4658101388504</v>
      </c>
      <c r="E820" t="s">
        <v>2880</v>
      </c>
      <c r="F820" t="s">
        <v>3351</v>
      </c>
    </row>
    <row r="821" spans="1:6" x14ac:dyDescent="0.35">
      <c r="A821" t="str">
        <f t="shared" si="12"/>
        <v>ET12,11</v>
      </c>
      <c r="B821">
        <v>11</v>
      </c>
      <c r="C821">
        <v>8025.0172403126899</v>
      </c>
      <c r="D821">
        <v>7945.6319678412701</v>
      </c>
      <c r="E821" t="s">
        <v>2880</v>
      </c>
      <c r="F821" t="s">
        <v>3351</v>
      </c>
    </row>
    <row r="822" spans="1:6" x14ac:dyDescent="0.35">
      <c r="A822" t="str">
        <f t="shared" si="12"/>
        <v>ET12,12</v>
      </c>
      <c r="B822">
        <v>12</v>
      </c>
      <c r="C822">
        <v>7800.1465353295198</v>
      </c>
      <c r="D822">
        <v>7800.1465353295198</v>
      </c>
      <c r="E822" t="s">
        <v>2880</v>
      </c>
      <c r="F822" t="s">
        <v>3351</v>
      </c>
    </row>
    <row r="823" spans="1:6" x14ac:dyDescent="0.35">
      <c r="A823" t="str">
        <f t="shared" si="12"/>
        <v>ET12,13</v>
      </c>
      <c r="B823">
        <v>13</v>
      </c>
      <c r="C823">
        <v>7792.5473551478999</v>
      </c>
      <c r="D823">
        <v>7761.7553104786002</v>
      </c>
      <c r="E823" t="s">
        <v>2880</v>
      </c>
      <c r="F823" t="s">
        <v>3351</v>
      </c>
    </row>
    <row r="824" spans="1:6" x14ac:dyDescent="0.35">
      <c r="A824" t="str">
        <f t="shared" si="12"/>
        <v>ET12,14</v>
      </c>
      <c r="B824">
        <v>14</v>
      </c>
      <c r="C824">
        <v>7784.94817496627</v>
      </c>
      <c r="D824">
        <v>7792.5641884629704</v>
      </c>
      <c r="E824" t="s">
        <v>2880</v>
      </c>
      <c r="F824" t="s">
        <v>3351</v>
      </c>
    </row>
    <row r="825" spans="1:6" x14ac:dyDescent="0.35">
      <c r="A825" t="str">
        <f t="shared" si="12"/>
        <v>ET12,15</v>
      </c>
      <c r="B825">
        <v>15</v>
      </c>
      <c r="C825">
        <v>7777.3489947846501</v>
      </c>
      <c r="D825">
        <v>7838.7690887819999</v>
      </c>
      <c r="E825" t="s">
        <v>2880</v>
      </c>
      <c r="F825" t="s">
        <v>3351</v>
      </c>
    </row>
    <row r="826" spans="1:6" x14ac:dyDescent="0.35">
      <c r="A826" t="str">
        <f t="shared" si="12"/>
        <v>ET12,16</v>
      </c>
      <c r="B826">
        <v>16</v>
      </c>
      <c r="C826">
        <v>7769.7498146030202</v>
      </c>
      <c r="D826">
        <v>7846.5659309350303</v>
      </c>
      <c r="E826" t="s">
        <v>2880</v>
      </c>
      <c r="F826" t="s">
        <v>3351</v>
      </c>
    </row>
    <row r="827" spans="1:6" x14ac:dyDescent="0.35">
      <c r="A827" t="str">
        <f t="shared" si="12"/>
        <v>ET12,17</v>
      </c>
      <c r="B827">
        <v>17</v>
      </c>
      <c r="C827">
        <v>7762.1506344214004</v>
      </c>
      <c r="D827">
        <v>7762.1506344214004</v>
      </c>
      <c r="E827" t="s">
        <v>2880</v>
      </c>
      <c r="F827" t="s">
        <v>3351</v>
      </c>
    </row>
    <row r="828" spans="1:6" x14ac:dyDescent="0.35">
      <c r="A828" t="str">
        <f t="shared" si="12"/>
        <v>ET12,18</v>
      </c>
      <c r="B828">
        <v>18</v>
      </c>
      <c r="C828">
        <v>7512.7389447838004</v>
      </c>
      <c r="D828">
        <v>7551.2498621956902</v>
      </c>
      <c r="E828" t="s">
        <v>2880</v>
      </c>
      <c r="F828" t="s">
        <v>3351</v>
      </c>
    </row>
    <row r="829" spans="1:6" x14ac:dyDescent="0.35">
      <c r="A829" t="str">
        <f t="shared" si="12"/>
        <v>ET12,19</v>
      </c>
      <c r="B829">
        <v>19</v>
      </c>
      <c r="C829">
        <v>7263.3272551461996</v>
      </c>
      <c r="D829">
        <v>7257.7132510333504</v>
      </c>
      <c r="E829" t="s">
        <v>2880</v>
      </c>
      <c r="F829" t="s">
        <v>3351</v>
      </c>
    </row>
    <row r="830" spans="1:6" x14ac:dyDescent="0.35">
      <c r="A830" t="str">
        <f t="shared" si="12"/>
        <v>ET12,20</v>
      </c>
      <c r="B830">
        <v>20</v>
      </c>
      <c r="C830">
        <v>7013.9155655085997</v>
      </c>
      <c r="D830">
        <v>6944.9211811650703</v>
      </c>
      <c r="E830" t="s">
        <v>2880</v>
      </c>
      <c r="F830" t="s">
        <v>3351</v>
      </c>
    </row>
    <row r="831" spans="1:6" x14ac:dyDescent="0.35">
      <c r="A831" t="str">
        <f t="shared" si="12"/>
        <v>ET12,21</v>
      </c>
      <c r="B831">
        <v>21</v>
      </c>
      <c r="C831">
        <v>6764.5038758709998</v>
      </c>
      <c r="D831">
        <v>6676.25403282153</v>
      </c>
      <c r="E831" t="s">
        <v>2880</v>
      </c>
      <c r="F831" t="s">
        <v>3351</v>
      </c>
    </row>
    <row r="832" spans="1:6" x14ac:dyDescent="0.35">
      <c r="A832" t="str">
        <f t="shared" si="12"/>
        <v>ET12,22</v>
      </c>
      <c r="B832">
        <v>22</v>
      </c>
      <c r="C832">
        <v>6515.0921862333998</v>
      </c>
      <c r="D832">
        <v>6515.0921862333998</v>
      </c>
      <c r="E832" t="s">
        <v>2880</v>
      </c>
      <c r="F832" t="s">
        <v>3351</v>
      </c>
    </row>
    <row r="833" spans="1:6" x14ac:dyDescent="0.35">
      <c r="A833" t="str">
        <f t="shared" si="12"/>
        <v>ET12,23</v>
      </c>
      <c r="B833">
        <v>23</v>
      </c>
      <c r="C833">
        <v>6534.8915793338401</v>
      </c>
      <c r="D833">
        <v>6501.4073285436698</v>
      </c>
      <c r="E833" t="s">
        <v>2880</v>
      </c>
      <c r="F833" t="s">
        <v>3351</v>
      </c>
    </row>
    <row r="834" spans="1:6" x14ac:dyDescent="0.35">
      <c r="A834" t="str">
        <f t="shared" si="12"/>
        <v>ET12,24</v>
      </c>
      <c r="B834">
        <v>24</v>
      </c>
      <c r="C834">
        <v>6554.6909724342804</v>
      </c>
      <c r="D834">
        <v>6581.5363745445302</v>
      </c>
      <c r="E834" t="s">
        <v>2880</v>
      </c>
      <c r="F834" t="s">
        <v>3351</v>
      </c>
    </row>
    <row r="835" spans="1:6" x14ac:dyDescent="0.35">
      <c r="A835" t="str">
        <f t="shared" ref="A835:A898" si="13">_xlfn.CONCAT(E835,",",B835)</f>
        <v>ET12,25</v>
      </c>
      <c r="B835">
        <v>25</v>
      </c>
      <c r="C835">
        <v>6574.4903655347198</v>
      </c>
      <c r="D835">
        <v>6678.4075459404803</v>
      </c>
      <c r="E835" t="s">
        <v>2880</v>
      </c>
      <c r="F835" t="s">
        <v>3351</v>
      </c>
    </row>
    <row r="836" spans="1:6" x14ac:dyDescent="0.35">
      <c r="A836" t="str">
        <f t="shared" si="13"/>
        <v>ET12,26</v>
      </c>
      <c r="B836">
        <v>26</v>
      </c>
      <c r="C836">
        <v>6594.2897586351601</v>
      </c>
      <c r="D836">
        <v>6714.9490644360103</v>
      </c>
      <c r="E836" t="s">
        <v>2880</v>
      </c>
      <c r="F836" t="s">
        <v>3351</v>
      </c>
    </row>
    <row r="837" spans="1:6" x14ac:dyDescent="0.35">
      <c r="A837" t="str">
        <f t="shared" si="13"/>
        <v>ET12,27</v>
      </c>
      <c r="B837">
        <v>27</v>
      </c>
      <c r="C837">
        <v>6614.0891517356004</v>
      </c>
      <c r="D837">
        <v>6614.0891517356004</v>
      </c>
      <c r="E837" t="s">
        <v>2880</v>
      </c>
      <c r="F837" t="s">
        <v>3351</v>
      </c>
    </row>
    <row r="838" spans="1:6" x14ac:dyDescent="0.35">
      <c r="A838" t="str">
        <f t="shared" si="13"/>
        <v>ET12,28</v>
      </c>
      <c r="B838">
        <v>28</v>
      </c>
      <c r="C838">
        <v>6198.40922448128</v>
      </c>
      <c r="D838">
        <v>6324.2314986278498</v>
      </c>
      <c r="E838" t="s">
        <v>2880</v>
      </c>
      <c r="F838" t="s">
        <v>3351</v>
      </c>
    </row>
    <row r="839" spans="1:6" x14ac:dyDescent="0.35">
      <c r="A839" t="str">
        <f t="shared" si="13"/>
        <v>ET12,29</v>
      </c>
      <c r="B839">
        <v>29</v>
      </c>
      <c r="C839">
        <v>5782.7292972269597</v>
      </c>
      <c r="D839">
        <v>5895.6816722377498</v>
      </c>
      <c r="E839" t="s">
        <v>2880</v>
      </c>
      <c r="F839" t="s">
        <v>3351</v>
      </c>
    </row>
    <row r="840" spans="1:6" x14ac:dyDescent="0.35">
      <c r="A840" t="str">
        <f t="shared" si="13"/>
        <v>ET12,30</v>
      </c>
      <c r="B840">
        <v>30</v>
      </c>
      <c r="C840">
        <v>5367.0493699726403</v>
      </c>
      <c r="D840">
        <v>5404.22070877435</v>
      </c>
      <c r="E840" t="s">
        <v>2880</v>
      </c>
      <c r="F840" t="s">
        <v>3351</v>
      </c>
    </row>
    <row r="841" spans="1:6" x14ac:dyDescent="0.35">
      <c r="A841" t="str">
        <f t="shared" si="13"/>
        <v>ET12,31</v>
      </c>
      <c r="B841">
        <v>31</v>
      </c>
      <c r="C841">
        <v>4951.36944271832</v>
      </c>
      <c r="D841">
        <v>4925.6296444467398</v>
      </c>
      <c r="E841" t="s">
        <v>2880</v>
      </c>
      <c r="F841" t="s">
        <v>3351</v>
      </c>
    </row>
    <row r="842" spans="1:6" x14ac:dyDescent="0.35">
      <c r="A842" t="str">
        <f t="shared" si="13"/>
        <v>ET12,32</v>
      </c>
      <c r="B842">
        <v>32</v>
      </c>
      <c r="C842">
        <v>4535.6895154639997</v>
      </c>
      <c r="D842">
        <v>4535.6895154639997</v>
      </c>
      <c r="E842" t="s">
        <v>2880</v>
      </c>
      <c r="F842" t="s">
        <v>3351</v>
      </c>
    </row>
    <row r="843" spans="1:6" x14ac:dyDescent="0.35">
      <c r="A843" t="str">
        <f t="shared" si="13"/>
        <v>ET12,33</v>
      </c>
      <c r="B843">
        <v>33</v>
      </c>
      <c r="C843">
        <v>4424.6169295641703</v>
      </c>
      <c r="D843">
        <v>4289.4792573785899</v>
      </c>
      <c r="E843" t="s">
        <v>2880</v>
      </c>
      <c r="F843" t="s">
        <v>3351</v>
      </c>
    </row>
    <row r="844" spans="1:6" x14ac:dyDescent="0.35">
      <c r="A844" t="str">
        <f t="shared" si="13"/>
        <v>ET12,34</v>
      </c>
      <c r="B844">
        <v>34</v>
      </c>
      <c r="C844">
        <v>4313.54434366434</v>
      </c>
      <c r="D844">
        <v>4159.2694031165402</v>
      </c>
      <c r="E844" t="s">
        <v>2880</v>
      </c>
      <c r="F844" t="s">
        <v>3351</v>
      </c>
    </row>
    <row r="845" spans="1:6" x14ac:dyDescent="0.35">
      <c r="A845" t="str">
        <f t="shared" si="13"/>
        <v>ET12,35</v>
      </c>
      <c r="B845">
        <v>35</v>
      </c>
      <c r="C845">
        <v>4202.4717577644997</v>
      </c>
      <c r="D845">
        <v>4096.6283849472802</v>
      </c>
      <c r="E845" t="s">
        <v>2880</v>
      </c>
      <c r="F845" t="s">
        <v>3351</v>
      </c>
    </row>
    <row r="846" spans="1:6" x14ac:dyDescent="0.35">
      <c r="A846" t="str">
        <f t="shared" si="13"/>
        <v>ET12,36</v>
      </c>
      <c r="B846">
        <v>36</v>
      </c>
      <c r="C846">
        <v>4091.3991718646698</v>
      </c>
      <c r="D846">
        <v>4053.1246351402401</v>
      </c>
      <c r="E846" t="s">
        <v>2880</v>
      </c>
      <c r="F846" t="s">
        <v>3351</v>
      </c>
    </row>
    <row r="847" spans="1:6" x14ac:dyDescent="0.35">
      <c r="A847" t="str">
        <f t="shared" si="13"/>
        <v>ET12,37</v>
      </c>
      <c r="B847">
        <v>37</v>
      </c>
      <c r="C847">
        <v>3980.32658596484</v>
      </c>
      <c r="D847">
        <v>3980.32658596484</v>
      </c>
      <c r="E847" t="s">
        <v>2880</v>
      </c>
      <c r="F847" t="s">
        <v>3351</v>
      </c>
    </row>
    <row r="848" spans="1:6" x14ac:dyDescent="0.35">
      <c r="A848" t="str">
        <f t="shared" si="13"/>
        <v>ET12,38</v>
      </c>
      <c r="B848">
        <v>38</v>
      </c>
      <c r="C848">
        <v>3780.4609649065001</v>
      </c>
      <c r="D848">
        <v>3841.7961217039601</v>
      </c>
      <c r="E848" t="s">
        <v>2880</v>
      </c>
      <c r="F848" t="s">
        <v>3351</v>
      </c>
    </row>
    <row r="849" spans="1:6" x14ac:dyDescent="0.35">
      <c r="A849" t="str">
        <f t="shared" si="13"/>
        <v>ET12,39</v>
      </c>
      <c r="B849">
        <v>39</v>
      </c>
      <c r="C849">
        <v>3580.5953438481502</v>
      </c>
      <c r="D849">
        <v>3649.0689346942499</v>
      </c>
      <c r="E849" t="s">
        <v>2880</v>
      </c>
      <c r="F849" t="s">
        <v>3351</v>
      </c>
    </row>
    <row r="850" spans="1:6" x14ac:dyDescent="0.35">
      <c r="A850" t="str">
        <f t="shared" si="13"/>
        <v>ET12,40</v>
      </c>
      <c r="B850">
        <v>40</v>
      </c>
      <c r="C850">
        <v>3380.7297227898098</v>
      </c>
      <c r="D850">
        <v>3425.67416928581</v>
      </c>
      <c r="E850" t="s">
        <v>2880</v>
      </c>
      <c r="F850" t="s">
        <v>3351</v>
      </c>
    </row>
    <row r="851" spans="1:6" x14ac:dyDescent="0.35">
      <c r="A851" t="str">
        <f t="shared" si="13"/>
        <v>ET12,41</v>
      </c>
      <c r="B851">
        <v>41</v>
      </c>
      <c r="C851">
        <v>3180.8641017314599</v>
      </c>
      <c r="D851">
        <v>3195.1409698287298</v>
      </c>
      <c r="E851" t="s">
        <v>2880</v>
      </c>
      <c r="F851" t="s">
        <v>3351</v>
      </c>
    </row>
    <row r="852" spans="1:6" x14ac:dyDescent="0.35">
      <c r="A852" t="str">
        <f t="shared" si="13"/>
        <v>ET12,42</v>
      </c>
      <c r="B852">
        <v>42</v>
      </c>
      <c r="C852">
        <v>2980.99848067312</v>
      </c>
      <c r="D852">
        <v>2980.99848067312</v>
      </c>
      <c r="E852" t="s">
        <v>2880</v>
      </c>
      <c r="F852" t="s">
        <v>3351</v>
      </c>
    </row>
    <row r="853" spans="1:6" x14ac:dyDescent="0.35">
      <c r="A853" t="str">
        <f t="shared" si="13"/>
        <v>ET12,43</v>
      </c>
      <c r="B853">
        <v>43</v>
      </c>
      <c r="C853">
        <v>2843.19193770422</v>
      </c>
      <c r="D853">
        <v>2801.2742383623399</v>
      </c>
      <c r="E853" t="s">
        <v>2880</v>
      </c>
      <c r="F853" t="s">
        <v>3351</v>
      </c>
    </row>
    <row r="854" spans="1:6" x14ac:dyDescent="0.35">
      <c r="A854" t="str">
        <f t="shared" si="13"/>
        <v>ET12,44</v>
      </c>
      <c r="B854">
        <v>44</v>
      </c>
      <c r="C854">
        <v>2705.38539473532</v>
      </c>
      <c r="D854">
        <v>2651.9893482128</v>
      </c>
      <c r="E854" t="s">
        <v>2880</v>
      </c>
      <c r="F854" t="s">
        <v>3351</v>
      </c>
    </row>
    <row r="855" spans="1:6" x14ac:dyDescent="0.35">
      <c r="A855" t="str">
        <f t="shared" si="13"/>
        <v>ET12,45</v>
      </c>
      <c r="B855">
        <v>45</v>
      </c>
      <c r="C855">
        <v>2567.57885176642</v>
      </c>
      <c r="D855">
        <v>2523.6633077342199</v>
      </c>
      <c r="E855" t="s">
        <v>2880</v>
      </c>
      <c r="F855" t="s">
        <v>3351</v>
      </c>
    </row>
    <row r="856" spans="1:6" x14ac:dyDescent="0.35">
      <c r="A856" t="str">
        <f t="shared" si="13"/>
        <v>ET12,46</v>
      </c>
      <c r="B856">
        <v>46</v>
      </c>
      <c r="C856">
        <v>2429.7723087975201</v>
      </c>
      <c r="D856">
        <v>2406.8156144362601</v>
      </c>
      <c r="E856" t="s">
        <v>2880</v>
      </c>
      <c r="F856" t="s">
        <v>3351</v>
      </c>
    </row>
    <row r="857" spans="1:6" x14ac:dyDescent="0.35">
      <c r="A857" t="str">
        <f t="shared" si="13"/>
        <v>ET12,47</v>
      </c>
      <c r="B857">
        <v>47</v>
      </c>
      <c r="C857">
        <v>2291.9657658286201</v>
      </c>
      <c r="D857">
        <v>2291.9657658286201</v>
      </c>
      <c r="E857" t="s">
        <v>2880</v>
      </c>
      <c r="F857" t="s">
        <v>3351</v>
      </c>
    </row>
    <row r="858" spans="1:6" x14ac:dyDescent="0.35">
      <c r="A858" t="str">
        <f t="shared" si="13"/>
        <v>ET12,48</v>
      </c>
      <c r="B858">
        <v>48</v>
      </c>
      <c r="C858">
        <v>2156.8653960086999</v>
      </c>
      <c r="D858">
        <v>2171.23803790695</v>
      </c>
      <c r="E858" t="s">
        <v>2880</v>
      </c>
      <c r="F858" t="s">
        <v>3351</v>
      </c>
    </row>
    <row r="859" spans="1:6" x14ac:dyDescent="0.35">
      <c r="A859" t="str">
        <f t="shared" si="13"/>
        <v>ET12,49</v>
      </c>
      <c r="B859">
        <v>49</v>
      </c>
      <c r="C859">
        <v>2021.76502618878</v>
      </c>
      <c r="D859">
        <v>2043.1758206107199</v>
      </c>
      <c r="E859" t="s">
        <v>2880</v>
      </c>
      <c r="F859" t="s">
        <v>3351</v>
      </c>
    </row>
    <row r="860" spans="1:6" x14ac:dyDescent="0.35">
      <c r="A860" t="str">
        <f t="shared" si="13"/>
        <v>ET12,50</v>
      </c>
      <c r="B860">
        <v>50</v>
      </c>
      <c r="C860">
        <v>1886.6646563688601</v>
      </c>
      <c r="D860">
        <v>1907.92728236537</v>
      </c>
      <c r="E860" t="s">
        <v>2880</v>
      </c>
      <c r="F860" t="s">
        <v>3351</v>
      </c>
    </row>
    <row r="861" spans="1:6" x14ac:dyDescent="0.35">
      <c r="A861" t="str">
        <f t="shared" si="13"/>
        <v>ET12,51</v>
      </c>
      <c r="B861">
        <v>51</v>
      </c>
      <c r="C861">
        <v>1751.5642865489399</v>
      </c>
      <c r="D861">
        <v>1765.6405915963201</v>
      </c>
      <c r="E861" t="s">
        <v>2880</v>
      </c>
      <c r="F861" t="s">
        <v>3351</v>
      </c>
    </row>
    <row r="862" spans="1:6" x14ac:dyDescent="0.35">
      <c r="A862" t="str">
        <f t="shared" si="13"/>
        <v>ET12,52</v>
      </c>
      <c r="B862">
        <v>52</v>
      </c>
      <c r="C862">
        <v>1616.46391672902</v>
      </c>
      <c r="D862">
        <v>1616.46391672902</v>
      </c>
      <c r="E862" t="s">
        <v>2880</v>
      </c>
      <c r="F862" t="s">
        <v>3351</v>
      </c>
    </row>
    <row r="863" spans="1:6" x14ac:dyDescent="0.35">
      <c r="A863" t="str">
        <f t="shared" si="13"/>
        <v>ET12,53</v>
      </c>
      <c r="B863">
        <v>53</v>
      </c>
      <c r="C863">
        <v>1485.67683538392</v>
      </c>
      <c r="D863">
        <v>1462.0663208624401</v>
      </c>
      <c r="E863" t="s">
        <v>2880</v>
      </c>
      <c r="F863" t="s">
        <v>3351</v>
      </c>
    </row>
    <row r="864" spans="1:6" x14ac:dyDescent="0.35">
      <c r="A864" t="str">
        <f t="shared" si="13"/>
        <v>ET12,54</v>
      </c>
      <c r="B864">
        <v>54</v>
      </c>
      <c r="C864">
        <v>1354.88975403883</v>
      </c>
      <c r="D864">
        <v>1310.2004457898199</v>
      </c>
      <c r="E864" t="s">
        <v>2880</v>
      </c>
      <c r="F864" t="s">
        <v>3351</v>
      </c>
    </row>
    <row r="865" spans="1:6" x14ac:dyDescent="0.35">
      <c r="A865" t="str">
        <f t="shared" si="13"/>
        <v>ET12,55</v>
      </c>
      <c r="B865">
        <v>55</v>
      </c>
      <c r="C865">
        <v>1224.10267269373</v>
      </c>
      <c r="D865">
        <v>1170.1398279779401</v>
      </c>
      <c r="E865" t="s">
        <v>2880</v>
      </c>
      <c r="F865" t="s">
        <v>3351</v>
      </c>
    </row>
    <row r="866" spans="1:6" x14ac:dyDescent="0.35">
      <c r="A866" t="str">
        <f t="shared" si="13"/>
        <v>ET12,56</v>
      </c>
      <c r="B866">
        <v>56</v>
      </c>
      <c r="C866">
        <v>1093.3155913486301</v>
      </c>
      <c r="D866">
        <v>1051.1580038935799</v>
      </c>
      <c r="E866" t="s">
        <v>2880</v>
      </c>
      <c r="F866" t="s">
        <v>3351</v>
      </c>
    </row>
    <row r="867" spans="1:6" x14ac:dyDescent="0.35">
      <c r="A867" t="str">
        <f t="shared" si="13"/>
        <v>ET12,57</v>
      </c>
      <c r="B867">
        <v>57</v>
      </c>
      <c r="C867">
        <v>962.52851000353598</v>
      </c>
      <c r="D867">
        <v>962.52851000353598</v>
      </c>
      <c r="E867" t="s">
        <v>2880</v>
      </c>
      <c r="F867" t="s">
        <v>3351</v>
      </c>
    </row>
    <row r="868" spans="1:6" x14ac:dyDescent="0.35">
      <c r="A868" t="str">
        <f t="shared" si="13"/>
        <v>ET12,58</v>
      </c>
      <c r="B868">
        <v>58</v>
      </c>
      <c r="C868">
        <v>942.590542060806</v>
      </c>
      <c r="D868">
        <v>910.03367397846102</v>
      </c>
      <c r="E868" t="s">
        <v>2880</v>
      </c>
      <c r="F868" t="s">
        <v>3351</v>
      </c>
    </row>
    <row r="869" spans="1:6" x14ac:dyDescent="0.35">
      <c r="A869" t="str">
        <f t="shared" si="13"/>
        <v>ET12,59</v>
      </c>
      <c r="B869">
        <v>59</v>
      </c>
      <c r="C869">
        <v>922.65257411807704</v>
      </c>
      <c r="D869">
        <v>885.49098830451896</v>
      </c>
      <c r="E869" t="s">
        <v>2880</v>
      </c>
      <c r="F869" t="s">
        <v>3351</v>
      </c>
    </row>
    <row r="870" spans="1:6" x14ac:dyDescent="0.35">
      <c r="A870" t="str">
        <f t="shared" si="13"/>
        <v>ET12,60</v>
      </c>
      <c r="B870">
        <v>60</v>
      </c>
      <c r="C870">
        <v>902.71460617534694</v>
      </c>
      <c r="D870">
        <v>877.22673667175002</v>
      </c>
      <c r="E870" t="s">
        <v>2880</v>
      </c>
      <c r="F870" t="s">
        <v>3351</v>
      </c>
    </row>
    <row r="871" spans="1:6" x14ac:dyDescent="0.35">
      <c r="A871" t="str">
        <f t="shared" si="13"/>
        <v>ET12,61</v>
      </c>
      <c r="B871">
        <v>61</v>
      </c>
      <c r="C871">
        <v>882.77663823261798</v>
      </c>
      <c r="D871">
        <v>873.56720277019394</v>
      </c>
      <c r="E871" t="s">
        <v>2880</v>
      </c>
      <c r="F871" t="s">
        <v>3351</v>
      </c>
    </row>
    <row r="872" spans="1:6" x14ac:dyDescent="0.35">
      <c r="A872" t="str">
        <f t="shared" si="13"/>
        <v>ET12,62</v>
      </c>
      <c r="B872">
        <v>62</v>
      </c>
      <c r="C872">
        <v>862.838670289888</v>
      </c>
      <c r="D872">
        <v>862.838670289888</v>
      </c>
      <c r="E872" t="s">
        <v>2880</v>
      </c>
      <c r="F872" t="s">
        <v>3351</v>
      </c>
    </row>
    <row r="873" spans="1:6" x14ac:dyDescent="0.35">
      <c r="A873" t="str">
        <f t="shared" si="13"/>
        <v>ET12,63</v>
      </c>
      <c r="B873">
        <v>63</v>
      </c>
      <c r="C873">
        <v>811.293467314689</v>
      </c>
      <c r="D873">
        <v>835.85167649731602</v>
      </c>
      <c r="E873" t="s">
        <v>2880</v>
      </c>
      <c r="F873" t="s">
        <v>3351</v>
      </c>
    </row>
    <row r="874" spans="1:6" x14ac:dyDescent="0.35">
      <c r="A874" t="str">
        <f t="shared" si="13"/>
        <v>ET12,64</v>
      </c>
      <c r="B874">
        <v>64</v>
      </c>
      <c r="C874">
        <v>759.74826433948999</v>
      </c>
      <c r="D874">
        <v>793.353772964732</v>
      </c>
      <c r="E874" t="s">
        <v>2880</v>
      </c>
      <c r="F874" t="s">
        <v>3351</v>
      </c>
    </row>
    <row r="875" spans="1:6" x14ac:dyDescent="0.35">
      <c r="A875" t="str">
        <f t="shared" si="13"/>
        <v>ET12,65</v>
      </c>
      <c r="B875">
        <v>65</v>
      </c>
      <c r="C875">
        <v>708.20306136429201</v>
      </c>
      <c r="D875">
        <v>738.57676484083504</v>
      </c>
      <c r="E875" t="s">
        <v>2880</v>
      </c>
      <c r="F875" t="s">
        <v>3351</v>
      </c>
    </row>
    <row r="876" spans="1:6" x14ac:dyDescent="0.35">
      <c r="A876" t="str">
        <f t="shared" si="13"/>
        <v>ET12,66</v>
      </c>
      <c r="B876">
        <v>66</v>
      </c>
      <c r="C876">
        <v>656.65785838909301</v>
      </c>
      <c r="D876">
        <v>674.75245727432298</v>
      </c>
      <c r="E876" t="s">
        <v>2880</v>
      </c>
      <c r="F876" t="s">
        <v>3351</v>
      </c>
    </row>
    <row r="877" spans="1:6" x14ac:dyDescent="0.35">
      <c r="A877" t="str">
        <f t="shared" si="13"/>
        <v>ET12,67</v>
      </c>
      <c r="B877">
        <v>67</v>
      </c>
      <c r="C877">
        <v>605.112655413894</v>
      </c>
      <c r="D877">
        <v>605.112655413894</v>
      </c>
      <c r="E877" t="s">
        <v>2880</v>
      </c>
      <c r="F877" t="s">
        <v>3351</v>
      </c>
    </row>
    <row r="878" spans="1:6" x14ac:dyDescent="0.35">
      <c r="A878" t="str">
        <f t="shared" si="13"/>
        <v>ET12,68</v>
      </c>
      <c r="B878">
        <v>68</v>
      </c>
      <c r="C878">
        <v>539.21304347799901</v>
      </c>
      <c r="D878">
        <v>532.83172587886304</v>
      </c>
      <c r="E878" t="s">
        <v>2880</v>
      </c>
      <c r="F878" t="s">
        <v>3351</v>
      </c>
    </row>
    <row r="879" spans="1:6" x14ac:dyDescent="0.35">
      <c r="A879" t="str">
        <f t="shared" si="13"/>
        <v>ET12,69</v>
      </c>
      <c r="B879">
        <v>69</v>
      </c>
      <c r="C879">
        <v>473.31343154210401</v>
      </c>
      <c r="D879">
        <v>460.85428117100702</v>
      </c>
      <c r="E879" t="s">
        <v>2880</v>
      </c>
      <c r="F879" t="s">
        <v>3351</v>
      </c>
    </row>
    <row r="880" spans="1:6" x14ac:dyDescent="0.35">
      <c r="A880" t="str">
        <f t="shared" si="13"/>
        <v>ET12,70</v>
      </c>
      <c r="B880">
        <v>70</v>
      </c>
      <c r="C880">
        <v>407.41381960620998</v>
      </c>
      <c r="D880">
        <v>392.06749526271898</v>
      </c>
      <c r="E880" t="s">
        <v>2880</v>
      </c>
      <c r="F880" t="s">
        <v>3351</v>
      </c>
    </row>
    <row r="881" spans="1:6" x14ac:dyDescent="0.35">
      <c r="A881" t="str">
        <f t="shared" si="13"/>
        <v>ET12,71</v>
      </c>
      <c r="B881">
        <v>71</v>
      </c>
      <c r="C881">
        <v>341.51420767031499</v>
      </c>
      <c r="D881">
        <v>329.35854212639202</v>
      </c>
      <c r="E881" t="s">
        <v>2880</v>
      </c>
      <c r="F881" t="s">
        <v>3351</v>
      </c>
    </row>
    <row r="882" spans="1:6" x14ac:dyDescent="0.35">
      <c r="A882" t="str">
        <f t="shared" si="13"/>
        <v>ET12,72</v>
      </c>
      <c r="B882">
        <v>72</v>
      </c>
      <c r="C882">
        <v>275.61459573441999</v>
      </c>
      <c r="D882">
        <v>275.61459573441999</v>
      </c>
      <c r="E882" t="s">
        <v>2880</v>
      </c>
      <c r="F882" t="s">
        <v>3351</v>
      </c>
    </row>
    <row r="883" spans="1:6" x14ac:dyDescent="0.35">
      <c r="A883" t="str">
        <f t="shared" si="13"/>
        <v>ET12,73</v>
      </c>
      <c r="B883">
        <v>73</v>
      </c>
      <c r="C883">
        <v>246.79645687782099</v>
      </c>
      <c r="D883">
        <v>232.835652839017</v>
      </c>
      <c r="E883" t="s">
        <v>2880</v>
      </c>
      <c r="F883" t="s">
        <v>3351</v>
      </c>
    </row>
    <row r="884" spans="1:6" x14ac:dyDescent="0.35">
      <c r="A884" t="str">
        <f t="shared" si="13"/>
        <v>ET12,74</v>
      </c>
      <c r="B884">
        <v>74</v>
      </c>
      <c r="C884">
        <v>217.97831802122201</v>
      </c>
      <c r="D884">
        <v>199.47300131168899</v>
      </c>
      <c r="E884" t="s">
        <v>2880</v>
      </c>
      <c r="F884" t="s">
        <v>3351</v>
      </c>
    </row>
    <row r="885" spans="1:6" x14ac:dyDescent="0.35">
      <c r="A885" t="str">
        <f t="shared" si="13"/>
        <v>ET12,75</v>
      </c>
      <c r="B885">
        <v>75</v>
      </c>
      <c r="C885">
        <v>189.160179164623</v>
      </c>
      <c r="D885">
        <v>173.090751803763</v>
      </c>
      <c r="E885" t="s">
        <v>2880</v>
      </c>
      <c r="F885" t="s">
        <v>3351</v>
      </c>
    </row>
    <row r="886" spans="1:6" x14ac:dyDescent="0.35">
      <c r="A886" t="str">
        <f t="shared" si="13"/>
        <v>ET12,76</v>
      </c>
      <c r="B886">
        <v>76</v>
      </c>
      <c r="C886">
        <v>160.342040308024</v>
      </c>
      <c r="D886">
        <v>151.25301496656601</v>
      </c>
      <c r="E886" t="s">
        <v>2880</v>
      </c>
      <c r="F886" t="s">
        <v>3351</v>
      </c>
    </row>
    <row r="887" spans="1:6" x14ac:dyDescent="0.35">
      <c r="A887" t="str">
        <f t="shared" si="13"/>
        <v>ET12,77</v>
      </c>
      <c r="B887">
        <v>77</v>
      </c>
      <c r="C887">
        <v>131.52390145142601</v>
      </c>
      <c r="D887">
        <v>131.52390145142601</v>
      </c>
      <c r="E887" t="s">
        <v>2880</v>
      </c>
      <c r="F887" t="s">
        <v>3351</v>
      </c>
    </row>
    <row r="888" spans="1:6" x14ac:dyDescent="0.35">
      <c r="A888" t="str">
        <f t="shared" si="13"/>
        <v>ET12,78</v>
      </c>
      <c r="B888">
        <v>78</v>
      </c>
      <c r="C888">
        <v>114.46872116114</v>
      </c>
      <c r="D888">
        <v>112.003493457644</v>
      </c>
      <c r="E888" t="s">
        <v>2880</v>
      </c>
      <c r="F888" t="s">
        <v>3351</v>
      </c>
    </row>
    <row r="889" spans="1:6" x14ac:dyDescent="0.35">
      <c r="A889" t="str">
        <f t="shared" si="13"/>
        <v>ET12,79</v>
      </c>
      <c r="B889">
        <v>79</v>
      </c>
      <c r="C889">
        <v>97.4135408708554</v>
      </c>
      <c r="D889">
        <v>92.935759376429104</v>
      </c>
      <c r="E889" t="s">
        <v>2880</v>
      </c>
      <c r="F889" t="s">
        <v>3351</v>
      </c>
    </row>
    <row r="890" spans="1:6" x14ac:dyDescent="0.35">
      <c r="A890" t="str">
        <f t="shared" si="13"/>
        <v>ET12,80</v>
      </c>
      <c r="B890">
        <v>80</v>
      </c>
      <c r="C890">
        <v>80.358360580570206</v>
      </c>
      <c r="D890">
        <v>75.100639146961797</v>
      </c>
      <c r="E890" t="s">
        <v>2880</v>
      </c>
      <c r="F890" t="s">
        <v>3351</v>
      </c>
    </row>
    <row r="891" spans="1:6" x14ac:dyDescent="0.35">
      <c r="A891" t="str">
        <f t="shared" si="13"/>
        <v>ET12,81</v>
      </c>
      <c r="B891">
        <v>81</v>
      </c>
      <c r="C891">
        <v>63.303180290285098</v>
      </c>
      <c r="D891">
        <v>59.278072708424702</v>
      </c>
      <c r="E891" t="s">
        <v>2880</v>
      </c>
      <c r="F891" t="s">
        <v>3351</v>
      </c>
    </row>
    <row r="892" spans="1:6" x14ac:dyDescent="0.35">
      <c r="A892" t="str">
        <f t="shared" si="13"/>
        <v>ET12,82</v>
      </c>
      <c r="B892">
        <v>82</v>
      </c>
      <c r="C892">
        <v>46.247999999999998</v>
      </c>
      <c r="D892">
        <v>46.247999999999998</v>
      </c>
      <c r="E892" t="s">
        <v>2880</v>
      </c>
      <c r="F892" t="s">
        <v>3351</v>
      </c>
    </row>
    <row r="893" spans="1:6" x14ac:dyDescent="0.35">
      <c r="A893" t="str">
        <f t="shared" si="13"/>
        <v>ET12,83</v>
      </c>
      <c r="B893">
        <v>83</v>
      </c>
      <c r="C893">
        <v>40.604799999999997</v>
      </c>
      <c r="D893">
        <v>36.532353438622401</v>
      </c>
      <c r="E893" t="s">
        <v>2880</v>
      </c>
      <c r="F893" t="s">
        <v>3351</v>
      </c>
    </row>
    <row r="894" spans="1:6" x14ac:dyDescent="0.35">
      <c r="A894" t="str">
        <f t="shared" si="13"/>
        <v>ET12,84</v>
      </c>
      <c r="B894">
        <v>84</v>
      </c>
      <c r="C894">
        <v>34.961599999999997</v>
      </c>
      <c r="D894">
        <v>29.6210353522365</v>
      </c>
      <c r="E894" t="s">
        <v>2880</v>
      </c>
      <c r="F894" t="s">
        <v>3351</v>
      </c>
    </row>
    <row r="895" spans="1:6" x14ac:dyDescent="0.35">
      <c r="A895" t="str">
        <f t="shared" si="13"/>
        <v>ET12,85</v>
      </c>
      <c r="B895">
        <v>85</v>
      </c>
      <c r="C895">
        <v>29.3184</v>
      </c>
      <c r="D895">
        <v>24.745940546539401</v>
      </c>
      <c r="E895" t="s">
        <v>2880</v>
      </c>
      <c r="F895" t="s">
        <v>3351</v>
      </c>
    </row>
    <row r="896" spans="1:6" x14ac:dyDescent="0.35">
      <c r="A896" t="str">
        <f t="shared" si="13"/>
        <v>ET12,86</v>
      </c>
      <c r="B896">
        <v>86</v>
      </c>
      <c r="C896">
        <v>23.6752</v>
      </c>
      <c r="D896">
        <v>21.138963827228199</v>
      </c>
      <c r="E896" t="s">
        <v>2880</v>
      </c>
      <c r="F896" t="s">
        <v>3351</v>
      </c>
    </row>
    <row r="897" spans="1:6" x14ac:dyDescent="0.35">
      <c r="A897" t="str">
        <f t="shared" si="13"/>
        <v>ET12,87</v>
      </c>
      <c r="B897">
        <v>87</v>
      </c>
      <c r="C897">
        <v>18.032</v>
      </c>
      <c r="D897">
        <v>18.032</v>
      </c>
      <c r="E897" t="s">
        <v>2880</v>
      </c>
      <c r="F897" t="s">
        <v>3351</v>
      </c>
    </row>
    <row r="898" spans="1:6" x14ac:dyDescent="0.35">
      <c r="A898" t="str">
        <f t="shared" si="13"/>
        <v>ET12,88</v>
      </c>
      <c r="B898">
        <v>88</v>
      </c>
      <c r="C898">
        <v>15.107200000000001</v>
      </c>
      <c r="D898">
        <v>14.819298330995901</v>
      </c>
      <c r="E898" t="s">
        <v>2880</v>
      </c>
      <c r="F898" t="s">
        <v>3351</v>
      </c>
    </row>
    <row r="899" spans="1:6" x14ac:dyDescent="0.35">
      <c r="A899" t="str">
        <f t="shared" ref="A899:A962" si="14">_xlfn.CONCAT(E899,",",B899)</f>
        <v>ET12,89</v>
      </c>
      <c r="B899">
        <v>89</v>
      </c>
      <c r="C899">
        <v>12.182399999999999</v>
      </c>
      <c r="D899">
        <v>11.544525928132799</v>
      </c>
      <c r="E899" t="s">
        <v>2880</v>
      </c>
      <c r="F899" t="s">
        <v>3351</v>
      </c>
    </row>
    <row r="900" spans="1:6" x14ac:dyDescent="0.35">
      <c r="A900" t="str">
        <f t="shared" si="14"/>
        <v>ET12,90</v>
      </c>
      <c r="B900">
        <v>90</v>
      </c>
      <c r="C900">
        <v>9.2576000000000001</v>
      </c>
      <c r="D900">
        <v>8.4137043597717902</v>
      </c>
      <c r="E900" t="s">
        <v>2880</v>
      </c>
      <c r="F900" t="s">
        <v>3351</v>
      </c>
    </row>
    <row r="901" spans="1:6" x14ac:dyDescent="0.35">
      <c r="A901" t="str">
        <f t="shared" si="14"/>
        <v>ET12,91</v>
      </c>
      <c r="B901">
        <v>91</v>
      </c>
      <c r="C901">
        <v>6.3327999999999998</v>
      </c>
      <c r="D901">
        <v>5.6328551942738603</v>
      </c>
      <c r="E901" t="s">
        <v>2880</v>
      </c>
      <c r="F901" t="s">
        <v>3351</v>
      </c>
    </row>
    <row r="902" spans="1:6" x14ac:dyDescent="0.35">
      <c r="A902" t="str">
        <f t="shared" si="14"/>
        <v>ET12,92</v>
      </c>
      <c r="B902">
        <v>92</v>
      </c>
      <c r="C902">
        <v>3.4079999999999999</v>
      </c>
      <c r="D902">
        <v>3.4079999999999999</v>
      </c>
      <c r="E902" t="s">
        <v>2880</v>
      </c>
      <c r="F902" t="s">
        <v>3351</v>
      </c>
    </row>
    <row r="903" spans="1:6" x14ac:dyDescent="0.35">
      <c r="A903" t="str">
        <f t="shared" si="14"/>
        <v>ET12,93</v>
      </c>
      <c r="B903">
        <v>93</v>
      </c>
      <c r="C903">
        <v>2.7744</v>
      </c>
      <c r="D903">
        <v>1.88440523739419</v>
      </c>
      <c r="E903" t="s">
        <v>2880</v>
      </c>
      <c r="F903" t="s">
        <v>3351</v>
      </c>
    </row>
    <row r="904" spans="1:6" x14ac:dyDescent="0.35">
      <c r="A904" t="str">
        <f t="shared" si="14"/>
        <v>ET12,94</v>
      </c>
      <c r="B904">
        <v>94</v>
      </c>
      <c r="C904">
        <v>2.1408</v>
      </c>
      <c r="D904">
        <v>0.96431693523236395</v>
      </c>
      <c r="E904" t="s">
        <v>2880</v>
      </c>
      <c r="F904" t="s">
        <v>3351</v>
      </c>
    </row>
    <row r="905" spans="1:6" x14ac:dyDescent="0.35">
      <c r="A905" t="str">
        <f t="shared" si="14"/>
        <v>ET12,95</v>
      </c>
      <c r="B905">
        <v>95</v>
      </c>
      <c r="C905">
        <v>1.5072000000000001</v>
      </c>
      <c r="D905">
        <v>0.48922601437344299</v>
      </c>
      <c r="E905" t="s">
        <v>2880</v>
      </c>
      <c r="F905" t="s">
        <v>3351</v>
      </c>
    </row>
    <row r="906" spans="1:6" x14ac:dyDescent="0.35">
      <c r="A906" t="str">
        <f t="shared" si="14"/>
        <v>ET12,96</v>
      </c>
      <c r="B906">
        <v>96</v>
      </c>
      <c r="C906">
        <v>0.87360000000000004</v>
      </c>
      <c r="D906">
        <v>0.30062339567634799</v>
      </c>
      <c r="E906" t="s">
        <v>2880</v>
      </c>
      <c r="F906" t="s">
        <v>3351</v>
      </c>
    </row>
    <row r="907" spans="1:6" x14ac:dyDescent="0.35">
      <c r="A907" t="str">
        <f t="shared" si="14"/>
        <v>ET12,97</v>
      </c>
      <c r="B907">
        <v>97</v>
      </c>
      <c r="C907">
        <v>0.24</v>
      </c>
      <c r="D907">
        <v>0.23999999999999899</v>
      </c>
      <c r="E907" t="s">
        <v>2880</v>
      </c>
      <c r="F907" t="s">
        <v>3351</v>
      </c>
    </row>
    <row r="908" spans="1:6" x14ac:dyDescent="0.35">
      <c r="A908" t="str">
        <f t="shared" si="14"/>
        <v>ET12,98</v>
      </c>
      <c r="B908">
        <v>98</v>
      </c>
      <c r="C908">
        <v>0.16</v>
      </c>
      <c r="D908">
        <v>0.176961031177962</v>
      </c>
      <c r="E908" t="s">
        <v>2880</v>
      </c>
      <c r="F908" t="s">
        <v>3351</v>
      </c>
    </row>
    <row r="909" spans="1:6" x14ac:dyDescent="0.35">
      <c r="A909" t="str">
        <f t="shared" si="14"/>
        <v>ET12,99</v>
      </c>
      <c r="B909">
        <v>99</v>
      </c>
      <c r="C909">
        <v>0.08</v>
      </c>
      <c r="D909">
        <v>9.3568824942369899E-2</v>
      </c>
      <c r="E909" t="s">
        <v>2880</v>
      </c>
      <c r="F909" t="s">
        <v>3351</v>
      </c>
    </row>
    <row r="910" spans="1:6" x14ac:dyDescent="0.35">
      <c r="A910" t="str">
        <f t="shared" si="14"/>
        <v>ET12,100</v>
      </c>
      <c r="B910">
        <v>100</v>
      </c>
      <c r="C910">
        <v>0</v>
      </c>
      <c r="D910">
        <v>2.7755575615628901E-17</v>
      </c>
      <c r="E910" t="s">
        <v>2880</v>
      </c>
      <c r="F910" t="s">
        <v>3351</v>
      </c>
    </row>
    <row r="911" spans="1:6" x14ac:dyDescent="0.35">
      <c r="A911" t="str">
        <f t="shared" si="14"/>
        <v>ET13,&lt;1</v>
      </c>
      <c r="B911" t="s">
        <v>119</v>
      </c>
      <c r="C911">
        <v>4211.5403944253903</v>
      </c>
      <c r="D911">
        <v>4211.5403944253903</v>
      </c>
      <c r="E911" t="s">
        <v>2882</v>
      </c>
      <c r="F911" t="s">
        <v>3352</v>
      </c>
    </row>
    <row r="912" spans="1:6" x14ac:dyDescent="0.35">
      <c r="A912" t="str">
        <f t="shared" si="14"/>
        <v>ET13,1</v>
      </c>
      <c r="B912">
        <v>1</v>
      </c>
      <c r="C912">
        <v>4051.6859240420099</v>
      </c>
      <c r="D912">
        <v>4046.1024569184601</v>
      </c>
      <c r="E912" t="s">
        <v>2882</v>
      </c>
      <c r="F912" t="s">
        <v>3352</v>
      </c>
    </row>
    <row r="913" spans="1:6" x14ac:dyDescent="0.35">
      <c r="A913" t="str">
        <f t="shared" si="14"/>
        <v>ET13,2</v>
      </c>
      <c r="B913">
        <v>2</v>
      </c>
      <c r="C913">
        <v>3891.8314536586199</v>
      </c>
      <c r="D913">
        <v>3891.8314536586199</v>
      </c>
      <c r="E913" t="s">
        <v>2882</v>
      </c>
      <c r="F913" t="s">
        <v>3352</v>
      </c>
    </row>
    <row r="914" spans="1:6" x14ac:dyDescent="0.35">
      <c r="A914" t="str">
        <f t="shared" si="14"/>
        <v>ET13,3</v>
      </c>
      <c r="B914">
        <v>3</v>
      </c>
      <c r="C914">
        <v>3774.2157742416698</v>
      </c>
      <c r="D914">
        <v>3756.8937581478499</v>
      </c>
      <c r="E914" t="s">
        <v>2882</v>
      </c>
      <c r="F914" t="s">
        <v>3352</v>
      </c>
    </row>
    <row r="915" spans="1:6" x14ac:dyDescent="0.35">
      <c r="A915" t="str">
        <f t="shared" si="14"/>
        <v>ET13,4</v>
      </c>
      <c r="B915">
        <v>4</v>
      </c>
      <c r="C915">
        <v>3656.6000948247201</v>
      </c>
      <c r="D915">
        <v>3637.4535009076199</v>
      </c>
      <c r="E915" t="s">
        <v>2882</v>
      </c>
      <c r="F915" t="s">
        <v>3352</v>
      </c>
    </row>
    <row r="916" spans="1:6" x14ac:dyDescent="0.35">
      <c r="A916" t="str">
        <f t="shared" si="14"/>
        <v>ET13,5</v>
      </c>
      <c r="B916">
        <v>5</v>
      </c>
      <c r="C916">
        <v>3538.98441540777</v>
      </c>
      <c r="D916">
        <v>3526.6742517143002</v>
      </c>
      <c r="E916" t="s">
        <v>2882</v>
      </c>
      <c r="F916" t="s">
        <v>3352</v>
      </c>
    </row>
    <row r="917" spans="1:6" x14ac:dyDescent="0.35">
      <c r="A917" t="str">
        <f t="shared" si="14"/>
        <v>ET13,6</v>
      </c>
      <c r="B917">
        <v>6</v>
      </c>
      <c r="C917">
        <v>3421.3687359908099</v>
      </c>
      <c r="D917">
        <v>3417.7195803442601</v>
      </c>
      <c r="E917" t="s">
        <v>2882</v>
      </c>
      <c r="F917" t="s">
        <v>3352</v>
      </c>
    </row>
    <row r="918" spans="1:6" x14ac:dyDescent="0.35">
      <c r="A918" t="str">
        <f t="shared" si="14"/>
        <v>ET13,7</v>
      </c>
      <c r="B918">
        <v>7</v>
      </c>
      <c r="C918">
        <v>3303.7530565738598</v>
      </c>
      <c r="D918">
        <v>3303.7530565738598</v>
      </c>
      <c r="E918" t="s">
        <v>2882</v>
      </c>
      <c r="F918" t="s">
        <v>3352</v>
      </c>
    </row>
    <row r="919" spans="1:6" x14ac:dyDescent="0.35">
      <c r="A919" t="str">
        <f t="shared" si="14"/>
        <v>ET13,8</v>
      </c>
      <c r="B919">
        <v>8</v>
      </c>
      <c r="C919">
        <v>3206.91837467193</v>
      </c>
      <c r="D919">
        <v>3181.1391466048699</v>
      </c>
      <c r="E919" t="s">
        <v>2882</v>
      </c>
      <c r="F919" t="s">
        <v>3352</v>
      </c>
    </row>
    <row r="920" spans="1:6" x14ac:dyDescent="0.35">
      <c r="A920" t="str">
        <f t="shared" si="14"/>
        <v>ET13,9</v>
      </c>
      <c r="B920">
        <v>9</v>
      </c>
      <c r="C920">
        <v>3110.0836927700002</v>
      </c>
      <c r="D920">
        <v>3059.0459023406602</v>
      </c>
      <c r="E920" t="s">
        <v>2882</v>
      </c>
      <c r="F920" t="s">
        <v>3352</v>
      </c>
    </row>
    <row r="921" spans="1:6" x14ac:dyDescent="0.35">
      <c r="A921" t="str">
        <f t="shared" si="14"/>
        <v>ET13,10</v>
      </c>
      <c r="B921">
        <v>10</v>
      </c>
      <c r="C921">
        <v>3013.2490108680599</v>
      </c>
      <c r="D921">
        <v>2949.8422721099701</v>
      </c>
      <c r="E921" t="s">
        <v>2882</v>
      </c>
      <c r="F921" t="s">
        <v>3352</v>
      </c>
    </row>
    <row r="922" spans="1:6" x14ac:dyDescent="0.35">
      <c r="A922" t="str">
        <f t="shared" si="14"/>
        <v>ET13,11</v>
      </c>
      <c r="B922">
        <v>11</v>
      </c>
      <c r="C922">
        <v>2916.4143289661301</v>
      </c>
      <c r="D922">
        <v>2865.8972042415598</v>
      </c>
      <c r="E922" t="s">
        <v>2882</v>
      </c>
      <c r="F922" t="s">
        <v>3352</v>
      </c>
    </row>
    <row r="923" spans="1:6" x14ac:dyDescent="0.35">
      <c r="A923" t="str">
        <f t="shared" si="14"/>
        <v>ET13,12</v>
      </c>
      <c r="B923">
        <v>12</v>
      </c>
      <c r="C923">
        <v>2819.5796470641999</v>
      </c>
      <c r="D923">
        <v>2819.5796470641999</v>
      </c>
      <c r="E923" t="s">
        <v>2882</v>
      </c>
      <c r="F923" t="s">
        <v>3352</v>
      </c>
    </row>
    <row r="924" spans="1:6" x14ac:dyDescent="0.35">
      <c r="A924" t="str">
        <f t="shared" si="14"/>
        <v>ET13,13</v>
      </c>
      <c r="B924">
        <v>13</v>
      </c>
      <c r="C924">
        <v>2853.2830411898999</v>
      </c>
      <c r="D924">
        <v>2818.4807801437901</v>
      </c>
      <c r="E924" t="s">
        <v>2882</v>
      </c>
      <c r="F924" t="s">
        <v>3352</v>
      </c>
    </row>
    <row r="925" spans="1:6" x14ac:dyDescent="0.35">
      <c r="A925" t="str">
        <f t="shared" si="14"/>
        <v>ET13,14</v>
      </c>
      <c r="B925">
        <v>14</v>
      </c>
      <c r="C925">
        <v>2886.9864353155999</v>
      </c>
      <c r="D925">
        <v>2851.0807079947999</v>
      </c>
      <c r="E925" t="s">
        <v>2882</v>
      </c>
      <c r="F925" t="s">
        <v>3352</v>
      </c>
    </row>
    <row r="926" spans="1:6" x14ac:dyDescent="0.35">
      <c r="A926" t="str">
        <f t="shared" si="14"/>
        <v>ET13,15</v>
      </c>
      <c r="B926">
        <v>15</v>
      </c>
      <c r="C926">
        <v>2920.6898294412999</v>
      </c>
      <c r="D926">
        <v>2901.0817663688699</v>
      </c>
      <c r="E926" t="s">
        <v>2882</v>
      </c>
      <c r="F926" t="s">
        <v>3352</v>
      </c>
    </row>
    <row r="927" spans="1:6" x14ac:dyDescent="0.35">
      <c r="A927" t="str">
        <f t="shared" si="14"/>
        <v>ET13,16</v>
      </c>
      <c r="B927">
        <v>16</v>
      </c>
      <c r="C927">
        <v>2954.3932235669999</v>
      </c>
      <c r="D927">
        <v>2952.1862910176301</v>
      </c>
      <c r="E927" t="s">
        <v>2882</v>
      </c>
      <c r="F927" t="s">
        <v>3352</v>
      </c>
    </row>
    <row r="928" spans="1:6" x14ac:dyDescent="0.35">
      <c r="A928" t="str">
        <f t="shared" si="14"/>
        <v>ET13,17</v>
      </c>
      <c r="B928">
        <v>17</v>
      </c>
      <c r="C928">
        <v>2988.0966176927</v>
      </c>
      <c r="D928">
        <v>2988.0966176927</v>
      </c>
      <c r="E928" t="s">
        <v>2882</v>
      </c>
      <c r="F928" t="s">
        <v>3352</v>
      </c>
    </row>
    <row r="929" spans="1:6" x14ac:dyDescent="0.35">
      <c r="A929" t="str">
        <f t="shared" si="14"/>
        <v>ET13,18</v>
      </c>
      <c r="B929">
        <v>18</v>
      </c>
      <c r="C929">
        <v>2980.59905246674</v>
      </c>
      <c r="D929">
        <v>2997.1654162160598</v>
      </c>
      <c r="E929" t="s">
        <v>2882</v>
      </c>
      <c r="F929" t="s">
        <v>3352</v>
      </c>
    </row>
    <row r="930" spans="1:6" x14ac:dyDescent="0.35">
      <c r="A930" t="str">
        <f t="shared" si="14"/>
        <v>ET13,19</v>
      </c>
      <c r="B930">
        <v>19</v>
      </c>
      <c r="C930">
        <v>2973.10148724078</v>
      </c>
      <c r="D930">
        <v>2986.3466926910601</v>
      </c>
      <c r="E930" t="s">
        <v>2882</v>
      </c>
      <c r="F930" t="s">
        <v>3352</v>
      </c>
    </row>
    <row r="931" spans="1:6" x14ac:dyDescent="0.35">
      <c r="A931" t="str">
        <f t="shared" si="14"/>
        <v>ET13,20</v>
      </c>
      <c r="B931">
        <v>20</v>
      </c>
      <c r="C931">
        <v>2965.60392201482</v>
      </c>
      <c r="D931">
        <v>2967.2447872913999</v>
      </c>
      <c r="E931" t="s">
        <v>2882</v>
      </c>
      <c r="F931" t="s">
        <v>3352</v>
      </c>
    </row>
    <row r="932" spans="1:6" x14ac:dyDescent="0.35">
      <c r="A932" t="str">
        <f t="shared" si="14"/>
        <v>ET13,21</v>
      </c>
      <c r="B932">
        <v>21</v>
      </c>
      <c r="C932">
        <v>2958.10635678886</v>
      </c>
      <c r="D932">
        <v>2951.46404019078</v>
      </c>
      <c r="E932" t="s">
        <v>2882</v>
      </c>
      <c r="F932" t="s">
        <v>3352</v>
      </c>
    </row>
    <row r="933" spans="1:6" x14ac:dyDescent="0.35">
      <c r="A933" t="str">
        <f t="shared" si="14"/>
        <v>ET13,22</v>
      </c>
      <c r="B933">
        <v>22</v>
      </c>
      <c r="C933">
        <v>2950.6087915629</v>
      </c>
      <c r="D933">
        <v>2950.6087915629</v>
      </c>
      <c r="E933" t="s">
        <v>2882</v>
      </c>
      <c r="F933" t="s">
        <v>3352</v>
      </c>
    </row>
    <row r="934" spans="1:6" x14ac:dyDescent="0.35">
      <c r="A934" t="str">
        <f t="shared" si="14"/>
        <v>ET13,23</v>
      </c>
      <c r="B934">
        <v>23</v>
      </c>
      <c r="C934">
        <v>2959.58354181408</v>
      </c>
      <c r="D934">
        <v>2971.63630647126</v>
      </c>
      <c r="E934" t="s">
        <v>2882</v>
      </c>
      <c r="F934" t="s">
        <v>3352</v>
      </c>
    </row>
    <row r="935" spans="1:6" x14ac:dyDescent="0.35">
      <c r="A935" t="str">
        <f t="shared" si="14"/>
        <v>ET13,24</v>
      </c>
      <c r="B935">
        <v>24</v>
      </c>
      <c r="C935">
        <v>2968.55829206525</v>
      </c>
      <c r="D935">
        <v>3002.9155495385498</v>
      </c>
      <c r="E935" t="s">
        <v>2882</v>
      </c>
      <c r="F935" t="s">
        <v>3352</v>
      </c>
    </row>
    <row r="936" spans="1:6" x14ac:dyDescent="0.35">
      <c r="A936" t="str">
        <f t="shared" si="14"/>
        <v>ET13,25</v>
      </c>
      <c r="B936">
        <v>25</v>
      </c>
      <c r="C936">
        <v>2977.5330423164301</v>
      </c>
      <c r="D936">
        <v>3028.1684102772401</v>
      </c>
      <c r="E936" t="s">
        <v>2882</v>
      </c>
      <c r="F936" t="s">
        <v>3352</v>
      </c>
    </row>
    <row r="937" spans="1:6" x14ac:dyDescent="0.35">
      <c r="A937" t="str">
        <f t="shared" si="14"/>
        <v>ET13,26</v>
      </c>
      <c r="B937">
        <v>26</v>
      </c>
      <c r="C937">
        <v>2986.5077925676001</v>
      </c>
      <c r="D937">
        <v>3031.1167781998201</v>
      </c>
      <c r="E937" t="s">
        <v>2882</v>
      </c>
      <c r="F937" t="s">
        <v>3352</v>
      </c>
    </row>
    <row r="938" spans="1:6" x14ac:dyDescent="0.35">
      <c r="A938" t="str">
        <f t="shared" si="14"/>
        <v>ET13,27</v>
      </c>
      <c r="B938">
        <v>27</v>
      </c>
      <c r="C938">
        <v>2995.4825428187801</v>
      </c>
      <c r="D938">
        <v>2995.4825428187801</v>
      </c>
      <c r="E938" t="s">
        <v>2882</v>
      </c>
      <c r="F938" t="s">
        <v>3352</v>
      </c>
    </row>
    <row r="939" spans="1:6" x14ac:dyDescent="0.35">
      <c r="A939" t="str">
        <f t="shared" si="14"/>
        <v>ET13,28</v>
      </c>
      <c r="B939">
        <v>28</v>
      </c>
      <c r="C939">
        <v>2866.5328271692902</v>
      </c>
      <c r="D939">
        <v>2910.4427577688002</v>
      </c>
      <c r="E939" t="s">
        <v>2882</v>
      </c>
      <c r="F939" t="s">
        <v>3352</v>
      </c>
    </row>
    <row r="940" spans="1:6" x14ac:dyDescent="0.35">
      <c r="A940" t="str">
        <f t="shared" si="14"/>
        <v>ET13,29</v>
      </c>
      <c r="B940">
        <v>29</v>
      </c>
      <c r="C940">
        <v>2737.5831115197998</v>
      </c>
      <c r="D940">
        <v>2786.99513317337</v>
      </c>
      <c r="E940" t="s">
        <v>2882</v>
      </c>
      <c r="F940" t="s">
        <v>3352</v>
      </c>
    </row>
    <row r="941" spans="1:6" x14ac:dyDescent="0.35">
      <c r="A941" t="str">
        <f t="shared" si="14"/>
        <v>ET13,30</v>
      </c>
      <c r="B941">
        <v>30</v>
      </c>
      <c r="C941">
        <v>2608.6333958703199</v>
      </c>
      <c r="D941">
        <v>2641.5925432781901</v>
      </c>
      <c r="E941" t="s">
        <v>2882</v>
      </c>
      <c r="F941" t="s">
        <v>3352</v>
      </c>
    </row>
    <row r="942" spans="1:6" x14ac:dyDescent="0.35">
      <c r="A942" t="str">
        <f t="shared" si="14"/>
        <v>ET13,31</v>
      </c>
      <c r="B942">
        <v>31</v>
      </c>
      <c r="C942">
        <v>2479.68368022083</v>
      </c>
      <c r="D942">
        <v>2490.6878623289499</v>
      </c>
      <c r="E942" t="s">
        <v>2882</v>
      </c>
      <c r="F942" t="s">
        <v>3352</v>
      </c>
    </row>
    <row r="943" spans="1:6" x14ac:dyDescent="0.35">
      <c r="A943" t="str">
        <f t="shared" si="14"/>
        <v>ET13,32</v>
      </c>
      <c r="B943">
        <v>32</v>
      </c>
      <c r="C943">
        <v>2350.73396457134</v>
      </c>
      <c r="D943">
        <v>2350.73396457134</v>
      </c>
      <c r="E943" t="s">
        <v>2882</v>
      </c>
      <c r="F943" t="s">
        <v>3352</v>
      </c>
    </row>
    <row r="944" spans="1:6" x14ac:dyDescent="0.35">
      <c r="A944" t="str">
        <f t="shared" si="14"/>
        <v>ET13,33</v>
      </c>
      <c r="B944">
        <v>33</v>
      </c>
      <c r="C944">
        <v>2264.1368830957899</v>
      </c>
      <c r="D944">
        <v>2234.3970981305602</v>
      </c>
      <c r="E944" t="s">
        <v>2882</v>
      </c>
      <c r="F944" t="s">
        <v>3352</v>
      </c>
    </row>
    <row r="945" spans="1:6" x14ac:dyDescent="0.35">
      <c r="A945" t="str">
        <f t="shared" si="14"/>
        <v>ET13,34</v>
      </c>
      <c r="B945">
        <v>34</v>
      </c>
      <c r="C945">
        <v>2177.5398016202298</v>
      </c>
      <c r="D945">
        <v>2139.1970066497402</v>
      </c>
      <c r="E945" t="s">
        <v>2882</v>
      </c>
      <c r="F945" t="s">
        <v>3352</v>
      </c>
    </row>
    <row r="946" spans="1:6" x14ac:dyDescent="0.35">
      <c r="A946" t="str">
        <f t="shared" si="14"/>
        <v>ET13,35</v>
      </c>
      <c r="B946">
        <v>35</v>
      </c>
      <c r="C946">
        <v>2090.9427201446802</v>
      </c>
      <c r="D946">
        <v>2058.8668076515501</v>
      </c>
      <c r="E946" t="s">
        <v>2882</v>
      </c>
      <c r="F946" t="s">
        <v>3352</v>
      </c>
    </row>
    <row r="947" spans="1:6" x14ac:dyDescent="0.35">
      <c r="A947" t="str">
        <f t="shared" si="14"/>
        <v>ET13,36</v>
      </c>
      <c r="B947">
        <v>36</v>
      </c>
      <c r="C947">
        <v>2004.34563866913</v>
      </c>
      <c r="D947">
        <v>1987.1396186586101</v>
      </c>
      <c r="E947" t="s">
        <v>2882</v>
      </c>
      <c r="F947" t="s">
        <v>3352</v>
      </c>
    </row>
    <row r="948" spans="1:6" x14ac:dyDescent="0.35">
      <c r="A948" t="str">
        <f t="shared" si="14"/>
        <v>ET13,37</v>
      </c>
      <c r="B948">
        <v>37</v>
      </c>
      <c r="C948">
        <v>1917.7485571935799</v>
      </c>
      <c r="D948">
        <v>1917.7485571935799</v>
      </c>
      <c r="E948" t="s">
        <v>2882</v>
      </c>
      <c r="F948" t="s">
        <v>3352</v>
      </c>
    </row>
    <row r="949" spans="1:6" x14ac:dyDescent="0.35">
      <c r="A949" t="str">
        <f t="shared" si="14"/>
        <v>ET13,38</v>
      </c>
      <c r="B949">
        <v>38</v>
      </c>
      <c r="C949">
        <v>1834.4055869829599</v>
      </c>
      <c r="D949">
        <v>1845.3430562195799</v>
      </c>
      <c r="E949" t="s">
        <v>2882</v>
      </c>
      <c r="F949" t="s">
        <v>3352</v>
      </c>
    </row>
    <row r="950" spans="1:6" x14ac:dyDescent="0.35">
      <c r="A950" t="str">
        <f t="shared" si="14"/>
        <v>ET13,39</v>
      </c>
      <c r="B950">
        <v>39</v>
      </c>
      <c r="C950">
        <v>1751.0626167723501</v>
      </c>
      <c r="D950">
        <v>1768.2378104616901</v>
      </c>
      <c r="E950" t="s">
        <v>2882</v>
      </c>
      <c r="F950" t="s">
        <v>3352</v>
      </c>
    </row>
    <row r="951" spans="1:6" x14ac:dyDescent="0.35">
      <c r="A951" t="str">
        <f t="shared" si="14"/>
        <v>ET13,40</v>
      </c>
      <c r="B951">
        <v>40</v>
      </c>
      <c r="C951">
        <v>1667.7196465617401</v>
      </c>
      <c r="D951">
        <v>1685.66383008551</v>
      </c>
      <c r="E951" t="s">
        <v>2882</v>
      </c>
      <c r="F951" t="s">
        <v>3352</v>
      </c>
    </row>
    <row r="952" spans="1:6" x14ac:dyDescent="0.35">
      <c r="A952" t="str">
        <f t="shared" si="14"/>
        <v>ET13,41</v>
      </c>
      <c r="B952">
        <v>41</v>
      </c>
      <c r="C952">
        <v>1584.3766763511301</v>
      </c>
      <c r="D952">
        <v>1596.8521252565899</v>
      </c>
      <c r="E952" t="s">
        <v>2882</v>
      </c>
      <c r="F952" t="s">
        <v>3352</v>
      </c>
    </row>
    <row r="953" spans="1:6" x14ac:dyDescent="0.35">
      <c r="A953" t="str">
        <f t="shared" si="14"/>
        <v>ET13,42</v>
      </c>
      <c r="B953">
        <v>42</v>
      </c>
      <c r="C953">
        <v>1501.0337061405201</v>
      </c>
      <c r="D953">
        <v>1501.0337061405201</v>
      </c>
      <c r="E953" t="s">
        <v>2882</v>
      </c>
      <c r="F953" t="s">
        <v>3352</v>
      </c>
    </row>
    <row r="954" spans="1:6" x14ac:dyDescent="0.35">
      <c r="A954" t="str">
        <f t="shared" si="14"/>
        <v>ET13,43</v>
      </c>
      <c r="B954">
        <v>43</v>
      </c>
      <c r="C954">
        <v>1407.60420552403</v>
      </c>
      <c r="D954">
        <v>1398.5912625109399</v>
      </c>
      <c r="E954" t="s">
        <v>2882</v>
      </c>
      <c r="F954" t="s">
        <v>3352</v>
      </c>
    </row>
    <row r="955" spans="1:6" x14ac:dyDescent="0.35">
      <c r="A955" t="str">
        <f t="shared" si="14"/>
        <v>ET13,44</v>
      </c>
      <c r="B955">
        <v>44</v>
      </c>
      <c r="C955">
        <v>1314.17470490754</v>
      </c>
      <c r="D955">
        <v>1294.5142025738501</v>
      </c>
      <c r="E955" t="s">
        <v>2882</v>
      </c>
      <c r="F955" t="s">
        <v>3352</v>
      </c>
    </row>
    <row r="956" spans="1:6" x14ac:dyDescent="0.35">
      <c r="A956" t="str">
        <f t="shared" si="14"/>
        <v>ET13,45</v>
      </c>
      <c r="B956">
        <v>45</v>
      </c>
      <c r="C956">
        <v>1220.74520429105</v>
      </c>
      <c r="D956">
        <v>1194.9436141433</v>
      </c>
      <c r="E956" t="s">
        <v>2882</v>
      </c>
      <c r="F956" t="s">
        <v>3352</v>
      </c>
    </row>
    <row r="957" spans="1:6" x14ac:dyDescent="0.35">
      <c r="A957" t="str">
        <f t="shared" si="14"/>
        <v>ET13,46</v>
      </c>
      <c r="B957">
        <v>46</v>
      </c>
      <c r="C957">
        <v>1127.3157036745499</v>
      </c>
      <c r="D957">
        <v>1106.02058503335</v>
      </c>
      <c r="E957" t="s">
        <v>2882</v>
      </c>
      <c r="F957" t="s">
        <v>3352</v>
      </c>
    </row>
    <row r="958" spans="1:6" x14ac:dyDescent="0.35">
      <c r="A958" t="str">
        <f t="shared" si="14"/>
        <v>ET13,47</v>
      </c>
      <c r="B958">
        <v>47</v>
      </c>
      <c r="C958">
        <v>1033.8862030580599</v>
      </c>
      <c r="D958">
        <v>1033.8862030580599</v>
      </c>
      <c r="E958" t="s">
        <v>2882</v>
      </c>
      <c r="F958" t="s">
        <v>3352</v>
      </c>
    </row>
    <row r="959" spans="1:6" x14ac:dyDescent="0.35">
      <c r="A959" t="str">
        <f t="shared" si="14"/>
        <v>ET13,48</v>
      </c>
      <c r="B959">
        <v>48</v>
      </c>
      <c r="C959">
        <v>991.56268886953603</v>
      </c>
      <c r="D959">
        <v>982.13984849887902</v>
      </c>
      <c r="E959" t="s">
        <v>2882</v>
      </c>
      <c r="F959" t="s">
        <v>3352</v>
      </c>
    </row>
    <row r="960" spans="1:6" x14ac:dyDescent="0.35">
      <c r="A960" t="str">
        <f t="shared" si="14"/>
        <v>ET13,49</v>
      </c>
      <c r="B960">
        <v>49</v>
      </c>
      <c r="C960">
        <v>949.23917468100694</v>
      </c>
      <c r="D960">
        <v>944.21407150672201</v>
      </c>
      <c r="E960" t="s">
        <v>2882</v>
      </c>
      <c r="F960" t="s">
        <v>3352</v>
      </c>
    </row>
    <row r="961" spans="1:6" x14ac:dyDescent="0.35">
      <c r="A961" t="str">
        <f t="shared" si="14"/>
        <v>ET13,50</v>
      </c>
      <c r="B961">
        <v>50</v>
      </c>
      <c r="C961">
        <v>906.91566049247899</v>
      </c>
      <c r="D961">
        <v>910.99971469989305</v>
      </c>
      <c r="E961" t="s">
        <v>2882</v>
      </c>
      <c r="F961" t="s">
        <v>3352</v>
      </c>
    </row>
    <row r="962" spans="1:6" x14ac:dyDescent="0.35">
      <c r="A962" t="str">
        <f t="shared" si="14"/>
        <v>ET13,51</v>
      </c>
      <c r="B962">
        <v>51</v>
      </c>
      <c r="C962">
        <v>864.59214630395002</v>
      </c>
      <c r="D962">
        <v>873.38762069669303</v>
      </c>
      <c r="E962" t="s">
        <v>2882</v>
      </c>
      <c r="F962" t="s">
        <v>3352</v>
      </c>
    </row>
    <row r="963" spans="1:6" x14ac:dyDescent="0.35">
      <c r="A963" t="str">
        <f t="shared" ref="A963:A1026" si="15">_xlfn.CONCAT(E963,",",B963)</f>
        <v>ET13,52</v>
      </c>
      <c r="B963">
        <v>52</v>
      </c>
      <c r="C963">
        <v>822.26863211542195</v>
      </c>
      <c r="D963">
        <v>822.26863211542195</v>
      </c>
      <c r="E963" t="s">
        <v>2882</v>
      </c>
      <c r="F963" t="s">
        <v>3352</v>
      </c>
    </row>
    <row r="964" spans="1:6" x14ac:dyDescent="0.35">
      <c r="A964" t="str">
        <f t="shared" si="15"/>
        <v>ET13,53</v>
      </c>
      <c r="B964">
        <v>53</v>
      </c>
      <c r="C964">
        <v>751.63232383578895</v>
      </c>
      <c r="D964">
        <v>751.92429020269196</v>
      </c>
      <c r="E964" t="s">
        <v>2882</v>
      </c>
      <c r="F964" t="s">
        <v>3352</v>
      </c>
    </row>
    <row r="965" spans="1:6" x14ac:dyDescent="0.35">
      <c r="A965" t="str">
        <f t="shared" si="15"/>
        <v>ET13,54</v>
      </c>
      <c r="B965">
        <v>54</v>
      </c>
      <c r="C965">
        <v>680.99601555615595</v>
      </c>
      <c r="D965">
        <v>670.19893071835099</v>
      </c>
      <c r="E965" t="s">
        <v>2882</v>
      </c>
      <c r="F965" t="s">
        <v>3352</v>
      </c>
    </row>
    <row r="966" spans="1:6" x14ac:dyDescent="0.35">
      <c r="A966" t="str">
        <f t="shared" si="15"/>
        <v>ET13,55</v>
      </c>
      <c r="B966">
        <v>55</v>
      </c>
      <c r="C966">
        <v>610.35970727652204</v>
      </c>
      <c r="D966">
        <v>588.32758805055801</v>
      </c>
      <c r="E966" t="s">
        <v>2882</v>
      </c>
      <c r="F966" t="s">
        <v>3352</v>
      </c>
    </row>
    <row r="967" spans="1:6" x14ac:dyDescent="0.35">
      <c r="A967" t="str">
        <f t="shared" si="15"/>
        <v>ET13,56</v>
      </c>
      <c r="B967">
        <v>56</v>
      </c>
      <c r="C967">
        <v>539.72339899688905</v>
      </c>
      <c r="D967">
        <v>517.54529658747401</v>
      </c>
      <c r="E967" t="s">
        <v>2882</v>
      </c>
      <c r="F967" t="s">
        <v>3352</v>
      </c>
    </row>
    <row r="968" spans="1:6" x14ac:dyDescent="0.35">
      <c r="A968" t="str">
        <f t="shared" si="15"/>
        <v>ET13,57</v>
      </c>
      <c r="B968">
        <v>57</v>
      </c>
      <c r="C968">
        <v>469.08709071725599</v>
      </c>
      <c r="D968">
        <v>469.08709071725599</v>
      </c>
      <c r="E968" t="s">
        <v>2882</v>
      </c>
      <c r="F968" t="s">
        <v>3352</v>
      </c>
    </row>
    <row r="969" spans="1:6" x14ac:dyDescent="0.35">
      <c r="A969" t="str">
        <f t="shared" si="15"/>
        <v>ET13,58</v>
      </c>
      <c r="B969">
        <v>58</v>
      </c>
      <c r="C969">
        <v>470.51892060890799</v>
      </c>
      <c r="D969">
        <v>450.35890635871101</v>
      </c>
      <c r="E969" t="s">
        <v>2882</v>
      </c>
      <c r="F969" t="s">
        <v>3352</v>
      </c>
    </row>
    <row r="970" spans="1:6" x14ac:dyDescent="0.35">
      <c r="A970" t="str">
        <f t="shared" si="15"/>
        <v>ET13,59</v>
      </c>
      <c r="B970">
        <v>59</v>
      </c>
      <c r="C970">
        <v>471.95075050055902</v>
      </c>
      <c r="D970">
        <v>453.45028555322801</v>
      </c>
      <c r="E970" t="s">
        <v>2882</v>
      </c>
      <c r="F970" t="s">
        <v>3352</v>
      </c>
    </row>
    <row r="971" spans="1:6" x14ac:dyDescent="0.35">
      <c r="A971" t="str">
        <f t="shared" si="15"/>
        <v>ET13,60</v>
      </c>
      <c r="B971">
        <v>60</v>
      </c>
      <c r="C971">
        <v>473.38258039221103</v>
      </c>
      <c r="D971">
        <v>466.62167187284302</v>
      </c>
      <c r="E971" t="s">
        <v>2882</v>
      </c>
      <c r="F971" t="s">
        <v>3352</v>
      </c>
    </row>
    <row r="972" spans="1:6" x14ac:dyDescent="0.35">
      <c r="A972" t="str">
        <f t="shared" si="15"/>
        <v>ET13,61</v>
      </c>
      <c r="B972">
        <v>61</v>
      </c>
      <c r="C972">
        <v>474.814410283862</v>
      </c>
      <c r="D972">
        <v>478.13350888959297</v>
      </c>
      <c r="E972" t="s">
        <v>2882</v>
      </c>
      <c r="F972" t="s">
        <v>3352</v>
      </c>
    </row>
    <row r="973" spans="1:6" x14ac:dyDescent="0.35">
      <c r="A973" t="str">
        <f t="shared" si="15"/>
        <v>ET13,62</v>
      </c>
      <c r="B973">
        <v>62</v>
      </c>
      <c r="C973">
        <v>476.246240175514</v>
      </c>
      <c r="D973">
        <v>476.246240175514</v>
      </c>
      <c r="E973" t="s">
        <v>2882</v>
      </c>
      <c r="F973" t="s">
        <v>3352</v>
      </c>
    </row>
    <row r="974" spans="1:6" x14ac:dyDescent="0.35">
      <c r="A974" t="str">
        <f t="shared" si="15"/>
        <v>ET13,63</v>
      </c>
      <c r="B974">
        <v>63</v>
      </c>
      <c r="C974">
        <v>436.07005197558402</v>
      </c>
      <c r="D974">
        <v>452.58372101073701</v>
      </c>
      <c r="E974" t="s">
        <v>2882</v>
      </c>
      <c r="F974" t="s">
        <v>3352</v>
      </c>
    </row>
    <row r="975" spans="1:6" x14ac:dyDescent="0.35">
      <c r="A975" t="str">
        <f t="shared" si="15"/>
        <v>ET13,64</v>
      </c>
      <c r="B975">
        <v>64</v>
      </c>
      <c r="C975">
        <v>395.89386377565398</v>
      </c>
      <c r="D975">
        <v>412.22345350777499</v>
      </c>
      <c r="E975" t="s">
        <v>2882</v>
      </c>
      <c r="F975" t="s">
        <v>3352</v>
      </c>
    </row>
    <row r="976" spans="1:6" x14ac:dyDescent="0.35">
      <c r="A976" t="str">
        <f t="shared" si="15"/>
        <v>ET13,65</v>
      </c>
      <c r="B976">
        <v>65</v>
      </c>
      <c r="C976">
        <v>355.717675575724</v>
      </c>
      <c r="D976">
        <v>363.606351487236</v>
      </c>
      <c r="E976" t="s">
        <v>2882</v>
      </c>
      <c r="F976" t="s">
        <v>3352</v>
      </c>
    </row>
    <row r="977" spans="1:6" x14ac:dyDescent="0.35">
      <c r="A977" t="str">
        <f t="shared" si="15"/>
        <v>ET13,66</v>
      </c>
      <c r="B977">
        <v>66</v>
      </c>
      <c r="C977">
        <v>315.54148737579402</v>
      </c>
      <c r="D977">
        <v>315.17332876973001</v>
      </c>
      <c r="E977" t="s">
        <v>2882</v>
      </c>
      <c r="F977" t="s">
        <v>3352</v>
      </c>
    </row>
    <row r="978" spans="1:6" x14ac:dyDescent="0.35">
      <c r="A978" t="str">
        <f t="shared" si="15"/>
        <v>ET13,67</v>
      </c>
      <c r="B978">
        <v>67</v>
      </c>
      <c r="C978">
        <v>275.36529917586398</v>
      </c>
      <c r="D978">
        <v>275.36529917586398</v>
      </c>
      <c r="E978" t="s">
        <v>2882</v>
      </c>
      <c r="F978" t="s">
        <v>3352</v>
      </c>
    </row>
    <row r="979" spans="1:6" x14ac:dyDescent="0.35">
      <c r="A979" t="str">
        <f t="shared" si="15"/>
        <v>ET13,68</v>
      </c>
      <c r="B979">
        <v>68</v>
      </c>
      <c r="C979">
        <v>263.15269365556401</v>
      </c>
      <c r="D979">
        <v>250.32853844458199</v>
      </c>
      <c r="E979" t="s">
        <v>2882</v>
      </c>
      <c r="F979" t="s">
        <v>3352</v>
      </c>
    </row>
    <row r="980" spans="1:6" x14ac:dyDescent="0.35">
      <c r="A980" t="str">
        <f t="shared" si="15"/>
        <v>ET13,69</v>
      </c>
      <c r="B980">
        <v>69</v>
      </c>
      <c r="C980">
        <v>250.94008813526301</v>
      </c>
      <c r="D980">
        <v>237.03076998816999</v>
      </c>
      <c r="E980" t="s">
        <v>2882</v>
      </c>
      <c r="F980" t="s">
        <v>3352</v>
      </c>
    </row>
    <row r="981" spans="1:6" x14ac:dyDescent="0.35">
      <c r="A981" t="str">
        <f t="shared" si="15"/>
        <v>ET13,70</v>
      </c>
      <c r="B981">
        <v>70</v>
      </c>
      <c r="C981">
        <v>238.72748261496301</v>
      </c>
      <c r="D981">
        <v>230.14507913724901</v>
      </c>
      <c r="E981" t="s">
        <v>2882</v>
      </c>
      <c r="F981" t="s">
        <v>3352</v>
      </c>
    </row>
    <row r="982" spans="1:6" x14ac:dyDescent="0.35">
      <c r="A982" t="str">
        <f t="shared" si="15"/>
        <v>ET13,71</v>
      </c>
      <c r="B982">
        <v>71</v>
      </c>
      <c r="C982">
        <v>226.51487709466201</v>
      </c>
      <c r="D982">
        <v>224.34455122243901</v>
      </c>
      <c r="E982" t="s">
        <v>2882</v>
      </c>
      <c r="F982" t="s">
        <v>3352</v>
      </c>
    </row>
    <row r="983" spans="1:6" x14ac:dyDescent="0.35">
      <c r="A983" t="str">
        <f t="shared" si="15"/>
        <v>ET13,72</v>
      </c>
      <c r="B983">
        <v>72</v>
      </c>
      <c r="C983">
        <v>214.30227157436201</v>
      </c>
      <c r="D983">
        <v>214.30227157436201</v>
      </c>
      <c r="E983" t="s">
        <v>2882</v>
      </c>
      <c r="F983" t="s">
        <v>3352</v>
      </c>
    </row>
    <row r="984" spans="1:6" x14ac:dyDescent="0.35">
      <c r="A984" t="str">
        <f t="shared" si="15"/>
        <v>ET13,73</v>
      </c>
      <c r="B984">
        <v>73</v>
      </c>
      <c r="C984">
        <v>189.89870527576599</v>
      </c>
      <c r="D984">
        <v>196.117420373036</v>
      </c>
      <c r="E984" t="s">
        <v>2882</v>
      </c>
      <c r="F984" t="s">
        <v>3352</v>
      </c>
    </row>
    <row r="985" spans="1:6" x14ac:dyDescent="0.35">
      <c r="A985" t="str">
        <f t="shared" si="15"/>
        <v>ET13,74</v>
      </c>
      <c r="B985">
        <v>74</v>
      </c>
      <c r="C985">
        <v>165.49513897716901</v>
      </c>
      <c r="D985">
        <v>171.59355719606901</v>
      </c>
      <c r="E985" t="s">
        <v>2882</v>
      </c>
      <c r="F985" t="s">
        <v>3352</v>
      </c>
    </row>
    <row r="986" spans="1:6" x14ac:dyDescent="0.35">
      <c r="A986" t="str">
        <f t="shared" si="15"/>
        <v>ET13,75</v>
      </c>
      <c r="B986">
        <v>75</v>
      </c>
      <c r="C986">
        <v>141.09157267857299</v>
      </c>
      <c r="D986">
        <v>143.96033647046701</v>
      </c>
      <c r="E986" t="s">
        <v>2882</v>
      </c>
      <c r="F986" t="s">
        <v>3352</v>
      </c>
    </row>
    <row r="987" spans="1:6" x14ac:dyDescent="0.35">
      <c r="A987" t="str">
        <f t="shared" si="15"/>
        <v>ET13,76</v>
      </c>
      <c r="B987">
        <v>76</v>
      </c>
      <c r="C987">
        <v>116.688006379977</v>
      </c>
      <c r="D987">
        <v>116.447412623236</v>
      </c>
      <c r="E987" t="s">
        <v>2882</v>
      </c>
      <c r="F987" t="s">
        <v>3352</v>
      </c>
    </row>
    <row r="988" spans="1:6" x14ac:dyDescent="0.35">
      <c r="A988" t="str">
        <f t="shared" si="15"/>
        <v>ET13,77</v>
      </c>
      <c r="B988">
        <v>77</v>
      </c>
      <c r="C988">
        <v>92.284440081380197</v>
      </c>
      <c r="D988">
        <v>92.284440081380197</v>
      </c>
      <c r="E988" t="s">
        <v>2882</v>
      </c>
      <c r="F988" t="s">
        <v>3352</v>
      </c>
    </row>
    <row r="989" spans="1:6" x14ac:dyDescent="0.35">
      <c r="A989" t="str">
        <f t="shared" si="15"/>
        <v>ET13,78</v>
      </c>
      <c r="B989">
        <v>78</v>
      </c>
      <c r="C989">
        <v>81.761152065104199</v>
      </c>
      <c r="D989">
        <v>73.940363256723103</v>
      </c>
      <c r="E989" t="s">
        <v>2882</v>
      </c>
      <c r="F989" t="s">
        <v>3352</v>
      </c>
    </row>
    <row r="990" spans="1:6" x14ac:dyDescent="0.35">
      <c r="A990" t="str">
        <f t="shared" si="15"/>
        <v>ET13,79</v>
      </c>
      <c r="B990">
        <v>79</v>
      </c>
      <c r="C990">
        <v>71.237864048828101</v>
      </c>
      <c r="D990">
        <v>60.841286500352197</v>
      </c>
      <c r="E990" t="s">
        <v>2882</v>
      </c>
      <c r="F990" t="s">
        <v>3352</v>
      </c>
    </row>
    <row r="991" spans="1:6" x14ac:dyDescent="0.35">
      <c r="A991" t="str">
        <f t="shared" si="15"/>
        <v>ET13,80</v>
      </c>
      <c r="B991">
        <v>80</v>
      </c>
      <c r="C991">
        <v>60.714576032552102</v>
      </c>
      <c r="D991">
        <v>51.652604148171797</v>
      </c>
      <c r="E991" t="s">
        <v>2882</v>
      </c>
      <c r="F991" t="s">
        <v>3352</v>
      </c>
    </row>
    <row r="992" spans="1:6" x14ac:dyDescent="0.35">
      <c r="A992" t="str">
        <f t="shared" si="15"/>
        <v>ET13,81</v>
      </c>
      <c r="B992">
        <v>81</v>
      </c>
      <c r="C992">
        <v>50.191288016275998</v>
      </c>
      <c r="D992">
        <v>45.039710536086197</v>
      </c>
      <c r="E992" t="s">
        <v>2882</v>
      </c>
      <c r="F992" t="s">
        <v>3352</v>
      </c>
    </row>
    <row r="993" spans="1:6" x14ac:dyDescent="0.35">
      <c r="A993" t="str">
        <f t="shared" si="15"/>
        <v>ET13,82</v>
      </c>
      <c r="B993">
        <v>82</v>
      </c>
      <c r="C993">
        <v>39.667999999999999</v>
      </c>
      <c r="D993">
        <v>39.667999999999999</v>
      </c>
      <c r="E993" t="s">
        <v>2882</v>
      </c>
      <c r="F993" t="s">
        <v>3352</v>
      </c>
    </row>
    <row r="994" spans="1:6" x14ac:dyDescent="0.35">
      <c r="A994" t="str">
        <f t="shared" si="15"/>
        <v>ET13,83</v>
      </c>
      <c r="B994">
        <v>83</v>
      </c>
      <c r="C994">
        <v>34.825600000000001</v>
      </c>
      <c r="D994">
        <v>34.448786914087698</v>
      </c>
      <c r="E994" t="s">
        <v>2882</v>
      </c>
      <c r="F994" t="s">
        <v>3352</v>
      </c>
    </row>
    <row r="995" spans="1:6" x14ac:dyDescent="0.35">
      <c r="A995" t="str">
        <f t="shared" si="15"/>
        <v>ET13,84</v>
      </c>
      <c r="B995">
        <v>84</v>
      </c>
      <c r="C995">
        <v>29.9832</v>
      </c>
      <c r="D995">
        <v>29.2770658056053</v>
      </c>
      <c r="E995" t="s">
        <v>2882</v>
      </c>
      <c r="F995" t="s">
        <v>3352</v>
      </c>
    </row>
    <row r="996" spans="1:6" x14ac:dyDescent="0.35">
      <c r="A996" t="str">
        <f t="shared" si="15"/>
        <v>ET13,85</v>
      </c>
      <c r="B996">
        <v>85</v>
      </c>
      <c r="C996">
        <v>25.140799999999999</v>
      </c>
      <c r="D996">
        <v>24.293751240079001</v>
      </c>
      <c r="E996" t="s">
        <v>2882</v>
      </c>
      <c r="F996" t="s">
        <v>3352</v>
      </c>
    </row>
    <row r="997" spans="1:6" x14ac:dyDescent="0.35">
      <c r="A997" t="str">
        <f t="shared" si="15"/>
        <v>ET13,86</v>
      </c>
      <c r="B997">
        <v>86</v>
      </c>
      <c r="C997">
        <v>20.298400000000001</v>
      </c>
      <c r="D997">
        <v>19.639757783035201</v>
      </c>
      <c r="E997" t="s">
        <v>2882</v>
      </c>
      <c r="F997" t="s">
        <v>3352</v>
      </c>
    </row>
    <row r="998" spans="1:6" x14ac:dyDescent="0.35">
      <c r="A998" t="str">
        <f t="shared" si="15"/>
        <v>ET13,87</v>
      </c>
      <c r="B998">
        <v>87</v>
      </c>
      <c r="C998">
        <v>15.456</v>
      </c>
      <c r="D998">
        <v>15.456</v>
      </c>
      <c r="E998" t="s">
        <v>2882</v>
      </c>
      <c r="F998" t="s">
        <v>3352</v>
      </c>
    </row>
    <row r="999" spans="1:6" x14ac:dyDescent="0.35">
      <c r="A999" t="str">
        <f t="shared" si="15"/>
        <v>ET13,88</v>
      </c>
      <c r="B999">
        <v>88</v>
      </c>
      <c r="C999">
        <v>12.9328</v>
      </c>
      <c r="D999">
        <v>11.853930408592801</v>
      </c>
      <c r="E999" t="s">
        <v>2882</v>
      </c>
      <c r="F999" t="s">
        <v>3352</v>
      </c>
    </row>
    <row r="1000" spans="1:6" x14ac:dyDescent="0.35">
      <c r="A1000" t="str">
        <f t="shared" si="15"/>
        <v>ET13,89</v>
      </c>
      <c r="B1000">
        <v>89</v>
      </c>
      <c r="C1000">
        <v>10.409599999999999</v>
      </c>
      <c r="D1000">
        <v>8.8271533348048195</v>
      </c>
      <c r="E1000" t="s">
        <v>2882</v>
      </c>
      <c r="F1000" t="s">
        <v>3352</v>
      </c>
    </row>
    <row r="1001" spans="1:6" x14ac:dyDescent="0.35">
      <c r="A1001" t="str">
        <f t="shared" si="15"/>
        <v>ET13,90</v>
      </c>
      <c r="B1001">
        <v>90</v>
      </c>
      <c r="C1001">
        <v>7.8864000000000001</v>
      </c>
      <c r="D1001">
        <v>6.3398110567204897</v>
      </c>
      <c r="E1001" t="s">
        <v>2882</v>
      </c>
      <c r="F1001" t="s">
        <v>3352</v>
      </c>
    </row>
    <row r="1002" spans="1:6" x14ac:dyDescent="0.35">
      <c r="A1002" t="str">
        <f t="shared" si="15"/>
        <v>ET13,91</v>
      </c>
      <c r="B1002">
        <v>91</v>
      </c>
      <c r="C1002">
        <v>5.3632</v>
      </c>
      <c r="D1002">
        <v>4.3560458524241001</v>
      </c>
      <c r="E1002" t="s">
        <v>2882</v>
      </c>
      <c r="F1002" t="s">
        <v>3352</v>
      </c>
    </row>
    <row r="1003" spans="1:6" x14ac:dyDescent="0.35">
      <c r="A1003" t="str">
        <f t="shared" si="15"/>
        <v>ET13,92</v>
      </c>
      <c r="B1003">
        <v>92</v>
      </c>
      <c r="C1003">
        <v>2.84</v>
      </c>
      <c r="D1003">
        <v>2.84</v>
      </c>
      <c r="E1003" t="s">
        <v>2882</v>
      </c>
      <c r="F1003" t="s">
        <v>3352</v>
      </c>
    </row>
    <row r="1004" spans="1:6" x14ac:dyDescent="0.35">
      <c r="A1004" t="str">
        <f t="shared" si="15"/>
        <v>ET13,93</v>
      </c>
      <c r="B1004">
        <v>93</v>
      </c>
      <c r="C1004">
        <v>2.3039999999999998</v>
      </c>
      <c r="D1004">
        <v>1.7489314515412</v>
      </c>
      <c r="E1004" t="s">
        <v>2882</v>
      </c>
      <c r="F1004" t="s">
        <v>3352</v>
      </c>
    </row>
    <row r="1005" spans="1:6" x14ac:dyDescent="0.35">
      <c r="A1005" t="str">
        <f t="shared" si="15"/>
        <v>ET13,94</v>
      </c>
      <c r="B1005">
        <v>94</v>
      </c>
      <c r="C1005">
        <v>1.768</v>
      </c>
      <c r="D1005">
        <v>1.0125608551754199</v>
      </c>
      <c r="E1005" t="s">
        <v>2882</v>
      </c>
      <c r="F1005" t="s">
        <v>3352</v>
      </c>
    </row>
    <row r="1006" spans="1:6" x14ac:dyDescent="0.35">
      <c r="A1006" t="str">
        <f t="shared" si="15"/>
        <v>ET13,95</v>
      </c>
      <c r="B1006">
        <v>95</v>
      </c>
      <c r="C1006">
        <v>1.232</v>
      </c>
      <c r="D1006">
        <v>0.55372453303903402</v>
      </c>
      <c r="E1006" t="s">
        <v>2882</v>
      </c>
      <c r="F1006" t="s">
        <v>3352</v>
      </c>
    </row>
    <row r="1007" spans="1:6" x14ac:dyDescent="0.35">
      <c r="A1007" t="str">
        <f t="shared" si="15"/>
        <v>ET13,96</v>
      </c>
      <c r="B1007">
        <v>96</v>
      </c>
      <c r="C1007">
        <v>0.69599999999999995</v>
      </c>
      <c r="D1007">
        <v>0.29525880726843201</v>
      </c>
      <c r="E1007" t="s">
        <v>2882</v>
      </c>
      <c r="F1007" t="s">
        <v>3352</v>
      </c>
    </row>
    <row r="1008" spans="1:6" x14ac:dyDescent="0.35">
      <c r="A1008" t="str">
        <f t="shared" si="15"/>
        <v>ET13,97</v>
      </c>
      <c r="B1008">
        <v>97</v>
      </c>
      <c r="C1008">
        <v>0.16</v>
      </c>
      <c r="D1008">
        <v>0.159999999999998</v>
      </c>
      <c r="E1008" t="s">
        <v>2882</v>
      </c>
      <c r="F1008" t="s">
        <v>3352</v>
      </c>
    </row>
    <row r="1009" spans="1:6" x14ac:dyDescent="0.35">
      <c r="A1009" t="str">
        <f t="shared" si="15"/>
        <v>ET13,98</v>
      </c>
      <c r="B1009">
        <v>98</v>
      </c>
      <c r="C1009">
        <v>0.10666666666666701</v>
      </c>
      <c r="D1009">
        <v>8.1087088534136806E-2</v>
      </c>
      <c r="E1009" t="s">
        <v>2882</v>
      </c>
      <c r="F1009" t="s">
        <v>3352</v>
      </c>
    </row>
    <row r="1010" spans="1:6" x14ac:dyDescent="0.35">
      <c r="A1010" t="str">
        <f t="shared" si="15"/>
        <v>ET13,99</v>
      </c>
      <c r="B1010">
        <v>99</v>
      </c>
      <c r="C1010">
        <v>5.3333333333333302E-2</v>
      </c>
      <c r="D1010">
        <v>3.2869670827309398E-2</v>
      </c>
      <c r="E1010" t="s">
        <v>2882</v>
      </c>
      <c r="F1010" t="s">
        <v>3352</v>
      </c>
    </row>
    <row r="1011" spans="1:6" x14ac:dyDescent="0.35">
      <c r="A1011" t="str">
        <f t="shared" si="15"/>
        <v>ET13,100</v>
      </c>
      <c r="B1011">
        <v>100</v>
      </c>
      <c r="C1011">
        <v>0</v>
      </c>
      <c r="D1011">
        <v>2.7755575615628901E-17</v>
      </c>
      <c r="E1011" t="s">
        <v>2882</v>
      </c>
      <c r="F1011" t="s">
        <v>3352</v>
      </c>
    </row>
    <row r="1012" spans="1:6" x14ac:dyDescent="0.35">
      <c r="A1012" t="str">
        <f t="shared" si="15"/>
        <v>ET14,&lt;1</v>
      </c>
      <c r="B1012" t="s">
        <v>119</v>
      </c>
      <c r="C1012">
        <v>32259.348363568999</v>
      </c>
      <c r="D1012">
        <v>32259.348363568999</v>
      </c>
      <c r="E1012" t="s">
        <v>2884</v>
      </c>
      <c r="F1012" t="s">
        <v>3348</v>
      </c>
    </row>
    <row r="1013" spans="1:6" x14ac:dyDescent="0.35">
      <c r="A1013" t="str">
        <f t="shared" si="15"/>
        <v>ET14,1</v>
      </c>
      <c r="B1013">
        <v>1</v>
      </c>
      <c r="C1013">
        <v>31034.910696266099</v>
      </c>
      <c r="D1013">
        <v>31049.474597315198</v>
      </c>
      <c r="E1013" t="s">
        <v>2884</v>
      </c>
      <c r="F1013" t="s">
        <v>3348</v>
      </c>
    </row>
    <row r="1014" spans="1:6" x14ac:dyDescent="0.35">
      <c r="A1014" t="str">
        <f t="shared" si="15"/>
        <v>ET14,2</v>
      </c>
      <c r="B1014">
        <v>2</v>
      </c>
      <c r="C1014">
        <v>29810.473028963199</v>
      </c>
      <c r="D1014">
        <v>29810.473028963301</v>
      </c>
      <c r="E1014" t="s">
        <v>2884</v>
      </c>
      <c r="F1014" t="s">
        <v>3348</v>
      </c>
    </row>
    <row r="1015" spans="1:6" x14ac:dyDescent="0.35">
      <c r="A1015" t="str">
        <f t="shared" si="15"/>
        <v>ET14,3</v>
      </c>
      <c r="B1015">
        <v>3</v>
      </c>
      <c r="C1015">
        <v>28721.9275669087</v>
      </c>
      <c r="D1015">
        <v>28530.8852215062</v>
      </c>
      <c r="E1015" t="s">
        <v>2884</v>
      </c>
      <c r="F1015" t="s">
        <v>3348</v>
      </c>
    </row>
    <row r="1016" spans="1:6" x14ac:dyDescent="0.35">
      <c r="A1016" t="str">
        <f t="shared" si="15"/>
        <v>ET14,4</v>
      </c>
      <c r="B1016">
        <v>4</v>
      </c>
      <c r="C1016">
        <v>27633.382104854201</v>
      </c>
      <c r="D1016">
        <v>27269.930198301699</v>
      </c>
      <c r="E1016" t="s">
        <v>2884</v>
      </c>
      <c r="F1016" t="s">
        <v>3348</v>
      </c>
    </row>
    <row r="1017" spans="1:6" x14ac:dyDescent="0.35">
      <c r="A1017" t="str">
        <f t="shared" si="15"/>
        <v>ET14,5</v>
      </c>
      <c r="B1017">
        <v>5</v>
      </c>
      <c r="C1017">
        <v>26544.836642799699</v>
      </c>
      <c r="D1017">
        <v>26104.4963477985</v>
      </c>
      <c r="E1017" t="s">
        <v>2884</v>
      </c>
      <c r="F1017" t="s">
        <v>3348</v>
      </c>
    </row>
    <row r="1018" spans="1:6" x14ac:dyDescent="0.35">
      <c r="A1018" t="str">
        <f t="shared" si="15"/>
        <v>ET14,6</v>
      </c>
      <c r="B1018">
        <v>6</v>
      </c>
      <c r="C1018">
        <v>25456.291180745098</v>
      </c>
      <c r="D1018">
        <v>25111.472058445201</v>
      </c>
      <c r="E1018" t="s">
        <v>2884</v>
      </c>
      <c r="F1018" t="s">
        <v>3348</v>
      </c>
    </row>
    <row r="1019" spans="1:6" x14ac:dyDescent="0.35">
      <c r="A1019" t="str">
        <f t="shared" si="15"/>
        <v>ET14,7</v>
      </c>
      <c r="B1019">
        <v>7</v>
      </c>
      <c r="C1019">
        <v>24367.745718690599</v>
      </c>
      <c r="D1019">
        <v>24367.745718690599</v>
      </c>
      <c r="E1019" t="s">
        <v>2884</v>
      </c>
      <c r="F1019" t="s">
        <v>3348</v>
      </c>
    </row>
    <row r="1020" spans="1:6" x14ac:dyDescent="0.35">
      <c r="A1020" t="str">
        <f t="shared" si="15"/>
        <v>ET14,8</v>
      </c>
      <c r="B1020">
        <v>8</v>
      </c>
      <c r="C1020">
        <v>24772.577107527701</v>
      </c>
      <c r="D1020">
        <v>23944.7035234096</v>
      </c>
      <c r="E1020" t="s">
        <v>2884</v>
      </c>
      <c r="F1020" t="s">
        <v>3348</v>
      </c>
    </row>
    <row r="1021" spans="1:6" x14ac:dyDescent="0.35">
      <c r="A1021" t="str">
        <f t="shared" si="15"/>
        <v>ET14,9</v>
      </c>
      <c r="B1021">
        <v>9</v>
      </c>
      <c r="C1021">
        <v>25177.408496364798</v>
      </c>
      <c r="D1021">
        <v>23891.722893181901</v>
      </c>
      <c r="E1021" t="s">
        <v>2884</v>
      </c>
      <c r="F1021" t="s">
        <v>3348</v>
      </c>
    </row>
    <row r="1022" spans="1:6" x14ac:dyDescent="0.35">
      <c r="A1022" t="str">
        <f t="shared" si="15"/>
        <v>ET14,10</v>
      </c>
      <c r="B1022">
        <v>10</v>
      </c>
      <c r="C1022">
        <v>25582.239885202001</v>
      </c>
      <c r="D1022">
        <v>24252.679055013199</v>
      </c>
      <c r="E1022" t="s">
        <v>2884</v>
      </c>
      <c r="F1022" t="s">
        <v>3348</v>
      </c>
    </row>
    <row r="1023" spans="1:6" x14ac:dyDescent="0.35">
      <c r="A1023" t="str">
        <f t="shared" si="15"/>
        <v>ET14,11</v>
      </c>
      <c r="B1023">
        <v>11</v>
      </c>
      <c r="C1023">
        <v>25987.071274039099</v>
      </c>
      <c r="D1023">
        <v>25071.4472359094</v>
      </c>
      <c r="E1023" t="s">
        <v>2884</v>
      </c>
      <c r="F1023" t="s">
        <v>3348</v>
      </c>
    </row>
    <row r="1024" spans="1:6" x14ac:dyDescent="0.35">
      <c r="A1024" t="str">
        <f t="shared" si="15"/>
        <v>ET14,12</v>
      </c>
      <c r="B1024">
        <v>12</v>
      </c>
      <c r="C1024">
        <v>26391.9026628762</v>
      </c>
      <c r="D1024">
        <v>26391.9026628762</v>
      </c>
      <c r="E1024" t="s">
        <v>2884</v>
      </c>
      <c r="F1024" t="s">
        <v>3348</v>
      </c>
    </row>
    <row r="1025" spans="1:6" x14ac:dyDescent="0.35">
      <c r="A1025" t="str">
        <f t="shared" si="15"/>
        <v>ET14,13</v>
      </c>
      <c r="B1025">
        <v>13</v>
      </c>
      <c r="C1025">
        <v>29004.412576449799</v>
      </c>
      <c r="D1025">
        <v>28237.115209293599</v>
      </c>
      <c r="E1025" t="s">
        <v>2884</v>
      </c>
      <c r="F1025" t="s">
        <v>3348</v>
      </c>
    </row>
    <row r="1026" spans="1:6" x14ac:dyDescent="0.35">
      <c r="A1026" t="str">
        <f t="shared" si="15"/>
        <v>ET14,14</v>
      </c>
      <c r="B1026">
        <v>14</v>
      </c>
      <c r="C1026">
        <v>31616.922490023298</v>
      </c>
      <c r="D1026">
        <v>30546.9333340382</v>
      </c>
      <c r="E1026" t="s">
        <v>2884</v>
      </c>
      <c r="F1026" t="s">
        <v>3348</v>
      </c>
    </row>
    <row r="1027" spans="1:6" x14ac:dyDescent="0.35">
      <c r="A1027" t="str">
        <f t="shared" ref="A1027:A1090" si="16">_xlfn.CONCAT(E1027,",",B1027)</f>
        <v>ET14,15</v>
      </c>
      <c r="B1027">
        <v>15</v>
      </c>
      <c r="C1027">
        <v>34229.432403596897</v>
      </c>
      <c r="D1027">
        <v>33240.400142361003</v>
      </c>
      <c r="E1027" t="s">
        <v>2884</v>
      </c>
      <c r="F1027" t="s">
        <v>3348</v>
      </c>
    </row>
    <row r="1028" spans="1:6" x14ac:dyDescent="0.35">
      <c r="A1028" t="str">
        <f t="shared" si="16"/>
        <v>ET14,16</v>
      </c>
      <c r="B1028">
        <v>16</v>
      </c>
      <c r="C1028">
        <v>36841.942317170397</v>
      </c>
      <c r="D1028">
        <v>36236.558739512599</v>
      </c>
      <c r="E1028" t="s">
        <v>2884</v>
      </c>
      <c r="F1028" t="s">
        <v>3348</v>
      </c>
    </row>
    <row r="1029" spans="1:6" x14ac:dyDescent="0.35">
      <c r="A1029" t="str">
        <f t="shared" si="16"/>
        <v>ET14,17</v>
      </c>
      <c r="B1029">
        <v>17</v>
      </c>
      <c r="C1029">
        <v>39454.452230743998</v>
      </c>
      <c r="D1029">
        <v>39454.452230743998</v>
      </c>
      <c r="E1029" t="s">
        <v>2884</v>
      </c>
      <c r="F1029" t="s">
        <v>3348</v>
      </c>
    </row>
    <row r="1030" spans="1:6" x14ac:dyDescent="0.35">
      <c r="A1030" t="str">
        <f t="shared" si="16"/>
        <v>ET14,18</v>
      </c>
      <c r="B1030">
        <v>18</v>
      </c>
      <c r="C1030">
        <v>42589.209628819197</v>
      </c>
      <c r="D1030">
        <v>42805.858020819898</v>
      </c>
      <c r="E1030" t="s">
        <v>2884</v>
      </c>
      <c r="F1030" t="s">
        <v>3348</v>
      </c>
    </row>
    <row r="1031" spans="1:6" x14ac:dyDescent="0.35">
      <c r="A1031" t="str">
        <f t="shared" si="16"/>
        <v>ET14,19</v>
      </c>
      <c r="B1031">
        <v>19</v>
      </c>
      <c r="C1031">
        <v>45723.967026894301</v>
      </c>
      <c r="D1031">
        <v>46173.490712560902</v>
      </c>
      <c r="E1031" t="s">
        <v>2884</v>
      </c>
      <c r="F1031" t="s">
        <v>3348</v>
      </c>
    </row>
    <row r="1032" spans="1:6" x14ac:dyDescent="0.35">
      <c r="A1032" t="str">
        <f t="shared" si="16"/>
        <v>ET14,20</v>
      </c>
      <c r="B1032">
        <v>20</v>
      </c>
      <c r="C1032">
        <v>48858.7244249695</v>
      </c>
      <c r="D1032">
        <v>49432.799208301498</v>
      </c>
      <c r="E1032" t="s">
        <v>2884</v>
      </c>
      <c r="F1032" t="s">
        <v>3348</v>
      </c>
    </row>
    <row r="1033" spans="1:6" x14ac:dyDescent="0.35">
      <c r="A1033" t="str">
        <f t="shared" si="16"/>
        <v>ET14,21</v>
      </c>
      <c r="B1033">
        <v>21</v>
      </c>
      <c r="C1033">
        <v>51993.481823044604</v>
      </c>
      <c r="D1033">
        <v>52459.232410376302</v>
      </c>
      <c r="E1033" t="s">
        <v>2884</v>
      </c>
      <c r="F1033" t="s">
        <v>3348</v>
      </c>
    </row>
    <row r="1034" spans="1:6" x14ac:dyDescent="0.35">
      <c r="A1034" t="str">
        <f t="shared" si="16"/>
        <v>ET14,22</v>
      </c>
      <c r="B1034">
        <v>22</v>
      </c>
      <c r="C1034">
        <v>55128.239221119802</v>
      </c>
      <c r="D1034">
        <v>55128.239221119802</v>
      </c>
      <c r="E1034" t="s">
        <v>2884</v>
      </c>
      <c r="F1034" t="s">
        <v>3348</v>
      </c>
    </row>
    <row r="1035" spans="1:6" x14ac:dyDescent="0.35">
      <c r="A1035" t="str">
        <f t="shared" si="16"/>
        <v>ET14,23</v>
      </c>
      <c r="B1035">
        <v>23</v>
      </c>
      <c r="C1035">
        <v>55529.926716552298</v>
      </c>
      <c r="D1035">
        <v>57302.341244560201</v>
      </c>
      <c r="E1035" t="s">
        <v>2884</v>
      </c>
      <c r="F1035" t="s">
        <v>3348</v>
      </c>
    </row>
    <row r="1036" spans="1:6" x14ac:dyDescent="0.35">
      <c r="A1036" t="str">
        <f t="shared" si="16"/>
        <v>ET14,24</v>
      </c>
      <c r="B1036">
        <v>24</v>
      </c>
      <c r="C1036">
        <v>55931.614211984801</v>
      </c>
      <c r="D1036">
        <v>58792.350891500202</v>
      </c>
      <c r="E1036" t="s">
        <v>2884</v>
      </c>
      <c r="F1036" t="s">
        <v>3348</v>
      </c>
    </row>
    <row r="1037" spans="1:6" x14ac:dyDescent="0.35">
      <c r="A1037" t="str">
        <f t="shared" si="16"/>
        <v>ET14,25</v>
      </c>
      <c r="B1037">
        <v>25</v>
      </c>
      <c r="C1037">
        <v>56333.301707417202</v>
      </c>
      <c r="D1037">
        <v>59396.153274436198</v>
      </c>
      <c r="E1037" t="s">
        <v>2884</v>
      </c>
      <c r="F1037" t="s">
        <v>3348</v>
      </c>
    </row>
    <row r="1038" spans="1:6" x14ac:dyDescent="0.35">
      <c r="A1038" t="str">
        <f t="shared" si="16"/>
        <v>ET14,26</v>
      </c>
      <c r="B1038">
        <v>26</v>
      </c>
      <c r="C1038">
        <v>56734.989202849698</v>
      </c>
      <c r="D1038">
        <v>58911.633505864796</v>
      </c>
      <c r="E1038" t="s">
        <v>2884</v>
      </c>
      <c r="F1038" t="s">
        <v>3348</v>
      </c>
    </row>
    <row r="1039" spans="1:6" x14ac:dyDescent="0.35">
      <c r="A1039" t="str">
        <f t="shared" si="16"/>
        <v>ET14,27</v>
      </c>
      <c r="B1039">
        <v>27</v>
      </c>
      <c r="C1039">
        <v>57136.676698282201</v>
      </c>
      <c r="D1039">
        <v>57136.676698282201</v>
      </c>
      <c r="E1039" t="s">
        <v>2884</v>
      </c>
      <c r="F1039" t="s">
        <v>3348</v>
      </c>
    </row>
    <row r="1040" spans="1:6" x14ac:dyDescent="0.35">
      <c r="A1040" t="str">
        <f t="shared" si="16"/>
        <v>ET14,28</v>
      </c>
      <c r="B1040">
        <v>28</v>
      </c>
      <c r="C1040">
        <v>53206.476646991803</v>
      </c>
      <c r="D1040">
        <v>53994.402847618898</v>
      </c>
      <c r="E1040" t="s">
        <v>2884</v>
      </c>
      <c r="F1040" t="s">
        <v>3348</v>
      </c>
    </row>
    <row r="1041" spans="1:6" x14ac:dyDescent="0.35">
      <c r="A1041" t="str">
        <f t="shared" si="16"/>
        <v>ET14,29</v>
      </c>
      <c r="B1041">
        <v>29</v>
      </c>
      <c r="C1041">
        <v>49276.276595701398</v>
      </c>
      <c r="D1041">
        <v>49908.871483541501</v>
      </c>
      <c r="E1041" t="s">
        <v>2884</v>
      </c>
      <c r="F1041" t="s">
        <v>3348</v>
      </c>
    </row>
    <row r="1042" spans="1:6" x14ac:dyDescent="0.35">
      <c r="A1042" t="str">
        <f t="shared" si="16"/>
        <v>ET14,30</v>
      </c>
      <c r="B1042">
        <v>30</v>
      </c>
      <c r="C1042">
        <v>45346.076544411</v>
      </c>
      <c r="D1042">
        <v>45429.377019150597</v>
      </c>
      <c r="E1042" t="s">
        <v>2884</v>
      </c>
      <c r="F1042" t="s">
        <v>3348</v>
      </c>
    </row>
    <row r="1043" spans="1:6" x14ac:dyDescent="0.35">
      <c r="A1043" t="str">
        <f t="shared" si="16"/>
        <v>ET14,31</v>
      </c>
      <c r="B1043">
        <v>31</v>
      </c>
      <c r="C1043">
        <v>41415.876493120602</v>
      </c>
      <c r="D1043">
        <v>41105.213867546598</v>
      </c>
      <c r="E1043" t="s">
        <v>2884</v>
      </c>
      <c r="F1043" t="s">
        <v>3348</v>
      </c>
    </row>
    <row r="1044" spans="1:6" x14ac:dyDescent="0.35">
      <c r="A1044" t="str">
        <f t="shared" si="16"/>
        <v>ET14,32</v>
      </c>
      <c r="B1044">
        <v>32</v>
      </c>
      <c r="C1044">
        <v>37485.676441830197</v>
      </c>
      <c r="D1044">
        <v>37485.676441830197</v>
      </c>
      <c r="E1044" t="s">
        <v>2884</v>
      </c>
      <c r="F1044" t="s">
        <v>3348</v>
      </c>
    </row>
    <row r="1045" spans="1:6" x14ac:dyDescent="0.35">
      <c r="A1045" t="str">
        <f t="shared" si="16"/>
        <v>ET14,33</v>
      </c>
      <c r="B1045">
        <v>33</v>
      </c>
      <c r="C1045">
        <v>35963.156232985697</v>
      </c>
      <c r="D1045">
        <v>34965.582321002097</v>
      </c>
      <c r="E1045" t="s">
        <v>2884</v>
      </c>
      <c r="F1045" t="s">
        <v>3348</v>
      </c>
    </row>
    <row r="1046" spans="1:6" x14ac:dyDescent="0.35">
      <c r="A1046" t="str">
        <f t="shared" si="16"/>
        <v>ET14,34</v>
      </c>
      <c r="B1046">
        <v>34</v>
      </c>
      <c r="C1046">
        <v>34440.636024141197</v>
      </c>
      <c r="D1046">
        <v>33321.841747664002</v>
      </c>
      <c r="E1046" t="s">
        <v>2884</v>
      </c>
      <c r="F1046" t="s">
        <v>3348</v>
      </c>
    </row>
    <row r="1047" spans="1:6" x14ac:dyDescent="0.35">
      <c r="A1047" t="str">
        <f t="shared" si="16"/>
        <v>ET14,35</v>
      </c>
      <c r="B1047">
        <v>35</v>
      </c>
      <c r="C1047">
        <v>32918.115815296602</v>
      </c>
      <c r="D1047">
        <v>32176.888130317599</v>
      </c>
      <c r="E1047" t="s">
        <v>2884</v>
      </c>
      <c r="F1047" t="s">
        <v>3348</v>
      </c>
    </row>
    <row r="1048" spans="1:6" x14ac:dyDescent="0.35">
      <c r="A1048" t="str">
        <f t="shared" si="16"/>
        <v>ET14,36</v>
      </c>
      <c r="B1048">
        <v>36</v>
      </c>
      <c r="C1048">
        <v>31395.595606452101</v>
      </c>
      <c r="D1048">
        <v>31153.154877464902</v>
      </c>
      <c r="E1048" t="s">
        <v>2884</v>
      </c>
      <c r="F1048" t="s">
        <v>3348</v>
      </c>
    </row>
    <row r="1049" spans="1:6" x14ac:dyDescent="0.35">
      <c r="A1049" t="str">
        <f t="shared" si="16"/>
        <v>ET14,37</v>
      </c>
      <c r="B1049">
        <v>37</v>
      </c>
      <c r="C1049">
        <v>29873.075397607601</v>
      </c>
      <c r="D1049">
        <v>29873.075397607601</v>
      </c>
      <c r="E1049" t="s">
        <v>2884</v>
      </c>
      <c r="F1049" t="s">
        <v>3348</v>
      </c>
    </row>
    <row r="1050" spans="1:6" x14ac:dyDescent="0.35">
      <c r="A1050" t="str">
        <f t="shared" si="16"/>
        <v>ET14,38</v>
      </c>
      <c r="B1050">
        <v>38</v>
      </c>
      <c r="C1050">
        <v>27782.322804307001</v>
      </c>
      <c r="D1050">
        <v>28063.136367569899</v>
      </c>
      <c r="E1050" t="s">
        <v>2884</v>
      </c>
      <c r="F1050" t="s">
        <v>3348</v>
      </c>
    </row>
    <row r="1051" spans="1:6" x14ac:dyDescent="0.35">
      <c r="A1051" t="str">
        <f t="shared" si="16"/>
        <v>ET14,39</v>
      </c>
      <c r="B1051">
        <v>39</v>
      </c>
      <c r="C1051">
        <v>25691.570211006401</v>
      </c>
      <c r="D1051">
        <v>25866.037537464999</v>
      </c>
      <c r="E1051" t="s">
        <v>2884</v>
      </c>
      <c r="F1051" t="s">
        <v>3348</v>
      </c>
    </row>
    <row r="1052" spans="1:6" x14ac:dyDescent="0.35">
      <c r="A1052" t="str">
        <f t="shared" si="16"/>
        <v>ET14,40</v>
      </c>
      <c r="B1052">
        <v>40</v>
      </c>
      <c r="C1052">
        <v>23600.817617705699</v>
      </c>
      <c r="D1052">
        <v>23528.531925728799</v>
      </c>
      <c r="E1052" t="s">
        <v>2884</v>
      </c>
      <c r="F1052" t="s">
        <v>3348</v>
      </c>
    </row>
    <row r="1053" spans="1:6" x14ac:dyDescent="0.35">
      <c r="A1053" t="str">
        <f t="shared" si="16"/>
        <v>ET14,41</v>
      </c>
      <c r="B1053">
        <v>41</v>
      </c>
      <c r="C1053">
        <v>21510.065024405099</v>
      </c>
      <c r="D1053">
        <v>21297.372550796699</v>
      </c>
      <c r="E1053" t="s">
        <v>2884</v>
      </c>
      <c r="F1053" t="s">
        <v>3348</v>
      </c>
    </row>
    <row r="1054" spans="1:6" x14ac:dyDescent="0.35">
      <c r="A1054" t="str">
        <f t="shared" si="16"/>
        <v>ET14,42</v>
      </c>
      <c r="B1054">
        <v>42</v>
      </c>
      <c r="C1054">
        <v>19419.312431104499</v>
      </c>
      <c r="D1054">
        <v>19419.312431104499</v>
      </c>
      <c r="E1054" t="s">
        <v>2884</v>
      </c>
      <c r="F1054" t="s">
        <v>3348</v>
      </c>
    </row>
    <row r="1055" spans="1:6" x14ac:dyDescent="0.35">
      <c r="A1055" t="str">
        <f t="shared" si="16"/>
        <v>ET14,43</v>
      </c>
      <c r="B1055">
        <v>43</v>
      </c>
      <c r="C1055">
        <v>18636.690962068002</v>
      </c>
      <c r="D1055">
        <v>18073.4593753232</v>
      </c>
      <c r="E1055" t="s">
        <v>2884</v>
      </c>
      <c r="F1055" t="s">
        <v>3348</v>
      </c>
    </row>
    <row r="1056" spans="1:6" x14ac:dyDescent="0.35">
      <c r="A1056" t="str">
        <f t="shared" si="16"/>
        <v>ET14,44</v>
      </c>
      <c r="B1056">
        <v>44</v>
      </c>
      <c r="C1056">
        <v>17854.0694930315</v>
      </c>
      <c r="D1056">
        <v>17168.340353065902</v>
      </c>
      <c r="E1056" t="s">
        <v>2884</v>
      </c>
      <c r="F1056" t="s">
        <v>3348</v>
      </c>
    </row>
    <row r="1057" spans="1:6" x14ac:dyDescent="0.35">
      <c r="A1057" t="str">
        <f t="shared" si="16"/>
        <v>ET14,45</v>
      </c>
      <c r="B1057">
        <v>45</v>
      </c>
      <c r="C1057">
        <v>17071.448023994999</v>
      </c>
      <c r="D1057">
        <v>16544.837124180998</v>
      </c>
      <c r="E1057" t="s">
        <v>2884</v>
      </c>
      <c r="F1057" t="s">
        <v>3348</v>
      </c>
    </row>
    <row r="1058" spans="1:6" x14ac:dyDescent="0.35">
      <c r="A1058" t="str">
        <f t="shared" si="16"/>
        <v>ET14,46</v>
      </c>
      <c r="B1058">
        <v>46</v>
      </c>
      <c r="C1058">
        <v>16288.826554958499</v>
      </c>
      <c r="D1058">
        <v>16043.831448516899</v>
      </c>
      <c r="E1058" t="s">
        <v>2884</v>
      </c>
      <c r="F1058" t="s">
        <v>3348</v>
      </c>
    </row>
    <row r="1059" spans="1:6" x14ac:dyDescent="0.35">
      <c r="A1059" t="str">
        <f t="shared" si="16"/>
        <v>ET14,47</v>
      </c>
      <c r="B1059">
        <v>47</v>
      </c>
      <c r="C1059">
        <v>15506.205085922</v>
      </c>
      <c r="D1059">
        <v>15506.205085922</v>
      </c>
      <c r="E1059" t="s">
        <v>2884</v>
      </c>
      <c r="F1059" t="s">
        <v>3348</v>
      </c>
    </row>
    <row r="1060" spans="1:6" x14ac:dyDescent="0.35">
      <c r="A1060" t="str">
        <f t="shared" si="16"/>
        <v>ET14,48</v>
      </c>
      <c r="B1060">
        <v>48</v>
      </c>
      <c r="C1060">
        <v>14768.442111423599</v>
      </c>
      <c r="D1060">
        <v>14813.7819214429</v>
      </c>
      <c r="E1060" t="s">
        <v>2884</v>
      </c>
      <c r="F1060" t="s">
        <v>3348</v>
      </c>
    </row>
    <row r="1061" spans="1:6" x14ac:dyDescent="0.35">
      <c r="A1061" t="str">
        <f t="shared" si="16"/>
        <v>ET14,49</v>
      </c>
      <c r="B1061">
        <v>49</v>
      </c>
      <c r="C1061">
        <v>14030.679136925201</v>
      </c>
      <c r="D1061">
        <v>14012.154340917699</v>
      </c>
      <c r="E1061" t="s">
        <v>2884</v>
      </c>
      <c r="F1061" t="s">
        <v>3348</v>
      </c>
    </row>
    <row r="1062" spans="1:6" x14ac:dyDescent="0.35">
      <c r="A1062" t="str">
        <f t="shared" si="16"/>
        <v>ET14,50</v>
      </c>
      <c r="B1062">
        <v>50</v>
      </c>
      <c r="C1062">
        <v>13292.9161624268</v>
      </c>
      <c r="D1062">
        <v>13187.856855382999</v>
      </c>
      <c r="E1062" t="s">
        <v>2884</v>
      </c>
      <c r="F1062" t="s">
        <v>3348</v>
      </c>
    </row>
    <row r="1063" spans="1:6" x14ac:dyDescent="0.35">
      <c r="A1063" t="str">
        <f t="shared" si="16"/>
        <v>ET14,51</v>
      </c>
      <c r="B1063">
        <v>51</v>
      </c>
      <c r="C1063">
        <v>12555.153187928299</v>
      </c>
      <c r="D1063">
        <v>12427.423975874901</v>
      </c>
      <c r="E1063" t="s">
        <v>2884</v>
      </c>
      <c r="F1063" t="s">
        <v>3348</v>
      </c>
    </row>
    <row r="1064" spans="1:6" x14ac:dyDescent="0.35">
      <c r="A1064" t="str">
        <f t="shared" si="16"/>
        <v>ET14,52</v>
      </c>
      <c r="B1064">
        <v>52</v>
      </c>
      <c r="C1064">
        <v>11817.390213429901</v>
      </c>
      <c r="D1064">
        <v>11817.390213429901</v>
      </c>
      <c r="E1064" t="s">
        <v>2884</v>
      </c>
      <c r="F1064" t="s">
        <v>3348</v>
      </c>
    </row>
    <row r="1065" spans="1:6" x14ac:dyDescent="0.35">
      <c r="A1065" t="str">
        <f t="shared" si="16"/>
        <v>ET14,53</v>
      </c>
      <c r="B1065">
        <v>53</v>
      </c>
      <c r="C1065">
        <v>11499.906847165401</v>
      </c>
      <c r="D1065">
        <v>11413.7145377938</v>
      </c>
      <c r="E1065" t="s">
        <v>2884</v>
      </c>
      <c r="F1065" t="s">
        <v>3348</v>
      </c>
    </row>
    <row r="1066" spans="1:6" x14ac:dyDescent="0.35">
      <c r="A1066" t="str">
        <f t="shared" si="16"/>
        <v>ET14,54</v>
      </c>
      <c r="B1066">
        <v>54</v>
      </c>
      <c r="C1066">
        <v>11182.423480900999</v>
      </c>
      <c r="D1066">
        <v>11150.053753550201</v>
      </c>
      <c r="E1066" t="s">
        <v>2884</v>
      </c>
      <c r="F1066" t="s">
        <v>3348</v>
      </c>
    </row>
    <row r="1067" spans="1:6" x14ac:dyDescent="0.35">
      <c r="A1067" t="str">
        <f t="shared" si="16"/>
        <v>ET14,55</v>
      </c>
      <c r="B1067">
        <v>55</v>
      </c>
      <c r="C1067">
        <v>10864.9401146365</v>
      </c>
      <c r="D1067">
        <v>10929.4891239925</v>
      </c>
      <c r="E1067" t="s">
        <v>2884</v>
      </c>
      <c r="F1067" t="s">
        <v>3348</v>
      </c>
    </row>
    <row r="1068" spans="1:6" x14ac:dyDescent="0.35">
      <c r="A1068" t="str">
        <f t="shared" si="16"/>
        <v>ET14,56</v>
      </c>
      <c r="B1068">
        <v>56</v>
      </c>
      <c r="C1068">
        <v>10547.456748372</v>
      </c>
      <c r="D1068">
        <v>10655.1019124139</v>
      </c>
      <c r="E1068" t="s">
        <v>2884</v>
      </c>
      <c r="F1068" t="s">
        <v>3348</v>
      </c>
    </row>
    <row r="1069" spans="1:6" x14ac:dyDescent="0.35">
      <c r="A1069" t="str">
        <f t="shared" si="16"/>
        <v>ET14,57</v>
      </c>
      <c r="B1069">
        <v>57</v>
      </c>
      <c r="C1069">
        <v>10229.973382107501</v>
      </c>
      <c r="D1069">
        <v>10229.973382107501</v>
      </c>
      <c r="E1069" t="s">
        <v>2884</v>
      </c>
      <c r="F1069" t="s">
        <v>3348</v>
      </c>
    </row>
    <row r="1070" spans="1:6" x14ac:dyDescent="0.35">
      <c r="A1070" t="str">
        <f t="shared" si="16"/>
        <v>ET14,58</v>
      </c>
      <c r="B1070">
        <v>58</v>
      </c>
      <c r="C1070">
        <v>9484.8747187000499</v>
      </c>
      <c r="D1070">
        <v>9589.6121955678791</v>
      </c>
      <c r="E1070" t="s">
        <v>2884</v>
      </c>
      <c r="F1070" t="s">
        <v>3348</v>
      </c>
    </row>
    <row r="1071" spans="1:6" x14ac:dyDescent="0.35">
      <c r="A1071" t="str">
        <f t="shared" si="16"/>
        <v>ET14,59</v>
      </c>
      <c r="B1071">
        <v>59</v>
      </c>
      <c r="C1071">
        <v>8739.7760552925592</v>
      </c>
      <c r="D1071">
        <v>8799.2366120940205</v>
      </c>
      <c r="E1071" t="s">
        <v>2884</v>
      </c>
      <c r="F1071" t="s">
        <v>3348</v>
      </c>
    </row>
    <row r="1072" spans="1:6" x14ac:dyDescent="0.35">
      <c r="A1072" t="str">
        <f t="shared" si="16"/>
        <v>ET14,60</v>
      </c>
      <c r="B1072">
        <v>60</v>
      </c>
      <c r="C1072">
        <v>7994.6773918850604</v>
      </c>
      <c r="D1072">
        <v>7956.4922901862501</v>
      </c>
      <c r="E1072" t="s">
        <v>2884</v>
      </c>
      <c r="F1072" t="s">
        <v>3348</v>
      </c>
    </row>
    <row r="1073" spans="1:6" x14ac:dyDescent="0.35">
      <c r="A1073" t="str">
        <f t="shared" si="16"/>
        <v>ET14,61</v>
      </c>
      <c r="B1073">
        <v>61</v>
      </c>
      <c r="C1073">
        <v>7249.5787284775697</v>
      </c>
      <c r="D1073">
        <v>7159.0248883448403</v>
      </c>
      <c r="E1073" t="s">
        <v>2884</v>
      </c>
      <c r="F1073" t="s">
        <v>3348</v>
      </c>
    </row>
    <row r="1074" spans="1:6" x14ac:dyDescent="0.35">
      <c r="A1074" t="str">
        <f t="shared" si="16"/>
        <v>ET14,62</v>
      </c>
      <c r="B1074">
        <v>62</v>
      </c>
      <c r="C1074">
        <v>6504.4800650700799</v>
      </c>
      <c r="D1074">
        <v>6504.4800650700799</v>
      </c>
      <c r="E1074" t="s">
        <v>2884</v>
      </c>
      <c r="F1074" t="s">
        <v>3348</v>
      </c>
    </row>
    <row r="1075" spans="1:6" x14ac:dyDescent="0.35">
      <c r="A1075" t="str">
        <f t="shared" si="16"/>
        <v>ET14,63</v>
      </c>
      <c r="B1075">
        <v>63</v>
      </c>
      <c r="C1075">
        <v>6239.6572855611003</v>
      </c>
      <c r="D1075">
        <v>6061.6008668047998</v>
      </c>
      <c r="E1075" t="s">
        <v>2884</v>
      </c>
      <c r="F1075" t="s">
        <v>3348</v>
      </c>
    </row>
    <row r="1076" spans="1:6" x14ac:dyDescent="0.35">
      <c r="A1076" t="str">
        <f t="shared" si="16"/>
        <v>ET14,64</v>
      </c>
      <c r="B1076">
        <v>64</v>
      </c>
      <c r="C1076">
        <v>5974.8345060521297</v>
      </c>
      <c r="D1076">
        <v>5783.5198917620701</v>
      </c>
      <c r="E1076" t="s">
        <v>2884</v>
      </c>
      <c r="F1076" t="s">
        <v>3348</v>
      </c>
    </row>
    <row r="1077" spans="1:6" x14ac:dyDescent="0.35">
      <c r="A1077" t="str">
        <f t="shared" si="16"/>
        <v>ET14,65</v>
      </c>
      <c r="B1077">
        <v>65</v>
      </c>
      <c r="C1077">
        <v>5710.01172654315</v>
      </c>
      <c r="D1077">
        <v>5594.4671260974801</v>
      </c>
      <c r="E1077" t="s">
        <v>2884</v>
      </c>
      <c r="F1077" t="s">
        <v>3348</v>
      </c>
    </row>
    <row r="1078" spans="1:6" x14ac:dyDescent="0.35">
      <c r="A1078" t="str">
        <f t="shared" si="16"/>
        <v>ET14,66</v>
      </c>
      <c r="B1078">
        <v>66</v>
      </c>
      <c r="C1078">
        <v>5445.1889470341803</v>
      </c>
      <c r="D1078">
        <v>5418.6725559666502</v>
      </c>
      <c r="E1078" t="s">
        <v>2884</v>
      </c>
      <c r="F1078" t="s">
        <v>3348</v>
      </c>
    </row>
    <row r="1079" spans="1:6" x14ac:dyDescent="0.35">
      <c r="A1079" t="str">
        <f t="shared" si="16"/>
        <v>ET14,67</v>
      </c>
      <c r="B1079">
        <v>67</v>
      </c>
      <c r="C1079">
        <v>5180.3661675251997</v>
      </c>
      <c r="D1079">
        <v>5180.3661675251997</v>
      </c>
      <c r="E1079" t="s">
        <v>2884</v>
      </c>
      <c r="F1079" t="s">
        <v>3348</v>
      </c>
    </row>
    <row r="1080" spans="1:6" x14ac:dyDescent="0.35">
      <c r="A1080" t="str">
        <f t="shared" si="16"/>
        <v>ET14,68</v>
      </c>
      <c r="B1080">
        <v>68</v>
      </c>
      <c r="C1080">
        <v>4732.9666874511704</v>
      </c>
      <c r="D1080">
        <v>4824.1312453371302</v>
      </c>
      <c r="E1080" t="s">
        <v>2884</v>
      </c>
      <c r="F1080" t="s">
        <v>3348</v>
      </c>
    </row>
    <row r="1081" spans="1:6" x14ac:dyDescent="0.35">
      <c r="A1081" t="str">
        <f t="shared" si="16"/>
        <v>ET14,69</v>
      </c>
      <c r="B1081">
        <v>69</v>
      </c>
      <c r="C1081">
        <v>4285.5672073771402</v>
      </c>
      <c r="D1081">
        <v>4375.9642676000503</v>
      </c>
      <c r="E1081" t="s">
        <v>2884</v>
      </c>
      <c r="F1081" t="s">
        <v>3348</v>
      </c>
    </row>
    <row r="1082" spans="1:6" x14ac:dyDescent="0.35">
      <c r="A1082" t="str">
        <f t="shared" si="16"/>
        <v>ET14,70</v>
      </c>
      <c r="B1082">
        <v>70</v>
      </c>
      <c r="C1082">
        <v>3838.1677273031</v>
      </c>
      <c r="D1082">
        <v>3882.2150109200002</v>
      </c>
      <c r="E1082" t="s">
        <v>2884</v>
      </c>
      <c r="F1082" t="s">
        <v>3348</v>
      </c>
    </row>
    <row r="1083" spans="1:6" x14ac:dyDescent="0.35">
      <c r="A1083" t="str">
        <f t="shared" si="16"/>
        <v>ET14,71</v>
      </c>
      <c r="B1083">
        <v>71</v>
      </c>
      <c r="C1083">
        <v>3390.7682472290699</v>
      </c>
      <c r="D1083">
        <v>3389.2332519029901</v>
      </c>
      <c r="E1083" t="s">
        <v>2884</v>
      </c>
      <c r="F1083" t="s">
        <v>3348</v>
      </c>
    </row>
    <row r="1084" spans="1:6" x14ac:dyDescent="0.35">
      <c r="A1084" t="str">
        <f t="shared" si="16"/>
        <v>ET14,72</v>
      </c>
      <c r="B1084">
        <v>72</v>
      </c>
      <c r="C1084">
        <v>2943.3687671550401</v>
      </c>
      <c r="D1084">
        <v>2943.3687671550401</v>
      </c>
      <c r="E1084" t="s">
        <v>2884</v>
      </c>
      <c r="F1084" t="s">
        <v>3348</v>
      </c>
    </row>
    <row r="1085" spans="1:6" x14ac:dyDescent="0.35">
      <c r="A1085" t="str">
        <f t="shared" si="16"/>
        <v>ET14,73</v>
      </c>
      <c r="B1085">
        <v>73</v>
      </c>
      <c r="C1085">
        <v>2672.26715027714</v>
      </c>
      <c r="D1085">
        <v>2579.3298376349999</v>
      </c>
      <c r="E1085" t="s">
        <v>2884</v>
      </c>
      <c r="F1085" t="s">
        <v>3348</v>
      </c>
    </row>
    <row r="1086" spans="1:6" x14ac:dyDescent="0.35">
      <c r="A1086" t="str">
        <f t="shared" si="16"/>
        <v>ET14,74</v>
      </c>
      <c r="B1086">
        <v>74</v>
      </c>
      <c r="C1086">
        <v>2401.1655333992398</v>
      </c>
      <c r="D1086">
        <v>2285.2587617130298</v>
      </c>
      <c r="E1086" t="s">
        <v>2884</v>
      </c>
      <c r="F1086" t="s">
        <v>3348</v>
      </c>
    </row>
    <row r="1087" spans="1:6" x14ac:dyDescent="0.35">
      <c r="A1087" t="str">
        <f t="shared" si="16"/>
        <v>ET14,75</v>
      </c>
      <c r="B1087">
        <v>75</v>
      </c>
      <c r="C1087">
        <v>2130.0639165213402</v>
      </c>
      <c r="D1087">
        <v>2037.65634211214</v>
      </c>
      <c r="E1087" t="s">
        <v>2884</v>
      </c>
      <c r="F1087" t="s">
        <v>3348</v>
      </c>
    </row>
    <row r="1088" spans="1:6" x14ac:dyDescent="0.35">
      <c r="A1088" t="str">
        <f t="shared" si="16"/>
        <v>ET14,76</v>
      </c>
      <c r="B1088">
        <v>76</v>
      </c>
      <c r="C1088">
        <v>1858.96229964344</v>
      </c>
      <c r="D1088">
        <v>1813.0233815553099</v>
      </c>
      <c r="E1088" t="s">
        <v>2884</v>
      </c>
      <c r="F1088" t="s">
        <v>3348</v>
      </c>
    </row>
    <row r="1089" spans="1:6" x14ac:dyDescent="0.35">
      <c r="A1089" t="str">
        <f t="shared" si="16"/>
        <v>ET14,77</v>
      </c>
      <c r="B1089">
        <v>77</v>
      </c>
      <c r="C1089">
        <v>1587.8606827655301</v>
      </c>
      <c r="D1089">
        <v>1587.8606827655301</v>
      </c>
      <c r="E1089" t="s">
        <v>2884</v>
      </c>
      <c r="F1089" t="s">
        <v>3348</v>
      </c>
    </row>
    <row r="1090" spans="1:6" x14ac:dyDescent="0.35">
      <c r="A1090" t="str">
        <f t="shared" si="16"/>
        <v>ET14,78</v>
      </c>
      <c r="B1090">
        <v>78</v>
      </c>
      <c r="C1090">
        <v>1363.3485462124299</v>
      </c>
      <c r="D1090">
        <v>1345.3384147807999</v>
      </c>
      <c r="E1090" t="s">
        <v>2884</v>
      </c>
      <c r="F1090" t="s">
        <v>3348</v>
      </c>
    </row>
    <row r="1091" spans="1:6" x14ac:dyDescent="0.35">
      <c r="A1091" t="str">
        <f t="shared" ref="A1091:A1154" si="17">_xlfn.CONCAT(E1091,",",B1091)</f>
        <v>ET14,79</v>
      </c>
      <c r="B1091">
        <v>79</v>
      </c>
      <c r="C1091">
        <v>1138.83640965932</v>
      </c>
      <c r="D1091">
        <v>1095.3042118989999</v>
      </c>
      <c r="E1091" t="s">
        <v>2884</v>
      </c>
      <c r="F1091" t="s">
        <v>3348</v>
      </c>
    </row>
    <row r="1092" spans="1:6" x14ac:dyDescent="0.35">
      <c r="A1092" t="str">
        <f t="shared" si="17"/>
        <v>ET14,80</v>
      </c>
      <c r="B1092">
        <v>80</v>
      </c>
      <c r="C1092">
        <v>914.32427310621404</v>
      </c>
      <c r="D1092">
        <v>854.27507473300795</v>
      </c>
      <c r="E1092" t="s">
        <v>2884</v>
      </c>
      <c r="F1092" t="s">
        <v>3348</v>
      </c>
    </row>
    <row r="1093" spans="1:6" x14ac:dyDescent="0.35">
      <c r="A1093" t="str">
        <f t="shared" si="17"/>
        <v>ET14,81</v>
      </c>
      <c r="B1093">
        <v>81</v>
      </c>
      <c r="C1093">
        <v>689.81213655310705</v>
      </c>
      <c r="D1093">
        <v>638.76800389571599</v>
      </c>
      <c r="E1093" t="s">
        <v>2884</v>
      </c>
      <c r="F1093" t="s">
        <v>3348</v>
      </c>
    </row>
    <row r="1094" spans="1:6" x14ac:dyDescent="0.35">
      <c r="A1094" t="str">
        <f t="shared" si="17"/>
        <v>ET14,82</v>
      </c>
      <c r="B1094">
        <v>82</v>
      </c>
      <c r="C1094">
        <v>465.3</v>
      </c>
      <c r="D1094">
        <v>465.3</v>
      </c>
      <c r="E1094" t="s">
        <v>2884</v>
      </c>
      <c r="F1094" t="s">
        <v>3348</v>
      </c>
    </row>
    <row r="1095" spans="1:6" x14ac:dyDescent="0.35">
      <c r="A1095" t="str">
        <f t="shared" si="17"/>
        <v>ET14,83</v>
      </c>
      <c r="B1095">
        <v>83</v>
      </c>
      <c r="C1095">
        <v>408.59840000000003</v>
      </c>
      <c r="D1095">
        <v>345.38927160997298</v>
      </c>
      <c r="E1095" t="s">
        <v>2884</v>
      </c>
      <c r="F1095" t="s">
        <v>3348</v>
      </c>
    </row>
    <row r="1096" spans="1:6" x14ac:dyDescent="0.35">
      <c r="A1096" t="str">
        <f t="shared" si="17"/>
        <v>ET14,84</v>
      </c>
      <c r="B1096">
        <v>84</v>
      </c>
      <c r="C1096">
        <v>351.89679999999998</v>
      </c>
      <c r="D1096">
        <v>270.55885909467997</v>
      </c>
      <c r="E1096" t="s">
        <v>2884</v>
      </c>
      <c r="F1096" t="s">
        <v>3348</v>
      </c>
    </row>
    <row r="1097" spans="1:6" x14ac:dyDescent="0.35">
      <c r="A1097" t="str">
        <f t="shared" si="17"/>
        <v>ET14,85</v>
      </c>
      <c r="B1097">
        <v>85</v>
      </c>
      <c r="C1097">
        <v>295.1952</v>
      </c>
      <c r="D1097">
        <v>227.333010774401</v>
      </c>
      <c r="E1097" t="s">
        <v>2884</v>
      </c>
      <c r="F1097" t="s">
        <v>3348</v>
      </c>
    </row>
    <row r="1098" spans="1:6" x14ac:dyDescent="0.35">
      <c r="A1098" t="str">
        <f t="shared" si="17"/>
        <v>ET14,86</v>
      </c>
      <c r="B1098">
        <v>86</v>
      </c>
      <c r="C1098">
        <v>238.49359999999999</v>
      </c>
      <c r="D1098">
        <v>202.235974969415</v>
      </c>
      <c r="E1098" t="s">
        <v>2884</v>
      </c>
      <c r="F1098" t="s">
        <v>3348</v>
      </c>
    </row>
    <row r="1099" spans="1:6" x14ac:dyDescent="0.35">
      <c r="A1099" t="str">
        <f t="shared" si="17"/>
        <v>ET14,87</v>
      </c>
      <c r="B1099">
        <v>87</v>
      </c>
      <c r="C1099">
        <v>181.792</v>
      </c>
      <c r="D1099">
        <v>181.792</v>
      </c>
      <c r="E1099" t="s">
        <v>2884</v>
      </c>
      <c r="F1099" t="s">
        <v>3348</v>
      </c>
    </row>
    <row r="1100" spans="1:6" x14ac:dyDescent="0.35">
      <c r="A1100" t="str">
        <f t="shared" si="17"/>
        <v>ET14,88</v>
      </c>
      <c r="B1100">
        <v>88</v>
      </c>
      <c r="C1100">
        <v>152.22120000000001</v>
      </c>
      <c r="D1100">
        <v>155.37510435526599</v>
      </c>
      <c r="E1100" t="s">
        <v>2884</v>
      </c>
      <c r="F1100" t="s">
        <v>3348</v>
      </c>
    </row>
    <row r="1101" spans="1:6" x14ac:dyDescent="0.35">
      <c r="A1101" t="str">
        <f t="shared" si="17"/>
        <v>ET14,89</v>
      </c>
      <c r="B1101">
        <v>89</v>
      </c>
      <c r="C1101">
        <v>122.6504</v>
      </c>
      <c r="D1101">
        <v>123.75838719964</v>
      </c>
      <c r="E1101" t="s">
        <v>2884</v>
      </c>
      <c r="F1101" t="s">
        <v>3348</v>
      </c>
    </row>
    <row r="1102" spans="1:6" x14ac:dyDescent="0.35">
      <c r="A1102" t="str">
        <f t="shared" si="17"/>
        <v>ET14,90</v>
      </c>
      <c r="B1102">
        <v>90</v>
      </c>
      <c r="C1102">
        <v>93.079599999999999</v>
      </c>
      <c r="D1102">
        <v>90.564717866381699</v>
      </c>
      <c r="E1102" t="s">
        <v>2884</v>
      </c>
      <c r="F1102" t="s">
        <v>3348</v>
      </c>
    </row>
    <row r="1103" spans="1:6" x14ac:dyDescent="0.35">
      <c r="A1103" t="str">
        <f t="shared" si="17"/>
        <v>ET14,91</v>
      </c>
      <c r="B1103">
        <v>91</v>
      </c>
      <c r="C1103">
        <v>63.508800000000001</v>
      </c>
      <c r="D1103">
        <v>59.416965688748903</v>
      </c>
      <c r="E1103" t="s">
        <v>2884</v>
      </c>
      <c r="F1103" t="s">
        <v>3348</v>
      </c>
    </row>
    <row r="1104" spans="1:6" x14ac:dyDescent="0.35">
      <c r="A1104" t="str">
        <f t="shared" si="17"/>
        <v>ET14,92</v>
      </c>
      <c r="B1104">
        <v>92</v>
      </c>
      <c r="C1104">
        <v>33.938000000000002</v>
      </c>
      <c r="D1104">
        <v>33.938000000000002</v>
      </c>
      <c r="E1104" t="s">
        <v>2884</v>
      </c>
      <c r="F1104" t="s">
        <v>3348</v>
      </c>
    </row>
    <row r="1105" spans="1:6" x14ac:dyDescent="0.35">
      <c r="A1105" t="str">
        <f t="shared" si="17"/>
        <v>ET14,93</v>
      </c>
      <c r="B1105">
        <v>93</v>
      </c>
      <c r="C1105">
        <v>27.6144</v>
      </c>
      <c r="D1105">
        <v>16.822246968964901</v>
      </c>
      <c r="E1105" t="s">
        <v>2884</v>
      </c>
      <c r="F1105" t="s">
        <v>3348</v>
      </c>
    </row>
    <row r="1106" spans="1:6" x14ac:dyDescent="0.35">
      <c r="A1106" t="str">
        <f t="shared" si="17"/>
        <v>ET14,94</v>
      </c>
      <c r="B1106">
        <v>94</v>
      </c>
      <c r="C1106">
        <v>21.290800000000001</v>
      </c>
      <c r="D1106">
        <v>7.05036010675963</v>
      </c>
      <c r="E1106" t="s">
        <v>2884</v>
      </c>
      <c r="F1106" t="s">
        <v>3348</v>
      </c>
    </row>
    <row r="1107" spans="1:6" x14ac:dyDescent="0.35">
      <c r="A1107" t="str">
        <f t="shared" si="17"/>
        <v>ET14,95</v>
      </c>
      <c r="B1107">
        <v>95</v>
      </c>
      <c r="C1107">
        <v>14.9672</v>
      </c>
      <c r="D1107">
        <v>2.6745497600719599</v>
      </c>
      <c r="E1107" t="s">
        <v>2884</v>
      </c>
      <c r="F1107" t="s">
        <v>3348</v>
      </c>
    </row>
    <row r="1108" spans="1:6" x14ac:dyDescent="0.35">
      <c r="A1108" t="str">
        <f t="shared" si="17"/>
        <v>ET14,96</v>
      </c>
      <c r="B1108">
        <v>96</v>
      </c>
      <c r="C1108">
        <v>8.6435999999999993</v>
      </c>
      <c r="D1108">
        <v>1.7470262755895301</v>
      </c>
      <c r="E1108" t="s">
        <v>2884</v>
      </c>
      <c r="F1108" t="s">
        <v>3348</v>
      </c>
    </row>
    <row r="1109" spans="1:6" x14ac:dyDescent="0.35">
      <c r="A1109" t="str">
        <f t="shared" si="17"/>
        <v>ET14,97</v>
      </c>
      <c r="B1109">
        <v>97</v>
      </c>
      <c r="C1109">
        <v>2.3199999999999998</v>
      </c>
      <c r="D1109">
        <v>2.3199999999999701</v>
      </c>
      <c r="E1109" t="s">
        <v>2884</v>
      </c>
      <c r="F1109" t="s">
        <v>3348</v>
      </c>
    </row>
    <row r="1110" spans="1:6" x14ac:dyDescent="0.35">
      <c r="A1110" t="str">
        <f t="shared" si="17"/>
        <v>ET14,98</v>
      </c>
      <c r="B1110">
        <v>98</v>
      </c>
      <c r="C1110">
        <v>2.54666666666667</v>
      </c>
      <c r="D1110">
        <v>2.7951624691219199</v>
      </c>
      <c r="E1110" t="s">
        <v>2884</v>
      </c>
      <c r="F1110" t="s">
        <v>3348</v>
      </c>
    </row>
    <row r="1111" spans="1:6" x14ac:dyDescent="0.35">
      <c r="A1111" t="str">
        <f t="shared" si="17"/>
        <v>ET14,99</v>
      </c>
      <c r="B1111">
        <v>99</v>
      </c>
      <c r="C1111">
        <v>2.7733333333333299</v>
      </c>
      <c r="D1111">
        <v>2.9721299752975301</v>
      </c>
      <c r="E1111" t="s">
        <v>2884</v>
      </c>
      <c r="F1111" t="s">
        <v>3348</v>
      </c>
    </row>
    <row r="1112" spans="1:6" x14ac:dyDescent="0.35">
      <c r="A1112" t="str">
        <f t="shared" si="17"/>
        <v>ET14,100</v>
      </c>
      <c r="B1112">
        <v>100</v>
      </c>
      <c r="C1112">
        <v>3</v>
      </c>
      <c r="D1112">
        <v>3</v>
      </c>
      <c r="E1112" t="s">
        <v>2884</v>
      </c>
      <c r="F1112" t="s">
        <v>3348</v>
      </c>
    </row>
    <row r="1113" spans="1:6" x14ac:dyDescent="0.35">
      <c r="A1113" t="str">
        <f t="shared" si="17"/>
        <v>ET15,&lt;1</v>
      </c>
      <c r="B1113" t="s">
        <v>119</v>
      </c>
      <c r="C1113">
        <v>7330.5793394744396</v>
      </c>
      <c r="D1113">
        <v>7330.5793394744396</v>
      </c>
      <c r="E1113" t="s">
        <v>2885</v>
      </c>
      <c r="F1113" t="s">
        <v>3350</v>
      </c>
    </row>
    <row r="1114" spans="1:6" x14ac:dyDescent="0.35">
      <c r="A1114" t="str">
        <f t="shared" si="17"/>
        <v>ET15,1</v>
      </c>
      <c r="B1114">
        <v>1</v>
      </c>
      <c r="C1114">
        <v>7052.3383619300903</v>
      </c>
      <c r="D1114">
        <v>7047.6285120227703</v>
      </c>
      <c r="E1114" t="s">
        <v>2885</v>
      </c>
      <c r="F1114" t="s">
        <v>3350</v>
      </c>
    </row>
    <row r="1115" spans="1:6" x14ac:dyDescent="0.35">
      <c r="A1115" t="str">
        <f t="shared" si="17"/>
        <v>ET15,2</v>
      </c>
      <c r="B1115">
        <v>2</v>
      </c>
      <c r="C1115">
        <v>6774.09738438575</v>
      </c>
      <c r="D1115">
        <v>6774.09738438575</v>
      </c>
      <c r="E1115" t="s">
        <v>2885</v>
      </c>
      <c r="F1115" t="s">
        <v>3350</v>
      </c>
    </row>
    <row r="1116" spans="1:6" x14ac:dyDescent="0.35">
      <c r="A1116" t="str">
        <f t="shared" si="17"/>
        <v>ET15,3</v>
      </c>
      <c r="B1116">
        <v>3</v>
      </c>
      <c r="C1116">
        <v>6544.8980449855198</v>
      </c>
      <c r="D1116">
        <v>6517.41104798162</v>
      </c>
      <c r="E1116" t="s">
        <v>2885</v>
      </c>
      <c r="F1116" t="s">
        <v>3350</v>
      </c>
    </row>
    <row r="1117" spans="1:6" x14ac:dyDescent="0.35">
      <c r="A1117" t="str">
        <f t="shared" si="17"/>
        <v>ET15,4</v>
      </c>
      <c r="B1117">
        <v>4</v>
      </c>
      <c r="C1117">
        <v>6315.6987055852896</v>
      </c>
      <c r="D1117">
        <v>6277.0161606431102</v>
      </c>
      <c r="E1117" t="s">
        <v>2885</v>
      </c>
      <c r="F1117" t="s">
        <v>3350</v>
      </c>
    </row>
    <row r="1118" spans="1:6" x14ac:dyDescent="0.35">
      <c r="A1118" t="str">
        <f t="shared" si="17"/>
        <v>ET15,5</v>
      </c>
      <c r="B1118">
        <v>5</v>
      </c>
      <c r="C1118">
        <v>6086.4993661850604</v>
      </c>
      <c r="D1118">
        <v>6050.3647718065404</v>
      </c>
      <c r="E1118" t="s">
        <v>2885</v>
      </c>
      <c r="F1118" t="s">
        <v>3350</v>
      </c>
    </row>
    <row r="1119" spans="1:6" x14ac:dyDescent="0.35">
      <c r="A1119" t="str">
        <f t="shared" si="17"/>
        <v>ET15,6</v>
      </c>
      <c r="B1119">
        <v>6</v>
      </c>
      <c r="C1119">
        <v>5857.3000267848302</v>
      </c>
      <c r="D1119">
        <v>5834.9089309082601</v>
      </c>
      <c r="E1119" t="s">
        <v>2885</v>
      </c>
      <c r="F1119" t="s">
        <v>3350</v>
      </c>
    </row>
    <row r="1120" spans="1:6" x14ac:dyDescent="0.35">
      <c r="A1120" t="str">
        <f t="shared" si="17"/>
        <v>ET15,7</v>
      </c>
      <c r="B1120">
        <v>7</v>
      </c>
      <c r="C1120">
        <v>5628.1006873846</v>
      </c>
      <c r="D1120">
        <v>5628.1006873846</v>
      </c>
      <c r="E1120" t="s">
        <v>2885</v>
      </c>
      <c r="F1120" t="s">
        <v>3350</v>
      </c>
    </row>
    <row r="1121" spans="1:6" x14ac:dyDescent="0.35">
      <c r="A1121" t="str">
        <f t="shared" si="17"/>
        <v>ET15,8</v>
      </c>
      <c r="B1121">
        <v>8</v>
      </c>
      <c r="C1121">
        <v>5516.8193970715902</v>
      </c>
      <c r="D1121">
        <v>5430.88888327318</v>
      </c>
      <c r="E1121" t="s">
        <v>2885</v>
      </c>
      <c r="F1121" t="s">
        <v>3350</v>
      </c>
    </row>
    <row r="1122" spans="1:6" x14ac:dyDescent="0.35">
      <c r="A1122" t="str">
        <f t="shared" si="17"/>
        <v>ET15,9</v>
      </c>
      <c r="B1122">
        <v>9</v>
      </c>
      <c r="C1122">
        <v>5405.5381067585804</v>
      </c>
      <c r="D1122">
        <v>5258.2095310168497</v>
      </c>
      <c r="E1122" t="s">
        <v>2885</v>
      </c>
      <c r="F1122" t="s">
        <v>3350</v>
      </c>
    </row>
    <row r="1123" spans="1:6" x14ac:dyDescent="0.35">
      <c r="A1123" t="str">
        <f t="shared" si="17"/>
        <v>ET15,10</v>
      </c>
      <c r="B1123">
        <v>10</v>
      </c>
      <c r="C1123">
        <v>5294.2568164455797</v>
      </c>
      <c r="D1123">
        <v>5128.49543565971</v>
      </c>
      <c r="E1123" t="s">
        <v>2885</v>
      </c>
      <c r="F1123" t="s">
        <v>3350</v>
      </c>
    </row>
    <row r="1124" spans="1:6" x14ac:dyDescent="0.35">
      <c r="A1124" t="str">
        <f t="shared" si="17"/>
        <v>ET15,11</v>
      </c>
      <c r="B1124">
        <v>11</v>
      </c>
      <c r="C1124">
        <v>5182.9755261325699</v>
      </c>
      <c r="D1124">
        <v>5060.1794022459098</v>
      </c>
      <c r="E1124" t="s">
        <v>2885</v>
      </c>
      <c r="F1124" t="s">
        <v>3350</v>
      </c>
    </row>
    <row r="1125" spans="1:6" x14ac:dyDescent="0.35">
      <c r="A1125" t="str">
        <f t="shared" si="17"/>
        <v>ET15,12</v>
      </c>
      <c r="B1125">
        <v>12</v>
      </c>
      <c r="C1125">
        <v>5071.6942358195602</v>
      </c>
      <c r="D1125">
        <v>5071.6942358195602</v>
      </c>
      <c r="E1125" t="s">
        <v>2885</v>
      </c>
      <c r="F1125" t="s">
        <v>3350</v>
      </c>
    </row>
    <row r="1126" spans="1:6" x14ac:dyDescent="0.35">
      <c r="A1126" t="str">
        <f t="shared" si="17"/>
        <v>ET15,13</v>
      </c>
      <c r="B1126">
        <v>13</v>
      </c>
      <c r="C1126">
        <v>5227.6176787173599</v>
      </c>
      <c r="D1126">
        <v>5172.5081963469102</v>
      </c>
      <c r="E1126" t="s">
        <v>2885</v>
      </c>
      <c r="F1126" t="s">
        <v>3350</v>
      </c>
    </row>
    <row r="1127" spans="1:6" x14ac:dyDescent="0.35">
      <c r="A1127" t="str">
        <f t="shared" si="17"/>
        <v>ET15,14</v>
      </c>
      <c r="B1127">
        <v>14</v>
      </c>
      <c r="C1127">
        <v>5383.5411216151597</v>
      </c>
      <c r="D1127">
        <v>5336.2313634826596</v>
      </c>
      <c r="E1127" t="s">
        <v>2885</v>
      </c>
      <c r="F1127" t="s">
        <v>3350</v>
      </c>
    </row>
    <row r="1128" spans="1:6" x14ac:dyDescent="0.35">
      <c r="A1128" t="str">
        <f t="shared" si="17"/>
        <v>ET15,15</v>
      </c>
      <c r="B1128">
        <v>15</v>
      </c>
      <c r="C1128">
        <v>5539.4645645129604</v>
      </c>
      <c r="D1128">
        <v>5527.5092718036403</v>
      </c>
      <c r="E1128" t="s">
        <v>2885</v>
      </c>
      <c r="F1128" t="s">
        <v>3350</v>
      </c>
    </row>
    <row r="1129" spans="1:6" x14ac:dyDescent="0.35">
      <c r="A1129" t="str">
        <f t="shared" si="17"/>
        <v>ET15,16</v>
      </c>
      <c r="B1129">
        <v>16</v>
      </c>
      <c r="C1129">
        <v>5695.3880074107601</v>
      </c>
      <c r="D1129">
        <v>5710.9874558866704</v>
      </c>
      <c r="E1129" t="s">
        <v>2885</v>
      </c>
      <c r="F1129" t="s">
        <v>3350</v>
      </c>
    </row>
    <row r="1130" spans="1:6" x14ac:dyDescent="0.35">
      <c r="A1130" t="str">
        <f t="shared" si="17"/>
        <v>ET15,17</v>
      </c>
      <c r="B1130">
        <v>17</v>
      </c>
      <c r="C1130">
        <v>5851.3114503085599</v>
      </c>
      <c r="D1130">
        <v>5851.3114503085599</v>
      </c>
      <c r="E1130" t="s">
        <v>2885</v>
      </c>
      <c r="F1130" t="s">
        <v>3350</v>
      </c>
    </row>
    <row r="1131" spans="1:6" x14ac:dyDescent="0.35">
      <c r="A1131" t="str">
        <f t="shared" si="17"/>
        <v>ET15,18</v>
      </c>
      <c r="B1131">
        <v>18</v>
      </c>
      <c r="C1131">
        <v>5848.3445066904997</v>
      </c>
      <c r="D1131">
        <v>5922.4729052023704</v>
      </c>
      <c r="E1131" t="s">
        <v>2885</v>
      </c>
      <c r="F1131" t="s">
        <v>3350</v>
      </c>
    </row>
    <row r="1132" spans="1:6" x14ac:dyDescent="0.35">
      <c r="A1132" t="str">
        <f t="shared" si="17"/>
        <v>ET15,19</v>
      </c>
      <c r="B1132">
        <v>19</v>
      </c>
      <c r="C1132">
        <v>5845.3775630724404</v>
      </c>
      <c r="D1132">
        <v>5935.8479329260599</v>
      </c>
      <c r="E1132" t="s">
        <v>2885</v>
      </c>
      <c r="F1132" t="s">
        <v>3350</v>
      </c>
    </row>
    <row r="1133" spans="1:6" x14ac:dyDescent="0.35">
      <c r="A1133" t="str">
        <f t="shared" si="17"/>
        <v>ET15,20</v>
      </c>
      <c r="B1133">
        <v>20</v>
      </c>
      <c r="C1133">
        <v>5842.4106194543801</v>
      </c>
      <c r="D1133">
        <v>5912.15876139381</v>
      </c>
      <c r="E1133" t="s">
        <v>2885</v>
      </c>
      <c r="F1133" t="s">
        <v>3350</v>
      </c>
    </row>
    <row r="1134" spans="1:6" x14ac:dyDescent="0.35">
      <c r="A1134" t="str">
        <f t="shared" si="17"/>
        <v>ET15,21</v>
      </c>
      <c r="B1134">
        <v>21</v>
      </c>
      <c r="C1134">
        <v>5839.4436758363199</v>
      </c>
      <c r="D1134">
        <v>5872.1276185198103</v>
      </c>
      <c r="E1134" t="s">
        <v>2885</v>
      </c>
      <c r="F1134" t="s">
        <v>3350</v>
      </c>
    </row>
    <row r="1135" spans="1:6" x14ac:dyDescent="0.35">
      <c r="A1135" t="str">
        <f t="shared" si="17"/>
        <v>ET15,22</v>
      </c>
      <c r="B1135">
        <v>22</v>
      </c>
      <c r="C1135">
        <v>5836.4767322182597</v>
      </c>
      <c r="D1135">
        <v>5836.4767322182597</v>
      </c>
      <c r="E1135" t="s">
        <v>2885</v>
      </c>
      <c r="F1135" t="s">
        <v>3350</v>
      </c>
    </row>
    <row r="1136" spans="1:6" x14ac:dyDescent="0.35">
      <c r="A1136" t="str">
        <f t="shared" si="17"/>
        <v>ET15,23</v>
      </c>
      <c r="B1136">
        <v>23</v>
      </c>
      <c r="C1136">
        <v>5778.5883637618999</v>
      </c>
      <c r="D1136">
        <v>5818.7109765124796</v>
      </c>
      <c r="E1136" t="s">
        <v>2885</v>
      </c>
      <c r="F1136" t="s">
        <v>3350</v>
      </c>
    </row>
    <row r="1137" spans="1:6" x14ac:dyDescent="0.35">
      <c r="A1137" t="str">
        <f t="shared" si="17"/>
        <v>ET15,24</v>
      </c>
      <c r="B1137">
        <v>24</v>
      </c>
      <c r="C1137">
        <v>5720.6999953055301</v>
      </c>
      <c r="D1137">
        <v>5803.4658098623704</v>
      </c>
      <c r="E1137" t="s">
        <v>2885</v>
      </c>
      <c r="F1137" t="s">
        <v>3350</v>
      </c>
    </row>
    <row r="1138" spans="1:6" x14ac:dyDescent="0.35">
      <c r="A1138" t="str">
        <f t="shared" si="17"/>
        <v>ET15,25</v>
      </c>
      <c r="B1138">
        <v>25</v>
      </c>
      <c r="C1138">
        <v>5662.8116268491704</v>
      </c>
      <c r="D1138">
        <v>5768.1593368369604</v>
      </c>
      <c r="E1138" t="s">
        <v>2885</v>
      </c>
      <c r="F1138" t="s">
        <v>3350</v>
      </c>
    </row>
    <row r="1139" spans="1:6" x14ac:dyDescent="0.35">
      <c r="A1139" t="str">
        <f t="shared" si="17"/>
        <v>ET15,26</v>
      </c>
      <c r="B1139">
        <v>26</v>
      </c>
      <c r="C1139">
        <v>5604.9232583927997</v>
      </c>
      <c r="D1139">
        <v>5690.2096620053098</v>
      </c>
      <c r="E1139" t="s">
        <v>2885</v>
      </c>
      <c r="F1139" t="s">
        <v>3350</v>
      </c>
    </row>
    <row r="1140" spans="1:6" x14ac:dyDescent="0.35">
      <c r="A1140" t="str">
        <f t="shared" si="17"/>
        <v>ET15,27</v>
      </c>
      <c r="B1140">
        <v>27</v>
      </c>
      <c r="C1140">
        <v>5547.0348899364399</v>
      </c>
      <c r="D1140">
        <v>5547.0348899364399</v>
      </c>
      <c r="E1140" t="s">
        <v>2885</v>
      </c>
      <c r="F1140" t="s">
        <v>3350</v>
      </c>
    </row>
    <row r="1141" spans="1:6" x14ac:dyDescent="0.35">
      <c r="A1141" t="str">
        <f t="shared" si="17"/>
        <v>ET15,28</v>
      </c>
      <c r="B1141">
        <v>28</v>
      </c>
      <c r="C1141">
        <v>5269.8772548639699</v>
      </c>
      <c r="D1141">
        <v>5324.8437530683896</v>
      </c>
      <c r="E1141" t="s">
        <v>2885</v>
      </c>
      <c r="F1141" t="s">
        <v>3350</v>
      </c>
    </row>
    <row r="1142" spans="1:6" x14ac:dyDescent="0.35">
      <c r="A1142" t="str">
        <f t="shared" si="17"/>
        <v>ET15,29</v>
      </c>
      <c r="B1142">
        <v>29</v>
      </c>
      <c r="C1142">
        <v>4992.7196197915</v>
      </c>
      <c r="D1142">
        <v>5045.0074953151498</v>
      </c>
      <c r="E1142" t="s">
        <v>2885</v>
      </c>
      <c r="F1142" t="s">
        <v>3350</v>
      </c>
    </row>
    <row r="1143" spans="1:6" x14ac:dyDescent="0.35">
      <c r="A1143" t="str">
        <f t="shared" si="17"/>
        <v>ET15,30</v>
      </c>
      <c r="B1143">
        <v>30</v>
      </c>
      <c r="C1143">
        <v>4715.5619847190201</v>
      </c>
      <c r="D1143">
        <v>4737.6879884597001</v>
      </c>
      <c r="E1143" t="s">
        <v>2885</v>
      </c>
      <c r="F1143" t="s">
        <v>3350</v>
      </c>
    </row>
    <row r="1144" spans="1:6" x14ac:dyDescent="0.35">
      <c r="A1144" t="str">
        <f t="shared" si="17"/>
        <v>ET15,31</v>
      </c>
      <c r="B1144">
        <v>31</v>
      </c>
      <c r="C1144">
        <v>4438.4043496465501</v>
      </c>
      <c r="D1144">
        <v>4433.0471042850104</v>
      </c>
      <c r="E1144" t="s">
        <v>2885</v>
      </c>
      <c r="F1144" t="s">
        <v>3350</v>
      </c>
    </row>
    <row r="1145" spans="1:6" x14ac:dyDescent="0.35">
      <c r="A1145" t="str">
        <f t="shared" si="17"/>
        <v>ET15,32</v>
      </c>
      <c r="B1145">
        <v>32</v>
      </c>
      <c r="C1145">
        <v>4161.2467145740802</v>
      </c>
      <c r="D1145">
        <v>4161.2467145740802</v>
      </c>
      <c r="E1145" t="s">
        <v>2885</v>
      </c>
      <c r="F1145" t="s">
        <v>3350</v>
      </c>
    </row>
    <row r="1146" spans="1:6" x14ac:dyDescent="0.35">
      <c r="A1146" t="str">
        <f t="shared" si="17"/>
        <v>ET15,33</v>
      </c>
      <c r="B1146">
        <v>33</v>
      </c>
      <c r="C1146">
        <v>4013.5588939928798</v>
      </c>
      <c r="D1146">
        <v>3945.0270104401802</v>
      </c>
      <c r="E1146" t="s">
        <v>2885</v>
      </c>
      <c r="F1146" t="s">
        <v>3350</v>
      </c>
    </row>
    <row r="1147" spans="1:6" x14ac:dyDescent="0.35">
      <c r="A1147" t="str">
        <f t="shared" si="17"/>
        <v>ET15,34</v>
      </c>
      <c r="B1147">
        <v>34</v>
      </c>
      <c r="C1147">
        <v>3865.8710734116898</v>
      </c>
      <c r="D1147">
        <v>3777.4414603178302</v>
      </c>
      <c r="E1147" t="s">
        <v>2885</v>
      </c>
      <c r="F1147" t="s">
        <v>3350</v>
      </c>
    </row>
    <row r="1148" spans="1:6" x14ac:dyDescent="0.35">
      <c r="A1148" t="str">
        <f t="shared" si="17"/>
        <v>ET15,35</v>
      </c>
      <c r="B1148">
        <v>35</v>
      </c>
      <c r="C1148">
        <v>3718.1832528304899</v>
      </c>
      <c r="D1148">
        <v>3644.12185197182</v>
      </c>
      <c r="E1148" t="s">
        <v>2885</v>
      </c>
      <c r="F1148" t="s">
        <v>3350</v>
      </c>
    </row>
    <row r="1149" spans="1:6" x14ac:dyDescent="0.35">
      <c r="A1149" t="str">
        <f t="shared" si="17"/>
        <v>ET15,36</v>
      </c>
      <c r="B1149">
        <v>36</v>
      </c>
      <c r="C1149">
        <v>3570.4954322492999</v>
      </c>
      <c r="D1149">
        <v>3530.6999731669698</v>
      </c>
      <c r="E1149" t="s">
        <v>2885</v>
      </c>
      <c r="F1149" t="s">
        <v>3350</v>
      </c>
    </row>
    <row r="1150" spans="1:6" x14ac:dyDescent="0.35">
      <c r="A1150" t="str">
        <f t="shared" si="17"/>
        <v>ET15,37</v>
      </c>
      <c r="B1150">
        <v>37</v>
      </c>
      <c r="C1150">
        <v>3422.8076116681</v>
      </c>
      <c r="D1150">
        <v>3422.8076116681</v>
      </c>
      <c r="E1150" t="s">
        <v>2885</v>
      </c>
      <c r="F1150" t="s">
        <v>3350</v>
      </c>
    </row>
    <row r="1151" spans="1:6" x14ac:dyDescent="0.35">
      <c r="A1151" t="str">
        <f t="shared" si="17"/>
        <v>ET15,38</v>
      </c>
      <c r="B1151">
        <v>38</v>
      </c>
      <c r="C1151">
        <v>3284.8837171697501</v>
      </c>
      <c r="D1151">
        <v>3308.2348512691601</v>
      </c>
      <c r="E1151" t="s">
        <v>2885</v>
      </c>
      <c r="F1151" t="s">
        <v>3350</v>
      </c>
    </row>
    <row r="1152" spans="1:6" x14ac:dyDescent="0.35">
      <c r="A1152" t="str">
        <f t="shared" si="17"/>
        <v>ET15,39</v>
      </c>
      <c r="B1152">
        <v>39</v>
      </c>
      <c r="C1152">
        <v>3146.9598226714002</v>
      </c>
      <c r="D1152">
        <v>3183.4049598807601</v>
      </c>
      <c r="E1152" t="s">
        <v>2885</v>
      </c>
      <c r="F1152" t="s">
        <v>3350</v>
      </c>
    </row>
    <row r="1153" spans="1:6" x14ac:dyDescent="0.35">
      <c r="A1153" t="str">
        <f t="shared" si="17"/>
        <v>ET15,40</v>
      </c>
      <c r="B1153">
        <v>40</v>
      </c>
      <c r="C1153">
        <v>3009.0359281730598</v>
      </c>
      <c r="D1153">
        <v>3046.89950144266</v>
      </c>
      <c r="E1153" t="s">
        <v>2885</v>
      </c>
      <c r="F1153" t="s">
        <v>3350</v>
      </c>
    </row>
    <row r="1154" spans="1:6" x14ac:dyDescent="0.35">
      <c r="A1154" t="str">
        <f t="shared" si="17"/>
        <v>ET15,41</v>
      </c>
      <c r="B1154">
        <v>41</v>
      </c>
      <c r="C1154">
        <v>2871.1120336747099</v>
      </c>
      <c r="D1154">
        <v>2897.3000398946001</v>
      </c>
      <c r="E1154" t="s">
        <v>2885</v>
      </c>
      <c r="F1154" t="s">
        <v>3350</v>
      </c>
    </row>
    <row r="1155" spans="1:6" x14ac:dyDescent="0.35">
      <c r="A1155" t="str">
        <f t="shared" ref="A1155:A1213" si="18">_xlfn.CONCAT(E1155,",",B1155)</f>
        <v>ET15,42</v>
      </c>
      <c r="B1155">
        <v>42</v>
      </c>
      <c r="C1155">
        <v>2733.18813917636</v>
      </c>
      <c r="D1155">
        <v>2733.18813917636</v>
      </c>
      <c r="E1155" t="s">
        <v>2885</v>
      </c>
      <c r="F1155" t="s">
        <v>3350</v>
      </c>
    </row>
    <row r="1156" spans="1:6" x14ac:dyDescent="0.35">
      <c r="A1156" t="str">
        <f t="shared" si="18"/>
        <v>ET15,43</v>
      </c>
      <c r="B1156">
        <v>43</v>
      </c>
      <c r="C1156">
        <v>2567.9646556386301</v>
      </c>
      <c r="D1156">
        <v>2555.2395547121901</v>
      </c>
      <c r="E1156" t="s">
        <v>2885</v>
      </c>
      <c r="F1156" t="s">
        <v>3350</v>
      </c>
    </row>
    <row r="1157" spans="1:6" x14ac:dyDescent="0.35">
      <c r="A1157" t="str">
        <f t="shared" si="18"/>
        <v>ET15,44</v>
      </c>
      <c r="B1157">
        <v>44</v>
      </c>
      <c r="C1157">
        <v>2402.7411721008998</v>
      </c>
      <c r="D1157">
        <v>2372.5068078644199</v>
      </c>
      <c r="E1157" t="s">
        <v>2885</v>
      </c>
      <c r="F1157" t="s">
        <v>3350</v>
      </c>
    </row>
    <row r="1158" spans="1:6" x14ac:dyDescent="0.35">
      <c r="A1158" t="str">
        <f t="shared" si="18"/>
        <v>ET15,45</v>
      </c>
      <c r="B1158">
        <v>45</v>
      </c>
      <c r="C1158">
        <v>2237.5176885631599</v>
      </c>
      <c r="D1158">
        <v>2196.1366114798602</v>
      </c>
      <c r="E1158" t="s">
        <v>2885</v>
      </c>
      <c r="F1158" t="s">
        <v>3350</v>
      </c>
    </row>
    <row r="1159" spans="1:6" x14ac:dyDescent="0.35">
      <c r="A1159" t="str">
        <f t="shared" si="18"/>
        <v>ET15,46</v>
      </c>
      <c r="B1159">
        <v>46</v>
      </c>
      <c r="C1159">
        <v>2072.2942050254301</v>
      </c>
      <c r="D1159">
        <v>2037.2756784053399</v>
      </c>
      <c r="E1159" t="s">
        <v>2885</v>
      </c>
      <c r="F1159" t="s">
        <v>3350</v>
      </c>
    </row>
    <row r="1160" spans="1:6" x14ac:dyDescent="0.35">
      <c r="A1160" t="str">
        <f t="shared" si="18"/>
        <v>ET15,47</v>
      </c>
      <c r="B1160">
        <v>47</v>
      </c>
      <c r="C1160">
        <v>1907.0707214877</v>
      </c>
      <c r="D1160">
        <v>1907.0707214877</v>
      </c>
      <c r="E1160" t="s">
        <v>2885</v>
      </c>
      <c r="F1160" t="s">
        <v>3350</v>
      </c>
    </row>
    <row r="1161" spans="1:6" x14ac:dyDescent="0.35">
      <c r="A1161" t="str">
        <f t="shared" si="18"/>
        <v>ET15,48</v>
      </c>
      <c r="B1161">
        <v>48</v>
      </c>
      <c r="C1161">
        <v>1831.01916843504</v>
      </c>
      <c r="D1161">
        <v>1812.2747929924201</v>
      </c>
      <c r="E1161" t="s">
        <v>2885</v>
      </c>
      <c r="F1161" t="s">
        <v>3350</v>
      </c>
    </row>
    <row r="1162" spans="1:6" x14ac:dyDescent="0.35">
      <c r="A1162" t="str">
        <f t="shared" si="18"/>
        <v>ET15,49</v>
      </c>
      <c r="B1162">
        <v>49</v>
      </c>
      <c r="C1162">
        <v>1754.96761538237</v>
      </c>
      <c r="D1162">
        <v>1742.06630285963</v>
      </c>
      <c r="E1162" t="s">
        <v>2885</v>
      </c>
      <c r="F1162" t="s">
        <v>3350</v>
      </c>
    </row>
    <row r="1163" spans="1:6" x14ac:dyDescent="0.35">
      <c r="A1163" t="str">
        <f t="shared" si="18"/>
        <v>ET15,50</v>
      </c>
      <c r="B1163">
        <v>50</v>
      </c>
      <c r="C1163">
        <v>1678.91606232971</v>
      </c>
      <c r="D1163">
        <v>1681.2300004481599</v>
      </c>
      <c r="E1163" t="s">
        <v>2885</v>
      </c>
      <c r="F1163" t="s">
        <v>3350</v>
      </c>
    </row>
    <row r="1164" spans="1:6" x14ac:dyDescent="0.35">
      <c r="A1164" t="str">
        <f t="shared" si="18"/>
        <v>ET15,51</v>
      </c>
      <c r="B1164">
        <v>51</v>
      </c>
      <c r="C1164">
        <v>1602.86450927705</v>
      </c>
      <c r="D1164">
        <v>1614.5506351168101</v>
      </c>
      <c r="E1164" t="s">
        <v>2885</v>
      </c>
      <c r="F1164" t="s">
        <v>3350</v>
      </c>
    </row>
    <row r="1165" spans="1:6" x14ac:dyDescent="0.35">
      <c r="A1165" t="str">
        <f t="shared" si="18"/>
        <v>ET15,52</v>
      </c>
      <c r="B1165">
        <v>52</v>
      </c>
      <c r="C1165">
        <v>1526.8129562243801</v>
      </c>
      <c r="D1165">
        <v>1526.8129562243801</v>
      </c>
      <c r="E1165" t="s">
        <v>2885</v>
      </c>
      <c r="F1165" t="s">
        <v>3350</v>
      </c>
    </row>
    <row r="1166" spans="1:6" x14ac:dyDescent="0.35">
      <c r="A1166" t="str">
        <f t="shared" si="18"/>
        <v>ET15,53</v>
      </c>
      <c r="B1166">
        <v>53</v>
      </c>
      <c r="C1166">
        <v>1409.8699432815599</v>
      </c>
      <c r="D1166">
        <v>1408.4207675745299</v>
      </c>
      <c r="E1166" t="s">
        <v>2885</v>
      </c>
      <c r="F1166" t="s">
        <v>3350</v>
      </c>
    </row>
    <row r="1167" spans="1:6" x14ac:dyDescent="0.35">
      <c r="A1167" t="str">
        <f t="shared" si="18"/>
        <v>ET15,54</v>
      </c>
      <c r="B1167">
        <v>54</v>
      </c>
      <c r="C1167">
        <v>1292.92693033874</v>
      </c>
      <c r="D1167">
        <v>1272.2540907503101</v>
      </c>
      <c r="E1167" t="s">
        <v>2885</v>
      </c>
      <c r="F1167" t="s">
        <v>3350</v>
      </c>
    </row>
    <row r="1168" spans="1:6" x14ac:dyDescent="0.35">
      <c r="A1168" t="str">
        <f t="shared" si="18"/>
        <v>ET15,55</v>
      </c>
      <c r="B1168">
        <v>55</v>
      </c>
      <c r="C1168">
        <v>1175.9839173959199</v>
      </c>
      <c r="D1168">
        <v>1136.81200177959</v>
      </c>
      <c r="E1168" t="s">
        <v>2885</v>
      </c>
      <c r="F1168" t="s">
        <v>3350</v>
      </c>
    </row>
    <row r="1169" spans="1:6" x14ac:dyDescent="0.35">
      <c r="A1169" t="str">
        <f t="shared" si="18"/>
        <v>ET15,56</v>
      </c>
      <c r="B1169">
        <v>56</v>
      </c>
      <c r="C1169">
        <v>1059.0409044531</v>
      </c>
      <c r="D1169">
        <v>1020.59357669029</v>
      </c>
      <c r="E1169" t="s">
        <v>2885</v>
      </c>
      <c r="F1169" t="s">
        <v>3350</v>
      </c>
    </row>
    <row r="1170" spans="1:6" x14ac:dyDescent="0.35">
      <c r="A1170" t="str">
        <f t="shared" si="18"/>
        <v>ET15,57</v>
      </c>
      <c r="B1170">
        <v>57</v>
      </c>
      <c r="C1170">
        <v>942.09789151027803</v>
      </c>
      <c r="D1170">
        <v>942.09789151027803</v>
      </c>
      <c r="E1170" t="s">
        <v>2885</v>
      </c>
      <c r="F1170" t="s">
        <v>3350</v>
      </c>
    </row>
    <row r="1171" spans="1:6" x14ac:dyDescent="0.35">
      <c r="A1171" t="str">
        <f t="shared" si="18"/>
        <v>ET15,58</v>
      </c>
      <c r="B1171">
        <v>58</v>
      </c>
      <c r="C1171">
        <v>940.73499347329096</v>
      </c>
      <c r="D1171">
        <v>913.20286367625204</v>
      </c>
      <c r="E1171" t="s">
        <v>2885</v>
      </c>
      <c r="F1171" t="s">
        <v>3350</v>
      </c>
    </row>
    <row r="1172" spans="1:6" x14ac:dyDescent="0.35">
      <c r="A1172" t="str">
        <f t="shared" si="18"/>
        <v>ET15,59</v>
      </c>
      <c r="B1172">
        <v>59</v>
      </c>
      <c r="C1172">
        <v>939.37209543630399</v>
      </c>
      <c r="D1172">
        <v>919.30177626007901</v>
      </c>
      <c r="E1172" t="s">
        <v>2885</v>
      </c>
      <c r="F1172" t="s">
        <v>3350</v>
      </c>
    </row>
    <row r="1173" spans="1:6" x14ac:dyDescent="0.35">
      <c r="A1173" t="str">
        <f t="shared" si="18"/>
        <v>ET15,60</v>
      </c>
      <c r="B1173">
        <v>60</v>
      </c>
      <c r="C1173">
        <v>938.00919739931805</v>
      </c>
      <c r="D1173">
        <v>939.16675374242595</v>
      </c>
      <c r="E1173" t="s">
        <v>2885</v>
      </c>
      <c r="F1173" t="s">
        <v>3350</v>
      </c>
    </row>
    <row r="1174" spans="1:6" x14ac:dyDescent="0.35">
      <c r="A1174" t="str">
        <f t="shared" si="18"/>
        <v>ET15,61</v>
      </c>
      <c r="B1174">
        <v>61</v>
      </c>
      <c r="C1174">
        <v>936.64629936233098</v>
      </c>
      <c r="D1174">
        <v>951.56992060395896</v>
      </c>
      <c r="E1174" t="s">
        <v>2885</v>
      </c>
      <c r="F1174" t="s">
        <v>3350</v>
      </c>
    </row>
    <row r="1175" spans="1:6" x14ac:dyDescent="0.35">
      <c r="A1175" t="str">
        <f t="shared" si="18"/>
        <v>ET15,62</v>
      </c>
      <c r="B1175">
        <v>62</v>
      </c>
      <c r="C1175">
        <v>935.28340132534402</v>
      </c>
      <c r="D1175">
        <v>935.28340132534402</v>
      </c>
      <c r="E1175" t="s">
        <v>2885</v>
      </c>
      <c r="F1175" t="s">
        <v>3350</v>
      </c>
    </row>
    <row r="1176" spans="1:6" x14ac:dyDescent="0.35">
      <c r="A1176" t="str">
        <f t="shared" si="18"/>
        <v>ET15,63</v>
      </c>
      <c r="B1176">
        <v>63</v>
      </c>
      <c r="C1176">
        <v>846.23190782226504</v>
      </c>
      <c r="D1176">
        <v>875.55528890049902</v>
      </c>
      <c r="E1176" t="s">
        <v>2885</v>
      </c>
      <c r="F1176" t="s">
        <v>3350</v>
      </c>
    </row>
    <row r="1177" spans="1:6" x14ac:dyDescent="0.35">
      <c r="A1177" t="str">
        <f t="shared" si="18"/>
        <v>ET15,64</v>
      </c>
      <c r="B1177">
        <v>64</v>
      </c>
      <c r="C1177">
        <v>757.18041431918596</v>
      </c>
      <c r="D1177">
        <v>783.53755037635506</v>
      </c>
      <c r="E1177" t="s">
        <v>2885</v>
      </c>
      <c r="F1177" t="s">
        <v>3350</v>
      </c>
    </row>
    <row r="1178" spans="1:6" x14ac:dyDescent="0.35">
      <c r="A1178" t="str">
        <f t="shared" si="18"/>
        <v>ET15,65</v>
      </c>
      <c r="B1178">
        <v>65</v>
      </c>
      <c r="C1178">
        <v>668.12892081610801</v>
      </c>
      <c r="D1178">
        <v>676.85812131309399</v>
      </c>
      <c r="E1178" t="s">
        <v>2885</v>
      </c>
      <c r="F1178" t="s">
        <v>3350</v>
      </c>
    </row>
    <row r="1179" spans="1:6" x14ac:dyDescent="0.35">
      <c r="A1179" t="str">
        <f t="shared" si="18"/>
        <v>ET15,66</v>
      </c>
      <c r="B1179">
        <v>66</v>
      </c>
      <c r="C1179">
        <v>579.07742731302903</v>
      </c>
      <c r="D1179">
        <v>573.14493727089803</v>
      </c>
      <c r="E1179" t="s">
        <v>2885</v>
      </c>
      <c r="F1179" t="s">
        <v>3350</v>
      </c>
    </row>
    <row r="1180" spans="1:6" x14ac:dyDescent="0.35">
      <c r="A1180" t="str">
        <f t="shared" si="18"/>
        <v>ET15,67</v>
      </c>
      <c r="B1180">
        <v>67</v>
      </c>
      <c r="C1180">
        <v>490.02593380995</v>
      </c>
      <c r="D1180">
        <v>490.02593380995</v>
      </c>
      <c r="E1180" t="s">
        <v>2885</v>
      </c>
      <c r="F1180" t="s">
        <v>3350</v>
      </c>
    </row>
    <row r="1181" spans="1:6" x14ac:dyDescent="0.35">
      <c r="A1181" t="str">
        <f t="shared" si="18"/>
        <v>ET15,68</v>
      </c>
      <c r="B1181">
        <v>68</v>
      </c>
      <c r="C1181">
        <v>469.46078090585701</v>
      </c>
      <c r="D1181">
        <v>440.22407688610599</v>
      </c>
      <c r="E1181" t="s">
        <v>2885</v>
      </c>
      <c r="F1181" t="s">
        <v>3350</v>
      </c>
    </row>
    <row r="1182" spans="1:6" x14ac:dyDescent="0.35">
      <c r="A1182" t="str">
        <f t="shared" si="18"/>
        <v>ET15,69</v>
      </c>
      <c r="B1182">
        <v>69</v>
      </c>
      <c r="C1182">
        <v>448.89562800176401</v>
      </c>
      <c r="D1182">
        <v>416.84245403791402</v>
      </c>
      <c r="E1182" t="s">
        <v>2885</v>
      </c>
      <c r="F1182" t="s">
        <v>3350</v>
      </c>
    </row>
    <row r="1183" spans="1:6" x14ac:dyDescent="0.35">
      <c r="A1183" t="str">
        <f t="shared" si="18"/>
        <v>ET15,70</v>
      </c>
      <c r="B1183">
        <v>70</v>
      </c>
      <c r="C1183">
        <v>428.33047509766999</v>
      </c>
      <c r="D1183">
        <v>408.07918319959799</v>
      </c>
      <c r="E1183" t="s">
        <v>2885</v>
      </c>
      <c r="F1183" t="s">
        <v>3350</v>
      </c>
    </row>
    <row r="1184" spans="1:6" x14ac:dyDescent="0.35">
      <c r="A1184" t="str">
        <f t="shared" si="18"/>
        <v>ET15,71</v>
      </c>
      <c r="B1184">
        <v>71</v>
      </c>
      <c r="C1184">
        <v>407.76532219357699</v>
      </c>
      <c r="D1184">
        <v>402.13238230538099</v>
      </c>
      <c r="E1184" t="s">
        <v>2885</v>
      </c>
      <c r="F1184" t="s">
        <v>3350</v>
      </c>
    </row>
    <row r="1185" spans="1:6" x14ac:dyDescent="0.35">
      <c r="A1185" t="str">
        <f t="shared" si="18"/>
        <v>ET15,72</v>
      </c>
      <c r="B1185">
        <v>72</v>
      </c>
      <c r="C1185">
        <v>387.20016928948399</v>
      </c>
      <c r="D1185">
        <v>387.20016928948399</v>
      </c>
      <c r="E1185" t="s">
        <v>2885</v>
      </c>
      <c r="F1185" t="s">
        <v>3350</v>
      </c>
    </row>
    <row r="1186" spans="1:6" x14ac:dyDescent="0.35">
      <c r="A1186" t="str">
        <f t="shared" si="18"/>
        <v>ET15,73</v>
      </c>
      <c r="B1186">
        <v>73</v>
      </c>
      <c r="C1186">
        <v>341.58105705689599</v>
      </c>
      <c r="D1186">
        <v>354.63596255048299</v>
      </c>
      <c r="E1186" t="s">
        <v>2885</v>
      </c>
      <c r="F1186" t="s">
        <v>3350</v>
      </c>
    </row>
    <row r="1187" spans="1:6" x14ac:dyDescent="0.35">
      <c r="A1187" t="str">
        <f t="shared" si="18"/>
        <v>ET15,74</v>
      </c>
      <c r="B1187">
        <v>74</v>
      </c>
      <c r="C1187">
        <v>295.96194482430798</v>
      </c>
      <c r="D1187">
        <v>308.414382344356</v>
      </c>
      <c r="E1187" t="s">
        <v>2885</v>
      </c>
      <c r="F1187" t="s">
        <v>3350</v>
      </c>
    </row>
    <row r="1188" spans="1:6" x14ac:dyDescent="0.35">
      <c r="A1188" t="str">
        <f t="shared" si="18"/>
        <v>ET15,75</v>
      </c>
      <c r="B1188">
        <v>75</v>
      </c>
      <c r="C1188">
        <v>250.34283259172</v>
      </c>
      <c r="D1188">
        <v>255.66534939143699</v>
      </c>
      <c r="E1188" t="s">
        <v>2885</v>
      </c>
      <c r="F1188" t="s">
        <v>3350</v>
      </c>
    </row>
    <row r="1189" spans="1:6" x14ac:dyDescent="0.35">
      <c r="A1189" t="str">
        <f t="shared" si="18"/>
        <v>ET15,76</v>
      </c>
      <c r="B1189">
        <v>76</v>
      </c>
      <c r="C1189">
        <v>204.72372035913199</v>
      </c>
      <c r="D1189">
        <v>203.518784412055</v>
      </c>
      <c r="E1189" t="s">
        <v>2885</v>
      </c>
      <c r="F1189" t="s">
        <v>3350</v>
      </c>
    </row>
    <row r="1190" spans="1:6" x14ac:dyDescent="0.35">
      <c r="A1190" t="str">
        <f t="shared" si="18"/>
        <v>ET15,77</v>
      </c>
      <c r="B1190">
        <v>77</v>
      </c>
      <c r="C1190">
        <v>159.10460812654301</v>
      </c>
      <c r="D1190">
        <v>159.10460812654301</v>
      </c>
      <c r="E1190" t="s">
        <v>2885</v>
      </c>
      <c r="F1190" t="s">
        <v>3350</v>
      </c>
    </row>
    <row r="1191" spans="1:6" x14ac:dyDescent="0.35">
      <c r="A1191" t="str">
        <f t="shared" si="18"/>
        <v>ET15,78</v>
      </c>
      <c r="B1191">
        <v>78</v>
      </c>
      <c r="C1191">
        <v>143.60208650123499</v>
      </c>
      <c r="D1191">
        <v>127.784942996683</v>
      </c>
      <c r="E1191" t="s">
        <v>2885</v>
      </c>
      <c r="F1191" t="s">
        <v>3350</v>
      </c>
    </row>
    <row r="1192" spans="1:6" x14ac:dyDescent="0.35">
      <c r="A1192" t="str">
        <f t="shared" si="18"/>
        <v>ET15,79</v>
      </c>
      <c r="B1192">
        <v>79</v>
      </c>
      <c r="C1192">
        <v>128.09956487592601</v>
      </c>
      <c r="D1192">
        <v>107.850718450062</v>
      </c>
      <c r="E1192" t="s">
        <v>2885</v>
      </c>
      <c r="F1192" t="s">
        <v>3350</v>
      </c>
    </row>
    <row r="1193" spans="1:6" x14ac:dyDescent="0.35">
      <c r="A1193" t="str">
        <f t="shared" si="18"/>
        <v>ET15,80</v>
      </c>
      <c r="B1193">
        <v>80</v>
      </c>
      <c r="C1193">
        <v>112.59704325061701</v>
      </c>
      <c r="D1193">
        <v>95.825065655715704</v>
      </c>
      <c r="E1193" t="s">
        <v>2885</v>
      </c>
      <c r="F1193" t="s">
        <v>3350</v>
      </c>
    </row>
    <row r="1194" spans="1:6" x14ac:dyDescent="0.35">
      <c r="A1194" t="str">
        <f t="shared" si="18"/>
        <v>ET15,81</v>
      </c>
      <c r="B1194">
        <v>81</v>
      </c>
      <c r="C1194">
        <v>97.094521625308701</v>
      </c>
      <c r="D1194">
        <v>88.231115782682707</v>
      </c>
      <c r="E1194" t="s">
        <v>2885</v>
      </c>
      <c r="F1194" t="s">
        <v>3350</v>
      </c>
    </row>
    <row r="1195" spans="1:6" x14ac:dyDescent="0.35">
      <c r="A1195" t="str">
        <f t="shared" si="18"/>
        <v>ET15,82</v>
      </c>
      <c r="B1195">
        <v>82</v>
      </c>
      <c r="C1195">
        <v>81.591999999999999</v>
      </c>
      <c r="D1195">
        <v>81.591999999999999</v>
      </c>
      <c r="E1195" t="s">
        <v>2885</v>
      </c>
      <c r="F1195" t="s">
        <v>3350</v>
      </c>
    </row>
    <row r="1196" spans="1:6" x14ac:dyDescent="0.35">
      <c r="A1196" t="str">
        <f t="shared" si="18"/>
        <v>ET15,83</v>
      </c>
      <c r="B1196">
        <v>83</v>
      </c>
      <c r="C1196">
        <v>71.64</v>
      </c>
      <c r="D1196">
        <v>73.157277289839797</v>
      </c>
      <c r="E1196" t="s">
        <v>2885</v>
      </c>
      <c r="F1196" t="s">
        <v>3350</v>
      </c>
    </row>
    <row r="1197" spans="1:6" x14ac:dyDescent="0.35">
      <c r="A1197" t="str">
        <f t="shared" si="18"/>
        <v>ET15,84</v>
      </c>
      <c r="B1197">
        <v>84</v>
      </c>
      <c r="C1197">
        <v>61.688000000000002</v>
      </c>
      <c r="D1197">
        <v>63.082217886913497</v>
      </c>
      <c r="E1197" t="s">
        <v>2885</v>
      </c>
      <c r="F1197" t="s">
        <v>3350</v>
      </c>
    </row>
    <row r="1198" spans="1:6" x14ac:dyDescent="0.35">
      <c r="A1198" t="str">
        <f t="shared" si="18"/>
        <v>ET15,85</v>
      </c>
      <c r="B1198">
        <v>85</v>
      </c>
      <c r="C1198">
        <v>51.735999999999997</v>
      </c>
      <c r="D1198">
        <v>52.2485198390672</v>
      </c>
      <c r="E1198" t="s">
        <v>2885</v>
      </c>
      <c r="F1198" t="s">
        <v>3350</v>
      </c>
    </row>
    <row r="1199" spans="1:6" x14ac:dyDescent="0.35">
      <c r="A1199" t="str">
        <f t="shared" si="18"/>
        <v>ET15,86</v>
      </c>
      <c r="B1199">
        <v>86</v>
      </c>
      <c r="C1199">
        <v>41.783999999999999</v>
      </c>
      <c r="D1199">
        <v>41.537881194147403</v>
      </c>
      <c r="E1199" t="s">
        <v>2885</v>
      </c>
      <c r="F1199" t="s">
        <v>3350</v>
      </c>
    </row>
    <row r="1200" spans="1:6" x14ac:dyDescent="0.35">
      <c r="A1200" t="str">
        <f t="shared" si="18"/>
        <v>ET15,87</v>
      </c>
      <c r="B1200">
        <v>87</v>
      </c>
      <c r="C1200">
        <v>31.832000000000001</v>
      </c>
      <c r="D1200">
        <v>31.832000000000001</v>
      </c>
      <c r="E1200" t="s">
        <v>2885</v>
      </c>
      <c r="F1200" t="s">
        <v>3350</v>
      </c>
    </row>
    <row r="1201" spans="1:6" x14ac:dyDescent="0.35">
      <c r="A1201" t="str">
        <f t="shared" si="18"/>
        <v>ET15,88</v>
      </c>
      <c r="B1201">
        <v>88</v>
      </c>
      <c r="C1201">
        <v>26.6584</v>
      </c>
      <c r="D1201">
        <v>23.826419204747701</v>
      </c>
      <c r="E1201" t="s">
        <v>2885</v>
      </c>
      <c r="F1201" t="s">
        <v>3350</v>
      </c>
    </row>
    <row r="1202" spans="1:6" x14ac:dyDescent="0.35">
      <c r="A1202" t="str">
        <f t="shared" si="18"/>
        <v>ET15,89</v>
      </c>
      <c r="B1202">
        <v>89</v>
      </c>
      <c r="C1202">
        <v>21.4848</v>
      </c>
      <c r="D1202">
        <v>17.4720613576178</v>
      </c>
      <c r="E1202" t="s">
        <v>2885</v>
      </c>
      <c r="F1202" t="s">
        <v>3350</v>
      </c>
    </row>
    <row r="1203" spans="1:6" x14ac:dyDescent="0.35">
      <c r="A1203" t="str">
        <f t="shared" si="18"/>
        <v>ET15,90</v>
      </c>
      <c r="B1203">
        <v>90</v>
      </c>
      <c r="C1203">
        <v>16.311199999999999</v>
      </c>
      <c r="D1203">
        <v>12.533693908114101</v>
      </c>
      <c r="E1203" t="s">
        <v>2885</v>
      </c>
      <c r="F1203" t="s">
        <v>3350</v>
      </c>
    </row>
    <row r="1204" spans="1:6" x14ac:dyDescent="0.35">
      <c r="A1204" t="str">
        <f t="shared" si="18"/>
        <v>ET15,91</v>
      </c>
      <c r="B1204">
        <v>91</v>
      </c>
      <c r="C1204">
        <v>11.137600000000001</v>
      </c>
      <c r="D1204">
        <v>8.7760843057402393</v>
      </c>
      <c r="E1204" t="s">
        <v>2885</v>
      </c>
      <c r="F1204" t="s">
        <v>3350</v>
      </c>
    </row>
    <row r="1205" spans="1:6" x14ac:dyDescent="0.35">
      <c r="A1205" t="str">
        <f t="shared" si="18"/>
        <v>ET15,92</v>
      </c>
      <c r="B1205">
        <v>92</v>
      </c>
      <c r="C1205">
        <v>5.9640000000000004</v>
      </c>
      <c r="D1205">
        <v>5.9640000000000004</v>
      </c>
      <c r="E1205" t="s">
        <v>2885</v>
      </c>
      <c r="F1205" t="s">
        <v>3350</v>
      </c>
    </row>
    <row r="1206" spans="1:6" x14ac:dyDescent="0.35">
      <c r="A1206" t="str">
        <f t="shared" si="18"/>
        <v>ET15,93</v>
      </c>
      <c r="B1206">
        <v>93</v>
      </c>
      <c r="C1206">
        <v>4.8512000000000004</v>
      </c>
      <c r="D1206">
        <v>3.88258189116958</v>
      </c>
      <c r="E1206" t="s">
        <v>2885</v>
      </c>
      <c r="F1206" t="s">
        <v>3350</v>
      </c>
    </row>
    <row r="1207" spans="1:6" x14ac:dyDescent="0.35">
      <c r="A1207" t="str">
        <f t="shared" si="18"/>
        <v>ET15,94</v>
      </c>
      <c r="B1207">
        <v>94</v>
      </c>
      <c r="C1207">
        <v>3.7383999999999999</v>
      </c>
      <c r="D1207">
        <v>2.3984646826153999</v>
      </c>
      <c r="E1207" t="s">
        <v>2885</v>
      </c>
      <c r="F1207" t="s">
        <v>3350</v>
      </c>
    </row>
    <row r="1208" spans="1:6" x14ac:dyDescent="0.35">
      <c r="A1208" t="str">
        <f t="shared" si="18"/>
        <v>ET15,95</v>
      </c>
      <c r="B1208">
        <v>95</v>
      </c>
      <c r="C1208">
        <v>2.6255999999999999</v>
      </c>
      <c r="D1208">
        <v>1.3986565284764401</v>
      </c>
      <c r="E1208" t="s">
        <v>2885</v>
      </c>
      <c r="F1208" t="s">
        <v>3350</v>
      </c>
    </row>
    <row r="1209" spans="1:6" x14ac:dyDescent="0.35">
      <c r="A1209" t="str">
        <f t="shared" si="18"/>
        <v>ET15,96</v>
      </c>
      <c r="B1209">
        <v>96</v>
      </c>
      <c r="C1209">
        <v>1.5127999999999999</v>
      </c>
      <c r="D1209">
        <v>0.77016558289165304</v>
      </c>
      <c r="E1209" t="s">
        <v>2885</v>
      </c>
      <c r="F1209" t="s">
        <v>3350</v>
      </c>
    </row>
    <row r="1210" spans="1:6" x14ac:dyDescent="0.35">
      <c r="A1210" t="str">
        <f t="shared" si="18"/>
        <v>ET15,97</v>
      </c>
      <c r="B1210">
        <v>97</v>
      </c>
      <c r="C1210">
        <v>0.4</v>
      </c>
      <c r="D1210">
        <v>0.39999999999999902</v>
      </c>
      <c r="E1210" t="s">
        <v>2885</v>
      </c>
      <c r="F1210" t="s">
        <v>3350</v>
      </c>
    </row>
    <row r="1211" spans="1:6" x14ac:dyDescent="0.35">
      <c r="A1211" t="str">
        <f t="shared" si="18"/>
        <v>ET15,98</v>
      </c>
      <c r="B1211">
        <v>98</v>
      </c>
      <c r="C1211">
        <v>0.266666666666667</v>
      </c>
      <c r="D1211">
        <v>0.185925823982168</v>
      </c>
      <c r="E1211" t="s">
        <v>2885</v>
      </c>
      <c r="F1211" t="s">
        <v>3350</v>
      </c>
    </row>
    <row r="1212" spans="1:6" x14ac:dyDescent="0.35">
      <c r="A1212" t="str">
        <f t="shared" si="18"/>
        <v>ET15,99</v>
      </c>
      <c r="B1212">
        <v>99</v>
      </c>
      <c r="C1212">
        <v>0.133333333333333</v>
      </c>
      <c r="D1212">
        <v>6.8740659185734104E-2</v>
      </c>
      <c r="E1212" t="s">
        <v>2885</v>
      </c>
      <c r="F1212" t="s">
        <v>3350</v>
      </c>
    </row>
    <row r="1213" spans="1:6" x14ac:dyDescent="0.35">
      <c r="A1213" t="str">
        <f t="shared" si="18"/>
        <v>ET15,100</v>
      </c>
      <c r="B1213">
        <v>100</v>
      </c>
      <c r="C1213">
        <v>0</v>
      </c>
      <c r="D1213">
        <v>1.11022302462516E-16</v>
      </c>
      <c r="E1213" t="s">
        <v>2885</v>
      </c>
      <c r="F1213" t="s">
        <v>3350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workbookViewId="0">
      <selection activeCell="I482" sqref="I482"/>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86"/>
      <c r="B1" s="486"/>
      <c r="C1" s="486"/>
      <c r="D1" s="486"/>
      <c r="E1" s="486"/>
      <c r="F1" s="486"/>
      <c r="G1" s="486"/>
      <c r="H1" s="486"/>
      <c r="I1" s="46"/>
      <c r="J1" s="46"/>
      <c r="K1" s="46"/>
      <c r="L1" s="46"/>
      <c r="M1" s="46"/>
      <c r="N1" s="46"/>
      <c r="O1" s="46"/>
      <c r="P1" s="46"/>
      <c r="Q1" s="46"/>
      <c r="R1" s="46"/>
      <c r="S1" s="46"/>
      <c r="T1" s="46"/>
      <c r="U1" s="46"/>
      <c r="V1" s="46"/>
      <c r="W1" s="46"/>
      <c r="X1" s="46"/>
      <c r="Y1" s="46"/>
      <c r="Z1" s="46"/>
      <c r="AA1" s="46"/>
      <c r="AB1" s="46"/>
      <c r="AC1" s="46"/>
    </row>
    <row r="2" spans="1:29" ht="11.5" x14ac:dyDescent="0.25">
      <c r="A2" s="486"/>
      <c r="B2" s="486"/>
      <c r="C2" s="486"/>
      <c r="D2" s="486"/>
      <c r="E2" s="486"/>
      <c r="F2" s="486"/>
      <c r="G2" s="486"/>
      <c r="H2" s="486"/>
      <c r="I2" s="46"/>
      <c r="J2" s="46"/>
      <c r="K2" s="46"/>
      <c r="L2" s="46"/>
      <c r="M2" s="46"/>
      <c r="N2" s="46"/>
      <c r="O2" s="46"/>
      <c r="P2" s="46"/>
      <c r="Q2" s="46"/>
      <c r="R2" s="46"/>
      <c r="S2" s="46"/>
      <c r="T2" s="46"/>
      <c r="U2" s="46"/>
      <c r="V2" s="46"/>
      <c r="W2" s="46"/>
      <c r="X2" s="46"/>
      <c r="Y2" s="46"/>
      <c r="Z2" s="46"/>
      <c r="AA2" s="46"/>
      <c r="AB2" s="46"/>
      <c r="AC2" s="46"/>
    </row>
    <row r="3" spans="1:29" ht="11.5" x14ac:dyDescent="0.25">
      <c r="A3" s="486"/>
      <c r="B3" s="486"/>
      <c r="C3" s="486"/>
      <c r="D3" s="486"/>
      <c r="E3" s="486"/>
      <c r="F3" s="486"/>
      <c r="G3" s="486"/>
      <c r="H3" s="486"/>
      <c r="I3" s="46"/>
      <c r="J3" s="46"/>
      <c r="K3" s="46"/>
      <c r="L3" s="46"/>
      <c r="M3" s="46"/>
      <c r="N3" s="46"/>
      <c r="O3" s="46"/>
      <c r="P3" s="46"/>
      <c r="Q3" s="46"/>
      <c r="R3" s="46"/>
      <c r="S3" s="46"/>
      <c r="T3" s="46"/>
      <c r="U3" s="46"/>
      <c r="V3" s="46"/>
      <c r="W3" s="46"/>
      <c r="X3" s="46"/>
      <c r="Y3" s="46"/>
      <c r="Z3" s="46"/>
      <c r="AA3" s="46"/>
      <c r="AB3" s="46"/>
      <c r="AC3" s="46"/>
    </row>
    <row r="4" spans="1:29" ht="11.5" x14ac:dyDescent="0.25">
      <c r="A4" s="486"/>
      <c r="B4" s="486"/>
      <c r="C4" s="486"/>
      <c r="D4" s="486"/>
      <c r="E4" s="486"/>
      <c r="F4" s="486"/>
      <c r="G4" s="486"/>
      <c r="H4" s="486"/>
      <c r="I4" s="46"/>
      <c r="J4" s="46"/>
      <c r="K4" s="46"/>
      <c r="L4" s="46"/>
      <c r="M4" s="46"/>
      <c r="N4" s="46"/>
      <c r="O4" s="46"/>
      <c r="P4" s="46"/>
      <c r="Q4" s="46"/>
      <c r="R4" s="46"/>
      <c r="S4" s="46"/>
      <c r="T4" s="46"/>
      <c r="U4" s="46"/>
      <c r="V4" s="46"/>
      <c r="W4" s="46"/>
      <c r="X4" s="46"/>
      <c r="Y4" s="46"/>
      <c r="Z4" s="46"/>
      <c r="AA4" s="46"/>
      <c r="AB4" s="46"/>
      <c r="AC4" s="46"/>
    </row>
    <row r="5" spans="1:29" ht="15.5" x14ac:dyDescent="0.35">
      <c r="A5" s="487" t="s">
        <v>998</v>
      </c>
      <c r="B5" s="487"/>
      <c r="C5" s="487"/>
      <c r="D5" s="487"/>
      <c r="E5" s="487"/>
      <c r="F5" s="487"/>
      <c r="G5" s="487"/>
      <c r="H5" s="487"/>
      <c r="I5" s="46"/>
      <c r="J5" s="46"/>
      <c r="K5" s="46"/>
      <c r="L5" s="46"/>
      <c r="M5" s="46"/>
      <c r="N5" s="46"/>
      <c r="O5" s="46"/>
      <c r="P5" s="46"/>
      <c r="Q5" s="46"/>
      <c r="R5" s="46"/>
      <c r="S5" s="46"/>
      <c r="T5" s="46"/>
      <c r="U5" s="46"/>
      <c r="V5" s="46"/>
      <c r="W5" s="46"/>
      <c r="X5" s="46"/>
      <c r="Y5" s="46"/>
      <c r="Z5" s="46"/>
      <c r="AA5" s="46"/>
      <c r="AB5" s="46"/>
      <c r="AC5" s="46"/>
    </row>
    <row r="6" spans="1:29" ht="13" x14ac:dyDescent="0.3">
      <c r="A6" s="485" t="s">
        <v>999</v>
      </c>
      <c r="B6" s="485"/>
      <c r="C6" s="485"/>
      <c r="D6" s="485"/>
      <c r="E6" s="485"/>
      <c r="F6" s="485"/>
      <c r="G6" s="485"/>
      <c r="H6" s="485"/>
      <c r="I6" s="46"/>
      <c r="J6" s="46"/>
      <c r="K6" s="46"/>
      <c r="L6" s="46"/>
      <c r="M6" s="46"/>
      <c r="N6" s="46"/>
      <c r="O6" s="46"/>
      <c r="P6" s="46"/>
      <c r="Q6" s="46"/>
      <c r="R6" s="46"/>
      <c r="S6" s="46"/>
      <c r="T6" s="46"/>
      <c r="U6" s="46"/>
      <c r="V6" s="46"/>
      <c r="W6" s="46"/>
      <c r="X6" s="46"/>
      <c r="Y6" s="46"/>
      <c r="Z6" s="46"/>
      <c r="AA6" s="46"/>
      <c r="AB6" s="46"/>
      <c r="AC6" s="46"/>
    </row>
    <row r="7" spans="1:29" ht="13" x14ac:dyDescent="0.3">
      <c r="A7" s="485" t="s">
        <v>1000</v>
      </c>
      <c r="B7" s="485"/>
      <c r="C7" s="485"/>
      <c r="D7" s="485"/>
      <c r="E7" s="485"/>
      <c r="F7" s="485"/>
      <c r="G7" s="485"/>
      <c r="H7" s="485"/>
      <c r="I7" s="46"/>
      <c r="J7" s="46"/>
      <c r="K7" s="46"/>
      <c r="L7" s="46"/>
      <c r="M7" s="46"/>
      <c r="N7" s="46"/>
      <c r="O7" s="46"/>
      <c r="P7" s="46"/>
      <c r="Q7" s="46"/>
      <c r="R7" s="46"/>
      <c r="S7" s="46"/>
      <c r="T7" s="46"/>
      <c r="U7" s="46"/>
      <c r="V7" s="46"/>
      <c r="W7" s="46"/>
      <c r="X7" s="46"/>
      <c r="Y7" s="46"/>
      <c r="Z7" s="46"/>
      <c r="AA7" s="46"/>
      <c r="AB7" s="46"/>
      <c r="AC7" s="46"/>
    </row>
    <row r="8" spans="1:29" ht="11.5" x14ac:dyDescent="0.25">
      <c r="A8" s="486"/>
      <c r="B8" s="486"/>
      <c r="C8" s="486"/>
      <c r="D8" s="486"/>
      <c r="E8" s="486"/>
      <c r="F8" s="486"/>
      <c r="G8" s="486"/>
      <c r="H8" s="486"/>
      <c r="I8" s="46"/>
      <c r="J8" s="46"/>
      <c r="K8" s="46"/>
      <c r="L8" s="46"/>
      <c r="M8" s="46"/>
      <c r="N8" s="46"/>
      <c r="O8" s="46"/>
      <c r="P8" s="46"/>
      <c r="Q8" s="46"/>
      <c r="R8" s="46"/>
      <c r="S8" s="46"/>
      <c r="T8" s="46"/>
      <c r="U8" s="46"/>
      <c r="V8" s="46"/>
      <c r="W8" s="46"/>
      <c r="X8" s="46"/>
      <c r="Y8" s="46"/>
      <c r="Z8" s="46"/>
      <c r="AA8" s="46"/>
      <c r="AB8" s="46"/>
      <c r="AC8" s="46"/>
    </row>
    <row r="9" spans="1:29" ht="13" x14ac:dyDescent="0.3">
      <c r="A9" s="491" t="s">
        <v>1001</v>
      </c>
      <c r="B9" s="491"/>
      <c r="C9" s="491"/>
      <c r="D9" s="491"/>
      <c r="E9" s="491"/>
      <c r="F9" s="491"/>
      <c r="G9" s="491"/>
      <c r="H9" s="491"/>
      <c r="I9" s="46"/>
      <c r="J9" s="46"/>
      <c r="K9" s="46"/>
      <c r="L9" s="46"/>
      <c r="M9" s="46"/>
      <c r="N9" s="46"/>
      <c r="O9" s="46"/>
      <c r="P9" s="46"/>
      <c r="Q9" s="46"/>
      <c r="R9" s="46"/>
      <c r="S9" s="46"/>
      <c r="T9" s="46"/>
      <c r="U9" s="46"/>
      <c r="V9" s="46"/>
      <c r="W9" s="46"/>
      <c r="X9" s="46"/>
      <c r="Y9" s="46"/>
      <c r="Z9" s="46"/>
      <c r="AA9" s="46"/>
      <c r="AB9" s="46"/>
      <c r="AC9" s="46"/>
    </row>
    <row r="10" spans="1:29" ht="13" x14ac:dyDescent="0.3">
      <c r="A10" s="485" t="s">
        <v>1002</v>
      </c>
      <c r="B10" s="485"/>
      <c r="C10" s="485"/>
      <c r="D10" s="485"/>
      <c r="E10" s="485"/>
      <c r="F10" s="485"/>
      <c r="G10" s="485"/>
      <c r="H10" s="485"/>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92" t="s">
        <v>1003</v>
      </c>
      <c r="B11" s="492"/>
      <c r="C11" s="492"/>
      <c r="D11" s="492"/>
      <c r="E11" s="492"/>
      <c r="F11" s="492"/>
      <c r="G11" s="492"/>
      <c r="H11" s="492"/>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93" t="s">
        <v>1004</v>
      </c>
      <c r="B12" s="493"/>
      <c r="C12" s="493"/>
      <c r="D12" s="493"/>
      <c r="E12" s="493"/>
      <c r="F12" s="493"/>
      <c r="G12" s="493"/>
      <c r="H12" s="493"/>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88" t="s">
        <v>1005</v>
      </c>
      <c r="B13" s="488"/>
      <c r="C13" s="488"/>
      <c r="D13" s="488"/>
      <c r="E13" s="488"/>
      <c r="F13" s="488"/>
      <c r="G13" s="488"/>
      <c r="H13" s="488"/>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89" t="s">
        <v>1006</v>
      </c>
      <c r="B14" s="489"/>
      <c r="C14" s="489"/>
      <c r="D14" s="489"/>
      <c r="E14" s="489"/>
      <c r="F14" s="489"/>
      <c r="G14" s="489"/>
      <c r="H14" s="489"/>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90"/>
      <c r="B15" s="490"/>
      <c r="C15" s="490"/>
      <c r="D15" s="490"/>
      <c r="E15" s="490"/>
      <c r="F15" s="490"/>
      <c r="G15" s="490"/>
      <c r="H15" s="490"/>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1007</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1.5" x14ac:dyDescent="0.25">
      <c r="A18" s="12">
        <v>1</v>
      </c>
      <c r="B18" s="10" t="s">
        <v>1015</v>
      </c>
      <c r="C18" s="37" t="s">
        <v>1016</v>
      </c>
      <c r="D18" s="9"/>
      <c r="E18" s="9">
        <v>900</v>
      </c>
      <c r="F18" s="10" t="s">
        <v>1017</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1.5" x14ac:dyDescent="0.25">
      <c r="A19" s="12">
        <v>2</v>
      </c>
      <c r="B19" s="10" t="s">
        <v>1015</v>
      </c>
      <c r="C19" s="37" t="s">
        <v>1016</v>
      </c>
      <c r="D19" s="9"/>
      <c r="E19" s="9">
        <v>900</v>
      </c>
      <c r="F19" s="10" t="s">
        <v>1017</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1.5" x14ac:dyDescent="0.25">
      <c r="A20" s="12">
        <v>3</v>
      </c>
      <c r="B20" s="10" t="s">
        <v>1015</v>
      </c>
      <c r="C20" s="37" t="s">
        <v>1016</v>
      </c>
      <c r="D20" s="9"/>
      <c r="E20" s="9">
        <v>900</v>
      </c>
      <c r="F20" s="10" t="s">
        <v>1017</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1.5" x14ac:dyDescent="0.25">
      <c r="A21" s="12">
        <v>4</v>
      </c>
      <c r="B21" s="10" t="s">
        <v>1015</v>
      </c>
      <c r="C21" s="37" t="s">
        <v>1016</v>
      </c>
      <c r="D21" s="9"/>
      <c r="E21" s="9">
        <v>900</v>
      </c>
      <c r="F21" s="10" t="s">
        <v>1017</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1.5" x14ac:dyDescent="0.25">
      <c r="A22" s="12">
        <v>5</v>
      </c>
      <c r="B22" s="10" t="s">
        <v>1015</v>
      </c>
      <c r="C22" s="37" t="s">
        <v>1016</v>
      </c>
      <c r="D22" s="9"/>
      <c r="E22" s="9">
        <v>900</v>
      </c>
      <c r="F22" s="10" t="s">
        <v>1017</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1.5" x14ac:dyDescent="0.25">
      <c r="A23" s="12">
        <v>6</v>
      </c>
      <c r="B23" s="10" t="s">
        <v>1015</v>
      </c>
      <c r="C23" s="37" t="s">
        <v>1016</v>
      </c>
      <c r="D23" s="9"/>
      <c r="E23" s="9">
        <v>900</v>
      </c>
      <c r="F23" s="10" t="s">
        <v>1017</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1.5" x14ac:dyDescent="0.25">
      <c r="A24" s="12">
        <v>7</v>
      </c>
      <c r="B24" s="10" t="s">
        <v>1015</v>
      </c>
      <c r="C24" s="37" t="s">
        <v>1016</v>
      </c>
      <c r="D24" s="9"/>
      <c r="E24" s="9">
        <v>900</v>
      </c>
      <c r="F24" s="10" t="s">
        <v>1017</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1.5" x14ac:dyDescent="0.25">
      <c r="A25" s="12">
        <v>8</v>
      </c>
      <c r="B25" s="10" t="s">
        <v>1015</v>
      </c>
      <c r="C25" s="37" t="s">
        <v>1016</v>
      </c>
      <c r="D25" s="9"/>
      <c r="E25" s="9">
        <v>900</v>
      </c>
      <c r="F25" s="10" t="s">
        <v>1017</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1.5" x14ac:dyDescent="0.25">
      <c r="A26" s="12">
        <v>9</v>
      </c>
      <c r="B26" s="10" t="s">
        <v>1015</v>
      </c>
      <c r="C26" s="37" t="s">
        <v>1016</v>
      </c>
      <c r="D26" s="9"/>
      <c r="E26" s="9">
        <v>900</v>
      </c>
      <c r="F26" s="10" t="s">
        <v>1017</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1.5" x14ac:dyDescent="0.25">
      <c r="A27" s="12">
        <v>10</v>
      </c>
      <c r="B27" s="10" t="s">
        <v>1015</v>
      </c>
      <c r="C27" s="37" t="s">
        <v>1016</v>
      </c>
      <c r="D27" s="9"/>
      <c r="E27" s="9">
        <v>900</v>
      </c>
      <c r="F27" s="10" t="s">
        <v>1017</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1.5" x14ac:dyDescent="0.25">
      <c r="A28" s="12">
        <v>11</v>
      </c>
      <c r="B28" s="10" t="s">
        <v>1015</v>
      </c>
      <c r="C28" s="37" t="s">
        <v>1016</v>
      </c>
      <c r="D28" s="9"/>
      <c r="E28" s="9">
        <v>900</v>
      </c>
      <c r="F28" s="10" t="s">
        <v>1017</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1.5" x14ac:dyDescent="0.25">
      <c r="A29" s="12">
        <v>12</v>
      </c>
      <c r="B29" s="10" t="s">
        <v>1015</v>
      </c>
      <c r="C29" s="37" t="s">
        <v>1016</v>
      </c>
      <c r="D29" s="9"/>
      <c r="E29" s="9">
        <v>900</v>
      </c>
      <c r="F29" s="10" t="s">
        <v>1017</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1.5" x14ac:dyDescent="0.25">
      <c r="A30" s="12">
        <v>13</v>
      </c>
      <c r="B30" s="10" t="s">
        <v>1015</v>
      </c>
      <c r="C30" s="37" t="s">
        <v>1016</v>
      </c>
      <c r="D30" s="9"/>
      <c r="E30" s="9">
        <v>900</v>
      </c>
      <c r="F30" s="10" t="s">
        <v>1017</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1.5" x14ac:dyDescent="0.25">
      <c r="A31" s="12">
        <v>14</v>
      </c>
      <c r="B31" s="10" t="s">
        <v>1015</v>
      </c>
      <c r="C31" s="37" t="s">
        <v>1016</v>
      </c>
      <c r="D31" s="9"/>
      <c r="E31" s="9">
        <v>900</v>
      </c>
      <c r="F31" s="10" t="s">
        <v>1017</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1.5" x14ac:dyDescent="0.25">
      <c r="A32" s="12">
        <v>15</v>
      </c>
      <c r="B32" s="10" t="s">
        <v>1015</v>
      </c>
      <c r="C32" s="37" t="s">
        <v>1016</v>
      </c>
      <c r="D32" s="9"/>
      <c r="E32" s="9">
        <v>900</v>
      </c>
      <c r="F32" s="10" t="s">
        <v>1017</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1.5" x14ac:dyDescent="0.25">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1.5" x14ac:dyDescent="0.25">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1.5" x14ac:dyDescent="0.25">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1.5" x14ac:dyDescent="0.25">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1.5" x14ac:dyDescent="0.25">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1.5" x14ac:dyDescent="0.25">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1.5" x14ac:dyDescent="0.25">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1.5" x14ac:dyDescent="0.25">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1.5" x14ac:dyDescent="0.25">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1.5" x14ac:dyDescent="0.25">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1.5" x14ac:dyDescent="0.25">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1.5" x14ac:dyDescent="0.25">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1.5" x14ac:dyDescent="0.25">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1.5" x14ac:dyDescent="0.25">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1.5" x14ac:dyDescent="0.25">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1.5" x14ac:dyDescent="0.25">
      <c r="A48" s="12">
        <v>31</v>
      </c>
      <c r="B48" s="10" t="s">
        <v>1015</v>
      </c>
      <c r="C48" s="36" t="s">
        <v>1022</v>
      </c>
      <c r="D48" s="9" t="s">
        <v>1023</v>
      </c>
      <c r="E48" s="9">
        <v>901</v>
      </c>
      <c r="F48" s="10" t="s">
        <v>1024</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1.5" x14ac:dyDescent="0.25">
      <c r="A49" s="12">
        <v>32</v>
      </c>
      <c r="B49" s="10" t="s">
        <v>1015</v>
      </c>
      <c r="C49" s="36" t="s">
        <v>1022</v>
      </c>
      <c r="D49" s="9" t="s">
        <v>1023</v>
      </c>
      <c r="E49" s="9">
        <v>901</v>
      </c>
      <c r="F49" s="10" t="s">
        <v>1024</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1.5" x14ac:dyDescent="0.25">
      <c r="A50" s="12">
        <v>33</v>
      </c>
      <c r="B50" s="10" t="s">
        <v>1015</v>
      </c>
      <c r="C50" s="36" t="s">
        <v>1022</v>
      </c>
      <c r="D50" s="9" t="s">
        <v>1023</v>
      </c>
      <c r="E50" s="9">
        <v>901</v>
      </c>
      <c r="F50" s="10" t="s">
        <v>1024</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1.5" x14ac:dyDescent="0.25">
      <c r="A51" s="12">
        <v>34</v>
      </c>
      <c r="B51" s="10" t="s">
        <v>1015</v>
      </c>
      <c r="C51" s="36" t="s">
        <v>1022</v>
      </c>
      <c r="D51" s="9" t="s">
        <v>1023</v>
      </c>
      <c r="E51" s="9">
        <v>901</v>
      </c>
      <c r="F51" s="10" t="s">
        <v>1024</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1.5" x14ac:dyDescent="0.25">
      <c r="A52" s="12">
        <v>35</v>
      </c>
      <c r="B52" s="10" t="s">
        <v>1015</v>
      </c>
      <c r="C52" s="36" t="s">
        <v>1022</v>
      </c>
      <c r="D52" s="9" t="s">
        <v>1023</v>
      </c>
      <c r="E52" s="9">
        <v>901</v>
      </c>
      <c r="F52" s="10" t="s">
        <v>1024</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1.5" x14ac:dyDescent="0.25">
      <c r="A53" s="12">
        <v>36</v>
      </c>
      <c r="B53" s="10" t="s">
        <v>1015</v>
      </c>
      <c r="C53" s="36" t="s">
        <v>1022</v>
      </c>
      <c r="D53" s="9" t="s">
        <v>1023</v>
      </c>
      <c r="E53" s="9">
        <v>901</v>
      </c>
      <c r="F53" s="10" t="s">
        <v>1024</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1.5" x14ac:dyDescent="0.25">
      <c r="A54" s="12">
        <v>37</v>
      </c>
      <c r="B54" s="10" t="s">
        <v>1015</v>
      </c>
      <c r="C54" s="36" t="s">
        <v>1022</v>
      </c>
      <c r="D54" s="9" t="s">
        <v>1023</v>
      </c>
      <c r="E54" s="9">
        <v>901</v>
      </c>
      <c r="F54" s="10" t="s">
        <v>1024</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1.5" x14ac:dyDescent="0.25">
      <c r="A55" s="12">
        <v>38</v>
      </c>
      <c r="B55" s="10" t="s">
        <v>1015</v>
      </c>
      <c r="C55" s="36" t="s">
        <v>1022</v>
      </c>
      <c r="D55" s="9" t="s">
        <v>1023</v>
      </c>
      <c r="E55" s="9">
        <v>901</v>
      </c>
      <c r="F55" s="10" t="s">
        <v>1024</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1.5" x14ac:dyDescent="0.25">
      <c r="A56" s="12">
        <v>39</v>
      </c>
      <c r="B56" s="10" t="s">
        <v>1015</v>
      </c>
      <c r="C56" s="36" t="s">
        <v>1022</v>
      </c>
      <c r="D56" s="9" t="s">
        <v>1023</v>
      </c>
      <c r="E56" s="9">
        <v>901</v>
      </c>
      <c r="F56" s="10" t="s">
        <v>1024</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1.5" x14ac:dyDescent="0.25">
      <c r="A57" s="12">
        <v>40</v>
      </c>
      <c r="B57" s="10" t="s">
        <v>1015</v>
      </c>
      <c r="C57" s="36" t="s">
        <v>1022</v>
      </c>
      <c r="D57" s="9" t="s">
        <v>1023</v>
      </c>
      <c r="E57" s="9">
        <v>901</v>
      </c>
      <c r="F57" s="10" t="s">
        <v>1024</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1.5" x14ac:dyDescent="0.25">
      <c r="A58" s="12">
        <v>41</v>
      </c>
      <c r="B58" s="10" t="s">
        <v>1015</v>
      </c>
      <c r="C58" s="36" t="s">
        <v>1022</v>
      </c>
      <c r="D58" s="9" t="s">
        <v>1023</v>
      </c>
      <c r="E58" s="9">
        <v>901</v>
      </c>
      <c r="F58" s="10" t="s">
        <v>1024</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1.5" x14ac:dyDescent="0.25">
      <c r="A59" s="12">
        <v>42</v>
      </c>
      <c r="B59" s="10" t="s">
        <v>1015</v>
      </c>
      <c r="C59" s="36" t="s">
        <v>1022</v>
      </c>
      <c r="D59" s="9" t="s">
        <v>1023</v>
      </c>
      <c r="E59" s="9">
        <v>901</v>
      </c>
      <c r="F59" s="10" t="s">
        <v>1024</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1.5" x14ac:dyDescent="0.25">
      <c r="A60" s="12">
        <v>43</v>
      </c>
      <c r="B60" s="10" t="s">
        <v>1015</v>
      </c>
      <c r="C60" s="36" t="s">
        <v>1022</v>
      </c>
      <c r="D60" s="9" t="s">
        <v>1023</v>
      </c>
      <c r="E60" s="9">
        <v>901</v>
      </c>
      <c r="F60" s="10" t="s">
        <v>1024</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1.5" x14ac:dyDescent="0.25">
      <c r="A61" s="12">
        <v>44</v>
      </c>
      <c r="B61" s="10" t="s">
        <v>1015</v>
      </c>
      <c r="C61" s="36" t="s">
        <v>1022</v>
      </c>
      <c r="D61" s="9" t="s">
        <v>1023</v>
      </c>
      <c r="E61" s="9">
        <v>901</v>
      </c>
      <c r="F61" s="10" t="s">
        <v>1024</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1.5" x14ac:dyDescent="0.25">
      <c r="A62" s="12">
        <v>45</v>
      </c>
      <c r="B62" s="10" t="s">
        <v>1015</v>
      </c>
      <c r="C62" s="36" t="s">
        <v>1022</v>
      </c>
      <c r="D62" s="9" t="s">
        <v>1023</v>
      </c>
      <c r="E62" s="9">
        <v>901</v>
      </c>
      <c r="F62" s="10" t="s">
        <v>1024</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1.5" x14ac:dyDescent="0.25">
      <c r="A63" s="12">
        <v>46</v>
      </c>
      <c r="B63" s="10" t="s">
        <v>1015</v>
      </c>
      <c r="C63" s="36" t="s">
        <v>1025</v>
      </c>
      <c r="D63" s="9" t="s">
        <v>1026</v>
      </c>
      <c r="E63" s="9">
        <v>902</v>
      </c>
      <c r="F63" s="10" t="s">
        <v>1024</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1.5" x14ac:dyDescent="0.25">
      <c r="A64" s="12">
        <v>47</v>
      </c>
      <c r="B64" s="10" t="s">
        <v>1015</v>
      </c>
      <c r="C64" s="36" t="s">
        <v>1025</v>
      </c>
      <c r="D64" s="9" t="s">
        <v>1026</v>
      </c>
      <c r="E64" s="9">
        <v>902</v>
      </c>
      <c r="F64" s="10" t="s">
        <v>1024</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1.5" x14ac:dyDescent="0.25">
      <c r="A65" s="12">
        <v>48</v>
      </c>
      <c r="B65" s="10" t="s">
        <v>1015</v>
      </c>
      <c r="C65" s="36" t="s">
        <v>1025</v>
      </c>
      <c r="D65" s="9" t="s">
        <v>1026</v>
      </c>
      <c r="E65" s="9">
        <v>902</v>
      </c>
      <c r="F65" s="10" t="s">
        <v>1024</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1.5" x14ac:dyDescent="0.25">
      <c r="A66" s="12">
        <v>49</v>
      </c>
      <c r="B66" s="10" t="s">
        <v>1015</v>
      </c>
      <c r="C66" s="36" t="s">
        <v>1025</v>
      </c>
      <c r="D66" s="9" t="s">
        <v>1026</v>
      </c>
      <c r="E66" s="9">
        <v>902</v>
      </c>
      <c r="F66" s="10" t="s">
        <v>1024</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1.5" x14ac:dyDescent="0.25">
      <c r="A67" s="12">
        <v>50</v>
      </c>
      <c r="B67" s="10" t="s">
        <v>1015</v>
      </c>
      <c r="C67" s="36" t="s">
        <v>1025</v>
      </c>
      <c r="D67" s="9" t="s">
        <v>1026</v>
      </c>
      <c r="E67" s="9">
        <v>902</v>
      </c>
      <c r="F67" s="10" t="s">
        <v>1024</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1.5" x14ac:dyDescent="0.25">
      <c r="A68" s="12">
        <v>51</v>
      </c>
      <c r="B68" s="10" t="s">
        <v>1015</v>
      </c>
      <c r="C68" s="36" t="s">
        <v>1025</v>
      </c>
      <c r="D68" s="9" t="s">
        <v>1026</v>
      </c>
      <c r="E68" s="9">
        <v>902</v>
      </c>
      <c r="F68" s="10" t="s">
        <v>1024</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1.5" x14ac:dyDescent="0.25">
      <c r="A69" s="12">
        <v>52</v>
      </c>
      <c r="B69" s="10" t="s">
        <v>1015</v>
      </c>
      <c r="C69" s="36" t="s">
        <v>1025</v>
      </c>
      <c r="D69" s="9" t="s">
        <v>1026</v>
      </c>
      <c r="E69" s="9">
        <v>902</v>
      </c>
      <c r="F69" s="10" t="s">
        <v>1024</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1.5" x14ac:dyDescent="0.25">
      <c r="A70" s="12">
        <v>53</v>
      </c>
      <c r="B70" s="10" t="s">
        <v>1015</v>
      </c>
      <c r="C70" s="36" t="s">
        <v>1025</v>
      </c>
      <c r="D70" s="9" t="s">
        <v>1026</v>
      </c>
      <c r="E70" s="9">
        <v>902</v>
      </c>
      <c r="F70" s="10" t="s">
        <v>1024</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1.5" x14ac:dyDescent="0.25">
      <c r="A71" s="12">
        <v>54</v>
      </c>
      <c r="B71" s="10" t="s">
        <v>1015</v>
      </c>
      <c r="C71" s="36" t="s">
        <v>1025</v>
      </c>
      <c r="D71" s="9" t="s">
        <v>1026</v>
      </c>
      <c r="E71" s="9">
        <v>902</v>
      </c>
      <c r="F71" s="10" t="s">
        <v>1024</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1.5" x14ac:dyDescent="0.25">
      <c r="A72" s="12">
        <v>55</v>
      </c>
      <c r="B72" s="10" t="s">
        <v>1015</v>
      </c>
      <c r="C72" s="36" t="s">
        <v>1025</v>
      </c>
      <c r="D72" s="9" t="s">
        <v>1026</v>
      </c>
      <c r="E72" s="9">
        <v>902</v>
      </c>
      <c r="F72" s="10" t="s">
        <v>1024</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1.5" x14ac:dyDescent="0.25">
      <c r="A73" s="12">
        <v>56</v>
      </c>
      <c r="B73" s="10" t="s">
        <v>1015</v>
      </c>
      <c r="C73" s="36" t="s">
        <v>1025</v>
      </c>
      <c r="D73" s="9" t="s">
        <v>1026</v>
      </c>
      <c r="E73" s="9">
        <v>902</v>
      </c>
      <c r="F73" s="10" t="s">
        <v>1024</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1.5" x14ac:dyDescent="0.25">
      <c r="A74" s="12">
        <v>57</v>
      </c>
      <c r="B74" s="10" t="s">
        <v>1015</v>
      </c>
      <c r="C74" s="36" t="s">
        <v>1025</v>
      </c>
      <c r="D74" s="9" t="s">
        <v>1026</v>
      </c>
      <c r="E74" s="9">
        <v>902</v>
      </c>
      <c r="F74" s="10" t="s">
        <v>1024</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1.5" x14ac:dyDescent="0.25">
      <c r="A75" s="12">
        <v>58</v>
      </c>
      <c r="B75" s="10" t="s">
        <v>1015</v>
      </c>
      <c r="C75" s="36" t="s">
        <v>1025</v>
      </c>
      <c r="D75" s="9" t="s">
        <v>1026</v>
      </c>
      <c r="E75" s="9">
        <v>902</v>
      </c>
      <c r="F75" s="10" t="s">
        <v>1024</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1.5" x14ac:dyDescent="0.25">
      <c r="A76" s="12">
        <v>59</v>
      </c>
      <c r="B76" s="10" t="s">
        <v>1015</v>
      </c>
      <c r="C76" s="36" t="s">
        <v>1025</v>
      </c>
      <c r="D76" s="9" t="s">
        <v>1026</v>
      </c>
      <c r="E76" s="9">
        <v>902</v>
      </c>
      <c r="F76" s="10" t="s">
        <v>1024</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1.5" x14ac:dyDescent="0.25">
      <c r="A77" s="12">
        <v>60</v>
      </c>
      <c r="B77" s="10" t="s">
        <v>1015</v>
      </c>
      <c r="C77" s="36" t="s">
        <v>1025</v>
      </c>
      <c r="D77" s="9" t="s">
        <v>1026</v>
      </c>
      <c r="E77" s="9">
        <v>902</v>
      </c>
      <c r="F77" s="10" t="s">
        <v>1024</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1.5" x14ac:dyDescent="0.25">
      <c r="A78" s="12">
        <v>61</v>
      </c>
      <c r="B78" s="10" t="s">
        <v>1015</v>
      </c>
      <c r="C78" s="30" t="s">
        <v>1027</v>
      </c>
      <c r="D78" s="9" t="s">
        <v>1028</v>
      </c>
      <c r="E78" s="9">
        <v>941</v>
      </c>
      <c r="F78" s="10" t="s">
        <v>1024</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1.5" x14ac:dyDescent="0.25">
      <c r="A79" s="12">
        <v>62</v>
      </c>
      <c r="B79" s="10" t="s">
        <v>1015</v>
      </c>
      <c r="C79" s="30" t="s">
        <v>1027</v>
      </c>
      <c r="D79" s="9" t="s">
        <v>1028</v>
      </c>
      <c r="E79" s="9">
        <v>941</v>
      </c>
      <c r="F79" s="10" t="s">
        <v>1024</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1.5" x14ac:dyDescent="0.25">
      <c r="A80" s="12">
        <v>63</v>
      </c>
      <c r="B80" s="10" t="s">
        <v>1015</v>
      </c>
      <c r="C80" s="30" t="s">
        <v>1027</v>
      </c>
      <c r="D80" s="9" t="s">
        <v>1028</v>
      </c>
      <c r="E80" s="9">
        <v>941</v>
      </c>
      <c r="F80" s="10" t="s">
        <v>1024</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1.5" x14ac:dyDescent="0.25">
      <c r="A81" s="12">
        <v>64</v>
      </c>
      <c r="B81" s="10" t="s">
        <v>1015</v>
      </c>
      <c r="C81" s="30" t="s">
        <v>1027</v>
      </c>
      <c r="D81" s="9" t="s">
        <v>1028</v>
      </c>
      <c r="E81" s="9">
        <v>941</v>
      </c>
      <c r="F81" s="10" t="s">
        <v>1024</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1.5" x14ac:dyDescent="0.25">
      <c r="A82" s="12">
        <v>65</v>
      </c>
      <c r="B82" s="10" t="s">
        <v>1015</v>
      </c>
      <c r="C82" s="30" t="s">
        <v>1027</v>
      </c>
      <c r="D82" s="9" t="s">
        <v>1028</v>
      </c>
      <c r="E82" s="9">
        <v>941</v>
      </c>
      <c r="F82" s="10" t="s">
        <v>1024</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1.5" x14ac:dyDescent="0.25">
      <c r="A83" s="12">
        <v>66</v>
      </c>
      <c r="B83" s="10" t="s">
        <v>1015</v>
      </c>
      <c r="C83" s="30" t="s">
        <v>1027</v>
      </c>
      <c r="D83" s="9" t="s">
        <v>1028</v>
      </c>
      <c r="E83" s="9">
        <v>941</v>
      </c>
      <c r="F83" s="10" t="s">
        <v>1024</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1.5" x14ac:dyDescent="0.25">
      <c r="A84" s="12">
        <v>67</v>
      </c>
      <c r="B84" s="10" t="s">
        <v>1015</v>
      </c>
      <c r="C84" s="30" t="s">
        <v>1027</v>
      </c>
      <c r="D84" s="9" t="s">
        <v>1028</v>
      </c>
      <c r="E84" s="9">
        <v>941</v>
      </c>
      <c r="F84" s="10" t="s">
        <v>1024</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1.5" x14ac:dyDescent="0.25">
      <c r="A85" s="12">
        <v>68</v>
      </c>
      <c r="B85" s="10" t="s">
        <v>1015</v>
      </c>
      <c r="C85" s="30" t="s">
        <v>1027</v>
      </c>
      <c r="D85" s="9" t="s">
        <v>1028</v>
      </c>
      <c r="E85" s="9">
        <v>941</v>
      </c>
      <c r="F85" s="10" t="s">
        <v>1024</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1.5" x14ac:dyDescent="0.25">
      <c r="A86" s="12">
        <v>69</v>
      </c>
      <c r="B86" s="10" t="s">
        <v>1015</v>
      </c>
      <c r="C86" s="30" t="s">
        <v>1027</v>
      </c>
      <c r="D86" s="9" t="s">
        <v>1028</v>
      </c>
      <c r="E86" s="9">
        <v>941</v>
      </c>
      <c r="F86" s="10" t="s">
        <v>1024</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1.5" x14ac:dyDescent="0.25">
      <c r="A87" s="12">
        <v>70</v>
      </c>
      <c r="B87" s="10" t="s">
        <v>1015</v>
      </c>
      <c r="C87" s="30" t="s">
        <v>1027</v>
      </c>
      <c r="D87" s="9" t="s">
        <v>1028</v>
      </c>
      <c r="E87" s="9">
        <v>941</v>
      </c>
      <c r="F87" s="10" t="s">
        <v>1024</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1.5" x14ac:dyDescent="0.25">
      <c r="A88" s="12">
        <v>71</v>
      </c>
      <c r="B88" s="10" t="s">
        <v>1015</v>
      </c>
      <c r="C88" s="30" t="s">
        <v>1027</v>
      </c>
      <c r="D88" s="9" t="s">
        <v>1028</v>
      </c>
      <c r="E88" s="9">
        <v>941</v>
      </c>
      <c r="F88" s="10" t="s">
        <v>1024</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1.5" x14ac:dyDescent="0.25">
      <c r="A89" s="12">
        <v>72</v>
      </c>
      <c r="B89" s="10" t="s">
        <v>1015</v>
      </c>
      <c r="C89" s="30" t="s">
        <v>1027</v>
      </c>
      <c r="D89" s="9" t="s">
        <v>1028</v>
      </c>
      <c r="E89" s="9">
        <v>941</v>
      </c>
      <c r="F89" s="10" t="s">
        <v>1024</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1.5" x14ac:dyDescent="0.25">
      <c r="A90" s="12">
        <v>73</v>
      </c>
      <c r="B90" s="10" t="s">
        <v>1015</v>
      </c>
      <c r="C90" s="30" t="s">
        <v>1027</v>
      </c>
      <c r="D90" s="9" t="s">
        <v>1028</v>
      </c>
      <c r="E90" s="9">
        <v>941</v>
      </c>
      <c r="F90" s="10" t="s">
        <v>1024</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1.5" x14ac:dyDescent="0.25">
      <c r="A91" s="12">
        <v>74</v>
      </c>
      <c r="B91" s="10" t="s">
        <v>1015</v>
      </c>
      <c r="C91" s="30" t="s">
        <v>1027</v>
      </c>
      <c r="D91" s="9" t="s">
        <v>1028</v>
      </c>
      <c r="E91" s="9">
        <v>941</v>
      </c>
      <c r="F91" s="10" t="s">
        <v>1024</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1.5" x14ac:dyDescent="0.25">
      <c r="A92" s="12">
        <v>75</v>
      </c>
      <c r="B92" s="10" t="s">
        <v>1015</v>
      </c>
      <c r="C92" s="30" t="s">
        <v>1027</v>
      </c>
      <c r="D92" s="9" t="s">
        <v>1028</v>
      </c>
      <c r="E92" s="9">
        <v>941</v>
      </c>
      <c r="F92" s="10" t="s">
        <v>1024</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3" x14ac:dyDescent="0.25">
      <c r="A93" s="12">
        <v>76</v>
      </c>
      <c r="B93" s="10" t="s">
        <v>1015</v>
      </c>
      <c r="C93" s="30" t="s">
        <v>1029</v>
      </c>
      <c r="D93" s="9" t="s">
        <v>1030</v>
      </c>
      <c r="E93" s="9">
        <v>934</v>
      </c>
      <c r="F93" s="10" t="s">
        <v>1024</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3" x14ac:dyDescent="0.25">
      <c r="A94" s="12">
        <v>77</v>
      </c>
      <c r="B94" s="10" t="s">
        <v>1015</v>
      </c>
      <c r="C94" s="30" t="s">
        <v>1029</v>
      </c>
      <c r="D94" s="9" t="s">
        <v>1030</v>
      </c>
      <c r="E94" s="9">
        <v>934</v>
      </c>
      <c r="F94" s="10" t="s">
        <v>1024</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3" x14ac:dyDescent="0.25">
      <c r="A95" s="12">
        <v>78</v>
      </c>
      <c r="B95" s="10" t="s">
        <v>1015</v>
      </c>
      <c r="C95" s="30" t="s">
        <v>1029</v>
      </c>
      <c r="D95" s="9" t="s">
        <v>1030</v>
      </c>
      <c r="E95" s="9">
        <v>934</v>
      </c>
      <c r="F95" s="10" t="s">
        <v>1024</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3" x14ac:dyDescent="0.25">
      <c r="A96" s="12">
        <v>79</v>
      </c>
      <c r="B96" s="10" t="s">
        <v>1015</v>
      </c>
      <c r="C96" s="30" t="s">
        <v>1029</v>
      </c>
      <c r="D96" s="9" t="s">
        <v>1030</v>
      </c>
      <c r="E96" s="9">
        <v>934</v>
      </c>
      <c r="F96" s="10" t="s">
        <v>1024</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3" x14ac:dyDescent="0.25">
      <c r="A97" s="12">
        <v>80</v>
      </c>
      <c r="B97" s="10" t="s">
        <v>1015</v>
      </c>
      <c r="C97" s="30" t="s">
        <v>1029</v>
      </c>
      <c r="D97" s="9" t="s">
        <v>1030</v>
      </c>
      <c r="E97" s="9">
        <v>934</v>
      </c>
      <c r="F97" s="10" t="s">
        <v>1024</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3" x14ac:dyDescent="0.25">
      <c r="A98" s="12">
        <v>81</v>
      </c>
      <c r="B98" s="10" t="s">
        <v>1015</v>
      </c>
      <c r="C98" s="30" t="s">
        <v>1029</v>
      </c>
      <c r="D98" s="9" t="s">
        <v>1030</v>
      </c>
      <c r="E98" s="9">
        <v>934</v>
      </c>
      <c r="F98" s="10" t="s">
        <v>1024</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3" x14ac:dyDescent="0.25">
      <c r="A99" s="12">
        <v>82</v>
      </c>
      <c r="B99" s="10" t="s">
        <v>1015</v>
      </c>
      <c r="C99" s="30" t="s">
        <v>1029</v>
      </c>
      <c r="D99" s="9" t="s">
        <v>1030</v>
      </c>
      <c r="E99" s="9">
        <v>934</v>
      </c>
      <c r="F99" s="10" t="s">
        <v>1024</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3" x14ac:dyDescent="0.25">
      <c r="A100" s="12">
        <v>83</v>
      </c>
      <c r="B100" s="10" t="s">
        <v>1015</v>
      </c>
      <c r="C100" s="30" t="s">
        <v>1029</v>
      </c>
      <c r="D100" s="9" t="s">
        <v>1030</v>
      </c>
      <c r="E100" s="9">
        <v>934</v>
      </c>
      <c r="F100" s="10" t="s">
        <v>1024</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3" x14ac:dyDescent="0.25">
      <c r="A101" s="12">
        <v>84</v>
      </c>
      <c r="B101" s="10" t="s">
        <v>1015</v>
      </c>
      <c r="C101" s="30" t="s">
        <v>1029</v>
      </c>
      <c r="D101" s="9" t="s">
        <v>1030</v>
      </c>
      <c r="E101" s="9">
        <v>934</v>
      </c>
      <c r="F101" s="10" t="s">
        <v>1024</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3" x14ac:dyDescent="0.25">
      <c r="A102" s="12">
        <v>85</v>
      </c>
      <c r="B102" s="10" t="s">
        <v>1015</v>
      </c>
      <c r="C102" s="30" t="s">
        <v>1029</v>
      </c>
      <c r="D102" s="9" t="s">
        <v>1030</v>
      </c>
      <c r="E102" s="9">
        <v>934</v>
      </c>
      <c r="F102" s="10" t="s">
        <v>1024</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3" x14ac:dyDescent="0.25">
      <c r="A103" s="12">
        <v>86</v>
      </c>
      <c r="B103" s="10" t="s">
        <v>1015</v>
      </c>
      <c r="C103" s="30" t="s">
        <v>1029</v>
      </c>
      <c r="D103" s="9" t="s">
        <v>1030</v>
      </c>
      <c r="E103" s="9">
        <v>934</v>
      </c>
      <c r="F103" s="10" t="s">
        <v>1024</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3" x14ac:dyDescent="0.25">
      <c r="A104" s="12">
        <v>87</v>
      </c>
      <c r="B104" s="10" t="s">
        <v>1015</v>
      </c>
      <c r="C104" s="30" t="s">
        <v>1029</v>
      </c>
      <c r="D104" s="9" t="s">
        <v>1030</v>
      </c>
      <c r="E104" s="9">
        <v>934</v>
      </c>
      <c r="F104" s="10" t="s">
        <v>1024</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3" x14ac:dyDescent="0.25">
      <c r="A105" s="12">
        <v>88</v>
      </c>
      <c r="B105" s="10" t="s">
        <v>1015</v>
      </c>
      <c r="C105" s="30" t="s">
        <v>1029</v>
      </c>
      <c r="D105" s="9" t="s">
        <v>1030</v>
      </c>
      <c r="E105" s="9">
        <v>934</v>
      </c>
      <c r="F105" s="10" t="s">
        <v>1024</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3" x14ac:dyDescent="0.25">
      <c r="A106" s="12">
        <v>89</v>
      </c>
      <c r="B106" s="10" t="s">
        <v>1015</v>
      </c>
      <c r="C106" s="30" t="s">
        <v>1029</v>
      </c>
      <c r="D106" s="9" t="s">
        <v>1030</v>
      </c>
      <c r="E106" s="9">
        <v>934</v>
      </c>
      <c r="F106" s="10" t="s">
        <v>1024</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3" x14ac:dyDescent="0.25">
      <c r="A107" s="12">
        <v>90</v>
      </c>
      <c r="B107" s="10" t="s">
        <v>1015</v>
      </c>
      <c r="C107" s="30" t="s">
        <v>1029</v>
      </c>
      <c r="D107" s="9" t="s">
        <v>1030</v>
      </c>
      <c r="E107" s="9">
        <v>934</v>
      </c>
      <c r="F107" s="10" t="s">
        <v>1024</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1.5" x14ac:dyDescent="0.25">
      <c r="A108" s="12">
        <v>91</v>
      </c>
      <c r="B108" s="10" t="s">
        <v>1015</v>
      </c>
      <c r="C108" s="36" t="s">
        <v>1031</v>
      </c>
      <c r="D108" s="9"/>
      <c r="E108" s="9">
        <v>948</v>
      </c>
      <c r="F108" s="10" t="s">
        <v>1024</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1.5" x14ac:dyDescent="0.25">
      <c r="A109" s="12">
        <v>92</v>
      </c>
      <c r="B109" s="10" t="s">
        <v>1015</v>
      </c>
      <c r="C109" s="36" t="s">
        <v>1031</v>
      </c>
      <c r="D109" s="9"/>
      <c r="E109" s="9">
        <v>948</v>
      </c>
      <c r="F109" s="10" t="s">
        <v>1024</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1.5" x14ac:dyDescent="0.25">
      <c r="A110" s="12">
        <v>93</v>
      </c>
      <c r="B110" s="10" t="s">
        <v>1015</v>
      </c>
      <c r="C110" s="36" t="s">
        <v>1031</v>
      </c>
      <c r="D110" s="9"/>
      <c r="E110" s="9">
        <v>948</v>
      </c>
      <c r="F110" s="10" t="s">
        <v>1024</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1.5" x14ac:dyDescent="0.25">
      <c r="A111" s="12">
        <v>94</v>
      </c>
      <c r="B111" s="10" t="s">
        <v>1015</v>
      </c>
      <c r="C111" s="36" t="s">
        <v>1031</v>
      </c>
      <c r="D111" s="9"/>
      <c r="E111" s="9">
        <v>948</v>
      </c>
      <c r="F111" s="10" t="s">
        <v>1024</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1.5" x14ac:dyDescent="0.25">
      <c r="A112" s="12">
        <v>95</v>
      </c>
      <c r="B112" s="10" t="s">
        <v>1015</v>
      </c>
      <c r="C112" s="36" t="s">
        <v>1031</v>
      </c>
      <c r="D112" s="9"/>
      <c r="E112" s="9">
        <v>948</v>
      </c>
      <c r="F112" s="10" t="s">
        <v>1024</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1.5" x14ac:dyDescent="0.25">
      <c r="A113" s="12">
        <v>96</v>
      </c>
      <c r="B113" s="10" t="s">
        <v>1015</v>
      </c>
      <c r="C113" s="36" t="s">
        <v>1031</v>
      </c>
      <c r="D113" s="9"/>
      <c r="E113" s="9">
        <v>948</v>
      </c>
      <c r="F113" s="10" t="s">
        <v>1024</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1.5" x14ac:dyDescent="0.25">
      <c r="A114" s="12">
        <v>97</v>
      </c>
      <c r="B114" s="10" t="s">
        <v>1015</v>
      </c>
      <c r="C114" s="36" t="s">
        <v>1031</v>
      </c>
      <c r="D114" s="9"/>
      <c r="E114" s="9">
        <v>948</v>
      </c>
      <c r="F114" s="10" t="s">
        <v>1024</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1.5" x14ac:dyDescent="0.25">
      <c r="A115" s="12">
        <v>98</v>
      </c>
      <c r="B115" s="10" t="s">
        <v>1015</v>
      </c>
      <c r="C115" s="36" t="s">
        <v>1031</v>
      </c>
      <c r="D115" s="9"/>
      <c r="E115" s="9">
        <v>948</v>
      </c>
      <c r="F115" s="10" t="s">
        <v>1024</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1.5" x14ac:dyDescent="0.25">
      <c r="A116" s="12">
        <v>99</v>
      </c>
      <c r="B116" s="10" t="s">
        <v>1015</v>
      </c>
      <c r="C116" s="36" t="s">
        <v>1031</v>
      </c>
      <c r="D116" s="9"/>
      <c r="E116" s="9">
        <v>948</v>
      </c>
      <c r="F116" s="10" t="s">
        <v>1024</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1.5" x14ac:dyDescent="0.25">
      <c r="A117" s="12">
        <v>100</v>
      </c>
      <c r="B117" s="10" t="s">
        <v>1015</v>
      </c>
      <c r="C117" s="36" t="s">
        <v>1031</v>
      </c>
      <c r="D117" s="9"/>
      <c r="E117" s="9">
        <v>948</v>
      </c>
      <c r="F117" s="10" t="s">
        <v>1024</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1.5" x14ac:dyDescent="0.25">
      <c r="A118" s="12">
        <v>101</v>
      </c>
      <c r="B118" s="10" t="s">
        <v>1015</v>
      </c>
      <c r="C118" s="36" t="s">
        <v>1031</v>
      </c>
      <c r="D118" s="9"/>
      <c r="E118" s="9">
        <v>948</v>
      </c>
      <c r="F118" s="10" t="s">
        <v>1024</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1.5" x14ac:dyDescent="0.25">
      <c r="A119" s="12">
        <v>102</v>
      </c>
      <c r="B119" s="10" t="s">
        <v>1015</v>
      </c>
      <c r="C119" s="36" t="s">
        <v>1031</v>
      </c>
      <c r="D119" s="9"/>
      <c r="E119" s="9">
        <v>948</v>
      </c>
      <c r="F119" s="10" t="s">
        <v>1024</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1.5" x14ac:dyDescent="0.25">
      <c r="A120" s="12">
        <v>103</v>
      </c>
      <c r="B120" s="10" t="s">
        <v>1015</v>
      </c>
      <c r="C120" s="36" t="s">
        <v>1031</v>
      </c>
      <c r="D120" s="9"/>
      <c r="E120" s="9">
        <v>948</v>
      </c>
      <c r="F120" s="10" t="s">
        <v>1024</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1.5" x14ac:dyDescent="0.25">
      <c r="A121" s="12">
        <v>104</v>
      </c>
      <c r="B121" s="10" t="s">
        <v>1015</v>
      </c>
      <c r="C121" s="36" t="s">
        <v>1031</v>
      </c>
      <c r="D121" s="9"/>
      <c r="E121" s="9">
        <v>948</v>
      </c>
      <c r="F121" s="10" t="s">
        <v>1024</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1.5" x14ac:dyDescent="0.25">
      <c r="A122" s="12">
        <v>105</v>
      </c>
      <c r="B122" s="10" t="s">
        <v>1015</v>
      </c>
      <c r="C122" s="36" t="s">
        <v>1031</v>
      </c>
      <c r="D122" s="9"/>
      <c r="E122" s="9">
        <v>948</v>
      </c>
      <c r="F122" s="10" t="s">
        <v>1024</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1.5" x14ac:dyDescent="0.25">
      <c r="A123" s="12">
        <v>106</v>
      </c>
      <c r="B123" s="10" t="s">
        <v>1015</v>
      </c>
      <c r="C123" s="36" t="s">
        <v>1032</v>
      </c>
      <c r="D123" s="9" t="s">
        <v>1033</v>
      </c>
      <c r="E123" s="9">
        <v>1636</v>
      </c>
      <c r="F123" s="10" t="s">
        <v>1034</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1.5" x14ac:dyDescent="0.25">
      <c r="A124" s="12">
        <v>107</v>
      </c>
      <c r="B124" s="10" t="s">
        <v>1015</v>
      </c>
      <c r="C124" s="36" t="s">
        <v>1032</v>
      </c>
      <c r="D124" s="9" t="s">
        <v>1033</v>
      </c>
      <c r="E124" s="9">
        <v>1636</v>
      </c>
      <c r="F124" s="10" t="s">
        <v>1034</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1.5" x14ac:dyDescent="0.25">
      <c r="A125" s="12">
        <v>108</v>
      </c>
      <c r="B125" s="10" t="s">
        <v>1015</v>
      </c>
      <c r="C125" s="36" t="s">
        <v>1032</v>
      </c>
      <c r="D125" s="9" t="s">
        <v>1033</v>
      </c>
      <c r="E125" s="9">
        <v>1636</v>
      </c>
      <c r="F125" s="10" t="s">
        <v>1034</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1.5" x14ac:dyDescent="0.25">
      <c r="A126" s="12">
        <v>109</v>
      </c>
      <c r="B126" s="10" t="s">
        <v>1015</v>
      </c>
      <c r="C126" s="36" t="s">
        <v>1032</v>
      </c>
      <c r="D126" s="9" t="s">
        <v>1033</v>
      </c>
      <c r="E126" s="9">
        <v>1636</v>
      </c>
      <c r="F126" s="10" t="s">
        <v>1034</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1.5" x14ac:dyDescent="0.25">
      <c r="A127" s="12">
        <v>110</v>
      </c>
      <c r="B127" s="10" t="s">
        <v>1015</v>
      </c>
      <c r="C127" s="36" t="s">
        <v>1032</v>
      </c>
      <c r="D127" s="9" t="s">
        <v>1033</v>
      </c>
      <c r="E127" s="9">
        <v>1636</v>
      </c>
      <c r="F127" s="10" t="s">
        <v>1034</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1.5" x14ac:dyDescent="0.25">
      <c r="A128" s="12">
        <v>111</v>
      </c>
      <c r="B128" s="10" t="s">
        <v>1015</v>
      </c>
      <c r="C128" s="36" t="s">
        <v>1032</v>
      </c>
      <c r="D128" s="9" t="s">
        <v>1033</v>
      </c>
      <c r="E128" s="9">
        <v>1636</v>
      </c>
      <c r="F128" s="10" t="s">
        <v>1034</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1.5" x14ac:dyDescent="0.25">
      <c r="A129" s="12">
        <v>112</v>
      </c>
      <c r="B129" s="10" t="s">
        <v>1015</v>
      </c>
      <c r="C129" s="36" t="s">
        <v>1032</v>
      </c>
      <c r="D129" s="9" t="s">
        <v>1033</v>
      </c>
      <c r="E129" s="9">
        <v>1636</v>
      </c>
      <c r="F129" s="10" t="s">
        <v>1034</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1.5" x14ac:dyDescent="0.25">
      <c r="A130" s="12">
        <v>113</v>
      </c>
      <c r="B130" s="10" t="s">
        <v>1015</v>
      </c>
      <c r="C130" s="36" t="s">
        <v>1032</v>
      </c>
      <c r="D130" s="9" t="s">
        <v>1033</v>
      </c>
      <c r="E130" s="9">
        <v>1636</v>
      </c>
      <c r="F130" s="10" t="s">
        <v>1034</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1.5" x14ac:dyDescent="0.25">
      <c r="A131" s="12">
        <v>114</v>
      </c>
      <c r="B131" s="10" t="s">
        <v>1015</v>
      </c>
      <c r="C131" s="36" t="s">
        <v>1032</v>
      </c>
      <c r="D131" s="9" t="s">
        <v>1033</v>
      </c>
      <c r="E131" s="9">
        <v>1636</v>
      </c>
      <c r="F131" s="10" t="s">
        <v>1034</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1.5" x14ac:dyDescent="0.25">
      <c r="A132" s="12">
        <v>115</v>
      </c>
      <c r="B132" s="10" t="s">
        <v>1015</v>
      </c>
      <c r="C132" s="36" t="s">
        <v>1032</v>
      </c>
      <c r="D132" s="9" t="s">
        <v>1033</v>
      </c>
      <c r="E132" s="9">
        <v>1636</v>
      </c>
      <c r="F132" s="10" t="s">
        <v>1034</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1.5" x14ac:dyDescent="0.25">
      <c r="A133" s="12">
        <v>116</v>
      </c>
      <c r="B133" s="10" t="s">
        <v>1015</v>
      </c>
      <c r="C133" s="36" t="s">
        <v>1032</v>
      </c>
      <c r="D133" s="9" t="s">
        <v>1033</v>
      </c>
      <c r="E133" s="9">
        <v>1636</v>
      </c>
      <c r="F133" s="10" t="s">
        <v>1034</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1.5" x14ac:dyDescent="0.25">
      <c r="A134" s="12">
        <v>117</v>
      </c>
      <c r="B134" s="10" t="s">
        <v>1015</v>
      </c>
      <c r="C134" s="36" t="s">
        <v>1032</v>
      </c>
      <c r="D134" s="9" t="s">
        <v>1033</v>
      </c>
      <c r="E134" s="9">
        <v>1636</v>
      </c>
      <c r="F134" s="10" t="s">
        <v>1034</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1.5" x14ac:dyDescent="0.25">
      <c r="A135" s="12">
        <v>118</v>
      </c>
      <c r="B135" s="10" t="s">
        <v>1015</v>
      </c>
      <c r="C135" s="36" t="s">
        <v>1032</v>
      </c>
      <c r="D135" s="9" t="s">
        <v>1033</v>
      </c>
      <c r="E135" s="9">
        <v>1636</v>
      </c>
      <c r="F135" s="10" t="s">
        <v>1034</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1.5" x14ac:dyDescent="0.25">
      <c r="A136" s="12">
        <v>119</v>
      </c>
      <c r="B136" s="10" t="s">
        <v>1015</v>
      </c>
      <c r="C136" s="36" t="s">
        <v>1032</v>
      </c>
      <c r="D136" s="9" t="s">
        <v>1033</v>
      </c>
      <c r="E136" s="9">
        <v>1636</v>
      </c>
      <c r="F136" s="10" t="s">
        <v>1034</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1.5" x14ac:dyDescent="0.25">
      <c r="A137" s="12">
        <v>120</v>
      </c>
      <c r="B137" s="10" t="s">
        <v>1015</v>
      </c>
      <c r="C137" s="36" t="s">
        <v>1032</v>
      </c>
      <c r="D137" s="9" t="s">
        <v>1033</v>
      </c>
      <c r="E137" s="9">
        <v>1636</v>
      </c>
      <c r="F137" s="10" t="s">
        <v>1034</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1.5" x14ac:dyDescent="0.25">
      <c r="A138" s="12">
        <v>121</v>
      </c>
      <c r="B138" s="10" t="s">
        <v>1015</v>
      </c>
      <c r="C138" s="36" t="s">
        <v>1035</v>
      </c>
      <c r="D138" s="9" t="s">
        <v>1036</v>
      </c>
      <c r="E138" s="9">
        <v>1637</v>
      </c>
      <c r="F138" s="10" t="s">
        <v>1034</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1.5" x14ac:dyDescent="0.25">
      <c r="A139" s="12">
        <v>122</v>
      </c>
      <c r="B139" s="10" t="s">
        <v>1015</v>
      </c>
      <c r="C139" s="36" t="s">
        <v>1035</v>
      </c>
      <c r="D139" s="9" t="s">
        <v>1036</v>
      </c>
      <c r="E139" s="9">
        <v>1637</v>
      </c>
      <c r="F139" s="10" t="s">
        <v>1034</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1.5" x14ac:dyDescent="0.25">
      <c r="A140" s="12">
        <v>123</v>
      </c>
      <c r="B140" s="10" t="s">
        <v>1015</v>
      </c>
      <c r="C140" s="36" t="s">
        <v>1035</v>
      </c>
      <c r="D140" s="9" t="s">
        <v>1036</v>
      </c>
      <c r="E140" s="9">
        <v>1637</v>
      </c>
      <c r="F140" s="10" t="s">
        <v>1034</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1.5" x14ac:dyDescent="0.25">
      <c r="A141" s="12">
        <v>124</v>
      </c>
      <c r="B141" s="10" t="s">
        <v>1015</v>
      </c>
      <c r="C141" s="36" t="s">
        <v>1035</v>
      </c>
      <c r="D141" s="9" t="s">
        <v>1036</v>
      </c>
      <c r="E141" s="9">
        <v>1637</v>
      </c>
      <c r="F141" s="10" t="s">
        <v>1034</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1.5" x14ac:dyDescent="0.25">
      <c r="A142" s="12">
        <v>125</v>
      </c>
      <c r="B142" s="10" t="s">
        <v>1015</v>
      </c>
      <c r="C142" s="36" t="s">
        <v>1035</v>
      </c>
      <c r="D142" s="9" t="s">
        <v>1036</v>
      </c>
      <c r="E142" s="9">
        <v>1637</v>
      </c>
      <c r="F142" s="10" t="s">
        <v>1034</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1.5" x14ac:dyDescent="0.25">
      <c r="A143" s="12">
        <v>126</v>
      </c>
      <c r="B143" s="10" t="s">
        <v>1015</v>
      </c>
      <c r="C143" s="36" t="s">
        <v>1035</v>
      </c>
      <c r="D143" s="9" t="s">
        <v>1036</v>
      </c>
      <c r="E143" s="9">
        <v>1637</v>
      </c>
      <c r="F143" s="10" t="s">
        <v>1034</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1.5" x14ac:dyDescent="0.25">
      <c r="A144" s="12">
        <v>127</v>
      </c>
      <c r="B144" s="10" t="s">
        <v>1015</v>
      </c>
      <c r="C144" s="36" t="s">
        <v>1035</v>
      </c>
      <c r="D144" s="9" t="s">
        <v>1036</v>
      </c>
      <c r="E144" s="9">
        <v>1637</v>
      </c>
      <c r="F144" s="10" t="s">
        <v>1034</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1.5" x14ac:dyDescent="0.25">
      <c r="A145" s="12">
        <v>128</v>
      </c>
      <c r="B145" s="10" t="s">
        <v>1015</v>
      </c>
      <c r="C145" s="36" t="s">
        <v>1035</v>
      </c>
      <c r="D145" s="9" t="s">
        <v>1036</v>
      </c>
      <c r="E145" s="9">
        <v>1637</v>
      </c>
      <c r="F145" s="10" t="s">
        <v>1034</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1.5" x14ac:dyDescent="0.25">
      <c r="A146" s="12">
        <v>129</v>
      </c>
      <c r="B146" s="10" t="s">
        <v>1015</v>
      </c>
      <c r="C146" s="36" t="s">
        <v>1035</v>
      </c>
      <c r="D146" s="9" t="s">
        <v>1036</v>
      </c>
      <c r="E146" s="9">
        <v>1637</v>
      </c>
      <c r="F146" s="10" t="s">
        <v>1034</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1.5" x14ac:dyDescent="0.25">
      <c r="A147" s="12">
        <v>130</v>
      </c>
      <c r="B147" s="10" t="s">
        <v>1015</v>
      </c>
      <c r="C147" s="36" t="s">
        <v>1035</v>
      </c>
      <c r="D147" s="9" t="s">
        <v>1036</v>
      </c>
      <c r="E147" s="9">
        <v>1637</v>
      </c>
      <c r="F147" s="10" t="s">
        <v>1034</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1.5" x14ac:dyDescent="0.25">
      <c r="A148" s="12">
        <v>131</v>
      </c>
      <c r="B148" s="10" t="s">
        <v>1015</v>
      </c>
      <c r="C148" s="36" t="s">
        <v>1035</v>
      </c>
      <c r="D148" s="9" t="s">
        <v>1036</v>
      </c>
      <c r="E148" s="9">
        <v>1637</v>
      </c>
      <c r="F148" s="10" t="s">
        <v>1034</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1.5" x14ac:dyDescent="0.25">
      <c r="A149" s="12">
        <v>132</v>
      </c>
      <c r="B149" s="10" t="s">
        <v>1015</v>
      </c>
      <c r="C149" s="36" t="s">
        <v>1035</v>
      </c>
      <c r="D149" s="9" t="s">
        <v>1036</v>
      </c>
      <c r="E149" s="9">
        <v>1637</v>
      </c>
      <c r="F149" s="10" t="s">
        <v>1034</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1.5" x14ac:dyDescent="0.25">
      <c r="A150" s="12">
        <v>133</v>
      </c>
      <c r="B150" s="10" t="s">
        <v>1015</v>
      </c>
      <c r="C150" s="36" t="s">
        <v>1035</v>
      </c>
      <c r="D150" s="9" t="s">
        <v>1036</v>
      </c>
      <c r="E150" s="9">
        <v>1637</v>
      </c>
      <c r="F150" s="10" t="s">
        <v>1034</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1.5" x14ac:dyDescent="0.25">
      <c r="A151" s="12">
        <v>134</v>
      </c>
      <c r="B151" s="10" t="s">
        <v>1015</v>
      </c>
      <c r="C151" s="36" t="s">
        <v>1035</v>
      </c>
      <c r="D151" s="9" t="s">
        <v>1036</v>
      </c>
      <c r="E151" s="9">
        <v>1637</v>
      </c>
      <c r="F151" s="10" t="s">
        <v>1034</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1.5" x14ac:dyDescent="0.25">
      <c r="A152" s="12">
        <v>135</v>
      </c>
      <c r="B152" s="10" t="s">
        <v>1015</v>
      </c>
      <c r="C152" s="36" t="s">
        <v>1035</v>
      </c>
      <c r="D152" s="9" t="s">
        <v>1036</v>
      </c>
      <c r="E152" s="9">
        <v>1637</v>
      </c>
      <c r="F152" s="10" t="s">
        <v>1034</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1.5" x14ac:dyDescent="0.25">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1.5" x14ac:dyDescent="0.25">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1.5" x14ac:dyDescent="0.25">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1.5" x14ac:dyDescent="0.25">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1.5" x14ac:dyDescent="0.25">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1.5" x14ac:dyDescent="0.25">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1.5" x14ac:dyDescent="0.25">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1.5" x14ac:dyDescent="0.25">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1.5" x14ac:dyDescent="0.25">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1.5" x14ac:dyDescent="0.25">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1.5" x14ac:dyDescent="0.25">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1.5" x14ac:dyDescent="0.25">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1.5" x14ac:dyDescent="0.25">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1.5" x14ac:dyDescent="0.25">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1.5" x14ac:dyDescent="0.25">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1.5" x14ac:dyDescent="0.25">
      <c r="A168" s="12">
        <v>151</v>
      </c>
      <c r="B168" s="10" t="s">
        <v>1015</v>
      </c>
      <c r="C168" s="36" t="s">
        <v>1038</v>
      </c>
      <c r="D168" s="9" t="s">
        <v>1039</v>
      </c>
      <c r="E168" s="9">
        <v>1503</v>
      </c>
      <c r="F168" s="10" t="s">
        <v>1040</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1.5" x14ac:dyDescent="0.25">
      <c r="A169" s="12">
        <v>152</v>
      </c>
      <c r="B169" s="10" t="s">
        <v>1015</v>
      </c>
      <c r="C169" s="36" t="s">
        <v>1038</v>
      </c>
      <c r="D169" s="9" t="s">
        <v>1039</v>
      </c>
      <c r="E169" s="9">
        <v>1503</v>
      </c>
      <c r="F169" s="10" t="s">
        <v>1040</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1.5" x14ac:dyDescent="0.25">
      <c r="A170" s="12">
        <v>153</v>
      </c>
      <c r="B170" s="10" t="s">
        <v>1015</v>
      </c>
      <c r="C170" s="36" t="s">
        <v>1038</v>
      </c>
      <c r="D170" s="9" t="s">
        <v>1039</v>
      </c>
      <c r="E170" s="9">
        <v>1503</v>
      </c>
      <c r="F170" s="10" t="s">
        <v>1040</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1.5" x14ac:dyDescent="0.25">
      <c r="A171" s="12">
        <v>154</v>
      </c>
      <c r="B171" s="10" t="s">
        <v>1015</v>
      </c>
      <c r="C171" s="36" t="s">
        <v>1038</v>
      </c>
      <c r="D171" s="9" t="s">
        <v>1039</v>
      </c>
      <c r="E171" s="9">
        <v>1503</v>
      </c>
      <c r="F171" s="10" t="s">
        <v>1040</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1.5" x14ac:dyDescent="0.25">
      <c r="A172" s="12">
        <v>155</v>
      </c>
      <c r="B172" s="10" t="s">
        <v>1015</v>
      </c>
      <c r="C172" s="36" t="s">
        <v>1038</v>
      </c>
      <c r="D172" s="9" t="s">
        <v>1039</v>
      </c>
      <c r="E172" s="9">
        <v>1503</v>
      </c>
      <c r="F172" s="10" t="s">
        <v>1040</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1.5" x14ac:dyDescent="0.25">
      <c r="A173" s="12">
        <v>156</v>
      </c>
      <c r="B173" s="10" t="s">
        <v>1015</v>
      </c>
      <c r="C173" s="36" t="s">
        <v>1038</v>
      </c>
      <c r="D173" s="9" t="s">
        <v>1039</v>
      </c>
      <c r="E173" s="9">
        <v>1503</v>
      </c>
      <c r="F173" s="10" t="s">
        <v>1040</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1.5" x14ac:dyDescent="0.25">
      <c r="A174" s="12">
        <v>157</v>
      </c>
      <c r="B174" s="10" t="s">
        <v>1015</v>
      </c>
      <c r="C174" s="36" t="s">
        <v>1038</v>
      </c>
      <c r="D174" s="9" t="s">
        <v>1039</v>
      </c>
      <c r="E174" s="9">
        <v>1503</v>
      </c>
      <c r="F174" s="10" t="s">
        <v>1040</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1.5" x14ac:dyDescent="0.25">
      <c r="A175" s="12">
        <v>158</v>
      </c>
      <c r="B175" s="10" t="s">
        <v>1015</v>
      </c>
      <c r="C175" s="36" t="s">
        <v>1038</v>
      </c>
      <c r="D175" s="9" t="s">
        <v>1039</v>
      </c>
      <c r="E175" s="9">
        <v>1503</v>
      </c>
      <c r="F175" s="10" t="s">
        <v>1040</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1.5" x14ac:dyDescent="0.25">
      <c r="A176" s="12">
        <v>159</v>
      </c>
      <c r="B176" s="10" t="s">
        <v>1015</v>
      </c>
      <c r="C176" s="36" t="s">
        <v>1038</v>
      </c>
      <c r="D176" s="9" t="s">
        <v>1039</v>
      </c>
      <c r="E176" s="9">
        <v>1503</v>
      </c>
      <c r="F176" s="10" t="s">
        <v>1040</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1.5" x14ac:dyDescent="0.25">
      <c r="A177" s="12">
        <v>160</v>
      </c>
      <c r="B177" s="10" t="s">
        <v>1015</v>
      </c>
      <c r="C177" s="36" t="s">
        <v>1038</v>
      </c>
      <c r="D177" s="9" t="s">
        <v>1039</v>
      </c>
      <c r="E177" s="9">
        <v>1503</v>
      </c>
      <c r="F177" s="10" t="s">
        <v>1040</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1.5" x14ac:dyDescent="0.25">
      <c r="A178" s="12">
        <v>161</v>
      </c>
      <c r="B178" s="10" t="s">
        <v>1015</v>
      </c>
      <c r="C178" s="36" t="s">
        <v>1038</v>
      </c>
      <c r="D178" s="9" t="s">
        <v>1039</v>
      </c>
      <c r="E178" s="9">
        <v>1503</v>
      </c>
      <c r="F178" s="10" t="s">
        <v>1040</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1.5" x14ac:dyDescent="0.25">
      <c r="A179" s="12">
        <v>162</v>
      </c>
      <c r="B179" s="10" t="s">
        <v>1015</v>
      </c>
      <c r="C179" s="36" t="s">
        <v>1038</v>
      </c>
      <c r="D179" s="9" t="s">
        <v>1039</v>
      </c>
      <c r="E179" s="9">
        <v>1503</v>
      </c>
      <c r="F179" s="10" t="s">
        <v>1040</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1.5" x14ac:dyDescent="0.25">
      <c r="A180" s="12">
        <v>163</v>
      </c>
      <c r="B180" s="10" t="s">
        <v>1015</v>
      </c>
      <c r="C180" s="36" t="s">
        <v>1038</v>
      </c>
      <c r="D180" s="9" t="s">
        <v>1039</v>
      </c>
      <c r="E180" s="9">
        <v>1503</v>
      </c>
      <c r="F180" s="10" t="s">
        <v>1040</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1.5" x14ac:dyDescent="0.25">
      <c r="A181" s="12">
        <v>164</v>
      </c>
      <c r="B181" s="10" t="s">
        <v>1015</v>
      </c>
      <c r="C181" s="36" t="s">
        <v>1038</v>
      </c>
      <c r="D181" s="9" t="s">
        <v>1039</v>
      </c>
      <c r="E181" s="9">
        <v>1503</v>
      </c>
      <c r="F181" s="10" t="s">
        <v>1040</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1.5" x14ac:dyDescent="0.25">
      <c r="A182" s="12">
        <v>165</v>
      </c>
      <c r="B182" s="10" t="s">
        <v>1015</v>
      </c>
      <c r="C182" s="36" t="s">
        <v>1038</v>
      </c>
      <c r="D182" s="9" t="s">
        <v>1039</v>
      </c>
      <c r="E182" s="9">
        <v>1503</v>
      </c>
      <c r="F182" s="10" t="s">
        <v>1040</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1.5" x14ac:dyDescent="0.25">
      <c r="A183" s="12">
        <v>166</v>
      </c>
      <c r="B183" s="10" t="s">
        <v>1015</v>
      </c>
      <c r="C183" s="36" t="s">
        <v>1041</v>
      </c>
      <c r="D183" s="9" t="s">
        <v>1039</v>
      </c>
      <c r="E183" s="9">
        <v>1517</v>
      </c>
      <c r="F183" s="10" t="s">
        <v>1040</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1.5" x14ac:dyDescent="0.25">
      <c r="A184" s="12">
        <v>167</v>
      </c>
      <c r="B184" s="10" t="s">
        <v>1015</v>
      </c>
      <c r="C184" s="36" t="s">
        <v>1041</v>
      </c>
      <c r="D184" s="9" t="s">
        <v>1039</v>
      </c>
      <c r="E184" s="9">
        <v>1517</v>
      </c>
      <c r="F184" s="10" t="s">
        <v>1040</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1.5" x14ac:dyDescent="0.25">
      <c r="A185" s="12">
        <v>168</v>
      </c>
      <c r="B185" s="10" t="s">
        <v>1015</v>
      </c>
      <c r="C185" s="36" t="s">
        <v>1041</v>
      </c>
      <c r="D185" s="9" t="s">
        <v>1039</v>
      </c>
      <c r="E185" s="9">
        <v>1517</v>
      </c>
      <c r="F185" s="10" t="s">
        <v>1040</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1.5" x14ac:dyDescent="0.25">
      <c r="A186" s="12">
        <v>169</v>
      </c>
      <c r="B186" s="10" t="s">
        <v>1015</v>
      </c>
      <c r="C186" s="36" t="s">
        <v>1041</v>
      </c>
      <c r="D186" s="9" t="s">
        <v>1039</v>
      </c>
      <c r="E186" s="9">
        <v>1517</v>
      </c>
      <c r="F186" s="10" t="s">
        <v>1040</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1.5" x14ac:dyDescent="0.25">
      <c r="A187" s="12">
        <v>170</v>
      </c>
      <c r="B187" s="10" t="s">
        <v>1015</v>
      </c>
      <c r="C187" s="36" t="s">
        <v>1041</v>
      </c>
      <c r="D187" s="9" t="s">
        <v>1039</v>
      </c>
      <c r="E187" s="9">
        <v>1517</v>
      </c>
      <c r="F187" s="10" t="s">
        <v>1040</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1.5" x14ac:dyDescent="0.25">
      <c r="A188" s="12">
        <v>171</v>
      </c>
      <c r="B188" s="10" t="s">
        <v>1015</v>
      </c>
      <c r="C188" s="36" t="s">
        <v>1041</v>
      </c>
      <c r="D188" s="9" t="s">
        <v>1039</v>
      </c>
      <c r="E188" s="9">
        <v>1517</v>
      </c>
      <c r="F188" s="10" t="s">
        <v>1040</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1.5" x14ac:dyDescent="0.25">
      <c r="A189" s="12">
        <v>172</v>
      </c>
      <c r="B189" s="10" t="s">
        <v>1015</v>
      </c>
      <c r="C189" s="36" t="s">
        <v>1041</v>
      </c>
      <c r="D189" s="9" t="s">
        <v>1039</v>
      </c>
      <c r="E189" s="9">
        <v>1517</v>
      </c>
      <c r="F189" s="10" t="s">
        <v>1040</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1.5" x14ac:dyDescent="0.25">
      <c r="A190" s="12">
        <v>173</v>
      </c>
      <c r="B190" s="10" t="s">
        <v>1015</v>
      </c>
      <c r="C190" s="36" t="s">
        <v>1041</v>
      </c>
      <c r="D190" s="9" t="s">
        <v>1039</v>
      </c>
      <c r="E190" s="9">
        <v>1517</v>
      </c>
      <c r="F190" s="10" t="s">
        <v>1040</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1.5" x14ac:dyDescent="0.25">
      <c r="A191" s="12">
        <v>174</v>
      </c>
      <c r="B191" s="10" t="s">
        <v>1015</v>
      </c>
      <c r="C191" s="36" t="s">
        <v>1041</v>
      </c>
      <c r="D191" s="9" t="s">
        <v>1039</v>
      </c>
      <c r="E191" s="9">
        <v>1517</v>
      </c>
      <c r="F191" s="10" t="s">
        <v>1040</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1.5" x14ac:dyDescent="0.25">
      <c r="A192" s="12">
        <v>175</v>
      </c>
      <c r="B192" s="10" t="s">
        <v>1015</v>
      </c>
      <c r="C192" s="36" t="s">
        <v>1041</v>
      </c>
      <c r="D192" s="9" t="s">
        <v>1039</v>
      </c>
      <c r="E192" s="9">
        <v>1517</v>
      </c>
      <c r="F192" s="10" t="s">
        <v>1040</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1.5" x14ac:dyDescent="0.25">
      <c r="A193" s="12">
        <v>176</v>
      </c>
      <c r="B193" s="10" t="s">
        <v>1015</v>
      </c>
      <c r="C193" s="36" t="s">
        <v>1041</v>
      </c>
      <c r="D193" s="9" t="s">
        <v>1039</v>
      </c>
      <c r="E193" s="9">
        <v>1517</v>
      </c>
      <c r="F193" s="10" t="s">
        <v>1040</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1.5" x14ac:dyDescent="0.25">
      <c r="A194" s="12">
        <v>177</v>
      </c>
      <c r="B194" s="10" t="s">
        <v>1015</v>
      </c>
      <c r="C194" s="36" t="s">
        <v>1041</v>
      </c>
      <c r="D194" s="9" t="s">
        <v>1039</v>
      </c>
      <c r="E194" s="9">
        <v>1517</v>
      </c>
      <c r="F194" s="10" t="s">
        <v>1040</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1.5" x14ac:dyDescent="0.25">
      <c r="A195" s="12">
        <v>178</v>
      </c>
      <c r="B195" s="10" t="s">
        <v>1015</v>
      </c>
      <c r="C195" s="36" t="s">
        <v>1041</v>
      </c>
      <c r="D195" s="9" t="s">
        <v>1039</v>
      </c>
      <c r="E195" s="9">
        <v>1517</v>
      </c>
      <c r="F195" s="10" t="s">
        <v>1040</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1.5" x14ac:dyDescent="0.25">
      <c r="A196" s="12">
        <v>179</v>
      </c>
      <c r="B196" s="10" t="s">
        <v>1015</v>
      </c>
      <c r="C196" s="36" t="s">
        <v>1041</v>
      </c>
      <c r="D196" s="9" t="s">
        <v>1039</v>
      </c>
      <c r="E196" s="9">
        <v>1517</v>
      </c>
      <c r="F196" s="10" t="s">
        <v>1040</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1.5" x14ac:dyDescent="0.25">
      <c r="A197" s="12">
        <v>180</v>
      </c>
      <c r="B197" s="10" t="s">
        <v>1015</v>
      </c>
      <c r="C197" s="36" t="s">
        <v>1041</v>
      </c>
      <c r="D197" s="9" t="s">
        <v>1039</v>
      </c>
      <c r="E197" s="9">
        <v>1517</v>
      </c>
      <c r="F197" s="10" t="s">
        <v>1040</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1.5" x14ac:dyDescent="0.25">
      <c r="A198" s="12">
        <v>181</v>
      </c>
      <c r="B198" s="10" t="s">
        <v>1015</v>
      </c>
      <c r="C198" s="30" t="s">
        <v>1042</v>
      </c>
      <c r="D198" s="9" t="s">
        <v>1039</v>
      </c>
      <c r="E198" s="9">
        <v>1502</v>
      </c>
      <c r="F198" s="10" t="s">
        <v>1040</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1.5" x14ac:dyDescent="0.25">
      <c r="A199" s="12">
        <v>182</v>
      </c>
      <c r="B199" s="10" t="s">
        <v>1015</v>
      </c>
      <c r="C199" s="30" t="s">
        <v>1042</v>
      </c>
      <c r="D199" s="9" t="s">
        <v>1039</v>
      </c>
      <c r="E199" s="9">
        <v>1502</v>
      </c>
      <c r="F199" s="10" t="s">
        <v>1040</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1.5" x14ac:dyDescent="0.25">
      <c r="A200" s="12">
        <v>183</v>
      </c>
      <c r="B200" s="10" t="s">
        <v>1015</v>
      </c>
      <c r="C200" s="30" t="s">
        <v>1042</v>
      </c>
      <c r="D200" s="9" t="s">
        <v>1039</v>
      </c>
      <c r="E200" s="9">
        <v>1502</v>
      </c>
      <c r="F200" s="10" t="s">
        <v>1040</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1.5" x14ac:dyDescent="0.25">
      <c r="A201" s="12">
        <v>184</v>
      </c>
      <c r="B201" s="10" t="s">
        <v>1015</v>
      </c>
      <c r="C201" s="30" t="s">
        <v>1042</v>
      </c>
      <c r="D201" s="9" t="s">
        <v>1039</v>
      </c>
      <c r="E201" s="9">
        <v>1502</v>
      </c>
      <c r="F201" s="10" t="s">
        <v>1040</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1.5" x14ac:dyDescent="0.25">
      <c r="A202" s="12">
        <v>185</v>
      </c>
      <c r="B202" s="10" t="s">
        <v>1015</v>
      </c>
      <c r="C202" s="30" t="s">
        <v>1042</v>
      </c>
      <c r="D202" s="9" t="s">
        <v>1039</v>
      </c>
      <c r="E202" s="9">
        <v>1502</v>
      </c>
      <c r="F202" s="10" t="s">
        <v>1040</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1.5" x14ac:dyDescent="0.25">
      <c r="A203" s="12">
        <v>186</v>
      </c>
      <c r="B203" s="10" t="s">
        <v>1015</v>
      </c>
      <c r="C203" s="30" t="s">
        <v>1042</v>
      </c>
      <c r="D203" s="9" t="s">
        <v>1039</v>
      </c>
      <c r="E203" s="9">
        <v>1502</v>
      </c>
      <c r="F203" s="10" t="s">
        <v>1040</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1.5" x14ac:dyDescent="0.25">
      <c r="A204" s="12">
        <v>187</v>
      </c>
      <c r="B204" s="10" t="s">
        <v>1015</v>
      </c>
      <c r="C204" s="30" t="s">
        <v>1042</v>
      </c>
      <c r="D204" s="9" t="s">
        <v>1039</v>
      </c>
      <c r="E204" s="9">
        <v>1502</v>
      </c>
      <c r="F204" s="10" t="s">
        <v>1040</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1.5" x14ac:dyDescent="0.25">
      <c r="A205" s="12">
        <v>188</v>
      </c>
      <c r="B205" s="10" t="s">
        <v>1015</v>
      </c>
      <c r="C205" s="30" t="s">
        <v>1042</v>
      </c>
      <c r="D205" s="9" t="s">
        <v>1039</v>
      </c>
      <c r="E205" s="9">
        <v>1502</v>
      </c>
      <c r="F205" s="10" t="s">
        <v>1040</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1.5" x14ac:dyDescent="0.25">
      <c r="A206" s="12">
        <v>189</v>
      </c>
      <c r="B206" s="10" t="s">
        <v>1015</v>
      </c>
      <c r="C206" s="30" t="s">
        <v>1042</v>
      </c>
      <c r="D206" s="9" t="s">
        <v>1039</v>
      </c>
      <c r="E206" s="9">
        <v>1502</v>
      </c>
      <c r="F206" s="10" t="s">
        <v>1040</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1.5" x14ac:dyDescent="0.25">
      <c r="A207" s="12">
        <v>190</v>
      </c>
      <c r="B207" s="10" t="s">
        <v>1015</v>
      </c>
      <c r="C207" s="30" t="s">
        <v>1042</v>
      </c>
      <c r="D207" s="9" t="s">
        <v>1039</v>
      </c>
      <c r="E207" s="9">
        <v>1502</v>
      </c>
      <c r="F207" s="10" t="s">
        <v>1040</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1.5" x14ac:dyDescent="0.25">
      <c r="A208" s="12">
        <v>191</v>
      </c>
      <c r="B208" s="10" t="s">
        <v>1015</v>
      </c>
      <c r="C208" s="30" t="s">
        <v>1042</v>
      </c>
      <c r="D208" s="9" t="s">
        <v>1039</v>
      </c>
      <c r="E208" s="9">
        <v>1502</v>
      </c>
      <c r="F208" s="10" t="s">
        <v>1040</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1.5" x14ac:dyDescent="0.25">
      <c r="A209" s="12">
        <v>192</v>
      </c>
      <c r="B209" s="10" t="s">
        <v>1015</v>
      </c>
      <c r="C209" s="30" t="s">
        <v>1042</v>
      </c>
      <c r="D209" s="9" t="s">
        <v>1039</v>
      </c>
      <c r="E209" s="9">
        <v>1502</v>
      </c>
      <c r="F209" s="10" t="s">
        <v>1040</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1.5" x14ac:dyDescent="0.25">
      <c r="A210" s="12">
        <v>193</v>
      </c>
      <c r="B210" s="10" t="s">
        <v>1015</v>
      </c>
      <c r="C210" s="30" t="s">
        <v>1042</v>
      </c>
      <c r="D210" s="9" t="s">
        <v>1039</v>
      </c>
      <c r="E210" s="9">
        <v>1502</v>
      </c>
      <c r="F210" s="10" t="s">
        <v>1040</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1.5" x14ac:dyDescent="0.25">
      <c r="A211" s="12">
        <v>194</v>
      </c>
      <c r="B211" s="10" t="s">
        <v>1015</v>
      </c>
      <c r="C211" s="30" t="s">
        <v>1042</v>
      </c>
      <c r="D211" s="9" t="s">
        <v>1039</v>
      </c>
      <c r="E211" s="9">
        <v>1502</v>
      </c>
      <c r="F211" s="10" t="s">
        <v>1040</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1.5" x14ac:dyDescent="0.25">
      <c r="A212" s="12">
        <v>195</v>
      </c>
      <c r="B212" s="10" t="s">
        <v>1015</v>
      </c>
      <c r="C212" s="30" t="s">
        <v>1042</v>
      </c>
      <c r="D212" s="9" t="s">
        <v>1039</v>
      </c>
      <c r="E212" s="9">
        <v>1502</v>
      </c>
      <c r="F212" s="10" t="s">
        <v>1040</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1.5" x14ac:dyDescent="0.25">
      <c r="A213" s="12">
        <v>196</v>
      </c>
      <c r="B213" s="10" t="s">
        <v>1015</v>
      </c>
      <c r="C213" s="30" t="s">
        <v>1043</v>
      </c>
      <c r="D213" s="9" t="s">
        <v>1039</v>
      </c>
      <c r="E213" s="9">
        <v>1501</v>
      </c>
      <c r="F213" s="10" t="s">
        <v>1040</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1.5" x14ac:dyDescent="0.25">
      <c r="A214" s="12">
        <v>197</v>
      </c>
      <c r="B214" s="10" t="s">
        <v>1015</v>
      </c>
      <c r="C214" s="30" t="s">
        <v>1043</v>
      </c>
      <c r="D214" s="9" t="s">
        <v>1039</v>
      </c>
      <c r="E214" s="9">
        <v>1501</v>
      </c>
      <c r="F214" s="10" t="s">
        <v>1040</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1.5" x14ac:dyDescent="0.25">
      <c r="A215" s="12">
        <v>198</v>
      </c>
      <c r="B215" s="10" t="s">
        <v>1015</v>
      </c>
      <c r="C215" s="30" t="s">
        <v>1043</v>
      </c>
      <c r="D215" s="9" t="s">
        <v>1039</v>
      </c>
      <c r="E215" s="9">
        <v>1501</v>
      </c>
      <c r="F215" s="10" t="s">
        <v>1040</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1.5" x14ac:dyDescent="0.25">
      <c r="A216" s="12">
        <v>199</v>
      </c>
      <c r="B216" s="10" t="s">
        <v>1015</v>
      </c>
      <c r="C216" s="30" t="s">
        <v>1043</v>
      </c>
      <c r="D216" s="9" t="s">
        <v>1039</v>
      </c>
      <c r="E216" s="9">
        <v>1501</v>
      </c>
      <c r="F216" s="10" t="s">
        <v>1040</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1.5" x14ac:dyDescent="0.25">
      <c r="A217" s="12">
        <v>200</v>
      </c>
      <c r="B217" s="10" t="s">
        <v>1015</v>
      </c>
      <c r="C217" s="30" t="s">
        <v>1043</v>
      </c>
      <c r="D217" s="9" t="s">
        <v>1039</v>
      </c>
      <c r="E217" s="9">
        <v>1501</v>
      </c>
      <c r="F217" s="10" t="s">
        <v>1040</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1.5" x14ac:dyDescent="0.25">
      <c r="A218" s="12">
        <v>201</v>
      </c>
      <c r="B218" s="10" t="s">
        <v>1015</v>
      </c>
      <c r="C218" s="30" t="s">
        <v>1043</v>
      </c>
      <c r="D218" s="9" t="s">
        <v>1039</v>
      </c>
      <c r="E218" s="9">
        <v>1501</v>
      </c>
      <c r="F218" s="10" t="s">
        <v>1040</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1.5" x14ac:dyDescent="0.25">
      <c r="A219" s="12">
        <v>202</v>
      </c>
      <c r="B219" s="10" t="s">
        <v>1015</v>
      </c>
      <c r="C219" s="30" t="s">
        <v>1043</v>
      </c>
      <c r="D219" s="9" t="s">
        <v>1039</v>
      </c>
      <c r="E219" s="9">
        <v>1501</v>
      </c>
      <c r="F219" s="10" t="s">
        <v>1040</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1.5" x14ac:dyDescent="0.25">
      <c r="A220" s="12">
        <v>203</v>
      </c>
      <c r="B220" s="10" t="s">
        <v>1015</v>
      </c>
      <c r="C220" s="30" t="s">
        <v>1043</v>
      </c>
      <c r="D220" s="9" t="s">
        <v>1039</v>
      </c>
      <c r="E220" s="9">
        <v>1501</v>
      </c>
      <c r="F220" s="10" t="s">
        <v>1040</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1.5" x14ac:dyDescent="0.25">
      <c r="A221" s="12">
        <v>204</v>
      </c>
      <c r="B221" s="10" t="s">
        <v>1015</v>
      </c>
      <c r="C221" s="30" t="s">
        <v>1043</v>
      </c>
      <c r="D221" s="9" t="s">
        <v>1039</v>
      </c>
      <c r="E221" s="9">
        <v>1501</v>
      </c>
      <c r="F221" s="10" t="s">
        <v>1040</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1.5" x14ac:dyDescent="0.25">
      <c r="A222" s="12">
        <v>205</v>
      </c>
      <c r="B222" s="10" t="s">
        <v>1015</v>
      </c>
      <c r="C222" s="30" t="s">
        <v>1043</v>
      </c>
      <c r="D222" s="9" t="s">
        <v>1039</v>
      </c>
      <c r="E222" s="9">
        <v>1501</v>
      </c>
      <c r="F222" s="10" t="s">
        <v>1040</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1.5" x14ac:dyDescent="0.25">
      <c r="A223" s="12">
        <v>206</v>
      </c>
      <c r="B223" s="10" t="s">
        <v>1015</v>
      </c>
      <c r="C223" s="30" t="s">
        <v>1043</v>
      </c>
      <c r="D223" s="9" t="s">
        <v>1039</v>
      </c>
      <c r="E223" s="9">
        <v>1501</v>
      </c>
      <c r="F223" s="10" t="s">
        <v>1040</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1.5" x14ac:dyDescent="0.25">
      <c r="A224" s="12">
        <v>207</v>
      </c>
      <c r="B224" s="10" t="s">
        <v>1015</v>
      </c>
      <c r="C224" s="30" t="s">
        <v>1043</v>
      </c>
      <c r="D224" s="9" t="s">
        <v>1039</v>
      </c>
      <c r="E224" s="9">
        <v>1501</v>
      </c>
      <c r="F224" s="10" t="s">
        <v>1040</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1.5" x14ac:dyDescent="0.25">
      <c r="A225" s="12">
        <v>208</v>
      </c>
      <c r="B225" s="10" t="s">
        <v>1015</v>
      </c>
      <c r="C225" s="30" t="s">
        <v>1043</v>
      </c>
      <c r="D225" s="9" t="s">
        <v>1039</v>
      </c>
      <c r="E225" s="9">
        <v>1501</v>
      </c>
      <c r="F225" s="10" t="s">
        <v>1040</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1.5" x14ac:dyDescent="0.25">
      <c r="A226" s="12">
        <v>209</v>
      </c>
      <c r="B226" s="10" t="s">
        <v>1015</v>
      </c>
      <c r="C226" s="30" t="s">
        <v>1043</v>
      </c>
      <c r="D226" s="9" t="s">
        <v>1039</v>
      </c>
      <c r="E226" s="9">
        <v>1501</v>
      </c>
      <c r="F226" s="10" t="s">
        <v>1040</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1.5" x14ac:dyDescent="0.25">
      <c r="A227" s="12">
        <v>210</v>
      </c>
      <c r="B227" s="10" t="s">
        <v>1015</v>
      </c>
      <c r="C227" s="30" t="s">
        <v>1043</v>
      </c>
      <c r="D227" s="9" t="s">
        <v>1039</v>
      </c>
      <c r="E227" s="9">
        <v>1501</v>
      </c>
      <c r="F227" s="10" t="s">
        <v>1040</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1.5" x14ac:dyDescent="0.25">
      <c r="A228" s="12">
        <v>211</v>
      </c>
      <c r="B228" s="10" t="s">
        <v>1015</v>
      </c>
      <c r="C228" s="36" t="s">
        <v>1044</v>
      </c>
      <c r="D228" s="9" t="s">
        <v>1039</v>
      </c>
      <c r="E228" s="9">
        <v>1500</v>
      </c>
      <c r="F228" s="10" t="s">
        <v>1040</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1.5" x14ac:dyDescent="0.25">
      <c r="A229" s="12">
        <v>212</v>
      </c>
      <c r="B229" s="10" t="s">
        <v>1015</v>
      </c>
      <c r="C229" s="36" t="s">
        <v>1044</v>
      </c>
      <c r="D229" s="9" t="s">
        <v>1039</v>
      </c>
      <c r="E229" s="9">
        <v>1500</v>
      </c>
      <c r="F229" s="10" t="s">
        <v>1040</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1.5" x14ac:dyDescent="0.25">
      <c r="A230" s="12">
        <v>213</v>
      </c>
      <c r="B230" s="10" t="s">
        <v>1015</v>
      </c>
      <c r="C230" s="36" t="s">
        <v>1044</v>
      </c>
      <c r="D230" s="9" t="s">
        <v>1039</v>
      </c>
      <c r="E230" s="9">
        <v>1500</v>
      </c>
      <c r="F230" s="10" t="s">
        <v>1040</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1.5" x14ac:dyDescent="0.25">
      <c r="A231" s="12">
        <v>214</v>
      </c>
      <c r="B231" s="10" t="s">
        <v>1015</v>
      </c>
      <c r="C231" s="36" t="s">
        <v>1044</v>
      </c>
      <c r="D231" s="9" t="s">
        <v>1039</v>
      </c>
      <c r="E231" s="9">
        <v>1500</v>
      </c>
      <c r="F231" s="10" t="s">
        <v>1040</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1.5" x14ac:dyDescent="0.25">
      <c r="A232" s="12">
        <v>215</v>
      </c>
      <c r="B232" s="10" t="s">
        <v>1015</v>
      </c>
      <c r="C232" s="36" t="s">
        <v>1044</v>
      </c>
      <c r="D232" s="9" t="s">
        <v>1039</v>
      </c>
      <c r="E232" s="9">
        <v>1500</v>
      </c>
      <c r="F232" s="10" t="s">
        <v>1040</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1.5" x14ac:dyDescent="0.25">
      <c r="A233" s="12">
        <v>216</v>
      </c>
      <c r="B233" s="10" t="s">
        <v>1015</v>
      </c>
      <c r="C233" s="36" t="s">
        <v>1044</v>
      </c>
      <c r="D233" s="9" t="s">
        <v>1039</v>
      </c>
      <c r="E233" s="9">
        <v>1500</v>
      </c>
      <c r="F233" s="10" t="s">
        <v>1040</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1.5" x14ac:dyDescent="0.25">
      <c r="A234" s="12">
        <v>217</v>
      </c>
      <c r="B234" s="10" t="s">
        <v>1015</v>
      </c>
      <c r="C234" s="36" t="s">
        <v>1044</v>
      </c>
      <c r="D234" s="9" t="s">
        <v>1039</v>
      </c>
      <c r="E234" s="9">
        <v>1500</v>
      </c>
      <c r="F234" s="10" t="s">
        <v>1040</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1.5" x14ac:dyDescent="0.25">
      <c r="A235" s="12">
        <v>218</v>
      </c>
      <c r="B235" s="10" t="s">
        <v>1015</v>
      </c>
      <c r="C235" s="36" t="s">
        <v>1044</v>
      </c>
      <c r="D235" s="9" t="s">
        <v>1039</v>
      </c>
      <c r="E235" s="9">
        <v>1500</v>
      </c>
      <c r="F235" s="10" t="s">
        <v>1040</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1.5" x14ac:dyDescent="0.25">
      <c r="A236" s="12">
        <v>219</v>
      </c>
      <c r="B236" s="10" t="s">
        <v>1015</v>
      </c>
      <c r="C236" s="36" t="s">
        <v>1044</v>
      </c>
      <c r="D236" s="9" t="s">
        <v>1039</v>
      </c>
      <c r="E236" s="9">
        <v>1500</v>
      </c>
      <c r="F236" s="10" t="s">
        <v>1040</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1.5" x14ac:dyDescent="0.25">
      <c r="A237" s="12">
        <v>220</v>
      </c>
      <c r="B237" s="10" t="s">
        <v>1015</v>
      </c>
      <c r="C237" s="36" t="s">
        <v>1044</v>
      </c>
      <c r="D237" s="9" t="s">
        <v>1039</v>
      </c>
      <c r="E237" s="9">
        <v>1500</v>
      </c>
      <c r="F237" s="10" t="s">
        <v>1040</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1.5" x14ac:dyDescent="0.25">
      <c r="A238" s="12">
        <v>221</v>
      </c>
      <c r="B238" s="10" t="s">
        <v>1015</v>
      </c>
      <c r="C238" s="36" t="s">
        <v>1044</v>
      </c>
      <c r="D238" s="9" t="s">
        <v>1039</v>
      </c>
      <c r="E238" s="9">
        <v>1500</v>
      </c>
      <c r="F238" s="10" t="s">
        <v>1040</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1.5" x14ac:dyDescent="0.25">
      <c r="A239" s="12">
        <v>222</v>
      </c>
      <c r="B239" s="10" t="s">
        <v>1015</v>
      </c>
      <c r="C239" s="36" t="s">
        <v>1044</v>
      </c>
      <c r="D239" s="9" t="s">
        <v>1039</v>
      </c>
      <c r="E239" s="9">
        <v>1500</v>
      </c>
      <c r="F239" s="10" t="s">
        <v>1040</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1.5" x14ac:dyDescent="0.25">
      <c r="A240" s="12">
        <v>223</v>
      </c>
      <c r="B240" s="10" t="s">
        <v>1015</v>
      </c>
      <c r="C240" s="36" t="s">
        <v>1044</v>
      </c>
      <c r="D240" s="9" t="s">
        <v>1039</v>
      </c>
      <c r="E240" s="9">
        <v>1500</v>
      </c>
      <c r="F240" s="10" t="s">
        <v>1040</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1.5" x14ac:dyDescent="0.25">
      <c r="A241" s="12">
        <v>224</v>
      </c>
      <c r="B241" s="10" t="s">
        <v>1015</v>
      </c>
      <c r="C241" s="36" t="s">
        <v>1044</v>
      </c>
      <c r="D241" s="9" t="s">
        <v>1039</v>
      </c>
      <c r="E241" s="9">
        <v>1500</v>
      </c>
      <c r="F241" s="10" t="s">
        <v>1040</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1.5" x14ac:dyDescent="0.25">
      <c r="A242" s="12">
        <v>225</v>
      </c>
      <c r="B242" s="10" t="s">
        <v>1015</v>
      </c>
      <c r="C242" s="36" t="s">
        <v>1044</v>
      </c>
      <c r="D242" s="9" t="s">
        <v>1039</v>
      </c>
      <c r="E242" s="9">
        <v>1500</v>
      </c>
      <c r="F242" s="10" t="s">
        <v>1040</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1.5" x14ac:dyDescent="0.25">
      <c r="A243" s="12">
        <v>226</v>
      </c>
      <c r="B243" s="10" t="s">
        <v>1015</v>
      </c>
      <c r="C243" s="36" t="s">
        <v>1045</v>
      </c>
      <c r="D243" s="9"/>
      <c r="E243" s="9">
        <v>1518</v>
      </c>
      <c r="F243" s="10" t="s">
        <v>1040</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1.5" x14ac:dyDescent="0.25">
      <c r="A244" s="12">
        <v>227</v>
      </c>
      <c r="B244" s="10" t="s">
        <v>1015</v>
      </c>
      <c r="C244" s="36" t="s">
        <v>1045</v>
      </c>
      <c r="D244" s="9"/>
      <c r="E244" s="9">
        <v>1518</v>
      </c>
      <c r="F244" s="10" t="s">
        <v>1040</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1.5" x14ac:dyDescent="0.25">
      <c r="A245" s="12">
        <v>228</v>
      </c>
      <c r="B245" s="10" t="s">
        <v>1015</v>
      </c>
      <c r="C245" s="36" t="s">
        <v>1045</v>
      </c>
      <c r="D245" s="9"/>
      <c r="E245" s="9">
        <v>1518</v>
      </c>
      <c r="F245" s="10" t="s">
        <v>1040</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1.5" x14ac:dyDescent="0.25">
      <c r="A246" s="12">
        <v>229</v>
      </c>
      <c r="B246" s="10" t="s">
        <v>1015</v>
      </c>
      <c r="C246" s="36" t="s">
        <v>1045</v>
      </c>
      <c r="D246" s="9"/>
      <c r="E246" s="9">
        <v>1518</v>
      </c>
      <c r="F246" s="10" t="s">
        <v>1040</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1.5" x14ac:dyDescent="0.25">
      <c r="A247" s="12">
        <v>230</v>
      </c>
      <c r="B247" s="10" t="s">
        <v>1015</v>
      </c>
      <c r="C247" s="36" t="s">
        <v>1045</v>
      </c>
      <c r="D247" s="9"/>
      <c r="E247" s="9">
        <v>1518</v>
      </c>
      <c r="F247" s="10" t="s">
        <v>1040</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1.5" x14ac:dyDescent="0.25">
      <c r="A248" s="12">
        <v>231</v>
      </c>
      <c r="B248" s="10" t="s">
        <v>1015</v>
      </c>
      <c r="C248" s="36" t="s">
        <v>1045</v>
      </c>
      <c r="D248" s="9"/>
      <c r="E248" s="9">
        <v>1518</v>
      </c>
      <c r="F248" s="10" t="s">
        <v>1040</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1.5" x14ac:dyDescent="0.25">
      <c r="A249" s="12">
        <v>232</v>
      </c>
      <c r="B249" s="10" t="s">
        <v>1015</v>
      </c>
      <c r="C249" s="36" t="s">
        <v>1045</v>
      </c>
      <c r="D249" s="9"/>
      <c r="E249" s="9">
        <v>1518</v>
      </c>
      <c r="F249" s="10" t="s">
        <v>1040</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1.5" x14ac:dyDescent="0.25">
      <c r="A250" s="12">
        <v>233</v>
      </c>
      <c r="B250" s="10" t="s">
        <v>1015</v>
      </c>
      <c r="C250" s="36" t="s">
        <v>1045</v>
      </c>
      <c r="D250" s="9"/>
      <c r="E250" s="9">
        <v>1518</v>
      </c>
      <c r="F250" s="10" t="s">
        <v>1040</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1.5" x14ac:dyDescent="0.25">
      <c r="A251" s="12">
        <v>234</v>
      </c>
      <c r="B251" s="10" t="s">
        <v>1015</v>
      </c>
      <c r="C251" s="36" t="s">
        <v>1045</v>
      </c>
      <c r="D251" s="9"/>
      <c r="E251" s="9">
        <v>1518</v>
      </c>
      <c r="F251" s="10" t="s">
        <v>1040</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1.5" x14ac:dyDescent="0.25">
      <c r="A252" s="12">
        <v>235</v>
      </c>
      <c r="B252" s="10" t="s">
        <v>1015</v>
      </c>
      <c r="C252" s="36" t="s">
        <v>1045</v>
      </c>
      <c r="D252" s="9"/>
      <c r="E252" s="9">
        <v>1518</v>
      </c>
      <c r="F252" s="10" t="s">
        <v>1040</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1.5" x14ac:dyDescent="0.25">
      <c r="A253" s="12">
        <v>236</v>
      </c>
      <c r="B253" s="10" t="s">
        <v>1015</v>
      </c>
      <c r="C253" s="36" t="s">
        <v>1045</v>
      </c>
      <c r="D253" s="9"/>
      <c r="E253" s="9">
        <v>1518</v>
      </c>
      <c r="F253" s="10" t="s">
        <v>1040</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1.5" x14ac:dyDescent="0.25">
      <c r="A254" s="12">
        <v>237</v>
      </c>
      <c r="B254" s="10" t="s">
        <v>1015</v>
      </c>
      <c r="C254" s="36" t="s">
        <v>1045</v>
      </c>
      <c r="D254" s="9"/>
      <c r="E254" s="9">
        <v>1518</v>
      </c>
      <c r="F254" s="10" t="s">
        <v>1040</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1.5" x14ac:dyDescent="0.25">
      <c r="A255" s="12">
        <v>238</v>
      </c>
      <c r="B255" s="10" t="s">
        <v>1015</v>
      </c>
      <c r="C255" s="36" t="s">
        <v>1045</v>
      </c>
      <c r="D255" s="9"/>
      <c r="E255" s="9">
        <v>1518</v>
      </c>
      <c r="F255" s="10" t="s">
        <v>1040</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1.5" x14ac:dyDescent="0.25">
      <c r="A256" s="12">
        <v>239</v>
      </c>
      <c r="B256" s="10" t="s">
        <v>1015</v>
      </c>
      <c r="C256" s="36" t="s">
        <v>1045</v>
      </c>
      <c r="D256" s="9"/>
      <c r="E256" s="9">
        <v>1518</v>
      </c>
      <c r="F256" s="10" t="s">
        <v>1040</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1.5" x14ac:dyDescent="0.25">
      <c r="A257" s="12">
        <v>240</v>
      </c>
      <c r="B257" s="10" t="s">
        <v>1015</v>
      </c>
      <c r="C257" s="36" t="s">
        <v>1045</v>
      </c>
      <c r="D257" s="9"/>
      <c r="E257" s="9">
        <v>1518</v>
      </c>
      <c r="F257" s="10" t="s">
        <v>1040</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1.5" x14ac:dyDescent="0.25">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1.5" x14ac:dyDescent="0.25">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1.5" x14ac:dyDescent="0.25">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1.5" x14ac:dyDescent="0.25">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1.5" x14ac:dyDescent="0.25">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1.5" x14ac:dyDescent="0.25">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1.5" x14ac:dyDescent="0.25">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1.5" x14ac:dyDescent="0.25">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1.5" x14ac:dyDescent="0.25">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1.5" x14ac:dyDescent="0.25">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1.5" x14ac:dyDescent="0.25">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1.5" x14ac:dyDescent="0.25">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1.5" x14ac:dyDescent="0.25">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1.5" x14ac:dyDescent="0.25">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1.5" x14ac:dyDescent="0.25">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1.5" x14ac:dyDescent="0.25">
      <c r="A273" s="12">
        <v>256</v>
      </c>
      <c r="B273" s="10" t="s">
        <v>1015</v>
      </c>
      <c r="C273" s="36" t="s">
        <v>1048</v>
      </c>
      <c r="D273" s="9" t="s">
        <v>1049</v>
      </c>
      <c r="E273" s="9">
        <v>903</v>
      </c>
      <c r="F273" s="10" t="s">
        <v>921</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1.5" x14ac:dyDescent="0.25">
      <c r="A274" s="12">
        <v>257</v>
      </c>
      <c r="B274" s="10" t="s">
        <v>1015</v>
      </c>
      <c r="C274" s="36" t="s">
        <v>1048</v>
      </c>
      <c r="D274" s="9" t="s">
        <v>1049</v>
      </c>
      <c r="E274" s="9">
        <v>903</v>
      </c>
      <c r="F274" s="10" t="s">
        <v>921</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1.5" x14ac:dyDescent="0.25">
      <c r="A275" s="12">
        <v>258</v>
      </c>
      <c r="B275" s="10" t="s">
        <v>1015</v>
      </c>
      <c r="C275" s="36" t="s">
        <v>1048</v>
      </c>
      <c r="D275" s="9" t="s">
        <v>1049</v>
      </c>
      <c r="E275" s="9">
        <v>903</v>
      </c>
      <c r="F275" s="10" t="s">
        <v>921</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1.5" x14ac:dyDescent="0.25">
      <c r="A276" s="12">
        <v>259</v>
      </c>
      <c r="B276" s="10" t="s">
        <v>1015</v>
      </c>
      <c r="C276" s="36" t="s">
        <v>1048</v>
      </c>
      <c r="D276" s="9" t="s">
        <v>1049</v>
      </c>
      <c r="E276" s="9">
        <v>903</v>
      </c>
      <c r="F276" s="10" t="s">
        <v>921</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1.5" x14ac:dyDescent="0.25">
      <c r="A277" s="12">
        <v>260</v>
      </c>
      <c r="B277" s="10" t="s">
        <v>1015</v>
      </c>
      <c r="C277" s="36" t="s">
        <v>1048</v>
      </c>
      <c r="D277" s="9" t="s">
        <v>1049</v>
      </c>
      <c r="E277" s="9">
        <v>903</v>
      </c>
      <c r="F277" s="10" t="s">
        <v>921</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1.5" x14ac:dyDescent="0.25">
      <c r="A278" s="12">
        <v>261</v>
      </c>
      <c r="B278" s="10" t="s">
        <v>1015</v>
      </c>
      <c r="C278" s="36" t="s">
        <v>1048</v>
      </c>
      <c r="D278" s="9" t="s">
        <v>1049</v>
      </c>
      <c r="E278" s="9">
        <v>903</v>
      </c>
      <c r="F278" s="10" t="s">
        <v>921</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1.5" x14ac:dyDescent="0.25">
      <c r="A279" s="12">
        <v>262</v>
      </c>
      <c r="B279" s="10" t="s">
        <v>1015</v>
      </c>
      <c r="C279" s="36" t="s">
        <v>1048</v>
      </c>
      <c r="D279" s="9" t="s">
        <v>1049</v>
      </c>
      <c r="E279" s="9">
        <v>903</v>
      </c>
      <c r="F279" s="10" t="s">
        <v>921</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1.5" x14ac:dyDescent="0.25">
      <c r="A280" s="12">
        <v>263</v>
      </c>
      <c r="B280" s="10" t="s">
        <v>1015</v>
      </c>
      <c r="C280" s="36" t="s">
        <v>1048</v>
      </c>
      <c r="D280" s="9" t="s">
        <v>1049</v>
      </c>
      <c r="E280" s="9">
        <v>903</v>
      </c>
      <c r="F280" s="10" t="s">
        <v>921</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1.5" x14ac:dyDescent="0.25">
      <c r="A281" s="12">
        <v>264</v>
      </c>
      <c r="B281" s="10" t="s">
        <v>1015</v>
      </c>
      <c r="C281" s="36" t="s">
        <v>1048</v>
      </c>
      <c r="D281" s="9" t="s">
        <v>1049</v>
      </c>
      <c r="E281" s="9">
        <v>903</v>
      </c>
      <c r="F281" s="10" t="s">
        <v>921</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1.5" x14ac:dyDescent="0.25">
      <c r="A282" s="12">
        <v>265</v>
      </c>
      <c r="B282" s="10" t="s">
        <v>1015</v>
      </c>
      <c r="C282" s="36" t="s">
        <v>1048</v>
      </c>
      <c r="D282" s="9" t="s">
        <v>1049</v>
      </c>
      <c r="E282" s="9">
        <v>903</v>
      </c>
      <c r="F282" s="10" t="s">
        <v>921</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1.5" x14ac:dyDescent="0.25">
      <c r="A283" s="12">
        <v>266</v>
      </c>
      <c r="B283" s="10" t="s">
        <v>1015</v>
      </c>
      <c r="C283" s="36" t="s">
        <v>1048</v>
      </c>
      <c r="D283" s="9" t="s">
        <v>1049</v>
      </c>
      <c r="E283" s="9">
        <v>903</v>
      </c>
      <c r="F283" s="10" t="s">
        <v>921</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1.5" x14ac:dyDescent="0.25">
      <c r="A284" s="12">
        <v>267</v>
      </c>
      <c r="B284" s="10" t="s">
        <v>1015</v>
      </c>
      <c r="C284" s="36" t="s">
        <v>1048</v>
      </c>
      <c r="D284" s="9" t="s">
        <v>1049</v>
      </c>
      <c r="E284" s="9">
        <v>903</v>
      </c>
      <c r="F284" s="10" t="s">
        <v>921</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1.5" x14ac:dyDescent="0.25">
      <c r="A285" s="12">
        <v>268</v>
      </c>
      <c r="B285" s="10" t="s">
        <v>1015</v>
      </c>
      <c r="C285" s="36" t="s">
        <v>1048</v>
      </c>
      <c r="D285" s="9" t="s">
        <v>1049</v>
      </c>
      <c r="E285" s="9">
        <v>903</v>
      </c>
      <c r="F285" s="10" t="s">
        <v>921</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1.5" x14ac:dyDescent="0.25">
      <c r="A286" s="12">
        <v>269</v>
      </c>
      <c r="B286" s="10" t="s">
        <v>1015</v>
      </c>
      <c r="C286" s="36" t="s">
        <v>1048</v>
      </c>
      <c r="D286" s="9" t="s">
        <v>1049</v>
      </c>
      <c r="E286" s="9">
        <v>903</v>
      </c>
      <c r="F286" s="10" t="s">
        <v>921</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1.5" x14ac:dyDescent="0.25">
      <c r="A287" s="12">
        <v>270</v>
      </c>
      <c r="B287" s="10" t="s">
        <v>1015</v>
      </c>
      <c r="C287" s="36" t="s">
        <v>1048</v>
      </c>
      <c r="D287" s="9" t="s">
        <v>1049</v>
      </c>
      <c r="E287" s="9">
        <v>903</v>
      </c>
      <c r="F287" s="10" t="s">
        <v>921</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1.5" x14ac:dyDescent="0.25">
      <c r="A288" s="12">
        <v>271</v>
      </c>
      <c r="B288" s="10" t="s">
        <v>1015</v>
      </c>
      <c r="C288" s="36" t="s">
        <v>1050</v>
      </c>
      <c r="D288" s="9" t="s">
        <v>1051</v>
      </c>
      <c r="E288" s="9">
        <v>935</v>
      </c>
      <c r="F288" s="10" t="s">
        <v>921</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1.5" x14ac:dyDescent="0.25">
      <c r="A289" s="12">
        <v>272</v>
      </c>
      <c r="B289" s="10" t="s">
        <v>1015</v>
      </c>
      <c r="C289" s="36" t="s">
        <v>1050</v>
      </c>
      <c r="D289" s="9" t="s">
        <v>1051</v>
      </c>
      <c r="E289" s="9">
        <v>935</v>
      </c>
      <c r="F289" s="10" t="s">
        <v>921</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1.5" x14ac:dyDescent="0.25">
      <c r="A290" s="12">
        <v>273</v>
      </c>
      <c r="B290" s="10" t="s">
        <v>1015</v>
      </c>
      <c r="C290" s="36" t="s">
        <v>1050</v>
      </c>
      <c r="D290" s="9" t="s">
        <v>1051</v>
      </c>
      <c r="E290" s="9">
        <v>935</v>
      </c>
      <c r="F290" s="10" t="s">
        <v>921</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1.5" x14ac:dyDescent="0.25">
      <c r="A291" s="12">
        <v>274</v>
      </c>
      <c r="B291" s="10" t="s">
        <v>1015</v>
      </c>
      <c r="C291" s="36" t="s">
        <v>1050</v>
      </c>
      <c r="D291" s="9" t="s">
        <v>1051</v>
      </c>
      <c r="E291" s="9">
        <v>935</v>
      </c>
      <c r="F291" s="10" t="s">
        <v>921</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1.5" x14ac:dyDescent="0.25">
      <c r="A292" s="12">
        <v>275</v>
      </c>
      <c r="B292" s="10" t="s">
        <v>1015</v>
      </c>
      <c r="C292" s="36" t="s">
        <v>1050</v>
      </c>
      <c r="D292" s="9" t="s">
        <v>1051</v>
      </c>
      <c r="E292" s="9">
        <v>935</v>
      </c>
      <c r="F292" s="10" t="s">
        <v>921</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1.5" x14ac:dyDescent="0.25">
      <c r="A293" s="12">
        <v>276</v>
      </c>
      <c r="B293" s="10" t="s">
        <v>1015</v>
      </c>
      <c r="C293" s="36" t="s">
        <v>1050</v>
      </c>
      <c r="D293" s="9" t="s">
        <v>1051</v>
      </c>
      <c r="E293" s="9">
        <v>935</v>
      </c>
      <c r="F293" s="10" t="s">
        <v>921</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1.5" x14ac:dyDescent="0.25">
      <c r="A294" s="12">
        <v>277</v>
      </c>
      <c r="B294" s="10" t="s">
        <v>1015</v>
      </c>
      <c r="C294" s="36" t="s">
        <v>1050</v>
      </c>
      <c r="D294" s="9" t="s">
        <v>1051</v>
      </c>
      <c r="E294" s="9">
        <v>935</v>
      </c>
      <c r="F294" s="10" t="s">
        <v>921</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1.5" x14ac:dyDescent="0.25">
      <c r="A295" s="12">
        <v>278</v>
      </c>
      <c r="B295" s="10" t="s">
        <v>1015</v>
      </c>
      <c r="C295" s="36" t="s">
        <v>1050</v>
      </c>
      <c r="D295" s="9" t="s">
        <v>1051</v>
      </c>
      <c r="E295" s="9">
        <v>935</v>
      </c>
      <c r="F295" s="10" t="s">
        <v>921</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1.5" x14ac:dyDescent="0.25">
      <c r="A296" s="12">
        <v>279</v>
      </c>
      <c r="B296" s="10" t="s">
        <v>1015</v>
      </c>
      <c r="C296" s="36" t="s">
        <v>1050</v>
      </c>
      <c r="D296" s="9" t="s">
        <v>1051</v>
      </c>
      <c r="E296" s="9">
        <v>935</v>
      </c>
      <c r="F296" s="10" t="s">
        <v>921</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1.5" x14ac:dyDescent="0.25">
      <c r="A297" s="12">
        <v>280</v>
      </c>
      <c r="B297" s="10" t="s">
        <v>1015</v>
      </c>
      <c r="C297" s="36" t="s">
        <v>1050</v>
      </c>
      <c r="D297" s="9" t="s">
        <v>1051</v>
      </c>
      <c r="E297" s="9">
        <v>935</v>
      </c>
      <c r="F297" s="10" t="s">
        <v>921</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1.5" x14ac:dyDescent="0.25">
      <c r="A298" s="12">
        <v>281</v>
      </c>
      <c r="B298" s="10" t="s">
        <v>1015</v>
      </c>
      <c r="C298" s="36" t="s">
        <v>1050</v>
      </c>
      <c r="D298" s="9" t="s">
        <v>1051</v>
      </c>
      <c r="E298" s="9">
        <v>935</v>
      </c>
      <c r="F298" s="10" t="s">
        <v>921</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1.5" x14ac:dyDescent="0.25">
      <c r="A299" s="12">
        <v>282</v>
      </c>
      <c r="B299" s="10" t="s">
        <v>1015</v>
      </c>
      <c r="C299" s="36" t="s">
        <v>1050</v>
      </c>
      <c r="D299" s="9" t="s">
        <v>1051</v>
      </c>
      <c r="E299" s="9">
        <v>935</v>
      </c>
      <c r="F299" s="10" t="s">
        <v>921</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1.5" x14ac:dyDescent="0.25">
      <c r="A300" s="12">
        <v>283</v>
      </c>
      <c r="B300" s="10" t="s">
        <v>1015</v>
      </c>
      <c r="C300" s="36" t="s">
        <v>1050</v>
      </c>
      <c r="D300" s="9" t="s">
        <v>1051</v>
      </c>
      <c r="E300" s="9">
        <v>935</v>
      </c>
      <c r="F300" s="10" t="s">
        <v>921</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1.5" x14ac:dyDescent="0.25">
      <c r="A301" s="12">
        <v>284</v>
      </c>
      <c r="B301" s="10" t="s">
        <v>1015</v>
      </c>
      <c r="C301" s="36" t="s">
        <v>1050</v>
      </c>
      <c r="D301" s="9" t="s">
        <v>1051</v>
      </c>
      <c r="E301" s="9">
        <v>935</v>
      </c>
      <c r="F301" s="10" t="s">
        <v>921</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1.5" x14ac:dyDescent="0.25">
      <c r="A302" s="12">
        <v>285</v>
      </c>
      <c r="B302" s="10" t="s">
        <v>1015</v>
      </c>
      <c r="C302" s="36" t="s">
        <v>1050</v>
      </c>
      <c r="D302" s="9" t="s">
        <v>1051</v>
      </c>
      <c r="E302" s="9">
        <v>935</v>
      </c>
      <c r="F302" s="10" t="s">
        <v>921</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1.5" x14ac:dyDescent="0.25">
      <c r="A303" s="12">
        <v>286</v>
      </c>
      <c r="B303" s="10" t="s">
        <v>1015</v>
      </c>
      <c r="C303" s="36" t="s">
        <v>1052</v>
      </c>
      <c r="D303" s="9" t="s">
        <v>1053</v>
      </c>
      <c r="E303" s="9">
        <v>908</v>
      </c>
      <c r="F303" s="10" t="s">
        <v>921</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1.5" x14ac:dyDescent="0.25">
      <c r="A304" s="12">
        <v>287</v>
      </c>
      <c r="B304" s="10" t="s">
        <v>1015</v>
      </c>
      <c r="C304" s="36" t="s">
        <v>1052</v>
      </c>
      <c r="D304" s="9" t="s">
        <v>1053</v>
      </c>
      <c r="E304" s="9">
        <v>908</v>
      </c>
      <c r="F304" s="10" t="s">
        <v>921</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1.5" x14ac:dyDescent="0.25">
      <c r="A305" s="12">
        <v>288</v>
      </c>
      <c r="B305" s="10" t="s">
        <v>1015</v>
      </c>
      <c r="C305" s="36" t="s">
        <v>1052</v>
      </c>
      <c r="D305" s="9" t="s">
        <v>1053</v>
      </c>
      <c r="E305" s="9">
        <v>908</v>
      </c>
      <c r="F305" s="10" t="s">
        <v>921</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1.5" x14ac:dyDescent="0.25">
      <c r="A306" s="12">
        <v>289</v>
      </c>
      <c r="B306" s="10" t="s">
        <v>1015</v>
      </c>
      <c r="C306" s="36" t="s">
        <v>1052</v>
      </c>
      <c r="D306" s="9" t="s">
        <v>1053</v>
      </c>
      <c r="E306" s="9">
        <v>908</v>
      </c>
      <c r="F306" s="10" t="s">
        <v>921</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1.5" x14ac:dyDescent="0.25">
      <c r="A307" s="12">
        <v>290</v>
      </c>
      <c r="B307" s="10" t="s">
        <v>1015</v>
      </c>
      <c r="C307" s="36" t="s">
        <v>1052</v>
      </c>
      <c r="D307" s="9" t="s">
        <v>1053</v>
      </c>
      <c r="E307" s="9">
        <v>908</v>
      </c>
      <c r="F307" s="10" t="s">
        <v>921</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1.5" x14ac:dyDescent="0.25">
      <c r="A308" s="12">
        <v>291</v>
      </c>
      <c r="B308" s="10" t="s">
        <v>1015</v>
      </c>
      <c r="C308" s="36" t="s">
        <v>1052</v>
      </c>
      <c r="D308" s="9" t="s">
        <v>1053</v>
      </c>
      <c r="E308" s="9">
        <v>908</v>
      </c>
      <c r="F308" s="10" t="s">
        <v>921</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1.5" x14ac:dyDescent="0.25">
      <c r="A309" s="12">
        <v>292</v>
      </c>
      <c r="B309" s="10" t="s">
        <v>1015</v>
      </c>
      <c r="C309" s="36" t="s">
        <v>1052</v>
      </c>
      <c r="D309" s="9" t="s">
        <v>1053</v>
      </c>
      <c r="E309" s="9">
        <v>908</v>
      </c>
      <c r="F309" s="10" t="s">
        <v>921</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1.5" x14ac:dyDescent="0.25">
      <c r="A310" s="12">
        <v>293</v>
      </c>
      <c r="B310" s="10" t="s">
        <v>1015</v>
      </c>
      <c r="C310" s="36" t="s">
        <v>1052</v>
      </c>
      <c r="D310" s="9" t="s">
        <v>1053</v>
      </c>
      <c r="E310" s="9">
        <v>908</v>
      </c>
      <c r="F310" s="10" t="s">
        <v>921</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1.5" x14ac:dyDescent="0.25">
      <c r="A311" s="12">
        <v>294</v>
      </c>
      <c r="B311" s="10" t="s">
        <v>1015</v>
      </c>
      <c r="C311" s="36" t="s">
        <v>1052</v>
      </c>
      <c r="D311" s="9" t="s">
        <v>1053</v>
      </c>
      <c r="E311" s="9">
        <v>908</v>
      </c>
      <c r="F311" s="10" t="s">
        <v>921</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1.5" x14ac:dyDescent="0.25">
      <c r="A312" s="12">
        <v>295</v>
      </c>
      <c r="B312" s="10" t="s">
        <v>1015</v>
      </c>
      <c r="C312" s="36" t="s">
        <v>1052</v>
      </c>
      <c r="D312" s="9" t="s">
        <v>1053</v>
      </c>
      <c r="E312" s="9">
        <v>908</v>
      </c>
      <c r="F312" s="10" t="s">
        <v>921</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1.5" x14ac:dyDescent="0.25">
      <c r="A313" s="12">
        <v>296</v>
      </c>
      <c r="B313" s="10" t="s">
        <v>1015</v>
      </c>
      <c r="C313" s="36" t="s">
        <v>1052</v>
      </c>
      <c r="D313" s="9" t="s">
        <v>1053</v>
      </c>
      <c r="E313" s="9">
        <v>908</v>
      </c>
      <c r="F313" s="10" t="s">
        <v>921</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1.5" x14ac:dyDescent="0.25">
      <c r="A314" s="12">
        <v>297</v>
      </c>
      <c r="B314" s="10" t="s">
        <v>1015</v>
      </c>
      <c r="C314" s="36" t="s">
        <v>1052</v>
      </c>
      <c r="D314" s="9" t="s">
        <v>1053</v>
      </c>
      <c r="E314" s="9">
        <v>908</v>
      </c>
      <c r="F314" s="10" t="s">
        <v>921</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1.5" x14ac:dyDescent="0.25">
      <c r="A315" s="12">
        <v>298</v>
      </c>
      <c r="B315" s="10" t="s">
        <v>1015</v>
      </c>
      <c r="C315" s="36" t="s">
        <v>1052</v>
      </c>
      <c r="D315" s="9" t="s">
        <v>1053</v>
      </c>
      <c r="E315" s="9">
        <v>908</v>
      </c>
      <c r="F315" s="10" t="s">
        <v>921</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1.5" x14ac:dyDescent="0.25">
      <c r="A316" s="12">
        <v>299</v>
      </c>
      <c r="B316" s="10" t="s">
        <v>1015</v>
      </c>
      <c r="C316" s="36" t="s">
        <v>1052</v>
      </c>
      <c r="D316" s="9" t="s">
        <v>1053</v>
      </c>
      <c r="E316" s="9">
        <v>908</v>
      </c>
      <c r="F316" s="10" t="s">
        <v>921</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1.5" x14ac:dyDescent="0.25">
      <c r="A317" s="12">
        <v>300</v>
      </c>
      <c r="B317" s="10" t="s">
        <v>1015</v>
      </c>
      <c r="C317" s="36" t="s">
        <v>1052</v>
      </c>
      <c r="D317" s="9" t="s">
        <v>1053</v>
      </c>
      <c r="E317" s="9">
        <v>908</v>
      </c>
      <c r="F317" s="10" t="s">
        <v>921</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1.5" x14ac:dyDescent="0.25">
      <c r="A318" s="12">
        <v>301</v>
      </c>
      <c r="B318" s="10" t="s">
        <v>1015</v>
      </c>
      <c r="C318" s="36" t="s">
        <v>1054</v>
      </c>
      <c r="D318" s="9" t="s">
        <v>1055</v>
      </c>
      <c r="E318" s="9">
        <v>904</v>
      </c>
      <c r="F318" s="10" t="s">
        <v>921</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1.5" x14ac:dyDescent="0.25">
      <c r="A319" s="12">
        <v>302</v>
      </c>
      <c r="B319" s="10" t="s">
        <v>1015</v>
      </c>
      <c r="C319" s="36" t="s">
        <v>1054</v>
      </c>
      <c r="D319" s="9" t="s">
        <v>1055</v>
      </c>
      <c r="E319" s="9">
        <v>904</v>
      </c>
      <c r="F319" s="10" t="s">
        <v>921</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1.5" x14ac:dyDescent="0.25">
      <c r="A320" s="12">
        <v>303</v>
      </c>
      <c r="B320" s="10" t="s">
        <v>1015</v>
      </c>
      <c r="C320" s="36" t="s">
        <v>1054</v>
      </c>
      <c r="D320" s="9" t="s">
        <v>1055</v>
      </c>
      <c r="E320" s="9">
        <v>904</v>
      </c>
      <c r="F320" s="10" t="s">
        <v>921</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1.5" x14ac:dyDescent="0.25">
      <c r="A321" s="12">
        <v>304</v>
      </c>
      <c r="B321" s="10" t="s">
        <v>1015</v>
      </c>
      <c r="C321" s="36" t="s">
        <v>1054</v>
      </c>
      <c r="D321" s="9" t="s">
        <v>1055</v>
      </c>
      <c r="E321" s="9">
        <v>904</v>
      </c>
      <c r="F321" s="10" t="s">
        <v>921</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1.5" x14ac:dyDescent="0.25">
      <c r="A322" s="12">
        <v>305</v>
      </c>
      <c r="B322" s="10" t="s">
        <v>1015</v>
      </c>
      <c r="C322" s="36" t="s">
        <v>1054</v>
      </c>
      <c r="D322" s="9" t="s">
        <v>1055</v>
      </c>
      <c r="E322" s="9">
        <v>904</v>
      </c>
      <c r="F322" s="10" t="s">
        <v>921</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1.5" x14ac:dyDescent="0.25">
      <c r="A323" s="12">
        <v>306</v>
      </c>
      <c r="B323" s="10" t="s">
        <v>1015</v>
      </c>
      <c r="C323" s="36" t="s">
        <v>1054</v>
      </c>
      <c r="D323" s="9" t="s">
        <v>1055</v>
      </c>
      <c r="E323" s="9">
        <v>904</v>
      </c>
      <c r="F323" s="10" t="s">
        <v>921</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1.5" x14ac:dyDescent="0.25">
      <c r="A324" s="12">
        <v>307</v>
      </c>
      <c r="B324" s="10" t="s">
        <v>1015</v>
      </c>
      <c r="C324" s="36" t="s">
        <v>1054</v>
      </c>
      <c r="D324" s="9" t="s">
        <v>1055</v>
      </c>
      <c r="E324" s="9">
        <v>904</v>
      </c>
      <c r="F324" s="10" t="s">
        <v>921</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1.5" x14ac:dyDescent="0.25">
      <c r="A325" s="12">
        <v>308</v>
      </c>
      <c r="B325" s="10" t="s">
        <v>1015</v>
      </c>
      <c r="C325" s="36" t="s">
        <v>1054</v>
      </c>
      <c r="D325" s="9" t="s">
        <v>1055</v>
      </c>
      <c r="E325" s="9">
        <v>904</v>
      </c>
      <c r="F325" s="10" t="s">
        <v>921</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1.5" x14ac:dyDescent="0.25">
      <c r="A326" s="12">
        <v>309</v>
      </c>
      <c r="B326" s="10" t="s">
        <v>1015</v>
      </c>
      <c r="C326" s="36" t="s">
        <v>1054</v>
      </c>
      <c r="D326" s="9" t="s">
        <v>1055</v>
      </c>
      <c r="E326" s="9">
        <v>904</v>
      </c>
      <c r="F326" s="10" t="s">
        <v>921</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1.5" x14ac:dyDescent="0.25">
      <c r="A327" s="12">
        <v>310</v>
      </c>
      <c r="B327" s="10" t="s">
        <v>1015</v>
      </c>
      <c r="C327" s="36" t="s">
        <v>1054</v>
      </c>
      <c r="D327" s="9" t="s">
        <v>1055</v>
      </c>
      <c r="E327" s="9">
        <v>904</v>
      </c>
      <c r="F327" s="10" t="s">
        <v>921</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1.5" x14ac:dyDescent="0.25">
      <c r="A328" s="12">
        <v>311</v>
      </c>
      <c r="B328" s="10" t="s">
        <v>1015</v>
      </c>
      <c r="C328" s="36" t="s">
        <v>1054</v>
      </c>
      <c r="D328" s="9" t="s">
        <v>1055</v>
      </c>
      <c r="E328" s="9">
        <v>904</v>
      </c>
      <c r="F328" s="10" t="s">
        <v>921</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1.5" x14ac:dyDescent="0.25">
      <c r="A329" s="12">
        <v>312</v>
      </c>
      <c r="B329" s="10" t="s">
        <v>1015</v>
      </c>
      <c r="C329" s="36" t="s">
        <v>1054</v>
      </c>
      <c r="D329" s="9" t="s">
        <v>1055</v>
      </c>
      <c r="E329" s="9">
        <v>904</v>
      </c>
      <c r="F329" s="10" t="s">
        <v>921</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1.5" x14ac:dyDescent="0.25">
      <c r="A330" s="12">
        <v>313</v>
      </c>
      <c r="B330" s="10" t="s">
        <v>1015</v>
      </c>
      <c r="C330" s="36" t="s">
        <v>1054</v>
      </c>
      <c r="D330" s="9" t="s">
        <v>1055</v>
      </c>
      <c r="E330" s="9">
        <v>904</v>
      </c>
      <c r="F330" s="10" t="s">
        <v>921</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1.5" x14ac:dyDescent="0.25">
      <c r="A331" s="12">
        <v>314</v>
      </c>
      <c r="B331" s="10" t="s">
        <v>1015</v>
      </c>
      <c r="C331" s="36" t="s">
        <v>1054</v>
      </c>
      <c r="D331" s="9" t="s">
        <v>1055</v>
      </c>
      <c r="E331" s="9">
        <v>904</v>
      </c>
      <c r="F331" s="10" t="s">
        <v>921</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1.5" x14ac:dyDescent="0.25">
      <c r="A332" s="12">
        <v>315</v>
      </c>
      <c r="B332" s="10" t="s">
        <v>1015</v>
      </c>
      <c r="C332" s="36" t="s">
        <v>1054</v>
      </c>
      <c r="D332" s="9" t="s">
        <v>1055</v>
      </c>
      <c r="E332" s="9">
        <v>904</v>
      </c>
      <c r="F332" s="10" t="s">
        <v>921</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1.5" x14ac:dyDescent="0.25">
      <c r="A333" s="12">
        <v>316</v>
      </c>
      <c r="B333" s="10" t="s">
        <v>1015</v>
      </c>
      <c r="C333" s="36" t="s">
        <v>1056</v>
      </c>
      <c r="D333" s="9" t="s">
        <v>1057</v>
      </c>
      <c r="E333" s="9">
        <v>905</v>
      </c>
      <c r="F333" s="10" t="s">
        <v>921</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1.5" x14ac:dyDescent="0.25">
      <c r="A334" s="12">
        <v>317</v>
      </c>
      <c r="B334" s="10" t="s">
        <v>1015</v>
      </c>
      <c r="C334" s="36" t="s">
        <v>1056</v>
      </c>
      <c r="D334" s="9" t="s">
        <v>1057</v>
      </c>
      <c r="E334" s="9">
        <v>905</v>
      </c>
      <c r="F334" s="10" t="s">
        <v>921</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1.5" x14ac:dyDescent="0.25">
      <c r="A335" s="12">
        <v>318</v>
      </c>
      <c r="B335" s="10" t="s">
        <v>1015</v>
      </c>
      <c r="C335" s="36" t="s">
        <v>1056</v>
      </c>
      <c r="D335" s="9" t="s">
        <v>1057</v>
      </c>
      <c r="E335" s="9">
        <v>905</v>
      </c>
      <c r="F335" s="10" t="s">
        <v>921</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1.5" x14ac:dyDescent="0.25">
      <c r="A336" s="12">
        <v>319</v>
      </c>
      <c r="B336" s="10" t="s">
        <v>1015</v>
      </c>
      <c r="C336" s="36" t="s">
        <v>1056</v>
      </c>
      <c r="D336" s="9" t="s">
        <v>1057</v>
      </c>
      <c r="E336" s="9">
        <v>905</v>
      </c>
      <c r="F336" s="10" t="s">
        <v>921</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1.5" x14ac:dyDescent="0.25">
      <c r="A337" s="12">
        <v>320</v>
      </c>
      <c r="B337" s="10" t="s">
        <v>1015</v>
      </c>
      <c r="C337" s="36" t="s">
        <v>1056</v>
      </c>
      <c r="D337" s="9" t="s">
        <v>1057</v>
      </c>
      <c r="E337" s="9">
        <v>905</v>
      </c>
      <c r="F337" s="10" t="s">
        <v>921</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1.5" x14ac:dyDescent="0.25">
      <c r="A338" s="12">
        <v>321</v>
      </c>
      <c r="B338" s="10" t="s">
        <v>1015</v>
      </c>
      <c r="C338" s="36" t="s">
        <v>1056</v>
      </c>
      <c r="D338" s="9" t="s">
        <v>1057</v>
      </c>
      <c r="E338" s="9">
        <v>905</v>
      </c>
      <c r="F338" s="10" t="s">
        <v>921</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1.5" x14ac:dyDescent="0.25">
      <c r="A339" s="12">
        <v>322</v>
      </c>
      <c r="B339" s="10" t="s">
        <v>1015</v>
      </c>
      <c r="C339" s="36" t="s">
        <v>1056</v>
      </c>
      <c r="D339" s="9" t="s">
        <v>1057</v>
      </c>
      <c r="E339" s="9">
        <v>905</v>
      </c>
      <c r="F339" s="10" t="s">
        <v>921</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1.5" x14ac:dyDescent="0.25">
      <c r="A340" s="12">
        <v>323</v>
      </c>
      <c r="B340" s="10" t="s">
        <v>1015</v>
      </c>
      <c r="C340" s="36" t="s">
        <v>1056</v>
      </c>
      <c r="D340" s="9" t="s">
        <v>1057</v>
      </c>
      <c r="E340" s="9">
        <v>905</v>
      </c>
      <c r="F340" s="10" t="s">
        <v>921</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1.5" x14ac:dyDescent="0.25">
      <c r="A341" s="12">
        <v>324</v>
      </c>
      <c r="B341" s="10" t="s">
        <v>1015</v>
      </c>
      <c r="C341" s="36" t="s">
        <v>1056</v>
      </c>
      <c r="D341" s="9" t="s">
        <v>1057</v>
      </c>
      <c r="E341" s="9">
        <v>905</v>
      </c>
      <c r="F341" s="10" t="s">
        <v>921</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1.5" x14ac:dyDescent="0.25">
      <c r="A342" s="12">
        <v>325</v>
      </c>
      <c r="B342" s="10" t="s">
        <v>1015</v>
      </c>
      <c r="C342" s="36" t="s">
        <v>1056</v>
      </c>
      <c r="D342" s="9" t="s">
        <v>1057</v>
      </c>
      <c r="E342" s="9">
        <v>905</v>
      </c>
      <c r="F342" s="10" t="s">
        <v>921</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1.5" x14ac:dyDescent="0.25">
      <c r="A343" s="12">
        <v>326</v>
      </c>
      <c r="B343" s="10" t="s">
        <v>1015</v>
      </c>
      <c r="C343" s="36" t="s">
        <v>1056</v>
      </c>
      <c r="D343" s="9" t="s">
        <v>1057</v>
      </c>
      <c r="E343" s="9">
        <v>905</v>
      </c>
      <c r="F343" s="10" t="s">
        <v>921</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1.5" x14ac:dyDescent="0.25">
      <c r="A344" s="12">
        <v>327</v>
      </c>
      <c r="B344" s="10" t="s">
        <v>1015</v>
      </c>
      <c r="C344" s="36" t="s">
        <v>1056</v>
      </c>
      <c r="D344" s="9" t="s">
        <v>1057</v>
      </c>
      <c r="E344" s="9">
        <v>905</v>
      </c>
      <c r="F344" s="10" t="s">
        <v>921</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1.5" x14ac:dyDescent="0.25">
      <c r="A345" s="12">
        <v>328</v>
      </c>
      <c r="B345" s="10" t="s">
        <v>1015</v>
      </c>
      <c r="C345" s="36" t="s">
        <v>1056</v>
      </c>
      <c r="D345" s="9" t="s">
        <v>1057</v>
      </c>
      <c r="E345" s="9">
        <v>905</v>
      </c>
      <c r="F345" s="10" t="s">
        <v>921</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1.5" x14ac:dyDescent="0.25">
      <c r="A346" s="12">
        <v>329</v>
      </c>
      <c r="B346" s="10" t="s">
        <v>1015</v>
      </c>
      <c r="C346" s="36" t="s">
        <v>1056</v>
      </c>
      <c r="D346" s="9" t="s">
        <v>1057</v>
      </c>
      <c r="E346" s="9">
        <v>905</v>
      </c>
      <c r="F346" s="10" t="s">
        <v>921</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1.5" x14ac:dyDescent="0.25">
      <c r="A347" s="12">
        <v>330</v>
      </c>
      <c r="B347" s="10" t="s">
        <v>1015</v>
      </c>
      <c r="C347" s="36" t="s">
        <v>1056</v>
      </c>
      <c r="D347" s="9" t="s">
        <v>1057</v>
      </c>
      <c r="E347" s="9">
        <v>905</v>
      </c>
      <c r="F347" s="10" t="s">
        <v>921</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1.5" x14ac:dyDescent="0.25">
      <c r="A348" s="12">
        <v>331</v>
      </c>
      <c r="B348" s="10" t="s">
        <v>1015</v>
      </c>
      <c r="C348" s="36" t="s">
        <v>1058</v>
      </c>
      <c r="D348" s="9" t="s">
        <v>1059</v>
      </c>
      <c r="E348" s="9">
        <v>909</v>
      </c>
      <c r="F348" s="10" t="s">
        <v>921</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1.5" x14ac:dyDescent="0.25">
      <c r="A349" s="12">
        <v>332</v>
      </c>
      <c r="B349" s="10" t="s">
        <v>1015</v>
      </c>
      <c r="C349" s="36" t="s">
        <v>1058</v>
      </c>
      <c r="D349" s="9" t="s">
        <v>1059</v>
      </c>
      <c r="E349" s="9">
        <v>909</v>
      </c>
      <c r="F349" s="10" t="s">
        <v>921</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1.5" x14ac:dyDescent="0.25">
      <c r="A350" s="12">
        <v>333</v>
      </c>
      <c r="B350" s="10" t="s">
        <v>1015</v>
      </c>
      <c r="C350" s="36" t="s">
        <v>1058</v>
      </c>
      <c r="D350" s="9" t="s">
        <v>1059</v>
      </c>
      <c r="E350" s="9">
        <v>909</v>
      </c>
      <c r="F350" s="10" t="s">
        <v>921</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1.5" x14ac:dyDescent="0.25">
      <c r="A351" s="12">
        <v>334</v>
      </c>
      <c r="B351" s="10" t="s">
        <v>1015</v>
      </c>
      <c r="C351" s="36" t="s">
        <v>1058</v>
      </c>
      <c r="D351" s="9" t="s">
        <v>1059</v>
      </c>
      <c r="E351" s="9">
        <v>909</v>
      </c>
      <c r="F351" s="10" t="s">
        <v>921</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1.5" x14ac:dyDescent="0.25">
      <c r="A352" s="12">
        <v>335</v>
      </c>
      <c r="B352" s="10" t="s">
        <v>1015</v>
      </c>
      <c r="C352" s="36" t="s">
        <v>1058</v>
      </c>
      <c r="D352" s="9" t="s">
        <v>1059</v>
      </c>
      <c r="E352" s="9">
        <v>909</v>
      </c>
      <c r="F352" s="10" t="s">
        <v>921</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1.5" x14ac:dyDescent="0.25">
      <c r="A353" s="12">
        <v>336</v>
      </c>
      <c r="B353" s="10" t="s">
        <v>1015</v>
      </c>
      <c r="C353" s="36" t="s">
        <v>1058</v>
      </c>
      <c r="D353" s="9" t="s">
        <v>1059</v>
      </c>
      <c r="E353" s="9">
        <v>909</v>
      </c>
      <c r="F353" s="10" t="s">
        <v>921</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1.5" x14ac:dyDescent="0.25">
      <c r="A354" s="12">
        <v>337</v>
      </c>
      <c r="B354" s="10" t="s">
        <v>1015</v>
      </c>
      <c r="C354" s="36" t="s">
        <v>1058</v>
      </c>
      <c r="D354" s="9" t="s">
        <v>1059</v>
      </c>
      <c r="E354" s="9">
        <v>909</v>
      </c>
      <c r="F354" s="10" t="s">
        <v>921</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1.5" x14ac:dyDescent="0.25">
      <c r="A355" s="12">
        <v>338</v>
      </c>
      <c r="B355" s="10" t="s">
        <v>1015</v>
      </c>
      <c r="C355" s="36" t="s">
        <v>1058</v>
      </c>
      <c r="D355" s="9" t="s">
        <v>1059</v>
      </c>
      <c r="E355" s="9">
        <v>909</v>
      </c>
      <c r="F355" s="10" t="s">
        <v>921</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1.5" x14ac:dyDescent="0.25">
      <c r="A356" s="12">
        <v>339</v>
      </c>
      <c r="B356" s="10" t="s">
        <v>1015</v>
      </c>
      <c r="C356" s="36" t="s">
        <v>1058</v>
      </c>
      <c r="D356" s="9" t="s">
        <v>1059</v>
      </c>
      <c r="E356" s="9">
        <v>909</v>
      </c>
      <c r="F356" s="10" t="s">
        <v>921</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1.5" x14ac:dyDescent="0.25">
      <c r="A357" s="12">
        <v>340</v>
      </c>
      <c r="B357" s="10" t="s">
        <v>1015</v>
      </c>
      <c r="C357" s="36" t="s">
        <v>1058</v>
      </c>
      <c r="D357" s="9" t="s">
        <v>1059</v>
      </c>
      <c r="E357" s="9">
        <v>909</v>
      </c>
      <c r="F357" s="10" t="s">
        <v>921</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1.5" x14ac:dyDescent="0.25">
      <c r="A358" s="12">
        <v>341</v>
      </c>
      <c r="B358" s="10" t="s">
        <v>1015</v>
      </c>
      <c r="C358" s="36" t="s">
        <v>1058</v>
      </c>
      <c r="D358" s="9" t="s">
        <v>1059</v>
      </c>
      <c r="E358" s="9">
        <v>909</v>
      </c>
      <c r="F358" s="10" t="s">
        <v>921</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1.5" x14ac:dyDescent="0.25">
      <c r="A359" s="12">
        <v>342</v>
      </c>
      <c r="B359" s="10" t="s">
        <v>1015</v>
      </c>
      <c r="C359" s="36" t="s">
        <v>1058</v>
      </c>
      <c r="D359" s="9" t="s">
        <v>1059</v>
      </c>
      <c r="E359" s="9">
        <v>909</v>
      </c>
      <c r="F359" s="10" t="s">
        <v>921</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1.5" x14ac:dyDescent="0.25">
      <c r="A360" s="12">
        <v>343</v>
      </c>
      <c r="B360" s="10" t="s">
        <v>1015</v>
      </c>
      <c r="C360" s="36" t="s">
        <v>1058</v>
      </c>
      <c r="D360" s="9" t="s">
        <v>1059</v>
      </c>
      <c r="E360" s="9">
        <v>909</v>
      </c>
      <c r="F360" s="10" t="s">
        <v>921</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1.5" x14ac:dyDescent="0.25">
      <c r="A361" s="12">
        <v>344</v>
      </c>
      <c r="B361" s="10" t="s">
        <v>1015</v>
      </c>
      <c r="C361" s="36" t="s">
        <v>1058</v>
      </c>
      <c r="D361" s="9" t="s">
        <v>1059</v>
      </c>
      <c r="E361" s="9">
        <v>909</v>
      </c>
      <c r="F361" s="10" t="s">
        <v>921</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1.5" x14ac:dyDescent="0.25">
      <c r="A362" s="12">
        <v>345</v>
      </c>
      <c r="B362" s="10" t="s">
        <v>1015</v>
      </c>
      <c r="C362" s="36" t="s">
        <v>1058</v>
      </c>
      <c r="D362" s="9" t="s">
        <v>1059</v>
      </c>
      <c r="E362" s="9">
        <v>909</v>
      </c>
      <c r="F362" s="10" t="s">
        <v>921</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1.5" x14ac:dyDescent="0.25">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1.5" x14ac:dyDescent="0.25">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1.5" x14ac:dyDescent="0.25">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1.5" x14ac:dyDescent="0.25">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1.5" x14ac:dyDescent="0.25">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1.5" x14ac:dyDescent="0.25">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1.5" x14ac:dyDescent="0.25">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1.5" x14ac:dyDescent="0.25">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1.5" x14ac:dyDescent="0.25">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1.5" x14ac:dyDescent="0.25">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1.5" x14ac:dyDescent="0.25">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1.5" x14ac:dyDescent="0.25">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1.5" x14ac:dyDescent="0.25">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1.5" x14ac:dyDescent="0.25">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1.5" x14ac:dyDescent="0.25">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1.5" x14ac:dyDescent="0.25">
      <c r="A378" s="28">
        <v>361</v>
      </c>
      <c r="B378" s="26" t="s">
        <v>1015</v>
      </c>
      <c r="C378" s="27" t="s">
        <v>1062</v>
      </c>
      <c r="D378" s="25"/>
      <c r="E378" s="25">
        <v>947</v>
      </c>
      <c r="F378" s="26" t="s">
        <v>1063</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1.5" x14ac:dyDescent="0.25">
      <c r="A379" s="28">
        <v>362</v>
      </c>
      <c r="B379" s="26" t="s">
        <v>1015</v>
      </c>
      <c r="C379" s="27" t="s">
        <v>1062</v>
      </c>
      <c r="D379" s="25"/>
      <c r="E379" s="25">
        <v>947</v>
      </c>
      <c r="F379" s="26" t="s">
        <v>1063</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1.5" x14ac:dyDescent="0.25">
      <c r="A380" s="28">
        <v>363</v>
      </c>
      <c r="B380" s="26" t="s">
        <v>1015</v>
      </c>
      <c r="C380" s="27" t="s">
        <v>1062</v>
      </c>
      <c r="D380" s="25"/>
      <c r="E380" s="25">
        <v>947</v>
      </c>
      <c r="F380" s="26" t="s">
        <v>1063</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1.5" x14ac:dyDescent="0.25">
      <c r="A381" s="28">
        <v>364</v>
      </c>
      <c r="B381" s="26" t="s">
        <v>1015</v>
      </c>
      <c r="C381" s="27" t="s">
        <v>1062</v>
      </c>
      <c r="D381" s="25"/>
      <c r="E381" s="25">
        <v>947</v>
      </c>
      <c r="F381" s="26" t="s">
        <v>1063</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1.5" x14ac:dyDescent="0.25">
      <c r="A382" s="28">
        <v>365</v>
      </c>
      <c r="B382" s="26" t="s">
        <v>1015</v>
      </c>
      <c r="C382" s="27" t="s">
        <v>1062</v>
      </c>
      <c r="D382" s="25"/>
      <c r="E382" s="25">
        <v>947</v>
      </c>
      <c r="F382" s="26" t="s">
        <v>1063</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1.5" x14ac:dyDescent="0.25">
      <c r="A383" s="28">
        <v>366</v>
      </c>
      <c r="B383" s="26" t="s">
        <v>1015</v>
      </c>
      <c r="C383" s="27" t="s">
        <v>1062</v>
      </c>
      <c r="D383" s="25"/>
      <c r="E383" s="25">
        <v>947</v>
      </c>
      <c r="F383" s="26" t="s">
        <v>1063</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1.5" x14ac:dyDescent="0.25">
      <c r="A384" s="28">
        <v>367</v>
      </c>
      <c r="B384" s="26" t="s">
        <v>1015</v>
      </c>
      <c r="C384" s="27" t="s">
        <v>1062</v>
      </c>
      <c r="D384" s="25"/>
      <c r="E384" s="25">
        <v>947</v>
      </c>
      <c r="F384" s="26" t="s">
        <v>1063</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1.5" x14ac:dyDescent="0.25">
      <c r="A385" s="28">
        <v>368</v>
      </c>
      <c r="B385" s="26" t="s">
        <v>1015</v>
      </c>
      <c r="C385" s="27" t="s">
        <v>1062</v>
      </c>
      <c r="D385" s="25"/>
      <c r="E385" s="25">
        <v>947</v>
      </c>
      <c r="F385" s="26" t="s">
        <v>1063</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1.5" x14ac:dyDescent="0.25">
      <c r="A386" s="28">
        <v>369</v>
      </c>
      <c r="B386" s="26" t="s">
        <v>1015</v>
      </c>
      <c r="C386" s="27" t="s">
        <v>1062</v>
      </c>
      <c r="D386" s="25"/>
      <c r="E386" s="25">
        <v>947</v>
      </c>
      <c r="F386" s="26" t="s">
        <v>1063</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1.5" x14ac:dyDescent="0.25">
      <c r="A387" s="28">
        <v>370</v>
      </c>
      <c r="B387" s="26" t="s">
        <v>1015</v>
      </c>
      <c r="C387" s="27" t="s">
        <v>1062</v>
      </c>
      <c r="D387" s="25"/>
      <c r="E387" s="25">
        <v>947</v>
      </c>
      <c r="F387" s="26" t="s">
        <v>1063</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1.5" x14ac:dyDescent="0.25">
      <c r="A388" s="28">
        <v>371</v>
      </c>
      <c r="B388" s="26" t="s">
        <v>1015</v>
      </c>
      <c r="C388" s="27" t="s">
        <v>1062</v>
      </c>
      <c r="D388" s="25"/>
      <c r="E388" s="25">
        <v>947</v>
      </c>
      <c r="F388" s="26" t="s">
        <v>1063</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1.5" x14ac:dyDescent="0.25">
      <c r="A389" s="28">
        <v>372</v>
      </c>
      <c r="B389" s="26" t="s">
        <v>1015</v>
      </c>
      <c r="C389" s="27" t="s">
        <v>1062</v>
      </c>
      <c r="D389" s="25"/>
      <c r="E389" s="25">
        <v>947</v>
      </c>
      <c r="F389" s="26" t="s">
        <v>1063</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1.5" x14ac:dyDescent="0.25">
      <c r="A390" s="28">
        <v>373</v>
      </c>
      <c r="B390" s="26" t="s">
        <v>1015</v>
      </c>
      <c r="C390" s="27" t="s">
        <v>1062</v>
      </c>
      <c r="D390" s="25"/>
      <c r="E390" s="25">
        <v>947</v>
      </c>
      <c r="F390" s="26" t="s">
        <v>1063</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1.5" x14ac:dyDescent="0.25">
      <c r="A391" s="28">
        <v>374</v>
      </c>
      <c r="B391" s="26" t="s">
        <v>1015</v>
      </c>
      <c r="C391" s="27" t="s">
        <v>1062</v>
      </c>
      <c r="D391" s="25"/>
      <c r="E391" s="25">
        <v>947</v>
      </c>
      <c r="F391" s="26" t="s">
        <v>1063</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1.5" x14ac:dyDescent="0.25">
      <c r="A392" s="28">
        <v>375</v>
      </c>
      <c r="B392" s="26" t="s">
        <v>1015</v>
      </c>
      <c r="C392" s="27" t="s">
        <v>1062</v>
      </c>
      <c r="D392" s="25"/>
      <c r="E392" s="25">
        <v>947</v>
      </c>
      <c r="F392" s="26" t="s">
        <v>1063</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1.5" x14ac:dyDescent="0.25">
      <c r="A393" s="23">
        <v>376</v>
      </c>
      <c r="B393" s="21" t="s">
        <v>1015</v>
      </c>
      <c r="C393" s="29" t="s">
        <v>1064</v>
      </c>
      <c r="D393" s="20"/>
      <c r="E393" s="20">
        <v>910</v>
      </c>
      <c r="F393" s="21" t="s">
        <v>1065</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1.5" x14ac:dyDescent="0.25">
      <c r="A394" s="23">
        <v>377</v>
      </c>
      <c r="B394" s="21" t="s">
        <v>1015</v>
      </c>
      <c r="C394" s="29" t="s">
        <v>1064</v>
      </c>
      <c r="D394" s="20"/>
      <c r="E394" s="20">
        <v>910</v>
      </c>
      <c r="F394" s="21" t="s">
        <v>1065</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1.5" x14ac:dyDescent="0.25">
      <c r="A395" s="23">
        <v>378</v>
      </c>
      <c r="B395" s="21" t="s">
        <v>1015</v>
      </c>
      <c r="C395" s="29" t="s">
        <v>1064</v>
      </c>
      <c r="D395" s="20"/>
      <c r="E395" s="20">
        <v>910</v>
      </c>
      <c r="F395" s="21" t="s">
        <v>1065</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1.5" x14ac:dyDescent="0.25">
      <c r="A396" s="23">
        <v>379</v>
      </c>
      <c r="B396" s="21" t="s">
        <v>1015</v>
      </c>
      <c r="C396" s="29" t="s">
        <v>1064</v>
      </c>
      <c r="D396" s="20"/>
      <c r="E396" s="20">
        <v>910</v>
      </c>
      <c r="F396" s="21" t="s">
        <v>1065</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1.5" x14ac:dyDescent="0.25">
      <c r="A397" s="23">
        <v>380</v>
      </c>
      <c r="B397" s="21" t="s">
        <v>1015</v>
      </c>
      <c r="C397" s="29" t="s">
        <v>1064</v>
      </c>
      <c r="D397" s="20"/>
      <c r="E397" s="20">
        <v>910</v>
      </c>
      <c r="F397" s="21" t="s">
        <v>1065</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1.5" x14ac:dyDescent="0.25">
      <c r="A398" s="23">
        <v>381</v>
      </c>
      <c r="B398" s="21" t="s">
        <v>1015</v>
      </c>
      <c r="C398" s="29" t="s">
        <v>1064</v>
      </c>
      <c r="D398" s="20"/>
      <c r="E398" s="20">
        <v>910</v>
      </c>
      <c r="F398" s="21" t="s">
        <v>1065</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1.5" x14ac:dyDescent="0.25">
      <c r="A399" s="23">
        <v>382</v>
      </c>
      <c r="B399" s="21" t="s">
        <v>1015</v>
      </c>
      <c r="C399" s="29" t="s">
        <v>1064</v>
      </c>
      <c r="D399" s="20"/>
      <c r="E399" s="20">
        <v>910</v>
      </c>
      <c r="F399" s="21" t="s">
        <v>1065</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1.5" x14ac:dyDescent="0.25">
      <c r="A400" s="23">
        <v>383</v>
      </c>
      <c r="B400" s="21" t="s">
        <v>1015</v>
      </c>
      <c r="C400" s="29" t="s">
        <v>1064</v>
      </c>
      <c r="D400" s="20"/>
      <c r="E400" s="20">
        <v>910</v>
      </c>
      <c r="F400" s="21" t="s">
        <v>1065</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1.5" x14ac:dyDescent="0.25">
      <c r="A401" s="23">
        <v>384</v>
      </c>
      <c r="B401" s="21" t="s">
        <v>1015</v>
      </c>
      <c r="C401" s="29" t="s">
        <v>1064</v>
      </c>
      <c r="D401" s="20"/>
      <c r="E401" s="20">
        <v>910</v>
      </c>
      <c r="F401" s="21" t="s">
        <v>1065</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1.5" x14ac:dyDescent="0.25">
      <c r="A402" s="23">
        <v>385</v>
      </c>
      <c r="B402" s="21" t="s">
        <v>1015</v>
      </c>
      <c r="C402" s="29" t="s">
        <v>1064</v>
      </c>
      <c r="D402" s="20"/>
      <c r="E402" s="20">
        <v>910</v>
      </c>
      <c r="F402" s="21" t="s">
        <v>1065</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1.5" x14ac:dyDescent="0.25">
      <c r="A403" s="23">
        <v>386</v>
      </c>
      <c r="B403" s="21" t="s">
        <v>1015</v>
      </c>
      <c r="C403" s="29" t="s">
        <v>1064</v>
      </c>
      <c r="D403" s="20"/>
      <c r="E403" s="20">
        <v>910</v>
      </c>
      <c r="F403" s="21" t="s">
        <v>1065</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1.5" x14ac:dyDescent="0.25">
      <c r="A404" s="23">
        <v>387</v>
      </c>
      <c r="B404" s="21" t="s">
        <v>1015</v>
      </c>
      <c r="C404" s="29" t="s">
        <v>1064</v>
      </c>
      <c r="D404" s="20"/>
      <c r="E404" s="20">
        <v>910</v>
      </c>
      <c r="F404" s="21" t="s">
        <v>1065</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1.5" x14ac:dyDescent="0.25">
      <c r="A405" s="23">
        <v>388</v>
      </c>
      <c r="B405" s="21" t="s">
        <v>1015</v>
      </c>
      <c r="C405" s="29" t="s">
        <v>1064</v>
      </c>
      <c r="D405" s="20"/>
      <c r="E405" s="20">
        <v>910</v>
      </c>
      <c r="F405" s="21" t="s">
        <v>1065</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1.5" x14ac:dyDescent="0.25">
      <c r="A406" s="23">
        <v>389</v>
      </c>
      <c r="B406" s="21" t="s">
        <v>1015</v>
      </c>
      <c r="C406" s="29" t="s">
        <v>1064</v>
      </c>
      <c r="D406" s="20"/>
      <c r="E406" s="20">
        <v>910</v>
      </c>
      <c r="F406" s="21" t="s">
        <v>1065</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1.5" x14ac:dyDescent="0.25">
      <c r="A407" s="23">
        <v>390</v>
      </c>
      <c r="B407" s="21" t="s">
        <v>1015</v>
      </c>
      <c r="C407" s="29" t="s">
        <v>1064</v>
      </c>
      <c r="D407" s="20"/>
      <c r="E407" s="20">
        <v>910</v>
      </c>
      <c r="F407" s="21" t="s">
        <v>1065</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1.5" x14ac:dyDescent="0.25">
      <c r="A408" s="12">
        <v>391</v>
      </c>
      <c r="B408" s="10" t="s">
        <v>1015</v>
      </c>
      <c r="C408" s="11" t="s">
        <v>582</v>
      </c>
      <c r="D408" s="9"/>
      <c r="E408" s="9">
        <v>108</v>
      </c>
      <c r="F408" s="10" t="s">
        <v>1066</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1.5" x14ac:dyDescent="0.25">
      <c r="A409" s="12">
        <v>392</v>
      </c>
      <c r="B409" s="10" t="s">
        <v>1015</v>
      </c>
      <c r="C409" s="11" t="s">
        <v>582</v>
      </c>
      <c r="D409" s="9"/>
      <c r="E409" s="9">
        <v>108</v>
      </c>
      <c r="F409" s="10" t="s">
        <v>1066</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1.5" x14ac:dyDescent="0.25">
      <c r="A410" s="12">
        <v>393</v>
      </c>
      <c r="B410" s="10" t="s">
        <v>1015</v>
      </c>
      <c r="C410" s="11" t="s">
        <v>582</v>
      </c>
      <c r="D410" s="9"/>
      <c r="E410" s="9">
        <v>108</v>
      </c>
      <c r="F410" s="10" t="s">
        <v>1066</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1.5" x14ac:dyDescent="0.25">
      <c r="A411" s="12">
        <v>394</v>
      </c>
      <c r="B411" s="10" t="s">
        <v>1015</v>
      </c>
      <c r="C411" s="11" t="s">
        <v>582</v>
      </c>
      <c r="D411" s="9"/>
      <c r="E411" s="9">
        <v>108</v>
      </c>
      <c r="F411" s="10" t="s">
        <v>1066</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1.5" x14ac:dyDescent="0.25">
      <c r="A412" s="12">
        <v>395</v>
      </c>
      <c r="B412" s="10" t="s">
        <v>1015</v>
      </c>
      <c r="C412" s="11" t="s">
        <v>582</v>
      </c>
      <c r="D412" s="9"/>
      <c r="E412" s="9">
        <v>108</v>
      </c>
      <c r="F412" s="10" t="s">
        <v>1066</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1.5" x14ac:dyDescent="0.25">
      <c r="A413" s="12">
        <v>396</v>
      </c>
      <c r="B413" s="10" t="s">
        <v>1015</v>
      </c>
      <c r="C413" s="11" t="s">
        <v>582</v>
      </c>
      <c r="D413" s="9"/>
      <c r="E413" s="9">
        <v>108</v>
      </c>
      <c r="F413" s="10" t="s">
        <v>1066</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1.5" x14ac:dyDescent="0.25">
      <c r="A414" s="12">
        <v>397</v>
      </c>
      <c r="B414" s="10" t="s">
        <v>1015</v>
      </c>
      <c r="C414" s="11" t="s">
        <v>582</v>
      </c>
      <c r="D414" s="9"/>
      <c r="E414" s="9">
        <v>108</v>
      </c>
      <c r="F414" s="10" t="s">
        <v>1066</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1.5" x14ac:dyDescent="0.25">
      <c r="A415" s="12">
        <v>398</v>
      </c>
      <c r="B415" s="10" t="s">
        <v>1015</v>
      </c>
      <c r="C415" s="11" t="s">
        <v>582</v>
      </c>
      <c r="D415" s="9"/>
      <c r="E415" s="9">
        <v>108</v>
      </c>
      <c r="F415" s="10" t="s">
        <v>1066</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1.5" x14ac:dyDescent="0.25">
      <c r="A416" s="12">
        <v>399</v>
      </c>
      <c r="B416" s="10" t="s">
        <v>1015</v>
      </c>
      <c r="C416" s="11" t="s">
        <v>582</v>
      </c>
      <c r="D416" s="9"/>
      <c r="E416" s="9">
        <v>108</v>
      </c>
      <c r="F416" s="10" t="s">
        <v>1066</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1.5" x14ac:dyDescent="0.25">
      <c r="A417" s="12">
        <v>400</v>
      </c>
      <c r="B417" s="10" t="s">
        <v>1015</v>
      </c>
      <c r="C417" s="11" t="s">
        <v>582</v>
      </c>
      <c r="D417" s="9"/>
      <c r="E417" s="9">
        <v>108</v>
      </c>
      <c r="F417" s="10" t="s">
        <v>1066</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1.5" x14ac:dyDescent="0.25">
      <c r="A418" s="12">
        <v>401</v>
      </c>
      <c r="B418" s="10" t="s">
        <v>1015</v>
      </c>
      <c r="C418" s="11" t="s">
        <v>582</v>
      </c>
      <c r="D418" s="9"/>
      <c r="E418" s="9">
        <v>108</v>
      </c>
      <c r="F418" s="10" t="s">
        <v>1066</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1.5" x14ac:dyDescent="0.25">
      <c r="A419" s="12">
        <v>402</v>
      </c>
      <c r="B419" s="10" t="s">
        <v>1015</v>
      </c>
      <c r="C419" s="11" t="s">
        <v>582</v>
      </c>
      <c r="D419" s="9"/>
      <c r="E419" s="9">
        <v>108</v>
      </c>
      <c r="F419" s="10" t="s">
        <v>1066</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1.5" x14ac:dyDescent="0.25">
      <c r="A420" s="12">
        <v>403</v>
      </c>
      <c r="B420" s="10" t="s">
        <v>1015</v>
      </c>
      <c r="C420" s="11" t="s">
        <v>582</v>
      </c>
      <c r="D420" s="9"/>
      <c r="E420" s="9">
        <v>108</v>
      </c>
      <c r="F420" s="10" t="s">
        <v>1066</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1.5" x14ac:dyDescent="0.25">
      <c r="A421" s="12">
        <v>404</v>
      </c>
      <c r="B421" s="10" t="s">
        <v>1015</v>
      </c>
      <c r="C421" s="11" t="s">
        <v>582</v>
      </c>
      <c r="D421" s="9"/>
      <c r="E421" s="9">
        <v>108</v>
      </c>
      <c r="F421" s="10" t="s">
        <v>1066</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1.5" x14ac:dyDescent="0.25">
      <c r="A422" s="12">
        <v>405</v>
      </c>
      <c r="B422" s="10" t="s">
        <v>1015</v>
      </c>
      <c r="C422" s="11" t="s">
        <v>582</v>
      </c>
      <c r="D422" s="9"/>
      <c r="E422" s="9">
        <v>108</v>
      </c>
      <c r="F422" s="10" t="s">
        <v>1066</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1.5" x14ac:dyDescent="0.25">
      <c r="A423" s="12">
        <v>406</v>
      </c>
      <c r="B423" s="10" t="s">
        <v>1015</v>
      </c>
      <c r="C423" s="11" t="s">
        <v>1067</v>
      </c>
      <c r="D423" s="9"/>
      <c r="E423" s="9">
        <v>174</v>
      </c>
      <c r="F423" s="10" t="s">
        <v>1066</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1.5" x14ac:dyDescent="0.25">
      <c r="A424" s="12">
        <v>407</v>
      </c>
      <c r="B424" s="10" t="s">
        <v>1015</v>
      </c>
      <c r="C424" s="11" t="s">
        <v>1067</v>
      </c>
      <c r="D424" s="9"/>
      <c r="E424" s="9">
        <v>174</v>
      </c>
      <c r="F424" s="10" t="s">
        <v>1066</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1.5" x14ac:dyDescent="0.25">
      <c r="A425" s="12">
        <v>408</v>
      </c>
      <c r="B425" s="10" t="s">
        <v>1015</v>
      </c>
      <c r="C425" s="11" t="s">
        <v>1067</v>
      </c>
      <c r="D425" s="9"/>
      <c r="E425" s="9">
        <v>174</v>
      </c>
      <c r="F425" s="10" t="s">
        <v>1066</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1.5" x14ac:dyDescent="0.25">
      <c r="A426" s="12">
        <v>409</v>
      </c>
      <c r="B426" s="10" t="s">
        <v>1015</v>
      </c>
      <c r="C426" s="11" t="s">
        <v>1067</v>
      </c>
      <c r="D426" s="9"/>
      <c r="E426" s="9">
        <v>174</v>
      </c>
      <c r="F426" s="10" t="s">
        <v>1066</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1.5" x14ac:dyDescent="0.25">
      <c r="A427" s="12">
        <v>410</v>
      </c>
      <c r="B427" s="10" t="s">
        <v>1015</v>
      </c>
      <c r="C427" s="11" t="s">
        <v>1067</v>
      </c>
      <c r="D427" s="9"/>
      <c r="E427" s="9">
        <v>174</v>
      </c>
      <c r="F427" s="10" t="s">
        <v>1066</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1.5" x14ac:dyDescent="0.25">
      <c r="A428" s="12">
        <v>411</v>
      </c>
      <c r="B428" s="10" t="s">
        <v>1015</v>
      </c>
      <c r="C428" s="11" t="s">
        <v>1067</v>
      </c>
      <c r="D428" s="9"/>
      <c r="E428" s="9">
        <v>174</v>
      </c>
      <c r="F428" s="10" t="s">
        <v>1066</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1.5" x14ac:dyDescent="0.25">
      <c r="A429" s="12">
        <v>412</v>
      </c>
      <c r="B429" s="10" t="s">
        <v>1015</v>
      </c>
      <c r="C429" s="11" t="s">
        <v>1067</v>
      </c>
      <c r="D429" s="9"/>
      <c r="E429" s="9">
        <v>174</v>
      </c>
      <c r="F429" s="10" t="s">
        <v>1066</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1.5" x14ac:dyDescent="0.25">
      <c r="A430" s="12">
        <v>413</v>
      </c>
      <c r="B430" s="10" t="s">
        <v>1015</v>
      </c>
      <c r="C430" s="11" t="s">
        <v>1067</v>
      </c>
      <c r="D430" s="9"/>
      <c r="E430" s="9">
        <v>174</v>
      </c>
      <c r="F430" s="10" t="s">
        <v>1066</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1.5" x14ac:dyDescent="0.25">
      <c r="A431" s="12">
        <v>414</v>
      </c>
      <c r="B431" s="10" t="s">
        <v>1015</v>
      </c>
      <c r="C431" s="11" t="s">
        <v>1067</v>
      </c>
      <c r="D431" s="9"/>
      <c r="E431" s="9">
        <v>174</v>
      </c>
      <c r="F431" s="10" t="s">
        <v>1066</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1.5" x14ac:dyDescent="0.25">
      <c r="A432" s="12">
        <v>415</v>
      </c>
      <c r="B432" s="10" t="s">
        <v>1015</v>
      </c>
      <c r="C432" s="11" t="s">
        <v>1067</v>
      </c>
      <c r="D432" s="9"/>
      <c r="E432" s="9">
        <v>174</v>
      </c>
      <c r="F432" s="10" t="s">
        <v>1066</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1.5" x14ac:dyDescent="0.25">
      <c r="A433" s="12">
        <v>416</v>
      </c>
      <c r="B433" s="10" t="s">
        <v>1015</v>
      </c>
      <c r="C433" s="11" t="s">
        <v>1067</v>
      </c>
      <c r="D433" s="9"/>
      <c r="E433" s="9">
        <v>174</v>
      </c>
      <c r="F433" s="10" t="s">
        <v>1066</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1.5" x14ac:dyDescent="0.25">
      <c r="A434" s="12">
        <v>417</v>
      </c>
      <c r="B434" s="10" t="s">
        <v>1015</v>
      </c>
      <c r="C434" s="11" t="s">
        <v>1067</v>
      </c>
      <c r="D434" s="9"/>
      <c r="E434" s="9">
        <v>174</v>
      </c>
      <c r="F434" s="10" t="s">
        <v>1066</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1.5" x14ac:dyDescent="0.25">
      <c r="A435" s="12">
        <v>418</v>
      </c>
      <c r="B435" s="10" t="s">
        <v>1015</v>
      </c>
      <c r="C435" s="11" t="s">
        <v>1067</v>
      </c>
      <c r="D435" s="9"/>
      <c r="E435" s="9">
        <v>174</v>
      </c>
      <c r="F435" s="10" t="s">
        <v>1066</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1.5" x14ac:dyDescent="0.25">
      <c r="A436" s="12">
        <v>419</v>
      </c>
      <c r="B436" s="10" t="s">
        <v>1015</v>
      </c>
      <c r="C436" s="11" t="s">
        <v>1067</v>
      </c>
      <c r="D436" s="9"/>
      <c r="E436" s="9">
        <v>174</v>
      </c>
      <c r="F436" s="10" t="s">
        <v>1066</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1.5" x14ac:dyDescent="0.25">
      <c r="A437" s="12">
        <v>420</v>
      </c>
      <c r="B437" s="10" t="s">
        <v>1015</v>
      </c>
      <c r="C437" s="11" t="s">
        <v>1067</v>
      </c>
      <c r="D437" s="9"/>
      <c r="E437" s="9">
        <v>174</v>
      </c>
      <c r="F437" s="10" t="s">
        <v>1066</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1.5" x14ac:dyDescent="0.25">
      <c r="A438" s="12">
        <v>421</v>
      </c>
      <c r="B438" s="10" t="s">
        <v>1015</v>
      </c>
      <c r="C438" s="11" t="s">
        <v>1068</v>
      </c>
      <c r="D438" s="9"/>
      <c r="E438" s="9">
        <v>262</v>
      </c>
      <c r="F438" s="10" t="s">
        <v>1066</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1.5" x14ac:dyDescent="0.25">
      <c r="A439" s="12">
        <v>422</v>
      </c>
      <c r="B439" s="10" t="s">
        <v>1015</v>
      </c>
      <c r="C439" s="11" t="s">
        <v>1068</v>
      </c>
      <c r="D439" s="9"/>
      <c r="E439" s="9">
        <v>262</v>
      </c>
      <c r="F439" s="10" t="s">
        <v>1066</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1.5" x14ac:dyDescent="0.25">
      <c r="A440" s="12">
        <v>423</v>
      </c>
      <c r="B440" s="10" t="s">
        <v>1015</v>
      </c>
      <c r="C440" s="11" t="s">
        <v>1068</v>
      </c>
      <c r="D440" s="9"/>
      <c r="E440" s="9">
        <v>262</v>
      </c>
      <c r="F440" s="10" t="s">
        <v>1066</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1.5" x14ac:dyDescent="0.25">
      <c r="A441" s="12">
        <v>424</v>
      </c>
      <c r="B441" s="10" t="s">
        <v>1015</v>
      </c>
      <c r="C441" s="11" t="s">
        <v>1068</v>
      </c>
      <c r="D441" s="9"/>
      <c r="E441" s="9">
        <v>262</v>
      </c>
      <c r="F441" s="10" t="s">
        <v>1066</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1.5" x14ac:dyDescent="0.25">
      <c r="A442" s="12">
        <v>425</v>
      </c>
      <c r="B442" s="10" t="s">
        <v>1015</v>
      </c>
      <c r="C442" s="11" t="s">
        <v>1068</v>
      </c>
      <c r="D442" s="9"/>
      <c r="E442" s="9">
        <v>262</v>
      </c>
      <c r="F442" s="10" t="s">
        <v>1066</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1.5" x14ac:dyDescent="0.25">
      <c r="A443" s="12">
        <v>426</v>
      </c>
      <c r="B443" s="10" t="s">
        <v>1015</v>
      </c>
      <c r="C443" s="11" t="s">
        <v>1068</v>
      </c>
      <c r="D443" s="9"/>
      <c r="E443" s="9">
        <v>262</v>
      </c>
      <c r="F443" s="10" t="s">
        <v>1066</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1.5" x14ac:dyDescent="0.25">
      <c r="A444" s="12">
        <v>427</v>
      </c>
      <c r="B444" s="10" t="s">
        <v>1015</v>
      </c>
      <c r="C444" s="11" t="s">
        <v>1068</v>
      </c>
      <c r="D444" s="9"/>
      <c r="E444" s="9">
        <v>262</v>
      </c>
      <c r="F444" s="10" t="s">
        <v>1066</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1.5" x14ac:dyDescent="0.25">
      <c r="A445" s="12">
        <v>428</v>
      </c>
      <c r="B445" s="10" t="s">
        <v>1015</v>
      </c>
      <c r="C445" s="11" t="s">
        <v>1068</v>
      </c>
      <c r="D445" s="9"/>
      <c r="E445" s="9">
        <v>262</v>
      </c>
      <c r="F445" s="10" t="s">
        <v>1066</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1.5" x14ac:dyDescent="0.25">
      <c r="A446" s="12">
        <v>429</v>
      </c>
      <c r="B446" s="10" t="s">
        <v>1015</v>
      </c>
      <c r="C446" s="11" t="s">
        <v>1068</v>
      </c>
      <c r="D446" s="9"/>
      <c r="E446" s="9">
        <v>262</v>
      </c>
      <c r="F446" s="10" t="s">
        <v>1066</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1.5" x14ac:dyDescent="0.25">
      <c r="A447" s="12">
        <v>430</v>
      </c>
      <c r="B447" s="10" t="s">
        <v>1015</v>
      </c>
      <c r="C447" s="11" t="s">
        <v>1068</v>
      </c>
      <c r="D447" s="9"/>
      <c r="E447" s="9">
        <v>262</v>
      </c>
      <c r="F447" s="10" t="s">
        <v>1066</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1.5" x14ac:dyDescent="0.25">
      <c r="A448" s="12">
        <v>431</v>
      </c>
      <c r="B448" s="10" t="s">
        <v>1015</v>
      </c>
      <c r="C448" s="11" t="s">
        <v>1068</v>
      </c>
      <c r="D448" s="9"/>
      <c r="E448" s="9">
        <v>262</v>
      </c>
      <c r="F448" s="10" t="s">
        <v>1066</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1.5" x14ac:dyDescent="0.25">
      <c r="A449" s="12">
        <v>432</v>
      </c>
      <c r="B449" s="10" t="s">
        <v>1015</v>
      </c>
      <c r="C449" s="11" t="s">
        <v>1068</v>
      </c>
      <c r="D449" s="9"/>
      <c r="E449" s="9">
        <v>262</v>
      </c>
      <c r="F449" s="10" t="s">
        <v>1066</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1.5" x14ac:dyDescent="0.25">
      <c r="A450" s="12">
        <v>433</v>
      </c>
      <c r="B450" s="10" t="s">
        <v>1015</v>
      </c>
      <c r="C450" s="11" t="s">
        <v>1068</v>
      </c>
      <c r="D450" s="9"/>
      <c r="E450" s="9">
        <v>262</v>
      </c>
      <c r="F450" s="10" t="s">
        <v>1066</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1.5" x14ac:dyDescent="0.25">
      <c r="A451" s="12">
        <v>434</v>
      </c>
      <c r="B451" s="10" t="s">
        <v>1015</v>
      </c>
      <c r="C451" s="11" t="s">
        <v>1068</v>
      </c>
      <c r="D451" s="9"/>
      <c r="E451" s="9">
        <v>262</v>
      </c>
      <c r="F451" s="10" t="s">
        <v>1066</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1.5" x14ac:dyDescent="0.25">
      <c r="A452" s="12">
        <v>435</v>
      </c>
      <c r="B452" s="10" t="s">
        <v>1015</v>
      </c>
      <c r="C452" s="11" t="s">
        <v>1068</v>
      </c>
      <c r="D452" s="9"/>
      <c r="E452" s="9">
        <v>262</v>
      </c>
      <c r="F452" s="10" t="s">
        <v>1066</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1.5" x14ac:dyDescent="0.25">
      <c r="A453" s="12">
        <v>436</v>
      </c>
      <c r="B453" s="10" t="s">
        <v>1015</v>
      </c>
      <c r="C453" s="11" t="s">
        <v>592</v>
      </c>
      <c r="D453" s="9"/>
      <c r="E453" s="9">
        <v>232</v>
      </c>
      <c r="F453" s="10" t="s">
        <v>1066</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1.5" x14ac:dyDescent="0.25">
      <c r="A454" s="12">
        <v>437</v>
      </c>
      <c r="B454" s="10" t="s">
        <v>1015</v>
      </c>
      <c r="C454" s="11" t="s">
        <v>592</v>
      </c>
      <c r="D454" s="9"/>
      <c r="E454" s="9">
        <v>232</v>
      </c>
      <c r="F454" s="10" t="s">
        <v>1066</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1.5" x14ac:dyDescent="0.25">
      <c r="A455" s="12">
        <v>438</v>
      </c>
      <c r="B455" s="10" t="s">
        <v>1015</v>
      </c>
      <c r="C455" s="11" t="s">
        <v>592</v>
      </c>
      <c r="D455" s="9"/>
      <c r="E455" s="9">
        <v>232</v>
      </c>
      <c r="F455" s="10" t="s">
        <v>1066</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1.5" x14ac:dyDescent="0.25">
      <c r="A456" s="12">
        <v>439</v>
      </c>
      <c r="B456" s="10" t="s">
        <v>1015</v>
      </c>
      <c r="C456" s="11" t="s">
        <v>592</v>
      </c>
      <c r="D456" s="9"/>
      <c r="E456" s="9">
        <v>232</v>
      </c>
      <c r="F456" s="10" t="s">
        <v>1066</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1.5" x14ac:dyDescent="0.25">
      <c r="A457" s="12">
        <v>440</v>
      </c>
      <c r="B457" s="10" t="s">
        <v>1015</v>
      </c>
      <c r="C457" s="11" t="s">
        <v>592</v>
      </c>
      <c r="D457" s="9"/>
      <c r="E457" s="9">
        <v>232</v>
      </c>
      <c r="F457" s="10" t="s">
        <v>1066</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1.5" x14ac:dyDescent="0.25">
      <c r="A458" s="12">
        <v>441</v>
      </c>
      <c r="B458" s="10" t="s">
        <v>1015</v>
      </c>
      <c r="C458" s="11" t="s">
        <v>592</v>
      </c>
      <c r="D458" s="9"/>
      <c r="E458" s="9">
        <v>232</v>
      </c>
      <c r="F458" s="10" t="s">
        <v>1066</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1.5" x14ac:dyDescent="0.25">
      <c r="A459" s="12">
        <v>442</v>
      </c>
      <c r="B459" s="10" t="s">
        <v>1015</v>
      </c>
      <c r="C459" s="11" t="s">
        <v>592</v>
      </c>
      <c r="D459" s="9"/>
      <c r="E459" s="9">
        <v>232</v>
      </c>
      <c r="F459" s="10" t="s">
        <v>1066</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1.5" x14ac:dyDescent="0.25">
      <c r="A460" s="12">
        <v>443</v>
      </c>
      <c r="B460" s="10" t="s">
        <v>1015</v>
      </c>
      <c r="C460" s="11" t="s">
        <v>592</v>
      </c>
      <c r="D460" s="9"/>
      <c r="E460" s="9">
        <v>232</v>
      </c>
      <c r="F460" s="10" t="s">
        <v>1066</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1.5" x14ac:dyDescent="0.25">
      <c r="A461" s="12">
        <v>444</v>
      </c>
      <c r="B461" s="10" t="s">
        <v>1015</v>
      </c>
      <c r="C461" s="11" t="s">
        <v>592</v>
      </c>
      <c r="D461" s="9"/>
      <c r="E461" s="9">
        <v>232</v>
      </c>
      <c r="F461" s="10" t="s">
        <v>1066</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1.5" x14ac:dyDescent="0.25">
      <c r="A462" s="12">
        <v>445</v>
      </c>
      <c r="B462" s="10" t="s">
        <v>1015</v>
      </c>
      <c r="C462" s="11" t="s">
        <v>592</v>
      </c>
      <c r="D462" s="9"/>
      <c r="E462" s="9">
        <v>232</v>
      </c>
      <c r="F462" s="10" t="s">
        <v>1066</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1.5" x14ac:dyDescent="0.25">
      <c r="A463" s="12">
        <v>446</v>
      </c>
      <c r="B463" s="10" t="s">
        <v>1015</v>
      </c>
      <c r="C463" s="11" t="s">
        <v>592</v>
      </c>
      <c r="D463" s="9"/>
      <c r="E463" s="9">
        <v>232</v>
      </c>
      <c r="F463" s="10" t="s">
        <v>1066</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1.5" x14ac:dyDescent="0.25">
      <c r="A464" s="12">
        <v>447</v>
      </c>
      <c r="B464" s="10" t="s">
        <v>1015</v>
      </c>
      <c r="C464" s="11" t="s">
        <v>592</v>
      </c>
      <c r="D464" s="9"/>
      <c r="E464" s="9">
        <v>232</v>
      </c>
      <c r="F464" s="10" t="s">
        <v>1066</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1.5" x14ac:dyDescent="0.25">
      <c r="A465" s="12">
        <v>448</v>
      </c>
      <c r="B465" s="10" t="s">
        <v>1015</v>
      </c>
      <c r="C465" s="11" t="s">
        <v>592</v>
      </c>
      <c r="D465" s="9"/>
      <c r="E465" s="9">
        <v>232</v>
      </c>
      <c r="F465" s="10" t="s">
        <v>1066</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1.5" x14ac:dyDescent="0.25">
      <c r="A466" s="12">
        <v>449</v>
      </c>
      <c r="B466" s="10" t="s">
        <v>1015</v>
      </c>
      <c r="C466" s="11" t="s">
        <v>592</v>
      </c>
      <c r="D466" s="9"/>
      <c r="E466" s="9">
        <v>232</v>
      </c>
      <c r="F466" s="10" t="s">
        <v>1066</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1.5" x14ac:dyDescent="0.25">
      <c r="A467" s="12">
        <v>450</v>
      </c>
      <c r="B467" s="10" t="s">
        <v>1015</v>
      </c>
      <c r="C467" s="11" t="s">
        <v>592</v>
      </c>
      <c r="D467" s="9"/>
      <c r="E467" s="9">
        <v>232</v>
      </c>
      <c r="F467" s="10" t="s">
        <v>1066</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1.5" x14ac:dyDescent="0.25">
      <c r="A468" s="12">
        <v>451</v>
      </c>
      <c r="B468" s="10" t="s">
        <v>1015</v>
      </c>
      <c r="C468" s="11" t="s">
        <v>594</v>
      </c>
      <c r="D468" s="9"/>
      <c r="E468" s="9">
        <v>231</v>
      </c>
      <c r="F468" s="10" t="s">
        <v>1066</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1.5" x14ac:dyDescent="0.25">
      <c r="A469" s="12">
        <v>452</v>
      </c>
      <c r="B469" s="10" t="s">
        <v>1015</v>
      </c>
      <c r="C469" s="11" t="s">
        <v>594</v>
      </c>
      <c r="D469" s="9"/>
      <c r="E469" s="9">
        <v>231</v>
      </c>
      <c r="F469" s="10" t="s">
        <v>1066</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1.5" x14ac:dyDescent="0.25">
      <c r="A470" s="12">
        <v>453</v>
      </c>
      <c r="B470" s="10" t="s">
        <v>1015</v>
      </c>
      <c r="C470" s="11" t="s">
        <v>594</v>
      </c>
      <c r="D470" s="9"/>
      <c r="E470" s="9">
        <v>231</v>
      </c>
      <c r="F470" s="10" t="s">
        <v>1066</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1.5" x14ac:dyDescent="0.25">
      <c r="A471" s="12">
        <v>454</v>
      </c>
      <c r="B471" s="10" t="s">
        <v>1015</v>
      </c>
      <c r="C471" s="11" t="s">
        <v>594</v>
      </c>
      <c r="D471" s="9"/>
      <c r="E471" s="9">
        <v>231</v>
      </c>
      <c r="F471" s="10" t="s">
        <v>1066</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1.5" x14ac:dyDescent="0.25">
      <c r="A472" s="12">
        <v>455</v>
      </c>
      <c r="B472" s="10" t="s">
        <v>1015</v>
      </c>
      <c r="C472" s="11" t="s">
        <v>594</v>
      </c>
      <c r="D472" s="9"/>
      <c r="E472" s="9">
        <v>231</v>
      </c>
      <c r="F472" s="10" t="s">
        <v>1066</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1.5" x14ac:dyDescent="0.25">
      <c r="A473" s="12">
        <v>456</v>
      </c>
      <c r="B473" s="10" t="s">
        <v>1015</v>
      </c>
      <c r="C473" s="11" t="s">
        <v>594</v>
      </c>
      <c r="D473" s="9"/>
      <c r="E473" s="9">
        <v>231</v>
      </c>
      <c r="F473" s="10" t="s">
        <v>1066</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1.5" x14ac:dyDescent="0.25">
      <c r="A474" s="12">
        <v>457</v>
      </c>
      <c r="B474" s="10" t="s">
        <v>1015</v>
      </c>
      <c r="C474" s="11" t="s">
        <v>594</v>
      </c>
      <c r="D474" s="9"/>
      <c r="E474" s="9">
        <v>231</v>
      </c>
      <c r="F474" s="10" t="s">
        <v>1066</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1.5" x14ac:dyDescent="0.25">
      <c r="A475" s="12">
        <v>458</v>
      </c>
      <c r="B475" s="10" t="s">
        <v>1015</v>
      </c>
      <c r="C475" s="11" t="s">
        <v>594</v>
      </c>
      <c r="D475" s="9"/>
      <c r="E475" s="9">
        <v>231</v>
      </c>
      <c r="F475" s="10" t="s">
        <v>1066</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1.5" x14ac:dyDescent="0.25">
      <c r="A476" s="12">
        <v>459</v>
      </c>
      <c r="B476" s="10" t="s">
        <v>1015</v>
      </c>
      <c r="C476" s="11" t="s">
        <v>594</v>
      </c>
      <c r="D476" s="9"/>
      <c r="E476" s="9">
        <v>231</v>
      </c>
      <c r="F476" s="10" t="s">
        <v>1066</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1.5" x14ac:dyDescent="0.25">
      <c r="A477" s="12">
        <v>460</v>
      </c>
      <c r="B477" s="10" t="s">
        <v>1015</v>
      </c>
      <c r="C477" s="11" t="s">
        <v>594</v>
      </c>
      <c r="D477" s="9"/>
      <c r="E477" s="9">
        <v>231</v>
      </c>
      <c r="F477" s="10" t="s">
        <v>1066</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1.5" x14ac:dyDescent="0.25">
      <c r="A478" s="12">
        <v>461</v>
      </c>
      <c r="B478" s="10" t="s">
        <v>1015</v>
      </c>
      <c r="C478" s="11" t="s">
        <v>594</v>
      </c>
      <c r="D478" s="9"/>
      <c r="E478" s="9">
        <v>231</v>
      </c>
      <c r="F478" s="10" t="s">
        <v>1066</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1.5" x14ac:dyDescent="0.25">
      <c r="A479" s="12">
        <v>462</v>
      </c>
      <c r="B479" s="10" t="s">
        <v>1015</v>
      </c>
      <c r="C479" s="11" t="s">
        <v>594</v>
      </c>
      <c r="D479" s="9"/>
      <c r="E479" s="9">
        <v>231</v>
      </c>
      <c r="F479" s="10" t="s">
        <v>1066</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1.5" x14ac:dyDescent="0.25">
      <c r="A480" s="12">
        <v>463</v>
      </c>
      <c r="B480" s="10" t="s">
        <v>1015</v>
      </c>
      <c r="C480" s="11" t="s">
        <v>594</v>
      </c>
      <c r="D480" s="9"/>
      <c r="E480" s="9">
        <v>231</v>
      </c>
      <c r="F480" s="10" t="s">
        <v>1066</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1.5" x14ac:dyDescent="0.25">
      <c r="A481" s="12">
        <v>464</v>
      </c>
      <c r="B481" s="10" t="s">
        <v>1015</v>
      </c>
      <c r="C481" s="11" t="s">
        <v>594</v>
      </c>
      <c r="D481" s="9"/>
      <c r="E481" s="9">
        <v>231</v>
      </c>
      <c r="F481" s="10" t="s">
        <v>1066</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1.5" x14ac:dyDescent="0.25">
      <c r="A482" s="12">
        <v>465</v>
      </c>
      <c r="B482" s="10" t="s">
        <v>1015</v>
      </c>
      <c r="C482" s="11" t="s">
        <v>594</v>
      </c>
      <c r="D482" s="9"/>
      <c r="E482" s="9">
        <v>231</v>
      </c>
      <c r="F482" s="10" t="s">
        <v>1066</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1.5" x14ac:dyDescent="0.25">
      <c r="A483" s="12">
        <v>466</v>
      </c>
      <c r="B483" s="10" t="s">
        <v>1015</v>
      </c>
      <c r="C483" s="11" t="s">
        <v>1069</v>
      </c>
      <c r="D483" s="9"/>
      <c r="E483" s="9">
        <v>404</v>
      </c>
      <c r="F483" s="10" t="s">
        <v>1066</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1.5" x14ac:dyDescent="0.25">
      <c r="A484" s="12">
        <v>467</v>
      </c>
      <c r="B484" s="10" t="s">
        <v>1015</v>
      </c>
      <c r="C484" s="11" t="s">
        <v>1069</v>
      </c>
      <c r="D484" s="9"/>
      <c r="E484" s="9">
        <v>404</v>
      </c>
      <c r="F484" s="10" t="s">
        <v>1066</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1.5" x14ac:dyDescent="0.25">
      <c r="A485" s="12">
        <v>468</v>
      </c>
      <c r="B485" s="10" t="s">
        <v>1015</v>
      </c>
      <c r="C485" s="11" t="s">
        <v>1069</v>
      </c>
      <c r="D485" s="9"/>
      <c r="E485" s="9">
        <v>404</v>
      </c>
      <c r="F485" s="10" t="s">
        <v>1066</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1.5" x14ac:dyDescent="0.25">
      <c r="A486" s="12">
        <v>469</v>
      </c>
      <c r="B486" s="10" t="s">
        <v>1015</v>
      </c>
      <c r="C486" s="11" t="s">
        <v>1069</v>
      </c>
      <c r="D486" s="9"/>
      <c r="E486" s="9">
        <v>404</v>
      </c>
      <c r="F486" s="10" t="s">
        <v>1066</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1.5" x14ac:dyDescent="0.25">
      <c r="A487" s="12">
        <v>470</v>
      </c>
      <c r="B487" s="10" t="s">
        <v>1015</v>
      </c>
      <c r="C487" s="11" t="s">
        <v>1069</v>
      </c>
      <c r="D487" s="9"/>
      <c r="E487" s="9">
        <v>404</v>
      </c>
      <c r="F487" s="10" t="s">
        <v>1066</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1.5" x14ac:dyDescent="0.25">
      <c r="A488" s="12">
        <v>471</v>
      </c>
      <c r="B488" s="10" t="s">
        <v>1015</v>
      </c>
      <c r="C488" s="11" t="s">
        <v>1069</v>
      </c>
      <c r="D488" s="9"/>
      <c r="E488" s="9">
        <v>404</v>
      </c>
      <c r="F488" s="10" t="s">
        <v>1066</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1.5" x14ac:dyDescent="0.25">
      <c r="A489" s="12">
        <v>472</v>
      </c>
      <c r="B489" s="10" t="s">
        <v>1015</v>
      </c>
      <c r="C489" s="11" t="s">
        <v>1069</v>
      </c>
      <c r="D489" s="9"/>
      <c r="E489" s="9">
        <v>404</v>
      </c>
      <c r="F489" s="10" t="s">
        <v>1066</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1.5" x14ac:dyDescent="0.25">
      <c r="A490" s="12">
        <v>473</v>
      </c>
      <c r="B490" s="10" t="s">
        <v>1015</v>
      </c>
      <c r="C490" s="11" t="s">
        <v>1069</v>
      </c>
      <c r="D490" s="9"/>
      <c r="E490" s="9">
        <v>404</v>
      </c>
      <c r="F490" s="10" t="s">
        <v>1066</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1.5" x14ac:dyDescent="0.25">
      <c r="A491" s="12">
        <v>474</v>
      </c>
      <c r="B491" s="10" t="s">
        <v>1015</v>
      </c>
      <c r="C491" s="11" t="s">
        <v>1069</v>
      </c>
      <c r="D491" s="9"/>
      <c r="E491" s="9">
        <v>404</v>
      </c>
      <c r="F491" s="10" t="s">
        <v>1066</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1.5" x14ac:dyDescent="0.25">
      <c r="A492" s="12">
        <v>475</v>
      </c>
      <c r="B492" s="10" t="s">
        <v>1015</v>
      </c>
      <c r="C492" s="11" t="s">
        <v>1069</v>
      </c>
      <c r="D492" s="9"/>
      <c r="E492" s="9">
        <v>404</v>
      </c>
      <c r="F492" s="10" t="s">
        <v>1066</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1.5" x14ac:dyDescent="0.25">
      <c r="A493" s="12">
        <v>476</v>
      </c>
      <c r="B493" s="10" t="s">
        <v>1015</v>
      </c>
      <c r="C493" s="11" t="s">
        <v>1069</v>
      </c>
      <c r="D493" s="9"/>
      <c r="E493" s="9">
        <v>404</v>
      </c>
      <c r="F493" s="10" t="s">
        <v>1066</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1.5" x14ac:dyDescent="0.25">
      <c r="A494" s="12">
        <v>477</v>
      </c>
      <c r="B494" s="10" t="s">
        <v>1015</v>
      </c>
      <c r="C494" s="11" t="s">
        <v>1069</v>
      </c>
      <c r="D494" s="9"/>
      <c r="E494" s="9">
        <v>404</v>
      </c>
      <c r="F494" s="10" t="s">
        <v>1066</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1.5" x14ac:dyDescent="0.25">
      <c r="A495" s="12">
        <v>478</v>
      </c>
      <c r="B495" s="10" t="s">
        <v>1015</v>
      </c>
      <c r="C495" s="11" t="s">
        <v>1069</v>
      </c>
      <c r="D495" s="9"/>
      <c r="E495" s="9">
        <v>404</v>
      </c>
      <c r="F495" s="10" t="s">
        <v>1066</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1.5" x14ac:dyDescent="0.25">
      <c r="A496" s="12">
        <v>479</v>
      </c>
      <c r="B496" s="10" t="s">
        <v>1015</v>
      </c>
      <c r="C496" s="11" t="s">
        <v>1069</v>
      </c>
      <c r="D496" s="9"/>
      <c r="E496" s="9">
        <v>404</v>
      </c>
      <c r="F496" s="10" t="s">
        <v>1066</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1.5" x14ac:dyDescent="0.25">
      <c r="A497" s="12">
        <v>480</v>
      </c>
      <c r="B497" s="10" t="s">
        <v>1015</v>
      </c>
      <c r="C497" s="11" t="s">
        <v>1069</v>
      </c>
      <c r="D497" s="9"/>
      <c r="E497" s="9">
        <v>404</v>
      </c>
      <c r="F497" s="10" t="s">
        <v>1066</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1.5" x14ac:dyDescent="0.25">
      <c r="A498" s="12">
        <v>481</v>
      </c>
      <c r="B498" s="10" t="s">
        <v>1015</v>
      </c>
      <c r="C498" s="11" t="s">
        <v>1070</v>
      </c>
      <c r="D498" s="9"/>
      <c r="E498" s="9">
        <v>450</v>
      </c>
      <c r="F498" s="10" t="s">
        <v>1066</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1.5" x14ac:dyDescent="0.25">
      <c r="A499" s="12">
        <v>482</v>
      </c>
      <c r="B499" s="10" t="s">
        <v>1015</v>
      </c>
      <c r="C499" s="11" t="s">
        <v>1070</v>
      </c>
      <c r="D499" s="9"/>
      <c r="E499" s="9">
        <v>450</v>
      </c>
      <c r="F499" s="10" t="s">
        <v>1066</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1.5" x14ac:dyDescent="0.25">
      <c r="A500" s="12">
        <v>483</v>
      </c>
      <c r="B500" s="10" t="s">
        <v>1015</v>
      </c>
      <c r="C500" s="11" t="s">
        <v>1070</v>
      </c>
      <c r="D500" s="9"/>
      <c r="E500" s="9">
        <v>450</v>
      </c>
      <c r="F500" s="10" t="s">
        <v>1066</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1.5" x14ac:dyDescent="0.25">
      <c r="A501" s="12">
        <v>484</v>
      </c>
      <c r="B501" s="10" t="s">
        <v>1015</v>
      </c>
      <c r="C501" s="11" t="s">
        <v>1070</v>
      </c>
      <c r="D501" s="9"/>
      <c r="E501" s="9">
        <v>450</v>
      </c>
      <c r="F501" s="10" t="s">
        <v>1066</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1.5" x14ac:dyDescent="0.25">
      <c r="A502" s="12">
        <v>485</v>
      </c>
      <c r="B502" s="10" t="s">
        <v>1015</v>
      </c>
      <c r="C502" s="11" t="s">
        <v>1070</v>
      </c>
      <c r="D502" s="9"/>
      <c r="E502" s="9">
        <v>450</v>
      </c>
      <c r="F502" s="10" t="s">
        <v>1066</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1.5" x14ac:dyDescent="0.25">
      <c r="A503" s="12">
        <v>486</v>
      </c>
      <c r="B503" s="10" t="s">
        <v>1015</v>
      </c>
      <c r="C503" s="11" t="s">
        <v>1070</v>
      </c>
      <c r="D503" s="9"/>
      <c r="E503" s="9">
        <v>450</v>
      </c>
      <c r="F503" s="10" t="s">
        <v>1066</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1.5" x14ac:dyDescent="0.25">
      <c r="A504" s="12">
        <v>487</v>
      </c>
      <c r="B504" s="10" t="s">
        <v>1015</v>
      </c>
      <c r="C504" s="11" t="s">
        <v>1070</v>
      </c>
      <c r="D504" s="9"/>
      <c r="E504" s="9">
        <v>450</v>
      </c>
      <c r="F504" s="10" t="s">
        <v>1066</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1.5" x14ac:dyDescent="0.25">
      <c r="A505" s="12">
        <v>488</v>
      </c>
      <c r="B505" s="10" t="s">
        <v>1015</v>
      </c>
      <c r="C505" s="11" t="s">
        <v>1070</v>
      </c>
      <c r="D505" s="9"/>
      <c r="E505" s="9">
        <v>450</v>
      </c>
      <c r="F505" s="10" t="s">
        <v>1066</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1.5" x14ac:dyDescent="0.25">
      <c r="A506" s="12">
        <v>489</v>
      </c>
      <c r="B506" s="10" t="s">
        <v>1015</v>
      </c>
      <c r="C506" s="11" t="s">
        <v>1070</v>
      </c>
      <c r="D506" s="9"/>
      <c r="E506" s="9">
        <v>450</v>
      </c>
      <c r="F506" s="10" t="s">
        <v>1066</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1.5" x14ac:dyDescent="0.25">
      <c r="A507" s="12">
        <v>490</v>
      </c>
      <c r="B507" s="10" t="s">
        <v>1015</v>
      </c>
      <c r="C507" s="11" t="s">
        <v>1070</v>
      </c>
      <c r="D507" s="9"/>
      <c r="E507" s="9">
        <v>450</v>
      </c>
      <c r="F507" s="10" t="s">
        <v>1066</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1.5" x14ac:dyDescent="0.25">
      <c r="A508" s="12">
        <v>491</v>
      </c>
      <c r="B508" s="10" t="s">
        <v>1015</v>
      </c>
      <c r="C508" s="11" t="s">
        <v>1070</v>
      </c>
      <c r="D508" s="9"/>
      <c r="E508" s="9">
        <v>450</v>
      </c>
      <c r="F508" s="10" t="s">
        <v>1066</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1.5" x14ac:dyDescent="0.25">
      <c r="A509" s="12">
        <v>492</v>
      </c>
      <c r="B509" s="10" t="s">
        <v>1015</v>
      </c>
      <c r="C509" s="11" t="s">
        <v>1070</v>
      </c>
      <c r="D509" s="9"/>
      <c r="E509" s="9">
        <v>450</v>
      </c>
      <c r="F509" s="10" t="s">
        <v>1066</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1.5" x14ac:dyDescent="0.25">
      <c r="A510" s="12">
        <v>493</v>
      </c>
      <c r="B510" s="10" t="s">
        <v>1015</v>
      </c>
      <c r="C510" s="11" t="s">
        <v>1070</v>
      </c>
      <c r="D510" s="9"/>
      <c r="E510" s="9">
        <v>450</v>
      </c>
      <c r="F510" s="10" t="s">
        <v>1066</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1.5" x14ac:dyDescent="0.25">
      <c r="A511" s="12">
        <v>494</v>
      </c>
      <c r="B511" s="10" t="s">
        <v>1015</v>
      </c>
      <c r="C511" s="11" t="s">
        <v>1070</v>
      </c>
      <c r="D511" s="9"/>
      <c r="E511" s="9">
        <v>450</v>
      </c>
      <c r="F511" s="10" t="s">
        <v>1066</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1.5" x14ac:dyDescent="0.25">
      <c r="A512" s="12">
        <v>495</v>
      </c>
      <c r="B512" s="10" t="s">
        <v>1015</v>
      </c>
      <c r="C512" s="11" t="s">
        <v>1070</v>
      </c>
      <c r="D512" s="9"/>
      <c r="E512" s="9">
        <v>450</v>
      </c>
      <c r="F512" s="10" t="s">
        <v>1066</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1.5" x14ac:dyDescent="0.25">
      <c r="A513" s="12">
        <v>496</v>
      </c>
      <c r="B513" s="10" t="s">
        <v>1015</v>
      </c>
      <c r="C513" s="11" t="s">
        <v>879</v>
      </c>
      <c r="D513" s="9"/>
      <c r="E513" s="9">
        <v>454</v>
      </c>
      <c r="F513" s="10" t="s">
        <v>1066</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1.5" x14ac:dyDescent="0.25">
      <c r="A514" s="12">
        <v>497</v>
      </c>
      <c r="B514" s="10" t="s">
        <v>1015</v>
      </c>
      <c r="C514" s="11" t="s">
        <v>879</v>
      </c>
      <c r="D514" s="9"/>
      <c r="E514" s="9">
        <v>454</v>
      </c>
      <c r="F514" s="10" t="s">
        <v>1066</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1.5" x14ac:dyDescent="0.25">
      <c r="A515" s="12">
        <v>498</v>
      </c>
      <c r="B515" s="10" t="s">
        <v>1015</v>
      </c>
      <c r="C515" s="11" t="s">
        <v>879</v>
      </c>
      <c r="D515" s="9"/>
      <c r="E515" s="9">
        <v>454</v>
      </c>
      <c r="F515" s="10" t="s">
        <v>1066</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1.5" x14ac:dyDescent="0.25">
      <c r="A516" s="12">
        <v>499</v>
      </c>
      <c r="B516" s="10" t="s">
        <v>1015</v>
      </c>
      <c r="C516" s="11" t="s">
        <v>879</v>
      </c>
      <c r="D516" s="9"/>
      <c r="E516" s="9">
        <v>454</v>
      </c>
      <c r="F516" s="10" t="s">
        <v>1066</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1.5" x14ac:dyDescent="0.25">
      <c r="A517" s="12">
        <v>500</v>
      </c>
      <c r="B517" s="10" t="s">
        <v>1015</v>
      </c>
      <c r="C517" s="11" t="s">
        <v>879</v>
      </c>
      <c r="D517" s="9"/>
      <c r="E517" s="9">
        <v>454</v>
      </c>
      <c r="F517" s="10" t="s">
        <v>1066</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1.5" x14ac:dyDescent="0.25">
      <c r="A518" s="12">
        <v>501</v>
      </c>
      <c r="B518" s="10" t="s">
        <v>1015</v>
      </c>
      <c r="C518" s="11" t="s">
        <v>879</v>
      </c>
      <c r="D518" s="9"/>
      <c r="E518" s="9">
        <v>454</v>
      </c>
      <c r="F518" s="10" t="s">
        <v>1066</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1.5" x14ac:dyDescent="0.25">
      <c r="A519" s="12">
        <v>502</v>
      </c>
      <c r="B519" s="10" t="s">
        <v>1015</v>
      </c>
      <c r="C519" s="11" t="s">
        <v>879</v>
      </c>
      <c r="D519" s="9"/>
      <c r="E519" s="9">
        <v>454</v>
      </c>
      <c r="F519" s="10" t="s">
        <v>1066</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1.5" x14ac:dyDescent="0.25">
      <c r="A520" s="12">
        <v>503</v>
      </c>
      <c r="B520" s="10" t="s">
        <v>1015</v>
      </c>
      <c r="C520" s="11" t="s">
        <v>879</v>
      </c>
      <c r="D520" s="9"/>
      <c r="E520" s="9">
        <v>454</v>
      </c>
      <c r="F520" s="10" t="s">
        <v>1066</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1.5" x14ac:dyDescent="0.25">
      <c r="A521" s="12">
        <v>504</v>
      </c>
      <c r="B521" s="10" t="s">
        <v>1015</v>
      </c>
      <c r="C521" s="11" t="s">
        <v>879</v>
      </c>
      <c r="D521" s="9"/>
      <c r="E521" s="9">
        <v>454</v>
      </c>
      <c r="F521" s="10" t="s">
        <v>1066</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1.5" x14ac:dyDescent="0.25">
      <c r="A522" s="12">
        <v>505</v>
      </c>
      <c r="B522" s="10" t="s">
        <v>1015</v>
      </c>
      <c r="C522" s="11" t="s">
        <v>879</v>
      </c>
      <c r="D522" s="9"/>
      <c r="E522" s="9">
        <v>454</v>
      </c>
      <c r="F522" s="10" t="s">
        <v>1066</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1.5" x14ac:dyDescent="0.25">
      <c r="A523" s="12">
        <v>506</v>
      </c>
      <c r="B523" s="10" t="s">
        <v>1015</v>
      </c>
      <c r="C523" s="11" t="s">
        <v>879</v>
      </c>
      <c r="D523" s="9"/>
      <c r="E523" s="9">
        <v>454</v>
      </c>
      <c r="F523" s="10" t="s">
        <v>1066</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1.5" x14ac:dyDescent="0.25">
      <c r="A524" s="12">
        <v>507</v>
      </c>
      <c r="B524" s="10" t="s">
        <v>1015</v>
      </c>
      <c r="C524" s="11" t="s">
        <v>879</v>
      </c>
      <c r="D524" s="9"/>
      <c r="E524" s="9">
        <v>454</v>
      </c>
      <c r="F524" s="10" t="s">
        <v>1066</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1.5" x14ac:dyDescent="0.25">
      <c r="A525" s="12">
        <v>508</v>
      </c>
      <c r="B525" s="10" t="s">
        <v>1015</v>
      </c>
      <c r="C525" s="11" t="s">
        <v>879</v>
      </c>
      <c r="D525" s="9"/>
      <c r="E525" s="9">
        <v>454</v>
      </c>
      <c r="F525" s="10" t="s">
        <v>1066</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1.5" x14ac:dyDescent="0.25">
      <c r="A526" s="12">
        <v>509</v>
      </c>
      <c r="B526" s="10" t="s">
        <v>1015</v>
      </c>
      <c r="C526" s="11" t="s">
        <v>879</v>
      </c>
      <c r="D526" s="9"/>
      <c r="E526" s="9">
        <v>454</v>
      </c>
      <c r="F526" s="10" t="s">
        <v>1066</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1.5" x14ac:dyDescent="0.25">
      <c r="A527" s="12">
        <v>510</v>
      </c>
      <c r="B527" s="10" t="s">
        <v>1015</v>
      </c>
      <c r="C527" s="11" t="s">
        <v>879</v>
      </c>
      <c r="D527" s="9"/>
      <c r="E527" s="9">
        <v>454</v>
      </c>
      <c r="F527" s="10" t="s">
        <v>1066</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1.5" x14ac:dyDescent="0.25">
      <c r="A528" s="12">
        <v>511</v>
      </c>
      <c r="B528" s="10" t="s">
        <v>1015</v>
      </c>
      <c r="C528" s="11" t="s">
        <v>1071</v>
      </c>
      <c r="D528" s="9">
        <v>1</v>
      </c>
      <c r="E528" s="9">
        <v>480</v>
      </c>
      <c r="F528" s="10" t="s">
        <v>1066</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1.5" x14ac:dyDescent="0.25">
      <c r="A529" s="12">
        <v>512</v>
      </c>
      <c r="B529" s="10" t="s">
        <v>1015</v>
      </c>
      <c r="C529" s="11" t="s">
        <v>1071</v>
      </c>
      <c r="D529" s="9">
        <v>1</v>
      </c>
      <c r="E529" s="9">
        <v>480</v>
      </c>
      <c r="F529" s="10" t="s">
        <v>1066</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1.5" x14ac:dyDescent="0.25">
      <c r="A530" s="12">
        <v>513</v>
      </c>
      <c r="B530" s="10" t="s">
        <v>1015</v>
      </c>
      <c r="C530" s="11" t="s">
        <v>1071</v>
      </c>
      <c r="D530" s="9">
        <v>1</v>
      </c>
      <c r="E530" s="9">
        <v>480</v>
      </c>
      <c r="F530" s="10" t="s">
        <v>1066</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1.5" x14ac:dyDescent="0.25">
      <c r="A531" s="12">
        <v>514</v>
      </c>
      <c r="B531" s="10" t="s">
        <v>1015</v>
      </c>
      <c r="C531" s="11" t="s">
        <v>1071</v>
      </c>
      <c r="D531" s="9">
        <v>1</v>
      </c>
      <c r="E531" s="9">
        <v>480</v>
      </c>
      <c r="F531" s="10" t="s">
        <v>1066</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1.5" x14ac:dyDescent="0.25">
      <c r="A532" s="12">
        <v>515</v>
      </c>
      <c r="B532" s="10" t="s">
        <v>1015</v>
      </c>
      <c r="C532" s="11" t="s">
        <v>1071</v>
      </c>
      <c r="D532" s="9">
        <v>1</v>
      </c>
      <c r="E532" s="9">
        <v>480</v>
      </c>
      <c r="F532" s="10" t="s">
        <v>1066</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1.5" x14ac:dyDescent="0.25">
      <c r="A533" s="12">
        <v>516</v>
      </c>
      <c r="B533" s="10" t="s">
        <v>1015</v>
      </c>
      <c r="C533" s="11" t="s">
        <v>1071</v>
      </c>
      <c r="D533" s="9">
        <v>1</v>
      </c>
      <c r="E533" s="9">
        <v>480</v>
      </c>
      <c r="F533" s="10" t="s">
        <v>1066</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1.5" x14ac:dyDescent="0.25">
      <c r="A534" s="12">
        <v>517</v>
      </c>
      <c r="B534" s="10" t="s">
        <v>1015</v>
      </c>
      <c r="C534" s="11" t="s">
        <v>1071</v>
      </c>
      <c r="D534" s="9">
        <v>1</v>
      </c>
      <c r="E534" s="9">
        <v>480</v>
      </c>
      <c r="F534" s="10" t="s">
        <v>1066</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1.5" x14ac:dyDescent="0.25">
      <c r="A535" s="12">
        <v>518</v>
      </c>
      <c r="B535" s="10" t="s">
        <v>1015</v>
      </c>
      <c r="C535" s="11" t="s">
        <v>1071</v>
      </c>
      <c r="D535" s="9">
        <v>1</v>
      </c>
      <c r="E535" s="9">
        <v>480</v>
      </c>
      <c r="F535" s="10" t="s">
        <v>1066</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1.5" x14ac:dyDescent="0.25">
      <c r="A536" s="12">
        <v>519</v>
      </c>
      <c r="B536" s="10" t="s">
        <v>1015</v>
      </c>
      <c r="C536" s="11" t="s">
        <v>1071</v>
      </c>
      <c r="D536" s="9">
        <v>1</v>
      </c>
      <c r="E536" s="9">
        <v>480</v>
      </c>
      <c r="F536" s="10" t="s">
        <v>1066</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1.5" x14ac:dyDescent="0.25">
      <c r="A537" s="12">
        <v>520</v>
      </c>
      <c r="B537" s="10" t="s">
        <v>1015</v>
      </c>
      <c r="C537" s="11" t="s">
        <v>1071</v>
      </c>
      <c r="D537" s="9">
        <v>1</v>
      </c>
      <c r="E537" s="9">
        <v>480</v>
      </c>
      <c r="F537" s="10" t="s">
        <v>1066</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1.5" x14ac:dyDescent="0.25">
      <c r="A538" s="12">
        <v>521</v>
      </c>
      <c r="B538" s="10" t="s">
        <v>1015</v>
      </c>
      <c r="C538" s="11" t="s">
        <v>1071</v>
      </c>
      <c r="D538" s="9">
        <v>1</v>
      </c>
      <c r="E538" s="9">
        <v>480</v>
      </c>
      <c r="F538" s="10" t="s">
        <v>1066</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1.5" x14ac:dyDescent="0.25">
      <c r="A539" s="12">
        <v>522</v>
      </c>
      <c r="B539" s="10" t="s">
        <v>1015</v>
      </c>
      <c r="C539" s="11" t="s">
        <v>1071</v>
      </c>
      <c r="D539" s="9">
        <v>1</v>
      </c>
      <c r="E539" s="9">
        <v>480</v>
      </c>
      <c r="F539" s="10" t="s">
        <v>1066</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1.5" x14ac:dyDescent="0.25">
      <c r="A540" s="12">
        <v>523</v>
      </c>
      <c r="B540" s="10" t="s">
        <v>1015</v>
      </c>
      <c r="C540" s="11" t="s">
        <v>1071</v>
      </c>
      <c r="D540" s="9">
        <v>1</v>
      </c>
      <c r="E540" s="9">
        <v>480</v>
      </c>
      <c r="F540" s="10" t="s">
        <v>1066</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1.5" x14ac:dyDescent="0.25">
      <c r="A541" s="12">
        <v>524</v>
      </c>
      <c r="B541" s="10" t="s">
        <v>1015</v>
      </c>
      <c r="C541" s="11" t="s">
        <v>1071</v>
      </c>
      <c r="D541" s="9">
        <v>1</v>
      </c>
      <c r="E541" s="9">
        <v>480</v>
      </c>
      <c r="F541" s="10" t="s">
        <v>1066</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1.5" x14ac:dyDescent="0.25">
      <c r="A542" s="12">
        <v>525</v>
      </c>
      <c r="B542" s="10" t="s">
        <v>1015</v>
      </c>
      <c r="C542" s="11" t="s">
        <v>1071</v>
      </c>
      <c r="D542" s="9">
        <v>1</v>
      </c>
      <c r="E542" s="9">
        <v>480</v>
      </c>
      <c r="F542" s="10" t="s">
        <v>1066</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1.5" x14ac:dyDescent="0.25">
      <c r="A543" s="12">
        <v>526</v>
      </c>
      <c r="B543" s="10" t="s">
        <v>1015</v>
      </c>
      <c r="C543" s="11" t="s">
        <v>1072</v>
      </c>
      <c r="D543" s="9">
        <v>2</v>
      </c>
      <c r="E543" s="9">
        <v>175</v>
      </c>
      <c r="F543" s="10" t="s">
        <v>1066</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1.5" x14ac:dyDescent="0.25">
      <c r="A544" s="12">
        <v>527</v>
      </c>
      <c r="B544" s="10" t="s">
        <v>1015</v>
      </c>
      <c r="C544" s="11" t="s">
        <v>1072</v>
      </c>
      <c r="D544" s="9">
        <v>2</v>
      </c>
      <c r="E544" s="9">
        <v>175</v>
      </c>
      <c r="F544" s="10" t="s">
        <v>1066</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1.5" x14ac:dyDescent="0.25">
      <c r="A545" s="12">
        <v>528</v>
      </c>
      <c r="B545" s="10" t="s">
        <v>1015</v>
      </c>
      <c r="C545" s="11" t="s">
        <v>1072</v>
      </c>
      <c r="D545" s="9">
        <v>2</v>
      </c>
      <c r="E545" s="9">
        <v>175</v>
      </c>
      <c r="F545" s="10" t="s">
        <v>1066</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1.5" x14ac:dyDescent="0.25">
      <c r="A546" s="12">
        <v>529</v>
      </c>
      <c r="B546" s="10" t="s">
        <v>1015</v>
      </c>
      <c r="C546" s="11" t="s">
        <v>1072</v>
      </c>
      <c r="D546" s="9">
        <v>2</v>
      </c>
      <c r="E546" s="9">
        <v>175</v>
      </c>
      <c r="F546" s="10" t="s">
        <v>1066</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1.5" x14ac:dyDescent="0.25">
      <c r="A547" s="12">
        <v>530</v>
      </c>
      <c r="B547" s="10" t="s">
        <v>1015</v>
      </c>
      <c r="C547" s="11" t="s">
        <v>1072</v>
      </c>
      <c r="D547" s="9">
        <v>2</v>
      </c>
      <c r="E547" s="9">
        <v>175</v>
      </c>
      <c r="F547" s="10" t="s">
        <v>1066</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1.5" x14ac:dyDescent="0.25">
      <c r="A548" s="12">
        <v>531</v>
      </c>
      <c r="B548" s="10" t="s">
        <v>1015</v>
      </c>
      <c r="C548" s="11" t="s">
        <v>1072</v>
      </c>
      <c r="D548" s="9">
        <v>2</v>
      </c>
      <c r="E548" s="9">
        <v>175</v>
      </c>
      <c r="F548" s="10" t="s">
        <v>1066</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1.5" x14ac:dyDescent="0.25">
      <c r="A549" s="12">
        <v>532</v>
      </c>
      <c r="B549" s="10" t="s">
        <v>1015</v>
      </c>
      <c r="C549" s="11" t="s">
        <v>1072</v>
      </c>
      <c r="D549" s="9">
        <v>2</v>
      </c>
      <c r="E549" s="9">
        <v>175</v>
      </c>
      <c r="F549" s="10" t="s">
        <v>1066</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1.5" x14ac:dyDescent="0.25">
      <c r="A550" s="12">
        <v>533</v>
      </c>
      <c r="B550" s="10" t="s">
        <v>1015</v>
      </c>
      <c r="C550" s="11" t="s">
        <v>1072</v>
      </c>
      <c r="D550" s="9">
        <v>2</v>
      </c>
      <c r="E550" s="9">
        <v>175</v>
      </c>
      <c r="F550" s="10" t="s">
        <v>1066</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1.5" x14ac:dyDescent="0.25">
      <c r="A551" s="12">
        <v>534</v>
      </c>
      <c r="B551" s="10" t="s">
        <v>1015</v>
      </c>
      <c r="C551" s="11" t="s">
        <v>1072</v>
      </c>
      <c r="D551" s="9">
        <v>2</v>
      </c>
      <c r="E551" s="9">
        <v>175</v>
      </c>
      <c r="F551" s="10" t="s">
        <v>1066</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1.5" x14ac:dyDescent="0.25">
      <c r="A552" s="12">
        <v>535</v>
      </c>
      <c r="B552" s="10" t="s">
        <v>1015</v>
      </c>
      <c r="C552" s="11" t="s">
        <v>1072</v>
      </c>
      <c r="D552" s="9">
        <v>2</v>
      </c>
      <c r="E552" s="9">
        <v>175</v>
      </c>
      <c r="F552" s="10" t="s">
        <v>1066</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1.5" x14ac:dyDescent="0.25">
      <c r="A553" s="12">
        <v>536</v>
      </c>
      <c r="B553" s="10" t="s">
        <v>1015</v>
      </c>
      <c r="C553" s="11" t="s">
        <v>1072</v>
      </c>
      <c r="D553" s="9">
        <v>2</v>
      </c>
      <c r="E553" s="9">
        <v>175</v>
      </c>
      <c r="F553" s="10" t="s">
        <v>1066</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1.5" x14ac:dyDescent="0.25">
      <c r="A554" s="12">
        <v>537</v>
      </c>
      <c r="B554" s="10" t="s">
        <v>1015</v>
      </c>
      <c r="C554" s="11" t="s">
        <v>1072</v>
      </c>
      <c r="D554" s="9">
        <v>2</v>
      </c>
      <c r="E554" s="9">
        <v>175</v>
      </c>
      <c r="F554" s="10" t="s">
        <v>1066</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1.5" x14ac:dyDescent="0.25">
      <c r="A555" s="12">
        <v>538</v>
      </c>
      <c r="B555" s="10" t="s">
        <v>1015</v>
      </c>
      <c r="C555" s="11" t="s">
        <v>1072</v>
      </c>
      <c r="D555" s="9">
        <v>2</v>
      </c>
      <c r="E555" s="9">
        <v>175</v>
      </c>
      <c r="F555" s="10" t="s">
        <v>1066</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1.5" x14ac:dyDescent="0.25">
      <c r="A556" s="12">
        <v>539</v>
      </c>
      <c r="B556" s="10" t="s">
        <v>1015</v>
      </c>
      <c r="C556" s="11" t="s">
        <v>1072</v>
      </c>
      <c r="D556" s="9">
        <v>2</v>
      </c>
      <c r="E556" s="9">
        <v>175</v>
      </c>
      <c r="F556" s="10" t="s">
        <v>1066</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1.5" x14ac:dyDescent="0.25">
      <c r="A557" s="12">
        <v>540</v>
      </c>
      <c r="B557" s="10" t="s">
        <v>1015</v>
      </c>
      <c r="C557" s="11" t="s">
        <v>1072</v>
      </c>
      <c r="D557" s="9">
        <v>2</v>
      </c>
      <c r="E557" s="9">
        <v>175</v>
      </c>
      <c r="F557" s="10" t="s">
        <v>1066</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1.5" x14ac:dyDescent="0.25">
      <c r="A558" s="12">
        <v>541</v>
      </c>
      <c r="B558" s="10" t="s">
        <v>1015</v>
      </c>
      <c r="C558" s="11" t="s">
        <v>596</v>
      </c>
      <c r="D558" s="9"/>
      <c r="E558" s="9">
        <v>508</v>
      </c>
      <c r="F558" s="10" t="s">
        <v>1066</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1.5" x14ac:dyDescent="0.25">
      <c r="A559" s="12">
        <v>542</v>
      </c>
      <c r="B559" s="10" t="s">
        <v>1015</v>
      </c>
      <c r="C559" s="11" t="s">
        <v>596</v>
      </c>
      <c r="D559" s="9"/>
      <c r="E559" s="9">
        <v>508</v>
      </c>
      <c r="F559" s="10" t="s">
        <v>1066</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1.5" x14ac:dyDescent="0.25">
      <c r="A560" s="12">
        <v>543</v>
      </c>
      <c r="B560" s="10" t="s">
        <v>1015</v>
      </c>
      <c r="C560" s="11" t="s">
        <v>596</v>
      </c>
      <c r="D560" s="9"/>
      <c r="E560" s="9">
        <v>508</v>
      </c>
      <c r="F560" s="10" t="s">
        <v>1066</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1.5" x14ac:dyDescent="0.25">
      <c r="A561" s="12">
        <v>544</v>
      </c>
      <c r="B561" s="10" t="s">
        <v>1015</v>
      </c>
      <c r="C561" s="11" t="s">
        <v>596</v>
      </c>
      <c r="D561" s="9"/>
      <c r="E561" s="9">
        <v>508</v>
      </c>
      <c r="F561" s="10" t="s">
        <v>1066</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1.5" x14ac:dyDescent="0.25">
      <c r="A562" s="12">
        <v>545</v>
      </c>
      <c r="B562" s="10" t="s">
        <v>1015</v>
      </c>
      <c r="C562" s="11" t="s">
        <v>596</v>
      </c>
      <c r="D562" s="9"/>
      <c r="E562" s="9">
        <v>508</v>
      </c>
      <c r="F562" s="10" t="s">
        <v>1066</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1.5" x14ac:dyDescent="0.25">
      <c r="A563" s="12">
        <v>546</v>
      </c>
      <c r="B563" s="10" t="s">
        <v>1015</v>
      </c>
      <c r="C563" s="11" t="s">
        <v>596</v>
      </c>
      <c r="D563" s="9"/>
      <c r="E563" s="9">
        <v>508</v>
      </c>
      <c r="F563" s="10" t="s">
        <v>1066</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1.5" x14ac:dyDescent="0.25">
      <c r="A564" s="12">
        <v>547</v>
      </c>
      <c r="B564" s="10" t="s">
        <v>1015</v>
      </c>
      <c r="C564" s="11" t="s">
        <v>596</v>
      </c>
      <c r="D564" s="9"/>
      <c r="E564" s="9">
        <v>508</v>
      </c>
      <c r="F564" s="10" t="s">
        <v>1066</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1.5" x14ac:dyDescent="0.25">
      <c r="A565" s="12">
        <v>548</v>
      </c>
      <c r="B565" s="10" t="s">
        <v>1015</v>
      </c>
      <c r="C565" s="11" t="s">
        <v>596</v>
      </c>
      <c r="D565" s="9"/>
      <c r="E565" s="9">
        <v>508</v>
      </c>
      <c r="F565" s="10" t="s">
        <v>1066</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1.5" x14ac:dyDescent="0.25">
      <c r="A566" s="12">
        <v>549</v>
      </c>
      <c r="B566" s="10" t="s">
        <v>1015</v>
      </c>
      <c r="C566" s="11" t="s">
        <v>596</v>
      </c>
      <c r="D566" s="9"/>
      <c r="E566" s="9">
        <v>508</v>
      </c>
      <c r="F566" s="10" t="s">
        <v>1066</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1.5" x14ac:dyDescent="0.25">
      <c r="A567" s="12">
        <v>550</v>
      </c>
      <c r="B567" s="10" t="s">
        <v>1015</v>
      </c>
      <c r="C567" s="11" t="s">
        <v>596</v>
      </c>
      <c r="D567" s="9"/>
      <c r="E567" s="9">
        <v>508</v>
      </c>
      <c r="F567" s="10" t="s">
        <v>1066</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1.5" x14ac:dyDescent="0.25">
      <c r="A568" s="12">
        <v>551</v>
      </c>
      <c r="B568" s="10" t="s">
        <v>1015</v>
      </c>
      <c r="C568" s="11" t="s">
        <v>596</v>
      </c>
      <c r="D568" s="9"/>
      <c r="E568" s="9">
        <v>508</v>
      </c>
      <c r="F568" s="10" t="s">
        <v>1066</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1.5" x14ac:dyDescent="0.25">
      <c r="A569" s="12">
        <v>552</v>
      </c>
      <c r="B569" s="10" t="s">
        <v>1015</v>
      </c>
      <c r="C569" s="11" t="s">
        <v>596</v>
      </c>
      <c r="D569" s="9"/>
      <c r="E569" s="9">
        <v>508</v>
      </c>
      <c r="F569" s="10" t="s">
        <v>1066</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1.5" x14ac:dyDescent="0.25">
      <c r="A570" s="12">
        <v>553</v>
      </c>
      <c r="B570" s="10" t="s">
        <v>1015</v>
      </c>
      <c r="C570" s="11" t="s">
        <v>596</v>
      </c>
      <c r="D570" s="9"/>
      <c r="E570" s="9">
        <v>508</v>
      </c>
      <c r="F570" s="10" t="s">
        <v>1066</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1.5" x14ac:dyDescent="0.25">
      <c r="A571" s="12">
        <v>554</v>
      </c>
      <c r="B571" s="10" t="s">
        <v>1015</v>
      </c>
      <c r="C571" s="11" t="s">
        <v>596</v>
      </c>
      <c r="D571" s="9"/>
      <c r="E571" s="9">
        <v>508</v>
      </c>
      <c r="F571" s="10" t="s">
        <v>1066</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1.5" x14ac:dyDescent="0.25">
      <c r="A572" s="12">
        <v>555</v>
      </c>
      <c r="B572" s="10" t="s">
        <v>1015</v>
      </c>
      <c r="C572" s="11" t="s">
        <v>596</v>
      </c>
      <c r="D572" s="9"/>
      <c r="E572" s="9">
        <v>508</v>
      </c>
      <c r="F572" s="10" t="s">
        <v>1066</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1.5" x14ac:dyDescent="0.25">
      <c r="A573" s="12">
        <v>556</v>
      </c>
      <c r="B573" s="10" t="s">
        <v>1015</v>
      </c>
      <c r="C573" s="11" t="s">
        <v>1073</v>
      </c>
      <c r="D573" s="9">
        <v>2</v>
      </c>
      <c r="E573" s="9">
        <v>638</v>
      </c>
      <c r="F573" s="10" t="s">
        <v>1066</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1.5" x14ac:dyDescent="0.25">
      <c r="A574" s="12">
        <v>557</v>
      </c>
      <c r="B574" s="10" t="s">
        <v>1015</v>
      </c>
      <c r="C574" s="11" t="s">
        <v>1073</v>
      </c>
      <c r="D574" s="9">
        <v>2</v>
      </c>
      <c r="E574" s="9">
        <v>638</v>
      </c>
      <c r="F574" s="10" t="s">
        <v>1066</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1.5" x14ac:dyDescent="0.25">
      <c r="A575" s="12">
        <v>558</v>
      </c>
      <c r="B575" s="10" t="s">
        <v>1015</v>
      </c>
      <c r="C575" s="11" t="s">
        <v>1073</v>
      </c>
      <c r="D575" s="9">
        <v>2</v>
      </c>
      <c r="E575" s="9">
        <v>638</v>
      </c>
      <c r="F575" s="10" t="s">
        <v>1066</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1.5" x14ac:dyDescent="0.25">
      <c r="A576" s="12">
        <v>559</v>
      </c>
      <c r="B576" s="10" t="s">
        <v>1015</v>
      </c>
      <c r="C576" s="11" t="s">
        <v>1073</v>
      </c>
      <c r="D576" s="9">
        <v>2</v>
      </c>
      <c r="E576" s="9">
        <v>638</v>
      </c>
      <c r="F576" s="10" t="s">
        <v>1066</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1.5" x14ac:dyDescent="0.25">
      <c r="A577" s="12">
        <v>560</v>
      </c>
      <c r="B577" s="10" t="s">
        <v>1015</v>
      </c>
      <c r="C577" s="11" t="s">
        <v>1073</v>
      </c>
      <c r="D577" s="9">
        <v>2</v>
      </c>
      <c r="E577" s="9">
        <v>638</v>
      </c>
      <c r="F577" s="10" t="s">
        <v>1066</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1.5" x14ac:dyDescent="0.25">
      <c r="A578" s="12">
        <v>561</v>
      </c>
      <c r="B578" s="10" t="s">
        <v>1015</v>
      </c>
      <c r="C578" s="11" t="s">
        <v>1073</v>
      </c>
      <c r="D578" s="9">
        <v>2</v>
      </c>
      <c r="E578" s="9">
        <v>638</v>
      </c>
      <c r="F578" s="10" t="s">
        <v>1066</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1.5" x14ac:dyDescent="0.25">
      <c r="A579" s="12">
        <v>562</v>
      </c>
      <c r="B579" s="10" t="s">
        <v>1015</v>
      </c>
      <c r="C579" s="11" t="s">
        <v>1073</v>
      </c>
      <c r="D579" s="9">
        <v>2</v>
      </c>
      <c r="E579" s="9">
        <v>638</v>
      </c>
      <c r="F579" s="10" t="s">
        <v>1066</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1.5" x14ac:dyDescent="0.25">
      <c r="A580" s="12">
        <v>563</v>
      </c>
      <c r="B580" s="10" t="s">
        <v>1015</v>
      </c>
      <c r="C580" s="11" t="s">
        <v>1073</v>
      </c>
      <c r="D580" s="9">
        <v>2</v>
      </c>
      <c r="E580" s="9">
        <v>638</v>
      </c>
      <c r="F580" s="10" t="s">
        <v>1066</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1.5" x14ac:dyDescent="0.25">
      <c r="A581" s="12">
        <v>564</v>
      </c>
      <c r="B581" s="10" t="s">
        <v>1015</v>
      </c>
      <c r="C581" s="11" t="s">
        <v>1073</v>
      </c>
      <c r="D581" s="9">
        <v>2</v>
      </c>
      <c r="E581" s="9">
        <v>638</v>
      </c>
      <c r="F581" s="10" t="s">
        <v>1066</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1.5" x14ac:dyDescent="0.25">
      <c r="A582" s="12">
        <v>565</v>
      </c>
      <c r="B582" s="10" t="s">
        <v>1015</v>
      </c>
      <c r="C582" s="11" t="s">
        <v>1073</v>
      </c>
      <c r="D582" s="9">
        <v>2</v>
      </c>
      <c r="E582" s="9">
        <v>638</v>
      </c>
      <c r="F582" s="10" t="s">
        <v>1066</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1.5" x14ac:dyDescent="0.25">
      <c r="A583" s="12">
        <v>566</v>
      </c>
      <c r="B583" s="10" t="s">
        <v>1015</v>
      </c>
      <c r="C583" s="11" t="s">
        <v>1073</v>
      </c>
      <c r="D583" s="9">
        <v>2</v>
      </c>
      <c r="E583" s="9">
        <v>638</v>
      </c>
      <c r="F583" s="10" t="s">
        <v>1066</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1.5" x14ac:dyDescent="0.25">
      <c r="A584" s="12">
        <v>567</v>
      </c>
      <c r="B584" s="10" t="s">
        <v>1015</v>
      </c>
      <c r="C584" s="11" t="s">
        <v>1073</v>
      </c>
      <c r="D584" s="9">
        <v>2</v>
      </c>
      <c r="E584" s="9">
        <v>638</v>
      </c>
      <c r="F584" s="10" t="s">
        <v>1066</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1.5" x14ac:dyDescent="0.25">
      <c r="A585" s="12">
        <v>568</v>
      </c>
      <c r="B585" s="10" t="s">
        <v>1015</v>
      </c>
      <c r="C585" s="11" t="s">
        <v>1073</v>
      </c>
      <c r="D585" s="9">
        <v>2</v>
      </c>
      <c r="E585" s="9">
        <v>638</v>
      </c>
      <c r="F585" s="10" t="s">
        <v>1066</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1.5" x14ac:dyDescent="0.25">
      <c r="A586" s="12">
        <v>569</v>
      </c>
      <c r="B586" s="10" t="s">
        <v>1015</v>
      </c>
      <c r="C586" s="11" t="s">
        <v>1073</v>
      </c>
      <c r="D586" s="9">
        <v>2</v>
      </c>
      <c r="E586" s="9">
        <v>638</v>
      </c>
      <c r="F586" s="10" t="s">
        <v>1066</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1.5" x14ac:dyDescent="0.25">
      <c r="A587" s="12">
        <v>570</v>
      </c>
      <c r="B587" s="10" t="s">
        <v>1015</v>
      </c>
      <c r="C587" s="11" t="s">
        <v>1073</v>
      </c>
      <c r="D587" s="9">
        <v>2</v>
      </c>
      <c r="E587" s="9">
        <v>638</v>
      </c>
      <c r="F587" s="10" t="s">
        <v>1066</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1.5" x14ac:dyDescent="0.25">
      <c r="A588" s="12">
        <v>571</v>
      </c>
      <c r="B588" s="10" t="s">
        <v>1015</v>
      </c>
      <c r="C588" s="11" t="s">
        <v>600</v>
      </c>
      <c r="D588" s="9"/>
      <c r="E588" s="9">
        <v>646</v>
      </c>
      <c r="F588" s="10" t="s">
        <v>1066</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1.5" x14ac:dyDescent="0.25">
      <c r="A589" s="12">
        <v>572</v>
      </c>
      <c r="B589" s="10" t="s">
        <v>1015</v>
      </c>
      <c r="C589" s="11" t="s">
        <v>600</v>
      </c>
      <c r="D589" s="9"/>
      <c r="E589" s="9">
        <v>646</v>
      </c>
      <c r="F589" s="10" t="s">
        <v>1066</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1.5" x14ac:dyDescent="0.25">
      <c r="A590" s="12">
        <v>573</v>
      </c>
      <c r="B590" s="10" t="s">
        <v>1015</v>
      </c>
      <c r="C590" s="11" t="s">
        <v>600</v>
      </c>
      <c r="D590" s="9"/>
      <c r="E590" s="9">
        <v>646</v>
      </c>
      <c r="F590" s="10" t="s">
        <v>1066</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1.5" x14ac:dyDescent="0.25">
      <c r="A591" s="12">
        <v>574</v>
      </c>
      <c r="B591" s="10" t="s">
        <v>1015</v>
      </c>
      <c r="C591" s="11" t="s">
        <v>600</v>
      </c>
      <c r="D591" s="9"/>
      <c r="E591" s="9">
        <v>646</v>
      </c>
      <c r="F591" s="10" t="s">
        <v>1066</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1.5" x14ac:dyDescent="0.25">
      <c r="A592" s="12">
        <v>575</v>
      </c>
      <c r="B592" s="10" t="s">
        <v>1015</v>
      </c>
      <c r="C592" s="11" t="s">
        <v>600</v>
      </c>
      <c r="D592" s="9"/>
      <c r="E592" s="9">
        <v>646</v>
      </c>
      <c r="F592" s="10" t="s">
        <v>1066</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1.5" x14ac:dyDescent="0.25">
      <c r="A593" s="12">
        <v>576</v>
      </c>
      <c r="B593" s="10" t="s">
        <v>1015</v>
      </c>
      <c r="C593" s="11" t="s">
        <v>600</v>
      </c>
      <c r="D593" s="9"/>
      <c r="E593" s="9">
        <v>646</v>
      </c>
      <c r="F593" s="10" t="s">
        <v>1066</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1.5" x14ac:dyDescent="0.25">
      <c r="A594" s="12">
        <v>577</v>
      </c>
      <c r="B594" s="10" t="s">
        <v>1015</v>
      </c>
      <c r="C594" s="11" t="s">
        <v>600</v>
      </c>
      <c r="D594" s="9"/>
      <c r="E594" s="9">
        <v>646</v>
      </c>
      <c r="F594" s="10" t="s">
        <v>1066</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1.5" x14ac:dyDescent="0.25">
      <c r="A595" s="12">
        <v>578</v>
      </c>
      <c r="B595" s="10" t="s">
        <v>1015</v>
      </c>
      <c r="C595" s="11" t="s">
        <v>600</v>
      </c>
      <c r="D595" s="9"/>
      <c r="E595" s="9">
        <v>646</v>
      </c>
      <c r="F595" s="10" t="s">
        <v>1066</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1.5" x14ac:dyDescent="0.25">
      <c r="A596" s="12">
        <v>579</v>
      </c>
      <c r="B596" s="10" t="s">
        <v>1015</v>
      </c>
      <c r="C596" s="11" t="s">
        <v>600</v>
      </c>
      <c r="D596" s="9"/>
      <c r="E596" s="9">
        <v>646</v>
      </c>
      <c r="F596" s="10" t="s">
        <v>1066</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1.5" x14ac:dyDescent="0.25">
      <c r="A597" s="12">
        <v>580</v>
      </c>
      <c r="B597" s="10" t="s">
        <v>1015</v>
      </c>
      <c r="C597" s="11" t="s">
        <v>600</v>
      </c>
      <c r="D597" s="9"/>
      <c r="E597" s="9">
        <v>646</v>
      </c>
      <c r="F597" s="10" t="s">
        <v>1066</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1.5" x14ac:dyDescent="0.25">
      <c r="A598" s="12">
        <v>581</v>
      </c>
      <c r="B598" s="10" t="s">
        <v>1015</v>
      </c>
      <c r="C598" s="11" t="s">
        <v>600</v>
      </c>
      <c r="D598" s="9"/>
      <c r="E598" s="9">
        <v>646</v>
      </c>
      <c r="F598" s="10" t="s">
        <v>1066</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1.5" x14ac:dyDescent="0.25">
      <c r="A599" s="12">
        <v>582</v>
      </c>
      <c r="B599" s="10" t="s">
        <v>1015</v>
      </c>
      <c r="C599" s="11" t="s">
        <v>600</v>
      </c>
      <c r="D599" s="9"/>
      <c r="E599" s="9">
        <v>646</v>
      </c>
      <c r="F599" s="10" t="s">
        <v>1066</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1.5" x14ac:dyDescent="0.25">
      <c r="A600" s="12">
        <v>583</v>
      </c>
      <c r="B600" s="10" t="s">
        <v>1015</v>
      </c>
      <c r="C600" s="11" t="s">
        <v>600</v>
      </c>
      <c r="D600" s="9"/>
      <c r="E600" s="9">
        <v>646</v>
      </c>
      <c r="F600" s="10" t="s">
        <v>1066</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1.5" x14ac:dyDescent="0.25">
      <c r="A601" s="12">
        <v>584</v>
      </c>
      <c r="B601" s="10" t="s">
        <v>1015</v>
      </c>
      <c r="C601" s="11" t="s">
        <v>600</v>
      </c>
      <c r="D601" s="9"/>
      <c r="E601" s="9">
        <v>646</v>
      </c>
      <c r="F601" s="10" t="s">
        <v>1066</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1.5" x14ac:dyDescent="0.25">
      <c r="A602" s="12">
        <v>585</v>
      </c>
      <c r="B602" s="10" t="s">
        <v>1015</v>
      </c>
      <c r="C602" s="11" t="s">
        <v>600</v>
      </c>
      <c r="D602" s="9"/>
      <c r="E602" s="9">
        <v>646</v>
      </c>
      <c r="F602" s="10" t="s">
        <v>1066</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1.5" x14ac:dyDescent="0.25">
      <c r="A603" s="12">
        <v>586</v>
      </c>
      <c r="B603" s="10" t="s">
        <v>1015</v>
      </c>
      <c r="C603" s="11" t="s">
        <v>1074</v>
      </c>
      <c r="D603" s="9"/>
      <c r="E603" s="9">
        <v>690</v>
      </c>
      <c r="F603" s="10" t="s">
        <v>1066</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1.5" x14ac:dyDescent="0.25">
      <c r="A604" s="12">
        <v>587</v>
      </c>
      <c r="B604" s="10" t="s">
        <v>1015</v>
      </c>
      <c r="C604" s="11" t="s">
        <v>1074</v>
      </c>
      <c r="D604" s="9"/>
      <c r="E604" s="9">
        <v>690</v>
      </c>
      <c r="F604" s="10" t="s">
        <v>1066</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1.5" x14ac:dyDescent="0.25">
      <c r="A605" s="12">
        <v>588</v>
      </c>
      <c r="B605" s="10" t="s">
        <v>1015</v>
      </c>
      <c r="C605" s="11" t="s">
        <v>1074</v>
      </c>
      <c r="D605" s="9"/>
      <c r="E605" s="9">
        <v>690</v>
      </c>
      <c r="F605" s="10" t="s">
        <v>1066</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1.5" x14ac:dyDescent="0.25">
      <c r="A606" s="12">
        <v>589</v>
      </c>
      <c r="B606" s="10" t="s">
        <v>1015</v>
      </c>
      <c r="C606" s="11" t="s">
        <v>1074</v>
      </c>
      <c r="D606" s="9"/>
      <c r="E606" s="9">
        <v>690</v>
      </c>
      <c r="F606" s="10" t="s">
        <v>1066</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1.5" x14ac:dyDescent="0.25">
      <c r="A607" s="12">
        <v>590</v>
      </c>
      <c r="B607" s="10" t="s">
        <v>1015</v>
      </c>
      <c r="C607" s="11" t="s">
        <v>1074</v>
      </c>
      <c r="D607" s="9"/>
      <c r="E607" s="9">
        <v>690</v>
      </c>
      <c r="F607" s="10" t="s">
        <v>1066</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1.5" x14ac:dyDescent="0.25">
      <c r="A608" s="12">
        <v>591</v>
      </c>
      <c r="B608" s="10" t="s">
        <v>1015</v>
      </c>
      <c r="C608" s="11" t="s">
        <v>1074</v>
      </c>
      <c r="D608" s="9"/>
      <c r="E608" s="9">
        <v>690</v>
      </c>
      <c r="F608" s="10" t="s">
        <v>1066</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1.5" x14ac:dyDescent="0.25">
      <c r="A609" s="12">
        <v>592</v>
      </c>
      <c r="B609" s="10" t="s">
        <v>1015</v>
      </c>
      <c r="C609" s="11" t="s">
        <v>1074</v>
      </c>
      <c r="D609" s="9"/>
      <c r="E609" s="9">
        <v>690</v>
      </c>
      <c r="F609" s="10" t="s">
        <v>1066</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1.5" x14ac:dyDescent="0.25">
      <c r="A610" s="12">
        <v>593</v>
      </c>
      <c r="B610" s="10" t="s">
        <v>1015</v>
      </c>
      <c r="C610" s="11" t="s">
        <v>1074</v>
      </c>
      <c r="D610" s="9"/>
      <c r="E610" s="9">
        <v>690</v>
      </c>
      <c r="F610" s="10" t="s">
        <v>1066</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1.5" x14ac:dyDescent="0.25">
      <c r="A611" s="12">
        <v>594</v>
      </c>
      <c r="B611" s="10" t="s">
        <v>1015</v>
      </c>
      <c r="C611" s="11" t="s">
        <v>1074</v>
      </c>
      <c r="D611" s="9"/>
      <c r="E611" s="9">
        <v>690</v>
      </c>
      <c r="F611" s="10" t="s">
        <v>1066</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1.5" x14ac:dyDescent="0.25">
      <c r="A612" s="12">
        <v>595</v>
      </c>
      <c r="B612" s="10" t="s">
        <v>1015</v>
      </c>
      <c r="C612" s="11" t="s">
        <v>1074</v>
      </c>
      <c r="D612" s="9"/>
      <c r="E612" s="9">
        <v>690</v>
      </c>
      <c r="F612" s="10" t="s">
        <v>1066</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1.5" x14ac:dyDescent="0.25">
      <c r="A613" s="12">
        <v>596</v>
      </c>
      <c r="B613" s="10" t="s">
        <v>1015</v>
      </c>
      <c r="C613" s="11" t="s">
        <v>1074</v>
      </c>
      <c r="D613" s="9"/>
      <c r="E613" s="9">
        <v>690</v>
      </c>
      <c r="F613" s="10" t="s">
        <v>1066</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1.5" x14ac:dyDescent="0.25">
      <c r="A614" s="12">
        <v>597</v>
      </c>
      <c r="B614" s="10" t="s">
        <v>1015</v>
      </c>
      <c r="C614" s="11" t="s">
        <v>1074</v>
      </c>
      <c r="D614" s="9"/>
      <c r="E614" s="9">
        <v>690</v>
      </c>
      <c r="F614" s="10" t="s">
        <v>1066</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1.5" x14ac:dyDescent="0.25">
      <c r="A615" s="12">
        <v>598</v>
      </c>
      <c r="B615" s="10" t="s">
        <v>1015</v>
      </c>
      <c r="C615" s="11" t="s">
        <v>1074</v>
      </c>
      <c r="D615" s="9"/>
      <c r="E615" s="9">
        <v>690</v>
      </c>
      <c r="F615" s="10" t="s">
        <v>1066</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1.5" x14ac:dyDescent="0.25">
      <c r="A616" s="12">
        <v>599</v>
      </c>
      <c r="B616" s="10" t="s">
        <v>1015</v>
      </c>
      <c r="C616" s="11" t="s">
        <v>1074</v>
      </c>
      <c r="D616" s="9"/>
      <c r="E616" s="9">
        <v>690</v>
      </c>
      <c r="F616" s="10" t="s">
        <v>1066</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1.5" x14ac:dyDescent="0.25">
      <c r="A617" s="12">
        <v>600</v>
      </c>
      <c r="B617" s="10" t="s">
        <v>1015</v>
      </c>
      <c r="C617" s="11" t="s">
        <v>1074</v>
      </c>
      <c r="D617" s="9"/>
      <c r="E617" s="9">
        <v>690</v>
      </c>
      <c r="F617" s="10" t="s">
        <v>1066</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1.5" x14ac:dyDescent="0.25">
      <c r="A618" s="12">
        <v>601</v>
      </c>
      <c r="B618" s="10" t="s">
        <v>1015</v>
      </c>
      <c r="C618" s="11" t="s">
        <v>1075</v>
      </c>
      <c r="D618" s="9"/>
      <c r="E618" s="9">
        <v>706</v>
      </c>
      <c r="F618" s="10" t="s">
        <v>1066</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1.5" x14ac:dyDescent="0.25">
      <c r="A619" s="12">
        <v>602</v>
      </c>
      <c r="B619" s="10" t="s">
        <v>1015</v>
      </c>
      <c r="C619" s="11" t="s">
        <v>1075</v>
      </c>
      <c r="D619" s="9"/>
      <c r="E619" s="9">
        <v>706</v>
      </c>
      <c r="F619" s="10" t="s">
        <v>1066</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1.5" x14ac:dyDescent="0.25">
      <c r="A620" s="12">
        <v>603</v>
      </c>
      <c r="B620" s="10" t="s">
        <v>1015</v>
      </c>
      <c r="C620" s="11" t="s">
        <v>1075</v>
      </c>
      <c r="D620" s="9"/>
      <c r="E620" s="9">
        <v>706</v>
      </c>
      <c r="F620" s="10" t="s">
        <v>1066</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1.5" x14ac:dyDescent="0.25">
      <c r="A621" s="12">
        <v>604</v>
      </c>
      <c r="B621" s="10" t="s">
        <v>1015</v>
      </c>
      <c r="C621" s="11" t="s">
        <v>1075</v>
      </c>
      <c r="D621" s="9"/>
      <c r="E621" s="9">
        <v>706</v>
      </c>
      <c r="F621" s="10" t="s">
        <v>1066</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1.5" x14ac:dyDescent="0.25">
      <c r="A622" s="12">
        <v>605</v>
      </c>
      <c r="B622" s="10" t="s">
        <v>1015</v>
      </c>
      <c r="C622" s="11" t="s">
        <v>1075</v>
      </c>
      <c r="D622" s="9"/>
      <c r="E622" s="9">
        <v>706</v>
      </c>
      <c r="F622" s="10" t="s">
        <v>1066</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1.5" x14ac:dyDescent="0.25">
      <c r="A623" s="12">
        <v>606</v>
      </c>
      <c r="B623" s="10" t="s">
        <v>1015</v>
      </c>
      <c r="C623" s="11" t="s">
        <v>1075</v>
      </c>
      <c r="D623" s="9"/>
      <c r="E623" s="9">
        <v>706</v>
      </c>
      <c r="F623" s="10" t="s">
        <v>1066</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1.5" x14ac:dyDescent="0.25">
      <c r="A624" s="12">
        <v>607</v>
      </c>
      <c r="B624" s="10" t="s">
        <v>1015</v>
      </c>
      <c r="C624" s="11" t="s">
        <v>1075</v>
      </c>
      <c r="D624" s="9"/>
      <c r="E624" s="9">
        <v>706</v>
      </c>
      <c r="F624" s="10" t="s">
        <v>1066</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1.5" x14ac:dyDescent="0.25">
      <c r="A625" s="12">
        <v>608</v>
      </c>
      <c r="B625" s="10" t="s">
        <v>1015</v>
      </c>
      <c r="C625" s="11" t="s">
        <v>1075</v>
      </c>
      <c r="D625" s="9"/>
      <c r="E625" s="9">
        <v>706</v>
      </c>
      <c r="F625" s="10" t="s">
        <v>1066</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1.5" x14ac:dyDescent="0.25">
      <c r="A626" s="12">
        <v>609</v>
      </c>
      <c r="B626" s="10" t="s">
        <v>1015</v>
      </c>
      <c r="C626" s="11" t="s">
        <v>1075</v>
      </c>
      <c r="D626" s="9"/>
      <c r="E626" s="9">
        <v>706</v>
      </c>
      <c r="F626" s="10" t="s">
        <v>1066</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1.5" x14ac:dyDescent="0.25">
      <c r="A627" s="12">
        <v>610</v>
      </c>
      <c r="B627" s="10" t="s">
        <v>1015</v>
      </c>
      <c r="C627" s="11" t="s">
        <v>1075</v>
      </c>
      <c r="D627" s="9"/>
      <c r="E627" s="9">
        <v>706</v>
      </c>
      <c r="F627" s="10" t="s">
        <v>1066</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1.5" x14ac:dyDescent="0.25">
      <c r="A628" s="12">
        <v>611</v>
      </c>
      <c r="B628" s="10" t="s">
        <v>1015</v>
      </c>
      <c r="C628" s="11" t="s">
        <v>1075</v>
      </c>
      <c r="D628" s="9"/>
      <c r="E628" s="9">
        <v>706</v>
      </c>
      <c r="F628" s="10" t="s">
        <v>1066</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1.5" x14ac:dyDescent="0.25">
      <c r="A629" s="12">
        <v>612</v>
      </c>
      <c r="B629" s="10" t="s">
        <v>1015</v>
      </c>
      <c r="C629" s="11" t="s">
        <v>1075</v>
      </c>
      <c r="D629" s="9"/>
      <c r="E629" s="9">
        <v>706</v>
      </c>
      <c r="F629" s="10" t="s">
        <v>1066</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1.5" x14ac:dyDescent="0.25">
      <c r="A630" s="12">
        <v>613</v>
      </c>
      <c r="B630" s="10" t="s">
        <v>1015</v>
      </c>
      <c r="C630" s="11" t="s">
        <v>1075</v>
      </c>
      <c r="D630" s="9"/>
      <c r="E630" s="9">
        <v>706</v>
      </c>
      <c r="F630" s="10" t="s">
        <v>1066</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1.5" x14ac:dyDescent="0.25">
      <c r="A631" s="12">
        <v>614</v>
      </c>
      <c r="B631" s="10" t="s">
        <v>1015</v>
      </c>
      <c r="C631" s="11" t="s">
        <v>1075</v>
      </c>
      <c r="D631" s="9"/>
      <c r="E631" s="9">
        <v>706</v>
      </c>
      <c r="F631" s="10" t="s">
        <v>1066</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1.5" x14ac:dyDescent="0.25">
      <c r="A632" s="12">
        <v>615</v>
      </c>
      <c r="B632" s="10" t="s">
        <v>1015</v>
      </c>
      <c r="C632" s="11" t="s">
        <v>1075</v>
      </c>
      <c r="D632" s="9"/>
      <c r="E632" s="9">
        <v>706</v>
      </c>
      <c r="F632" s="10" t="s">
        <v>1066</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1.5" x14ac:dyDescent="0.25">
      <c r="A633" s="12">
        <v>616</v>
      </c>
      <c r="B633" s="10" t="s">
        <v>1015</v>
      </c>
      <c r="C633" s="11" t="s">
        <v>1076</v>
      </c>
      <c r="D633" s="9"/>
      <c r="E633" s="9">
        <v>728</v>
      </c>
      <c r="F633" s="10" t="s">
        <v>1066</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1.5" x14ac:dyDescent="0.25">
      <c r="A634" s="12">
        <v>617</v>
      </c>
      <c r="B634" s="10" t="s">
        <v>1015</v>
      </c>
      <c r="C634" s="11" t="s">
        <v>1076</v>
      </c>
      <c r="D634" s="9"/>
      <c r="E634" s="9">
        <v>728</v>
      </c>
      <c r="F634" s="10" t="s">
        <v>1066</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1.5" x14ac:dyDescent="0.25">
      <c r="A635" s="12">
        <v>618</v>
      </c>
      <c r="B635" s="10" t="s">
        <v>1015</v>
      </c>
      <c r="C635" s="11" t="s">
        <v>1076</v>
      </c>
      <c r="D635" s="9"/>
      <c r="E635" s="9">
        <v>728</v>
      </c>
      <c r="F635" s="10" t="s">
        <v>1066</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1.5" x14ac:dyDescent="0.25">
      <c r="A636" s="12">
        <v>619</v>
      </c>
      <c r="B636" s="10" t="s">
        <v>1015</v>
      </c>
      <c r="C636" s="11" t="s">
        <v>1076</v>
      </c>
      <c r="D636" s="9"/>
      <c r="E636" s="9">
        <v>728</v>
      </c>
      <c r="F636" s="10" t="s">
        <v>1066</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1.5" x14ac:dyDescent="0.25">
      <c r="A637" s="12">
        <v>620</v>
      </c>
      <c r="B637" s="10" t="s">
        <v>1015</v>
      </c>
      <c r="C637" s="11" t="s">
        <v>1076</v>
      </c>
      <c r="D637" s="9"/>
      <c r="E637" s="9">
        <v>728</v>
      </c>
      <c r="F637" s="10" t="s">
        <v>1066</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1.5" x14ac:dyDescent="0.25">
      <c r="A638" s="12">
        <v>621</v>
      </c>
      <c r="B638" s="10" t="s">
        <v>1015</v>
      </c>
      <c r="C638" s="11" t="s">
        <v>1076</v>
      </c>
      <c r="D638" s="9"/>
      <c r="E638" s="9">
        <v>728</v>
      </c>
      <c r="F638" s="10" t="s">
        <v>1066</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1.5" x14ac:dyDescent="0.25">
      <c r="A639" s="12">
        <v>622</v>
      </c>
      <c r="B639" s="10" t="s">
        <v>1015</v>
      </c>
      <c r="C639" s="11" t="s">
        <v>1076</v>
      </c>
      <c r="D639" s="9"/>
      <c r="E639" s="9">
        <v>728</v>
      </c>
      <c r="F639" s="10" t="s">
        <v>1066</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1.5" x14ac:dyDescent="0.25">
      <c r="A640" s="12">
        <v>623</v>
      </c>
      <c r="B640" s="10" t="s">
        <v>1015</v>
      </c>
      <c r="C640" s="11" t="s">
        <v>1076</v>
      </c>
      <c r="D640" s="9"/>
      <c r="E640" s="9">
        <v>728</v>
      </c>
      <c r="F640" s="10" t="s">
        <v>1066</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1.5" x14ac:dyDescent="0.25">
      <c r="A641" s="12">
        <v>624</v>
      </c>
      <c r="B641" s="10" t="s">
        <v>1015</v>
      </c>
      <c r="C641" s="11" t="s">
        <v>1076</v>
      </c>
      <c r="D641" s="9"/>
      <c r="E641" s="9">
        <v>728</v>
      </c>
      <c r="F641" s="10" t="s">
        <v>1066</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1.5" x14ac:dyDescent="0.25">
      <c r="A642" s="12">
        <v>625</v>
      </c>
      <c r="B642" s="10" t="s">
        <v>1015</v>
      </c>
      <c r="C642" s="11" t="s">
        <v>1076</v>
      </c>
      <c r="D642" s="9"/>
      <c r="E642" s="9">
        <v>728</v>
      </c>
      <c r="F642" s="10" t="s">
        <v>1066</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1.5" x14ac:dyDescent="0.25">
      <c r="A643" s="12">
        <v>626</v>
      </c>
      <c r="B643" s="10" t="s">
        <v>1015</v>
      </c>
      <c r="C643" s="11" t="s">
        <v>1076</v>
      </c>
      <c r="D643" s="9"/>
      <c r="E643" s="9">
        <v>728</v>
      </c>
      <c r="F643" s="10" t="s">
        <v>1066</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1.5" x14ac:dyDescent="0.25">
      <c r="A644" s="12">
        <v>627</v>
      </c>
      <c r="B644" s="10" t="s">
        <v>1015</v>
      </c>
      <c r="C644" s="11" t="s">
        <v>1076</v>
      </c>
      <c r="D644" s="9"/>
      <c r="E644" s="9">
        <v>728</v>
      </c>
      <c r="F644" s="10" t="s">
        <v>1066</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1.5" x14ac:dyDescent="0.25">
      <c r="A645" s="12">
        <v>628</v>
      </c>
      <c r="B645" s="10" t="s">
        <v>1015</v>
      </c>
      <c r="C645" s="11" t="s">
        <v>1076</v>
      </c>
      <c r="D645" s="9"/>
      <c r="E645" s="9">
        <v>728</v>
      </c>
      <c r="F645" s="10" t="s">
        <v>1066</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1.5" x14ac:dyDescent="0.25">
      <c r="A646" s="12">
        <v>629</v>
      </c>
      <c r="B646" s="10" t="s">
        <v>1015</v>
      </c>
      <c r="C646" s="11" t="s">
        <v>1076</v>
      </c>
      <c r="D646" s="9"/>
      <c r="E646" s="9">
        <v>728</v>
      </c>
      <c r="F646" s="10" t="s">
        <v>1066</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1.5" x14ac:dyDescent="0.25">
      <c r="A647" s="12">
        <v>630</v>
      </c>
      <c r="B647" s="10" t="s">
        <v>1015</v>
      </c>
      <c r="C647" s="11" t="s">
        <v>1076</v>
      </c>
      <c r="D647" s="9"/>
      <c r="E647" s="9">
        <v>728</v>
      </c>
      <c r="F647" s="10" t="s">
        <v>1066</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1.5" x14ac:dyDescent="0.25">
      <c r="A648" s="12">
        <v>631</v>
      </c>
      <c r="B648" s="10" t="s">
        <v>1015</v>
      </c>
      <c r="C648" s="11" t="s">
        <v>604</v>
      </c>
      <c r="D648" s="9"/>
      <c r="E648" s="9">
        <v>800</v>
      </c>
      <c r="F648" s="10" t="s">
        <v>1066</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1.5" x14ac:dyDescent="0.25">
      <c r="A649" s="12">
        <v>632</v>
      </c>
      <c r="B649" s="10" t="s">
        <v>1015</v>
      </c>
      <c r="C649" s="11" t="s">
        <v>604</v>
      </c>
      <c r="D649" s="9"/>
      <c r="E649" s="9">
        <v>800</v>
      </c>
      <c r="F649" s="10" t="s">
        <v>1066</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1.5" x14ac:dyDescent="0.25">
      <c r="A650" s="12">
        <v>633</v>
      </c>
      <c r="B650" s="10" t="s">
        <v>1015</v>
      </c>
      <c r="C650" s="11" t="s">
        <v>604</v>
      </c>
      <c r="D650" s="9"/>
      <c r="E650" s="9">
        <v>800</v>
      </c>
      <c r="F650" s="10" t="s">
        <v>1066</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1.5" x14ac:dyDescent="0.25">
      <c r="A651" s="12">
        <v>634</v>
      </c>
      <c r="B651" s="10" t="s">
        <v>1015</v>
      </c>
      <c r="C651" s="11" t="s">
        <v>604</v>
      </c>
      <c r="D651" s="9"/>
      <c r="E651" s="9">
        <v>800</v>
      </c>
      <c r="F651" s="10" t="s">
        <v>1066</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1.5" x14ac:dyDescent="0.25">
      <c r="A652" s="12">
        <v>635</v>
      </c>
      <c r="B652" s="10" t="s">
        <v>1015</v>
      </c>
      <c r="C652" s="11" t="s">
        <v>604</v>
      </c>
      <c r="D652" s="9"/>
      <c r="E652" s="9">
        <v>800</v>
      </c>
      <c r="F652" s="10" t="s">
        <v>1066</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1.5" x14ac:dyDescent="0.25">
      <c r="A653" s="12">
        <v>636</v>
      </c>
      <c r="B653" s="10" t="s">
        <v>1015</v>
      </c>
      <c r="C653" s="11" t="s">
        <v>604</v>
      </c>
      <c r="D653" s="9"/>
      <c r="E653" s="9">
        <v>800</v>
      </c>
      <c r="F653" s="10" t="s">
        <v>1066</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1.5" x14ac:dyDescent="0.25">
      <c r="A654" s="12">
        <v>637</v>
      </c>
      <c r="B654" s="10" t="s">
        <v>1015</v>
      </c>
      <c r="C654" s="11" t="s">
        <v>604</v>
      </c>
      <c r="D654" s="9"/>
      <c r="E654" s="9">
        <v>800</v>
      </c>
      <c r="F654" s="10" t="s">
        <v>1066</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1.5" x14ac:dyDescent="0.25">
      <c r="A655" s="12">
        <v>638</v>
      </c>
      <c r="B655" s="10" t="s">
        <v>1015</v>
      </c>
      <c r="C655" s="11" t="s">
        <v>604</v>
      </c>
      <c r="D655" s="9"/>
      <c r="E655" s="9">
        <v>800</v>
      </c>
      <c r="F655" s="10" t="s">
        <v>1066</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1.5" x14ac:dyDescent="0.25">
      <c r="A656" s="12">
        <v>639</v>
      </c>
      <c r="B656" s="10" t="s">
        <v>1015</v>
      </c>
      <c r="C656" s="11" t="s">
        <v>604</v>
      </c>
      <c r="D656" s="9"/>
      <c r="E656" s="9">
        <v>800</v>
      </c>
      <c r="F656" s="10" t="s">
        <v>1066</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1.5" x14ac:dyDescent="0.25">
      <c r="A657" s="12">
        <v>640</v>
      </c>
      <c r="B657" s="10" t="s">
        <v>1015</v>
      </c>
      <c r="C657" s="11" t="s">
        <v>604</v>
      </c>
      <c r="D657" s="9"/>
      <c r="E657" s="9">
        <v>800</v>
      </c>
      <c r="F657" s="10" t="s">
        <v>1066</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1.5" x14ac:dyDescent="0.25">
      <c r="A658" s="12">
        <v>641</v>
      </c>
      <c r="B658" s="10" t="s">
        <v>1015</v>
      </c>
      <c r="C658" s="11" t="s">
        <v>604</v>
      </c>
      <c r="D658" s="9"/>
      <c r="E658" s="9">
        <v>800</v>
      </c>
      <c r="F658" s="10" t="s">
        <v>1066</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1.5" x14ac:dyDescent="0.25">
      <c r="A659" s="12">
        <v>642</v>
      </c>
      <c r="B659" s="10" t="s">
        <v>1015</v>
      </c>
      <c r="C659" s="11" t="s">
        <v>604</v>
      </c>
      <c r="D659" s="9"/>
      <c r="E659" s="9">
        <v>800</v>
      </c>
      <c r="F659" s="10" t="s">
        <v>1066</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1.5" x14ac:dyDescent="0.25">
      <c r="A660" s="12">
        <v>643</v>
      </c>
      <c r="B660" s="10" t="s">
        <v>1015</v>
      </c>
      <c r="C660" s="11" t="s">
        <v>604</v>
      </c>
      <c r="D660" s="9"/>
      <c r="E660" s="9">
        <v>800</v>
      </c>
      <c r="F660" s="10" t="s">
        <v>1066</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1.5" x14ac:dyDescent="0.25">
      <c r="A661" s="12">
        <v>644</v>
      </c>
      <c r="B661" s="10" t="s">
        <v>1015</v>
      </c>
      <c r="C661" s="11" t="s">
        <v>604</v>
      </c>
      <c r="D661" s="9"/>
      <c r="E661" s="9">
        <v>800</v>
      </c>
      <c r="F661" s="10" t="s">
        <v>1066</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1.5" x14ac:dyDescent="0.25">
      <c r="A662" s="12">
        <v>645</v>
      </c>
      <c r="B662" s="10" t="s">
        <v>1015</v>
      </c>
      <c r="C662" s="11" t="s">
        <v>604</v>
      </c>
      <c r="D662" s="9"/>
      <c r="E662" s="9">
        <v>800</v>
      </c>
      <c r="F662" s="10" t="s">
        <v>1066</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1.5" x14ac:dyDescent="0.25">
      <c r="A663" s="12">
        <v>646</v>
      </c>
      <c r="B663" s="10" t="s">
        <v>1015</v>
      </c>
      <c r="C663" s="11" t="s">
        <v>605</v>
      </c>
      <c r="D663" s="9">
        <v>3</v>
      </c>
      <c r="E663" s="9">
        <v>834</v>
      </c>
      <c r="F663" s="10" t="s">
        <v>1066</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1.5" x14ac:dyDescent="0.25">
      <c r="A664" s="12">
        <v>647</v>
      </c>
      <c r="B664" s="10" t="s">
        <v>1015</v>
      </c>
      <c r="C664" s="11" t="s">
        <v>605</v>
      </c>
      <c r="D664" s="9">
        <v>3</v>
      </c>
      <c r="E664" s="9">
        <v>834</v>
      </c>
      <c r="F664" s="10" t="s">
        <v>1066</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1.5" x14ac:dyDescent="0.25">
      <c r="A665" s="12">
        <v>648</v>
      </c>
      <c r="B665" s="10" t="s">
        <v>1015</v>
      </c>
      <c r="C665" s="11" t="s">
        <v>605</v>
      </c>
      <c r="D665" s="9">
        <v>3</v>
      </c>
      <c r="E665" s="9">
        <v>834</v>
      </c>
      <c r="F665" s="10" t="s">
        <v>1066</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1.5" x14ac:dyDescent="0.25">
      <c r="A666" s="12">
        <v>649</v>
      </c>
      <c r="B666" s="10" t="s">
        <v>1015</v>
      </c>
      <c r="C666" s="11" t="s">
        <v>605</v>
      </c>
      <c r="D666" s="9">
        <v>3</v>
      </c>
      <c r="E666" s="9">
        <v>834</v>
      </c>
      <c r="F666" s="10" t="s">
        <v>1066</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1.5" x14ac:dyDescent="0.25">
      <c r="A667" s="12">
        <v>650</v>
      </c>
      <c r="B667" s="10" t="s">
        <v>1015</v>
      </c>
      <c r="C667" s="11" t="s">
        <v>605</v>
      </c>
      <c r="D667" s="9">
        <v>3</v>
      </c>
      <c r="E667" s="9">
        <v>834</v>
      </c>
      <c r="F667" s="10" t="s">
        <v>1066</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1.5" x14ac:dyDescent="0.25">
      <c r="A668" s="12">
        <v>651</v>
      </c>
      <c r="B668" s="10" t="s">
        <v>1015</v>
      </c>
      <c r="C668" s="11" t="s">
        <v>605</v>
      </c>
      <c r="D668" s="9">
        <v>3</v>
      </c>
      <c r="E668" s="9">
        <v>834</v>
      </c>
      <c r="F668" s="10" t="s">
        <v>1066</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1.5" x14ac:dyDescent="0.25">
      <c r="A669" s="12">
        <v>652</v>
      </c>
      <c r="B669" s="10" t="s">
        <v>1015</v>
      </c>
      <c r="C669" s="11" t="s">
        <v>605</v>
      </c>
      <c r="D669" s="9">
        <v>3</v>
      </c>
      <c r="E669" s="9">
        <v>834</v>
      </c>
      <c r="F669" s="10" t="s">
        <v>1066</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1.5" x14ac:dyDescent="0.25">
      <c r="A670" s="12">
        <v>653</v>
      </c>
      <c r="B670" s="10" t="s">
        <v>1015</v>
      </c>
      <c r="C670" s="11" t="s">
        <v>605</v>
      </c>
      <c r="D670" s="9">
        <v>3</v>
      </c>
      <c r="E670" s="9">
        <v>834</v>
      </c>
      <c r="F670" s="10" t="s">
        <v>1066</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1.5" x14ac:dyDescent="0.25">
      <c r="A671" s="12">
        <v>654</v>
      </c>
      <c r="B671" s="10" t="s">
        <v>1015</v>
      </c>
      <c r="C671" s="11" t="s">
        <v>605</v>
      </c>
      <c r="D671" s="9">
        <v>3</v>
      </c>
      <c r="E671" s="9">
        <v>834</v>
      </c>
      <c r="F671" s="10" t="s">
        <v>1066</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1.5" x14ac:dyDescent="0.25">
      <c r="A672" s="12">
        <v>655</v>
      </c>
      <c r="B672" s="10" t="s">
        <v>1015</v>
      </c>
      <c r="C672" s="11" t="s">
        <v>605</v>
      </c>
      <c r="D672" s="9">
        <v>3</v>
      </c>
      <c r="E672" s="9">
        <v>834</v>
      </c>
      <c r="F672" s="10" t="s">
        <v>1066</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1.5" x14ac:dyDescent="0.25">
      <c r="A673" s="12">
        <v>656</v>
      </c>
      <c r="B673" s="10" t="s">
        <v>1015</v>
      </c>
      <c r="C673" s="11" t="s">
        <v>605</v>
      </c>
      <c r="D673" s="9">
        <v>3</v>
      </c>
      <c r="E673" s="9">
        <v>834</v>
      </c>
      <c r="F673" s="10" t="s">
        <v>1066</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1.5" x14ac:dyDescent="0.25">
      <c r="A674" s="12">
        <v>657</v>
      </c>
      <c r="B674" s="10" t="s">
        <v>1015</v>
      </c>
      <c r="C674" s="11" t="s">
        <v>605</v>
      </c>
      <c r="D674" s="9">
        <v>3</v>
      </c>
      <c r="E674" s="9">
        <v>834</v>
      </c>
      <c r="F674" s="10" t="s">
        <v>1066</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1.5" x14ac:dyDescent="0.25">
      <c r="A675" s="12">
        <v>658</v>
      </c>
      <c r="B675" s="10" t="s">
        <v>1015</v>
      </c>
      <c r="C675" s="11" t="s">
        <v>605</v>
      </c>
      <c r="D675" s="9">
        <v>3</v>
      </c>
      <c r="E675" s="9">
        <v>834</v>
      </c>
      <c r="F675" s="10" t="s">
        <v>1066</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1.5" x14ac:dyDescent="0.25">
      <c r="A676" s="12">
        <v>659</v>
      </c>
      <c r="B676" s="10" t="s">
        <v>1015</v>
      </c>
      <c r="C676" s="11" t="s">
        <v>605</v>
      </c>
      <c r="D676" s="9">
        <v>3</v>
      </c>
      <c r="E676" s="9">
        <v>834</v>
      </c>
      <c r="F676" s="10" t="s">
        <v>1066</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1.5" x14ac:dyDescent="0.25">
      <c r="A677" s="12">
        <v>660</v>
      </c>
      <c r="B677" s="10" t="s">
        <v>1015</v>
      </c>
      <c r="C677" s="11" t="s">
        <v>605</v>
      </c>
      <c r="D677" s="9">
        <v>3</v>
      </c>
      <c r="E677" s="9">
        <v>834</v>
      </c>
      <c r="F677" s="10" t="s">
        <v>1066</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1.5" x14ac:dyDescent="0.25">
      <c r="A678" s="12">
        <v>661</v>
      </c>
      <c r="B678" s="10" t="s">
        <v>1015</v>
      </c>
      <c r="C678" s="11" t="s">
        <v>606</v>
      </c>
      <c r="D678" s="9"/>
      <c r="E678" s="9">
        <v>894</v>
      </c>
      <c r="F678" s="10" t="s">
        <v>1066</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1.5" x14ac:dyDescent="0.25">
      <c r="A679" s="12">
        <v>662</v>
      </c>
      <c r="B679" s="10" t="s">
        <v>1015</v>
      </c>
      <c r="C679" s="11" t="s">
        <v>606</v>
      </c>
      <c r="D679" s="9"/>
      <c r="E679" s="9">
        <v>894</v>
      </c>
      <c r="F679" s="10" t="s">
        <v>1066</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1.5" x14ac:dyDescent="0.25">
      <c r="A680" s="12">
        <v>663</v>
      </c>
      <c r="B680" s="10" t="s">
        <v>1015</v>
      </c>
      <c r="C680" s="11" t="s">
        <v>606</v>
      </c>
      <c r="D680" s="9"/>
      <c r="E680" s="9">
        <v>894</v>
      </c>
      <c r="F680" s="10" t="s">
        <v>1066</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1.5" x14ac:dyDescent="0.25">
      <c r="A681" s="12">
        <v>664</v>
      </c>
      <c r="B681" s="10" t="s">
        <v>1015</v>
      </c>
      <c r="C681" s="11" t="s">
        <v>606</v>
      </c>
      <c r="D681" s="9"/>
      <c r="E681" s="9">
        <v>894</v>
      </c>
      <c r="F681" s="10" t="s">
        <v>1066</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1.5" x14ac:dyDescent="0.25">
      <c r="A682" s="12">
        <v>665</v>
      </c>
      <c r="B682" s="10" t="s">
        <v>1015</v>
      </c>
      <c r="C682" s="11" t="s">
        <v>606</v>
      </c>
      <c r="D682" s="9"/>
      <c r="E682" s="9">
        <v>894</v>
      </c>
      <c r="F682" s="10" t="s">
        <v>1066</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1.5" x14ac:dyDescent="0.25">
      <c r="A683" s="12">
        <v>666</v>
      </c>
      <c r="B683" s="10" t="s">
        <v>1015</v>
      </c>
      <c r="C683" s="11" t="s">
        <v>606</v>
      </c>
      <c r="D683" s="9"/>
      <c r="E683" s="9">
        <v>894</v>
      </c>
      <c r="F683" s="10" t="s">
        <v>1066</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1.5" x14ac:dyDescent="0.25">
      <c r="A684" s="12">
        <v>667</v>
      </c>
      <c r="B684" s="10" t="s">
        <v>1015</v>
      </c>
      <c r="C684" s="11" t="s">
        <v>606</v>
      </c>
      <c r="D684" s="9"/>
      <c r="E684" s="9">
        <v>894</v>
      </c>
      <c r="F684" s="10" t="s">
        <v>1066</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1.5" x14ac:dyDescent="0.25">
      <c r="A685" s="12">
        <v>668</v>
      </c>
      <c r="B685" s="10" t="s">
        <v>1015</v>
      </c>
      <c r="C685" s="11" t="s">
        <v>606</v>
      </c>
      <c r="D685" s="9"/>
      <c r="E685" s="9">
        <v>894</v>
      </c>
      <c r="F685" s="10" t="s">
        <v>1066</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1.5" x14ac:dyDescent="0.25">
      <c r="A686" s="12">
        <v>669</v>
      </c>
      <c r="B686" s="10" t="s">
        <v>1015</v>
      </c>
      <c r="C686" s="11" t="s">
        <v>606</v>
      </c>
      <c r="D686" s="9"/>
      <c r="E686" s="9">
        <v>894</v>
      </c>
      <c r="F686" s="10" t="s">
        <v>1066</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1.5" x14ac:dyDescent="0.25">
      <c r="A687" s="12">
        <v>670</v>
      </c>
      <c r="B687" s="10" t="s">
        <v>1015</v>
      </c>
      <c r="C687" s="11" t="s">
        <v>606</v>
      </c>
      <c r="D687" s="9"/>
      <c r="E687" s="9">
        <v>894</v>
      </c>
      <c r="F687" s="10" t="s">
        <v>1066</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1.5" x14ac:dyDescent="0.25">
      <c r="A688" s="12">
        <v>671</v>
      </c>
      <c r="B688" s="10" t="s">
        <v>1015</v>
      </c>
      <c r="C688" s="11" t="s">
        <v>606</v>
      </c>
      <c r="D688" s="9"/>
      <c r="E688" s="9">
        <v>894</v>
      </c>
      <c r="F688" s="10" t="s">
        <v>1066</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1.5" x14ac:dyDescent="0.25">
      <c r="A689" s="12">
        <v>672</v>
      </c>
      <c r="B689" s="10" t="s">
        <v>1015</v>
      </c>
      <c r="C689" s="11" t="s">
        <v>606</v>
      </c>
      <c r="D689" s="9"/>
      <c r="E689" s="9">
        <v>894</v>
      </c>
      <c r="F689" s="10" t="s">
        <v>1066</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1.5" x14ac:dyDescent="0.25">
      <c r="A690" s="12">
        <v>673</v>
      </c>
      <c r="B690" s="10" t="s">
        <v>1015</v>
      </c>
      <c r="C690" s="11" t="s">
        <v>606</v>
      </c>
      <c r="D690" s="9"/>
      <c r="E690" s="9">
        <v>894</v>
      </c>
      <c r="F690" s="10" t="s">
        <v>1066</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1.5" x14ac:dyDescent="0.25">
      <c r="A691" s="12">
        <v>674</v>
      </c>
      <c r="B691" s="10" t="s">
        <v>1015</v>
      </c>
      <c r="C691" s="11" t="s">
        <v>606</v>
      </c>
      <c r="D691" s="9"/>
      <c r="E691" s="9">
        <v>894</v>
      </c>
      <c r="F691" s="10" t="s">
        <v>1066</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1.5" x14ac:dyDescent="0.25">
      <c r="A692" s="12">
        <v>675</v>
      </c>
      <c r="B692" s="10" t="s">
        <v>1015</v>
      </c>
      <c r="C692" s="11" t="s">
        <v>606</v>
      </c>
      <c r="D692" s="9"/>
      <c r="E692" s="9">
        <v>894</v>
      </c>
      <c r="F692" s="10" t="s">
        <v>1066</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1.5" x14ac:dyDescent="0.25">
      <c r="A693" s="12">
        <v>676</v>
      </c>
      <c r="B693" s="10" t="s">
        <v>1015</v>
      </c>
      <c r="C693" s="11" t="s">
        <v>607</v>
      </c>
      <c r="D693" s="9"/>
      <c r="E693" s="9">
        <v>716</v>
      </c>
      <c r="F693" s="10" t="s">
        <v>1066</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1.5" x14ac:dyDescent="0.25">
      <c r="A694" s="12">
        <v>677</v>
      </c>
      <c r="B694" s="10" t="s">
        <v>1015</v>
      </c>
      <c r="C694" s="11" t="s">
        <v>607</v>
      </c>
      <c r="D694" s="9"/>
      <c r="E694" s="9">
        <v>716</v>
      </c>
      <c r="F694" s="10" t="s">
        <v>1066</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1.5" x14ac:dyDescent="0.25">
      <c r="A695" s="12">
        <v>678</v>
      </c>
      <c r="B695" s="10" t="s">
        <v>1015</v>
      </c>
      <c r="C695" s="11" t="s">
        <v>607</v>
      </c>
      <c r="D695" s="9"/>
      <c r="E695" s="9">
        <v>716</v>
      </c>
      <c r="F695" s="10" t="s">
        <v>1066</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1.5" x14ac:dyDescent="0.25">
      <c r="A696" s="12">
        <v>679</v>
      </c>
      <c r="B696" s="10" t="s">
        <v>1015</v>
      </c>
      <c r="C696" s="11" t="s">
        <v>607</v>
      </c>
      <c r="D696" s="9"/>
      <c r="E696" s="9">
        <v>716</v>
      </c>
      <c r="F696" s="10" t="s">
        <v>1066</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1.5" x14ac:dyDescent="0.25">
      <c r="A697" s="12">
        <v>680</v>
      </c>
      <c r="B697" s="10" t="s">
        <v>1015</v>
      </c>
      <c r="C697" s="11" t="s">
        <v>607</v>
      </c>
      <c r="D697" s="9"/>
      <c r="E697" s="9">
        <v>716</v>
      </c>
      <c r="F697" s="10" t="s">
        <v>1066</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1.5" x14ac:dyDescent="0.25">
      <c r="A698" s="12">
        <v>681</v>
      </c>
      <c r="B698" s="10" t="s">
        <v>1015</v>
      </c>
      <c r="C698" s="11" t="s">
        <v>607</v>
      </c>
      <c r="D698" s="9"/>
      <c r="E698" s="9">
        <v>716</v>
      </c>
      <c r="F698" s="10" t="s">
        <v>1066</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1.5" x14ac:dyDescent="0.25">
      <c r="A699" s="12">
        <v>682</v>
      </c>
      <c r="B699" s="10" t="s">
        <v>1015</v>
      </c>
      <c r="C699" s="11" t="s">
        <v>607</v>
      </c>
      <c r="D699" s="9"/>
      <c r="E699" s="9">
        <v>716</v>
      </c>
      <c r="F699" s="10" t="s">
        <v>1066</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1.5" x14ac:dyDescent="0.25">
      <c r="A700" s="12">
        <v>683</v>
      </c>
      <c r="B700" s="10" t="s">
        <v>1015</v>
      </c>
      <c r="C700" s="11" t="s">
        <v>607</v>
      </c>
      <c r="D700" s="9"/>
      <c r="E700" s="9">
        <v>716</v>
      </c>
      <c r="F700" s="10" t="s">
        <v>1066</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1.5" x14ac:dyDescent="0.25">
      <c r="A701" s="12">
        <v>684</v>
      </c>
      <c r="B701" s="10" t="s">
        <v>1015</v>
      </c>
      <c r="C701" s="11" t="s">
        <v>607</v>
      </c>
      <c r="D701" s="9"/>
      <c r="E701" s="9">
        <v>716</v>
      </c>
      <c r="F701" s="10" t="s">
        <v>1066</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1.5" x14ac:dyDescent="0.25">
      <c r="A702" s="12">
        <v>685</v>
      </c>
      <c r="B702" s="10" t="s">
        <v>1015</v>
      </c>
      <c r="C702" s="11" t="s">
        <v>607</v>
      </c>
      <c r="D702" s="9"/>
      <c r="E702" s="9">
        <v>716</v>
      </c>
      <c r="F702" s="10" t="s">
        <v>1066</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1.5" x14ac:dyDescent="0.25">
      <c r="A703" s="12">
        <v>686</v>
      </c>
      <c r="B703" s="10" t="s">
        <v>1015</v>
      </c>
      <c r="C703" s="11" t="s">
        <v>607</v>
      </c>
      <c r="D703" s="9"/>
      <c r="E703" s="9">
        <v>716</v>
      </c>
      <c r="F703" s="10" t="s">
        <v>1066</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1.5" x14ac:dyDescent="0.25">
      <c r="A704" s="12">
        <v>687</v>
      </c>
      <c r="B704" s="10" t="s">
        <v>1015</v>
      </c>
      <c r="C704" s="11" t="s">
        <v>607</v>
      </c>
      <c r="D704" s="9"/>
      <c r="E704" s="9">
        <v>716</v>
      </c>
      <c r="F704" s="10" t="s">
        <v>1066</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1.5" x14ac:dyDescent="0.25">
      <c r="A705" s="12">
        <v>688</v>
      </c>
      <c r="B705" s="10" t="s">
        <v>1015</v>
      </c>
      <c r="C705" s="11" t="s">
        <v>607</v>
      </c>
      <c r="D705" s="9"/>
      <c r="E705" s="9">
        <v>716</v>
      </c>
      <c r="F705" s="10" t="s">
        <v>1066</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1.5" x14ac:dyDescent="0.25">
      <c r="A706" s="12">
        <v>689</v>
      </c>
      <c r="B706" s="10" t="s">
        <v>1015</v>
      </c>
      <c r="C706" s="11" t="s">
        <v>607</v>
      </c>
      <c r="D706" s="9"/>
      <c r="E706" s="9">
        <v>716</v>
      </c>
      <c r="F706" s="10" t="s">
        <v>1066</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1.5" x14ac:dyDescent="0.25">
      <c r="A707" s="12">
        <v>690</v>
      </c>
      <c r="B707" s="10" t="s">
        <v>1015</v>
      </c>
      <c r="C707" s="11" t="s">
        <v>607</v>
      </c>
      <c r="D707" s="9"/>
      <c r="E707" s="9">
        <v>716</v>
      </c>
      <c r="F707" s="10" t="s">
        <v>1066</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1.5" x14ac:dyDescent="0.25">
      <c r="A708" s="23">
        <v>691</v>
      </c>
      <c r="B708" s="21" t="s">
        <v>1015</v>
      </c>
      <c r="C708" s="29" t="s">
        <v>1077</v>
      </c>
      <c r="D708" s="20"/>
      <c r="E708" s="20">
        <v>911</v>
      </c>
      <c r="F708" s="21" t="s">
        <v>1065</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1.5" x14ac:dyDescent="0.25">
      <c r="A709" s="23">
        <v>692</v>
      </c>
      <c r="B709" s="21" t="s">
        <v>1015</v>
      </c>
      <c r="C709" s="29" t="s">
        <v>1077</v>
      </c>
      <c r="D709" s="20"/>
      <c r="E709" s="20">
        <v>911</v>
      </c>
      <c r="F709" s="21" t="s">
        <v>1065</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1.5" x14ac:dyDescent="0.25">
      <c r="A710" s="23">
        <v>693</v>
      </c>
      <c r="B710" s="21" t="s">
        <v>1015</v>
      </c>
      <c r="C710" s="29" t="s">
        <v>1077</v>
      </c>
      <c r="D710" s="20"/>
      <c r="E710" s="20">
        <v>911</v>
      </c>
      <c r="F710" s="21" t="s">
        <v>1065</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1.5" x14ac:dyDescent="0.25">
      <c r="A711" s="23">
        <v>694</v>
      </c>
      <c r="B711" s="21" t="s">
        <v>1015</v>
      </c>
      <c r="C711" s="29" t="s">
        <v>1077</v>
      </c>
      <c r="D711" s="20"/>
      <c r="E711" s="20">
        <v>911</v>
      </c>
      <c r="F711" s="21" t="s">
        <v>1065</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1.5" x14ac:dyDescent="0.25">
      <c r="A712" s="23">
        <v>695</v>
      </c>
      <c r="B712" s="21" t="s">
        <v>1015</v>
      </c>
      <c r="C712" s="29" t="s">
        <v>1077</v>
      </c>
      <c r="D712" s="20"/>
      <c r="E712" s="20">
        <v>911</v>
      </c>
      <c r="F712" s="21" t="s">
        <v>1065</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1.5" x14ac:dyDescent="0.25">
      <c r="A713" s="23">
        <v>696</v>
      </c>
      <c r="B713" s="21" t="s">
        <v>1015</v>
      </c>
      <c r="C713" s="29" t="s">
        <v>1077</v>
      </c>
      <c r="D713" s="20"/>
      <c r="E713" s="20">
        <v>911</v>
      </c>
      <c r="F713" s="21" t="s">
        <v>1065</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1.5" x14ac:dyDescent="0.25">
      <c r="A714" s="23">
        <v>697</v>
      </c>
      <c r="B714" s="21" t="s">
        <v>1015</v>
      </c>
      <c r="C714" s="29" t="s">
        <v>1077</v>
      </c>
      <c r="D714" s="20"/>
      <c r="E714" s="20">
        <v>911</v>
      </c>
      <c r="F714" s="21" t="s">
        <v>1065</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1.5" x14ac:dyDescent="0.25">
      <c r="A715" s="23">
        <v>698</v>
      </c>
      <c r="B715" s="21" t="s">
        <v>1015</v>
      </c>
      <c r="C715" s="29" t="s">
        <v>1077</v>
      </c>
      <c r="D715" s="20"/>
      <c r="E715" s="20">
        <v>911</v>
      </c>
      <c r="F715" s="21" t="s">
        <v>1065</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1.5" x14ac:dyDescent="0.25">
      <c r="A716" s="23">
        <v>699</v>
      </c>
      <c r="B716" s="21" t="s">
        <v>1015</v>
      </c>
      <c r="C716" s="29" t="s">
        <v>1077</v>
      </c>
      <c r="D716" s="20"/>
      <c r="E716" s="20">
        <v>911</v>
      </c>
      <c r="F716" s="21" t="s">
        <v>1065</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1.5" x14ac:dyDescent="0.25">
      <c r="A717" s="23">
        <v>700</v>
      </c>
      <c r="B717" s="21" t="s">
        <v>1015</v>
      </c>
      <c r="C717" s="29" t="s">
        <v>1077</v>
      </c>
      <c r="D717" s="20"/>
      <c r="E717" s="20">
        <v>911</v>
      </c>
      <c r="F717" s="21" t="s">
        <v>1065</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1.5" x14ac:dyDescent="0.25">
      <c r="A718" s="23">
        <v>701</v>
      </c>
      <c r="B718" s="21" t="s">
        <v>1015</v>
      </c>
      <c r="C718" s="29" t="s">
        <v>1077</v>
      </c>
      <c r="D718" s="20"/>
      <c r="E718" s="20">
        <v>911</v>
      </c>
      <c r="F718" s="21" t="s">
        <v>1065</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1.5" x14ac:dyDescent="0.25">
      <c r="A719" s="23">
        <v>702</v>
      </c>
      <c r="B719" s="21" t="s">
        <v>1015</v>
      </c>
      <c r="C719" s="29" t="s">
        <v>1077</v>
      </c>
      <c r="D719" s="20"/>
      <c r="E719" s="20">
        <v>911</v>
      </c>
      <c r="F719" s="21" t="s">
        <v>1065</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1.5" x14ac:dyDescent="0.25">
      <c r="A720" s="23">
        <v>703</v>
      </c>
      <c r="B720" s="21" t="s">
        <v>1015</v>
      </c>
      <c r="C720" s="29" t="s">
        <v>1077</v>
      </c>
      <c r="D720" s="20"/>
      <c r="E720" s="20">
        <v>911</v>
      </c>
      <c r="F720" s="21" t="s">
        <v>1065</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1.5" x14ac:dyDescent="0.25">
      <c r="A721" s="23">
        <v>704</v>
      </c>
      <c r="B721" s="21" t="s">
        <v>1015</v>
      </c>
      <c r="C721" s="29" t="s">
        <v>1077</v>
      </c>
      <c r="D721" s="20"/>
      <c r="E721" s="20">
        <v>911</v>
      </c>
      <c r="F721" s="21" t="s">
        <v>1065</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1.5" x14ac:dyDescent="0.25">
      <c r="A722" s="23">
        <v>705</v>
      </c>
      <c r="B722" s="21" t="s">
        <v>1015</v>
      </c>
      <c r="C722" s="29" t="s">
        <v>1077</v>
      </c>
      <c r="D722" s="20"/>
      <c r="E722" s="20">
        <v>911</v>
      </c>
      <c r="F722" s="21" t="s">
        <v>1065</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1.5" x14ac:dyDescent="0.25">
      <c r="A723" s="12">
        <v>706</v>
      </c>
      <c r="B723" s="10" t="s">
        <v>1015</v>
      </c>
      <c r="C723" s="11" t="s">
        <v>1078</v>
      </c>
      <c r="D723" s="9"/>
      <c r="E723" s="9">
        <v>24</v>
      </c>
      <c r="F723" s="10" t="s">
        <v>1066</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1.5" x14ac:dyDescent="0.25">
      <c r="A724" s="12">
        <v>707</v>
      </c>
      <c r="B724" s="10" t="s">
        <v>1015</v>
      </c>
      <c r="C724" s="11" t="s">
        <v>1078</v>
      </c>
      <c r="D724" s="9"/>
      <c r="E724" s="9">
        <v>24</v>
      </c>
      <c r="F724" s="10" t="s">
        <v>1066</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1.5" x14ac:dyDescent="0.25">
      <c r="A725" s="12">
        <v>708</v>
      </c>
      <c r="B725" s="10" t="s">
        <v>1015</v>
      </c>
      <c r="C725" s="11" t="s">
        <v>1078</v>
      </c>
      <c r="D725" s="9"/>
      <c r="E725" s="9">
        <v>24</v>
      </c>
      <c r="F725" s="10" t="s">
        <v>1066</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1.5" x14ac:dyDescent="0.25">
      <c r="A726" s="12">
        <v>709</v>
      </c>
      <c r="B726" s="10" t="s">
        <v>1015</v>
      </c>
      <c r="C726" s="11" t="s">
        <v>1078</v>
      </c>
      <c r="D726" s="9"/>
      <c r="E726" s="9">
        <v>24</v>
      </c>
      <c r="F726" s="10" t="s">
        <v>1066</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1.5" x14ac:dyDescent="0.25">
      <c r="A727" s="12">
        <v>710</v>
      </c>
      <c r="B727" s="10" t="s">
        <v>1015</v>
      </c>
      <c r="C727" s="11" t="s">
        <v>1078</v>
      </c>
      <c r="D727" s="9"/>
      <c r="E727" s="9">
        <v>24</v>
      </c>
      <c r="F727" s="10" t="s">
        <v>1066</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1.5" x14ac:dyDescent="0.25">
      <c r="A728" s="12">
        <v>711</v>
      </c>
      <c r="B728" s="10" t="s">
        <v>1015</v>
      </c>
      <c r="C728" s="11" t="s">
        <v>1078</v>
      </c>
      <c r="D728" s="9"/>
      <c r="E728" s="9">
        <v>24</v>
      </c>
      <c r="F728" s="10" t="s">
        <v>1066</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1.5" x14ac:dyDescent="0.25">
      <c r="A729" s="12">
        <v>712</v>
      </c>
      <c r="B729" s="10" t="s">
        <v>1015</v>
      </c>
      <c r="C729" s="11" t="s">
        <v>1078</v>
      </c>
      <c r="D729" s="9"/>
      <c r="E729" s="9">
        <v>24</v>
      </c>
      <c r="F729" s="10" t="s">
        <v>1066</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1.5" x14ac:dyDescent="0.25">
      <c r="A730" s="12">
        <v>713</v>
      </c>
      <c r="B730" s="10" t="s">
        <v>1015</v>
      </c>
      <c r="C730" s="11" t="s">
        <v>1078</v>
      </c>
      <c r="D730" s="9"/>
      <c r="E730" s="9">
        <v>24</v>
      </c>
      <c r="F730" s="10" t="s">
        <v>1066</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1.5" x14ac:dyDescent="0.25">
      <c r="A731" s="12">
        <v>714</v>
      </c>
      <c r="B731" s="10" t="s">
        <v>1015</v>
      </c>
      <c r="C731" s="11" t="s">
        <v>1078</v>
      </c>
      <c r="D731" s="9"/>
      <c r="E731" s="9">
        <v>24</v>
      </c>
      <c r="F731" s="10" t="s">
        <v>1066</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1.5" x14ac:dyDescent="0.25">
      <c r="A732" s="12">
        <v>715</v>
      </c>
      <c r="B732" s="10" t="s">
        <v>1015</v>
      </c>
      <c r="C732" s="11" t="s">
        <v>1078</v>
      </c>
      <c r="D732" s="9"/>
      <c r="E732" s="9">
        <v>24</v>
      </c>
      <c r="F732" s="10" t="s">
        <v>1066</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1.5" x14ac:dyDescent="0.25">
      <c r="A733" s="12">
        <v>716</v>
      </c>
      <c r="B733" s="10" t="s">
        <v>1015</v>
      </c>
      <c r="C733" s="11" t="s">
        <v>1078</v>
      </c>
      <c r="D733" s="9"/>
      <c r="E733" s="9">
        <v>24</v>
      </c>
      <c r="F733" s="10" t="s">
        <v>1066</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1.5" x14ac:dyDescent="0.25">
      <c r="A734" s="12">
        <v>717</v>
      </c>
      <c r="B734" s="10" t="s">
        <v>1015</v>
      </c>
      <c r="C734" s="11" t="s">
        <v>1078</v>
      </c>
      <c r="D734" s="9"/>
      <c r="E734" s="9">
        <v>24</v>
      </c>
      <c r="F734" s="10" t="s">
        <v>1066</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1.5" x14ac:dyDescent="0.25">
      <c r="A735" s="12">
        <v>718</v>
      </c>
      <c r="B735" s="10" t="s">
        <v>1015</v>
      </c>
      <c r="C735" s="11" t="s">
        <v>1078</v>
      </c>
      <c r="D735" s="9"/>
      <c r="E735" s="9">
        <v>24</v>
      </c>
      <c r="F735" s="10" t="s">
        <v>1066</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1.5" x14ac:dyDescent="0.25">
      <c r="A736" s="12">
        <v>719</v>
      </c>
      <c r="B736" s="10" t="s">
        <v>1015</v>
      </c>
      <c r="C736" s="11" t="s">
        <v>1078</v>
      </c>
      <c r="D736" s="9"/>
      <c r="E736" s="9">
        <v>24</v>
      </c>
      <c r="F736" s="10" t="s">
        <v>1066</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1.5" x14ac:dyDescent="0.25">
      <c r="A737" s="12">
        <v>720</v>
      </c>
      <c r="B737" s="10" t="s">
        <v>1015</v>
      </c>
      <c r="C737" s="11" t="s">
        <v>1078</v>
      </c>
      <c r="D737" s="9"/>
      <c r="E737" s="9">
        <v>24</v>
      </c>
      <c r="F737" s="10" t="s">
        <v>1066</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1.5" x14ac:dyDescent="0.25">
      <c r="A738" s="12">
        <v>721</v>
      </c>
      <c r="B738" s="10" t="s">
        <v>1015</v>
      </c>
      <c r="C738" s="11" t="s">
        <v>1079</v>
      </c>
      <c r="D738" s="9"/>
      <c r="E738" s="9">
        <v>120</v>
      </c>
      <c r="F738" s="10" t="s">
        <v>1066</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1.5" x14ac:dyDescent="0.25">
      <c r="A739" s="12">
        <v>722</v>
      </c>
      <c r="B739" s="10" t="s">
        <v>1015</v>
      </c>
      <c r="C739" s="11" t="s">
        <v>1079</v>
      </c>
      <c r="D739" s="9"/>
      <c r="E739" s="9">
        <v>120</v>
      </c>
      <c r="F739" s="10" t="s">
        <v>1066</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1.5" x14ac:dyDescent="0.25">
      <c r="A740" s="12">
        <v>723</v>
      </c>
      <c r="B740" s="10" t="s">
        <v>1015</v>
      </c>
      <c r="C740" s="11" t="s">
        <v>1079</v>
      </c>
      <c r="D740" s="9"/>
      <c r="E740" s="9">
        <v>120</v>
      </c>
      <c r="F740" s="10" t="s">
        <v>1066</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1.5" x14ac:dyDescent="0.25">
      <c r="A741" s="12">
        <v>724</v>
      </c>
      <c r="B741" s="10" t="s">
        <v>1015</v>
      </c>
      <c r="C741" s="11" t="s">
        <v>1079</v>
      </c>
      <c r="D741" s="9"/>
      <c r="E741" s="9">
        <v>120</v>
      </c>
      <c r="F741" s="10" t="s">
        <v>1066</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1.5" x14ac:dyDescent="0.25">
      <c r="A742" s="12">
        <v>725</v>
      </c>
      <c r="B742" s="10" t="s">
        <v>1015</v>
      </c>
      <c r="C742" s="11" t="s">
        <v>1079</v>
      </c>
      <c r="D742" s="9"/>
      <c r="E742" s="9">
        <v>120</v>
      </c>
      <c r="F742" s="10" t="s">
        <v>1066</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1.5" x14ac:dyDescent="0.25">
      <c r="A743" s="12">
        <v>726</v>
      </c>
      <c r="B743" s="10" t="s">
        <v>1015</v>
      </c>
      <c r="C743" s="11" t="s">
        <v>1079</v>
      </c>
      <c r="D743" s="9"/>
      <c r="E743" s="9">
        <v>120</v>
      </c>
      <c r="F743" s="10" t="s">
        <v>1066</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1.5" x14ac:dyDescent="0.25">
      <c r="A744" s="12">
        <v>727</v>
      </c>
      <c r="B744" s="10" t="s">
        <v>1015</v>
      </c>
      <c r="C744" s="11" t="s">
        <v>1079</v>
      </c>
      <c r="D744" s="9"/>
      <c r="E744" s="9">
        <v>120</v>
      </c>
      <c r="F744" s="10" t="s">
        <v>1066</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1.5" x14ac:dyDescent="0.25">
      <c r="A745" s="12">
        <v>728</v>
      </c>
      <c r="B745" s="10" t="s">
        <v>1015</v>
      </c>
      <c r="C745" s="11" t="s">
        <v>1079</v>
      </c>
      <c r="D745" s="9"/>
      <c r="E745" s="9">
        <v>120</v>
      </c>
      <c r="F745" s="10" t="s">
        <v>1066</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1.5" x14ac:dyDescent="0.25">
      <c r="A746" s="12">
        <v>729</v>
      </c>
      <c r="B746" s="10" t="s">
        <v>1015</v>
      </c>
      <c r="C746" s="11" t="s">
        <v>1079</v>
      </c>
      <c r="D746" s="9"/>
      <c r="E746" s="9">
        <v>120</v>
      </c>
      <c r="F746" s="10" t="s">
        <v>1066</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1.5" x14ac:dyDescent="0.25">
      <c r="A747" s="12">
        <v>730</v>
      </c>
      <c r="B747" s="10" t="s">
        <v>1015</v>
      </c>
      <c r="C747" s="11" t="s">
        <v>1079</v>
      </c>
      <c r="D747" s="9"/>
      <c r="E747" s="9">
        <v>120</v>
      </c>
      <c r="F747" s="10" t="s">
        <v>1066</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1.5" x14ac:dyDescent="0.25">
      <c r="A748" s="12">
        <v>731</v>
      </c>
      <c r="B748" s="10" t="s">
        <v>1015</v>
      </c>
      <c r="C748" s="11" t="s">
        <v>1079</v>
      </c>
      <c r="D748" s="9"/>
      <c r="E748" s="9">
        <v>120</v>
      </c>
      <c r="F748" s="10" t="s">
        <v>1066</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1.5" x14ac:dyDescent="0.25">
      <c r="A749" s="12">
        <v>732</v>
      </c>
      <c r="B749" s="10" t="s">
        <v>1015</v>
      </c>
      <c r="C749" s="11" t="s">
        <v>1079</v>
      </c>
      <c r="D749" s="9"/>
      <c r="E749" s="9">
        <v>120</v>
      </c>
      <c r="F749" s="10" t="s">
        <v>1066</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1.5" x14ac:dyDescent="0.25">
      <c r="A750" s="12">
        <v>733</v>
      </c>
      <c r="B750" s="10" t="s">
        <v>1015</v>
      </c>
      <c r="C750" s="11" t="s">
        <v>1079</v>
      </c>
      <c r="D750" s="9"/>
      <c r="E750" s="9">
        <v>120</v>
      </c>
      <c r="F750" s="10" t="s">
        <v>1066</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1.5" x14ac:dyDescent="0.25">
      <c r="A751" s="12">
        <v>734</v>
      </c>
      <c r="B751" s="10" t="s">
        <v>1015</v>
      </c>
      <c r="C751" s="11" t="s">
        <v>1079</v>
      </c>
      <c r="D751" s="9"/>
      <c r="E751" s="9">
        <v>120</v>
      </c>
      <c r="F751" s="10" t="s">
        <v>1066</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1.5" x14ac:dyDescent="0.25">
      <c r="A752" s="12">
        <v>735</v>
      </c>
      <c r="B752" s="10" t="s">
        <v>1015</v>
      </c>
      <c r="C752" s="11" t="s">
        <v>1079</v>
      </c>
      <c r="D752" s="9"/>
      <c r="E752" s="9">
        <v>120</v>
      </c>
      <c r="F752" s="10" t="s">
        <v>1066</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1.5" x14ac:dyDescent="0.25">
      <c r="A753" s="12">
        <v>736</v>
      </c>
      <c r="B753" s="10" t="s">
        <v>1015</v>
      </c>
      <c r="C753" s="11" t="s">
        <v>584</v>
      </c>
      <c r="D753" s="9"/>
      <c r="E753" s="9">
        <v>140</v>
      </c>
      <c r="F753" s="10" t="s">
        <v>1066</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1.5" x14ac:dyDescent="0.25">
      <c r="A754" s="12">
        <v>737</v>
      </c>
      <c r="B754" s="10" t="s">
        <v>1015</v>
      </c>
      <c r="C754" s="11" t="s">
        <v>584</v>
      </c>
      <c r="D754" s="9"/>
      <c r="E754" s="9">
        <v>140</v>
      </c>
      <c r="F754" s="10" t="s">
        <v>1066</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1.5" x14ac:dyDescent="0.25">
      <c r="A755" s="12">
        <v>738</v>
      </c>
      <c r="B755" s="10" t="s">
        <v>1015</v>
      </c>
      <c r="C755" s="11" t="s">
        <v>584</v>
      </c>
      <c r="D755" s="9"/>
      <c r="E755" s="9">
        <v>140</v>
      </c>
      <c r="F755" s="10" t="s">
        <v>1066</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1.5" x14ac:dyDescent="0.25">
      <c r="A756" s="12">
        <v>739</v>
      </c>
      <c r="B756" s="10" t="s">
        <v>1015</v>
      </c>
      <c r="C756" s="11" t="s">
        <v>584</v>
      </c>
      <c r="D756" s="9"/>
      <c r="E756" s="9">
        <v>140</v>
      </c>
      <c r="F756" s="10" t="s">
        <v>1066</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1.5" x14ac:dyDescent="0.25">
      <c r="A757" s="12">
        <v>740</v>
      </c>
      <c r="B757" s="10" t="s">
        <v>1015</v>
      </c>
      <c r="C757" s="11" t="s">
        <v>584</v>
      </c>
      <c r="D757" s="9"/>
      <c r="E757" s="9">
        <v>140</v>
      </c>
      <c r="F757" s="10" t="s">
        <v>1066</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1.5" x14ac:dyDescent="0.25">
      <c r="A758" s="12">
        <v>741</v>
      </c>
      <c r="B758" s="10" t="s">
        <v>1015</v>
      </c>
      <c r="C758" s="11" t="s">
        <v>584</v>
      </c>
      <c r="D758" s="9"/>
      <c r="E758" s="9">
        <v>140</v>
      </c>
      <c r="F758" s="10" t="s">
        <v>1066</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1.5" x14ac:dyDescent="0.25">
      <c r="A759" s="12">
        <v>742</v>
      </c>
      <c r="B759" s="10" t="s">
        <v>1015</v>
      </c>
      <c r="C759" s="11" t="s">
        <v>584</v>
      </c>
      <c r="D759" s="9"/>
      <c r="E759" s="9">
        <v>140</v>
      </c>
      <c r="F759" s="10" t="s">
        <v>1066</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1.5" x14ac:dyDescent="0.25">
      <c r="A760" s="12">
        <v>743</v>
      </c>
      <c r="B760" s="10" t="s">
        <v>1015</v>
      </c>
      <c r="C760" s="11" t="s">
        <v>584</v>
      </c>
      <c r="D760" s="9"/>
      <c r="E760" s="9">
        <v>140</v>
      </c>
      <c r="F760" s="10" t="s">
        <v>1066</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1.5" x14ac:dyDescent="0.25">
      <c r="A761" s="12">
        <v>744</v>
      </c>
      <c r="B761" s="10" t="s">
        <v>1015</v>
      </c>
      <c r="C761" s="11" t="s">
        <v>584</v>
      </c>
      <c r="D761" s="9"/>
      <c r="E761" s="9">
        <v>140</v>
      </c>
      <c r="F761" s="10" t="s">
        <v>1066</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1.5" x14ac:dyDescent="0.25">
      <c r="A762" s="12">
        <v>745</v>
      </c>
      <c r="B762" s="10" t="s">
        <v>1015</v>
      </c>
      <c r="C762" s="11" t="s">
        <v>584</v>
      </c>
      <c r="D762" s="9"/>
      <c r="E762" s="9">
        <v>140</v>
      </c>
      <c r="F762" s="10" t="s">
        <v>1066</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1.5" x14ac:dyDescent="0.25">
      <c r="A763" s="12">
        <v>746</v>
      </c>
      <c r="B763" s="10" t="s">
        <v>1015</v>
      </c>
      <c r="C763" s="11" t="s">
        <v>584</v>
      </c>
      <c r="D763" s="9"/>
      <c r="E763" s="9">
        <v>140</v>
      </c>
      <c r="F763" s="10" t="s">
        <v>1066</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1.5" x14ac:dyDescent="0.25">
      <c r="A764" s="12">
        <v>747</v>
      </c>
      <c r="B764" s="10" t="s">
        <v>1015</v>
      </c>
      <c r="C764" s="11" t="s">
        <v>584</v>
      </c>
      <c r="D764" s="9"/>
      <c r="E764" s="9">
        <v>140</v>
      </c>
      <c r="F764" s="10" t="s">
        <v>1066</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1.5" x14ac:dyDescent="0.25">
      <c r="A765" s="12">
        <v>748</v>
      </c>
      <c r="B765" s="10" t="s">
        <v>1015</v>
      </c>
      <c r="C765" s="11" t="s">
        <v>584</v>
      </c>
      <c r="D765" s="9"/>
      <c r="E765" s="9">
        <v>140</v>
      </c>
      <c r="F765" s="10" t="s">
        <v>1066</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1.5" x14ac:dyDescent="0.25">
      <c r="A766" s="12">
        <v>749</v>
      </c>
      <c r="B766" s="10" t="s">
        <v>1015</v>
      </c>
      <c r="C766" s="11" t="s">
        <v>584</v>
      </c>
      <c r="D766" s="9"/>
      <c r="E766" s="9">
        <v>140</v>
      </c>
      <c r="F766" s="10" t="s">
        <v>1066</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1.5" x14ac:dyDescent="0.25">
      <c r="A767" s="12">
        <v>750</v>
      </c>
      <c r="B767" s="10" t="s">
        <v>1015</v>
      </c>
      <c r="C767" s="11" t="s">
        <v>584</v>
      </c>
      <c r="D767" s="9"/>
      <c r="E767" s="9">
        <v>140</v>
      </c>
      <c r="F767" s="10" t="s">
        <v>1066</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1.5" x14ac:dyDescent="0.25">
      <c r="A768" s="12">
        <v>751</v>
      </c>
      <c r="B768" s="10" t="s">
        <v>1015</v>
      </c>
      <c r="C768" s="11" t="s">
        <v>1080</v>
      </c>
      <c r="D768" s="9"/>
      <c r="E768" s="9">
        <v>148</v>
      </c>
      <c r="F768" s="10" t="s">
        <v>1066</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1.5" x14ac:dyDescent="0.25">
      <c r="A769" s="12">
        <v>752</v>
      </c>
      <c r="B769" s="10" t="s">
        <v>1015</v>
      </c>
      <c r="C769" s="11" t="s">
        <v>1080</v>
      </c>
      <c r="D769" s="9"/>
      <c r="E769" s="9">
        <v>148</v>
      </c>
      <c r="F769" s="10" t="s">
        <v>1066</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1.5" x14ac:dyDescent="0.25">
      <c r="A770" s="12">
        <v>753</v>
      </c>
      <c r="B770" s="10" t="s">
        <v>1015</v>
      </c>
      <c r="C770" s="11" t="s">
        <v>1080</v>
      </c>
      <c r="D770" s="9"/>
      <c r="E770" s="9">
        <v>148</v>
      </c>
      <c r="F770" s="10" t="s">
        <v>1066</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1.5" x14ac:dyDescent="0.25">
      <c r="A771" s="12">
        <v>754</v>
      </c>
      <c r="B771" s="10" t="s">
        <v>1015</v>
      </c>
      <c r="C771" s="11" t="s">
        <v>1080</v>
      </c>
      <c r="D771" s="9"/>
      <c r="E771" s="9">
        <v>148</v>
      </c>
      <c r="F771" s="10" t="s">
        <v>1066</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1.5" x14ac:dyDescent="0.25">
      <c r="A772" s="12">
        <v>755</v>
      </c>
      <c r="B772" s="10" t="s">
        <v>1015</v>
      </c>
      <c r="C772" s="11" t="s">
        <v>1080</v>
      </c>
      <c r="D772" s="9"/>
      <c r="E772" s="9">
        <v>148</v>
      </c>
      <c r="F772" s="10" t="s">
        <v>1066</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1.5" x14ac:dyDescent="0.25">
      <c r="A773" s="12">
        <v>756</v>
      </c>
      <c r="B773" s="10" t="s">
        <v>1015</v>
      </c>
      <c r="C773" s="11" t="s">
        <v>1080</v>
      </c>
      <c r="D773" s="9"/>
      <c r="E773" s="9">
        <v>148</v>
      </c>
      <c r="F773" s="10" t="s">
        <v>1066</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1.5" x14ac:dyDescent="0.25">
      <c r="A774" s="12">
        <v>757</v>
      </c>
      <c r="B774" s="10" t="s">
        <v>1015</v>
      </c>
      <c r="C774" s="11" t="s">
        <v>1080</v>
      </c>
      <c r="D774" s="9"/>
      <c r="E774" s="9">
        <v>148</v>
      </c>
      <c r="F774" s="10" t="s">
        <v>1066</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1.5" x14ac:dyDescent="0.25">
      <c r="A775" s="12">
        <v>758</v>
      </c>
      <c r="B775" s="10" t="s">
        <v>1015</v>
      </c>
      <c r="C775" s="11" t="s">
        <v>1080</v>
      </c>
      <c r="D775" s="9"/>
      <c r="E775" s="9">
        <v>148</v>
      </c>
      <c r="F775" s="10" t="s">
        <v>1066</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1.5" x14ac:dyDescent="0.25">
      <c r="A776" s="12">
        <v>759</v>
      </c>
      <c r="B776" s="10" t="s">
        <v>1015</v>
      </c>
      <c r="C776" s="11" t="s">
        <v>1080</v>
      </c>
      <c r="D776" s="9"/>
      <c r="E776" s="9">
        <v>148</v>
      </c>
      <c r="F776" s="10" t="s">
        <v>1066</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1.5" x14ac:dyDescent="0.25">
      <c r="A777" s="12">
        <v>760</v>
      </c>
      <c r="B777" s="10" t="s">
        <v>1015</v>
      </c>
      <c r="C777" s="11" t="s">
        <v>1080</v>
      </c>
      <c r="D777" s="9"/>
      <c r="E777" s="9">
        <v>148</v>
      </c>
      <c r="F777" s="10" t="s">
        <v>1066</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1.5" x14ac:dyDescent="0.25">
      <c r="A778" s="12">
        <v>761</v>
      </c>
      <c r="B778" s="10" t="s">
        <v>1015</v>
      </c>
      <c r="C778" s="11" t="s">
        <v>1080</v>
      </c>
      <c r="D778" s="9"/>
      <c r="E778" s="9">
        <v>148</v>
      </c>
      <c r="F778" s="10" t="s">
        <v>1066</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1.5" x14ac:dyDescent="0.25">
      <c r="A779" s="12">
        <v>762</v>
      </c>
      <c r="B779" s="10" t="s">
        <v>1015</v>
      </c>
      <c r="C779" s="11" t="s">
        <v>1080</v>
      </c>
      <c r="D779" s="9"/>
      <c r="E779" s="9">
        <v>148</v>
      </c>
      <c r="F779" s="10" t="s">
        <v>1066</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1.5" x14ac:dyDescent="0.25">
      <c r="A780" s="12">
        <v>763</v>
      </c>
      <c r="B780" s="10" t="s">
        <v>1015</v>
      </c>
      <c r="C780" s="11" t="s">
        <v>1080</v>
      </c>
      <c r="D780" s="9"/>
      <c r="E780" s="9">
        <v>148</v>
      </c>
      <c r="F780" s="10" t="s">
        <v>1066</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1.5" x14ac:dyDescent="0.25">
      <c r="A781" s="12">
        <v>764</v>
      </c>
      <c r="B781" s="10" t="s">
        <v>1015</v>
      </c>
      <c r="C781" s="11" t="s">
        <v>1080</v>
      </c>
      <c r="D781" s="9"/>
      <c r="E781" s="9">
        <v>148</v>
      </c>
      <c r="F781" s="10" t="s">
        <v>1066</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1.5" x14ac:dyDescent="0.25">
      <c r="A782" s="12">
        <v>765</v>
      </c>
      <c r="B782" s="10" t="s">
        <v>1015</v>
      </c>
      <c r="C782" s="11" t="s">
        <v>1080</v>
      </c>
      <c r="D782" s="9"/>
      <c r="E782" s="9">
        <v>148</v>
      </c>
      <c r="F782" s="10" t="s">
        <v>1066</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1.5" x14ac:dyDescent="0.25">
      <c r="A783" s="12">
        <v>766</v>
      </c>
      <c r="B783" s="10" t="s">
        <v>1015</v>
      </c>
      <c r="C783" s="11" t="s">
        <v>586</v>
      </c>
      <c r="D783" s="9"/>
      <c r="E783" s="9">
        <v>178</v>
      </c>
      <c r="F783" s="10" t="s">
        <v>1066</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1.5" x14ac:dyDescent="0.25">
      <c r="A784" s="12">
        <v>767</v>
      </c>
      <c r="B784" s="10" t="s">
        <v>1015</v>
      </c>
      <c r="C784" s="11" t="s">
        <v>586</v>
      </c>
      <c r="D784" s="9"/>
      <c r="E784" s="9">
        <v>178</v>
      </c>
      <c r="F784" s="10" t="s">
        <v>1066</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1.5" x14ac:dyDescent="0.25">
      <c r="A785" s="12">
        <v>768</v>
      </c>
      <c r="B785" s="10" t="s">
        <v>1015</v>
      </c>
      <c r="C785" s="11" t="s">
        <v>586</v>
      </c>
      <c r="D785" s="9"/>
      <c r="E785" s="9">
        <v>178</v>
      </c>
      <c r="F785" s="10" t="s">
        <v>1066</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1.5" x14ac:dyDescent="0.25">
      <c r="A786" s="12">
        <v>769</v>
      </c>
      <c r="B786" s="10" t="s">
        <v>1015</v>
      </c>
      <c r="C786" s="11" t="s">
        <v>586</v>
      </c>
      <c r="D786" s="9"/>
      <c r="E786" s="9">
        <v>178</v>
      </c>
      <c r="F786" s="10" t="s">
        <v>1066</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1.5" x14ac:dyDescent="0.25">
      <c r="A787" s="12">
        <v>770</v>
      </c>
      <c r="B787" s="10" t="s">
        <v>1015</v>
      </c>
      <c r="C787" s="11" t="s">
        <v>586</v>
      </c>
      <c r="D787" s="9"/>
      <c r="E787" s="9">
        <v>178</v>
      </c>
      <c r="F787" s="10" t="s">
        <v>1066</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1.5" x14ac:dyDescent="0.25">
      <c r="A788" s="12">
        <v>771</v>
      </c>
      <c r="B788" s="10" t="s">
        <v>1015</v>
      </c>
      <c r="C788" s="11" t="s">
        <v>586</v>
      </c>
      <c r="D788" s="9"/>
      <c r="E788" s="9">
        <v>178</v>
      </c>
      <c r="F788" s="10" t="s">
        <v>1066</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1.5" x14ac:dyDescent="0.25">
      <c r="A789" s="12">
        <v>772</v>
      </c>
      <c r="B789" s="10" t="s">
        <v>1015</v>
      </c>
      <c r="C789" s="11" t="s">
        <v>586</v>
      </c>
      <c r="D789" s="9"/>
      <c r="E789" s="9">
        <v>178</v>
      </c>
      <c r="F789" s="10" t="s">
        <v>1066</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1.5" x14ac:dyDescent="0.25">
      <c r="A790" s="12">
        <v>773</v>
      </c>
      <c r="B790" s="10" t="s">
        <v>1015</v>
      </c>
      <c r="C790" s="11" t="s">
        <v>586</v>
      </c>
      <c r="D790" s="9"/>
      <c r="E790" s="9">
        <v>178</v>
      </c>
      <c r="F790" s="10" t="s">
        <v>1066</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1.5" x14ac:dyDescent="0.25">
      <c r="A791" s="12">
        <v>774</v>
      </c>
      <c r="B791" s="10" t="s">
        <v>1015</v>
      </c>
      <c r="C791" s="11" t="s">
        <v>586</v>
      </c>
      <c r="D791" s="9"/>
      <c r="E791" s="9">
        <v>178</v>
      </c>
      <c r="F791" s="10" t="s">
        <v>1066</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1.5" x14ac:dyDescent="0.25">
      <c r="A792" s="12">
        <v>775</v>
      </c>
      <c r="B792" s="10" t="s">
        <v>1015</v>
      </c>
      <c r="C792" s="11" t="s">
        <v>586</v>
      </c>
      <c r="D792" s="9"/>
      <c r="E792" s="9">
        <v>178</v>
      </c>
      <c r="F792" s="10" t="s">
        <v>1066</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1.5" x14ac:dyDescent="0.25">
      <c r="A793" s="12">
        <v>776</v>
      </c>
      <c r="B793" s="10" t="s">
        <v>1015</v>
      </c>
      <c r="C793" s="11" t="s">
        <v>586</v>
      </c>
      <c r="D793" s="9"/>
      <c r="E793" s="9">
        <v>178</v>
      </c>
      <c r="F793" s="10" t="s">
        <v>1066</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1.5" x14ac:dyDescent="0.25">
      <c r="A794" s="12">
        <v>777</v>
      </c>
      <c r="B794" s="10" t="s">
        <v>1015</v>
      </c>
      <c r="C794" s="11" t="s">
        <v>586</v>
      </c>
      <c r="D794" s="9"/>
      <c r="E794" s="9">
        <v>178</v>
      </c>
      <c r="F794" s="10" t="s">
        <v>1066</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1.5" x14ac:dyDescent="0.25">
      <c r="A795" s="12">
        <v>778</v>
      </c>
      <c r="B795" s="10" t="s">
        <v>1015</v>
      </c>
      <c r="C795" s="11" t="s">
        <v>586</v>
      </c>
      <c r="D795" s="9"/>
      <c r="E795" s="9">
        <v>178</v>
      </c>
      <c r="F795" s="10" t="s">
        <v>1066</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1.5" x14ac:dyDescent="0.25">
      <c r="A796" s="12">
        <v>779</v>
      </c>
      <c r="B796" s="10" t="s">
        <v>1015</v>
      </c>
      <c r="C796" s="11" t="s">
        <v>586</v>
      </c>
      <c r="D796" s="9"/>
      <c r="E796" s="9">
        <v>178</v>
      </c>
      <c r="F796" s="10" t="s">
        <v>1066</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1.5" x14ac:dyDescent="0.25">
      <c r="A797" s="12">
        <v>780</v>
      </c>
      <c r="B797" s="10" t="s">
        <v>1015</v>
      </c>
      <c r="C797" s="11" t="s">
        <v>586</v>
      </c>
      <c r="D797" s="9"/>
      <c r="E797" s="9">
        <v>178</v>
      </c>
      <c r="F797" s="10" t="s">
        <v>1066</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1.5" x14ac:dyDescent="0.25">
      <c r="A798" s="12">
        <v>781</v>
      </c>
      <c r="B798" s="10" t="s">
        <v>1015</v>
      </c>
      <c r="C798" s="11" t="s">
        <v>1081</v>
      </c>
      <c r="D798" s="9"/>
      <c r="E798" s="9">
        <v>180</v>
      </c>
      <c r="F798" s="10" t="s">
        <v>1066</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1.5" x14ac:dyDescent="0.25">
      <c r="A799" s="12">
        <v>782</v>
      </c>
      <c r="B799" s="10" t="s">
        <v>1015</v>
      </c>
      <c r="C799" s="11" t="s">
        <v>1081</v>
      </c>
      <c r="D799" s="9"/>
      <c r="E799" s="9">
        <v>180</v>
      </c>
      <c r="F799" s="10" t="s">
        <v>1066</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1.5" x14ac:dyDescent="0.25">
      <c r="A800" s="12">
        <v>783</v>
      </c>
      <c r="B800" s="10" t="s">
        <v>1015</v>
      </c>
      <c r="C800" s="11" t="s">
        <v>1081</v>
      </c>
      <c r="D800" s="9"/>
      <c r="E800" s="9">
        <v>180</v>
      </c>
      <c r="F800" s="10" t="s">
        <v>1066</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1.5" x14ac:dyDescent="0.25">
      <c r="A801" s="12">
        <v>784</v>
      </c>
      <c r="B801" s="10" t="s">
        <v>1015</v>
      </c>
      <c r="C801" s="11" t="s">
        <v>1081</v>
      </c>
      <c r="D801" s="9"/>
      <c r="E801" s="9">
        <v>180</v>
      </c>
      <c r="F801" s="10" t="s">
        <v>1066</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1.5" x14ac:dyDescent="0.25">
      <c r="A802" s="12">
        <v>785</v>
      </c>
      <c r="B802" s="10" t="s">
        <v>1015</v>
      </c>
      <c r="C802" s="11" t="s">
        <v>1081</v>
      </c>
      <c r="D802" s="9"/>
      <c r="E802" s="9">
        <v>180</v>
      </c>
      <c r="F802" s="10" t="s">
        <v>1066</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1.5" x14ac:dyDescent="0.25">
      <c r="A803" s="12">
        <v>786</v>
      </c>
      <c r="B803" s="10" t="s">
        <v>1015</v>
      </c>
      <c r="C803" s="11" t="s">
        <v>1081</v>
      </c>
      <c r="D803" s="9"/>
      <c r="E803" s="9">
        <v>180</v>
      </c>
      <c r="F803" s="10" t="s">
        <v>1066</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1.5" x14ac:dyDescent="0.25">
      <c r="A804" s="12">
        <v>787</v>
      </c>
      <c r="B804" s="10" t="s">
        <v>1015</v>
      </c>
      <c r="C804" s="11" t="s">
        <v>1081</v>
      </c>
      <c r="D804" s="9"/>
      <c r="E804" s="9">
        <v>180</v>
      </c>
      <c r="F804" s="10" t="s">
        <v>1066</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1.5" x14ac:dyDescent="0.25">
      <c r="A805" s="12">
        <v>788</v>
      </c>
      <c r="B805" s="10" t="s">
        <v>1015</v>
      </c>
      <c r="C805" s="11" t="s">
        <v>1081</v>
      </c>
      <c r="D805" s="9"/>
      <c r="E805" s="9">
        <v>180</v>
      </c>
      <c r="F805" s="10" t="s">
        <v>1066</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1.5" x14ac:dyDescent="0.25">
      <c r="A806" s="12">
        <v>789</v>
      </c>
      <c r="B806" s="10" t="s">
        <v>1015</v>
      </c>
      <c r="C806" s="11" t="s">
        <v>1081</v>
      </c>
      <c r="D806" s="9"/>
      <c r="E806" s="9">
        <v>180</v>
      </c>
      <c r="F806" s="10" t="s">
        <v>1066</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1.5" x14ac:dyDescent="0.25">
      <c r="A807" s="12">
        <v>790</v>
      </c>
      <c r="B807" s="10" t="s">
        <v>1015</v>
      </c>
      <c r="C807" s="11" t="s">
        <v>1081</v>
      </c>
      <c r="D807" s="9"/>
      <c r="E807" s="9">
        <v>180</v>
      </c>
      <c r="F807" s="10" t="s">
        <v>1066</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1.5" x14ac:dyDescent="0.25">
      <c r="A808" s="12">
        <v>791</v>
      </c>
      <c r="B808" s="10" t="s">
        <v>1015</v>
      </c>
      <c r="C808" s="11" t="s">
        <v>1081</v>
      </c>
      <c r="D808" s="9"/>
      <c r="E808" s="9">
        <v>180</v>
      </c>
      <c r="F808" s="10" t="s">
        <v>1066</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1.5" x14ac:dyDescent="0.25">
      <c r="A809" s="12">
        <v>792</v>
      </c>
      <c r="B809" s="10" t="s">
        <v>1015</v>
      </c>
      <c r="C809" s="11" t="s">
        <v>1081</v>
      </c>
      <c r="D809" s="9"/>
      <c r="E809" s="9">
        <v>180</v>
      </c>
      <c r="F809" s="10" t="s">
        <v>1066</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1.5" x14ac:dyDescent="0.25">
      <c r="A810" s="12">
        <v>793</v>
      </c>
      <c r="B810" s="10" t="s">
        <v>1015</v>
      </c>
      <c r="C810" s="11" t="s">
        <v>1081</v>
      </c>
      <c r="D810" s="9"/>
      <c r="E810" s="9">
        <v>180</v>
      </c>
      <c r="F810" s="10" t="s">
        <v>1066</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1.5" x14ac:dyDescent="0.25">
      <c r="A811" s="12">
        <v>794</v>
      </c>
      <c r="B811" s="10" t="s">
        <v>1015</v>
      </c>
      <c r="C811" s="11" t="s">
        <v>1081</v>
      </c>
      <c r="D811" s="9"/>
      <c r="E811" s="9">
        <v>180</v>
      </c>
      <c r="F811" s="10" t="s">
        <v>1066</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1.5" x14ac:dyDescent="0.25">
      <c r="A812" s="12">
        <v>795</v>
      </c>
      <c r="B812" s="10" t="s">
        <v>1015</v>
      </c>
      <c r="C812" s="11" t="s">
        <v>1081</v>
      </c>
      <c r="D812" s="9"/>
      <c r="E812" s="9">
        <v>180</v>
      </c>
      <c r="F812" s="10" t="s">
        <v>1066</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1.5" x14ac:dyDescent="0.25">
      <c r="A813" s="12">
        <v>796</v>
      </c>
      <c r="B813" s="10" t="s">
        <v>1015</v>
      </c>
      <c r="C813" s="11" t="s">
        <v>1082</v>
      </c>
      <c r="D813" s="9"/>
      <c r="E813" s="9">
        <v>226</v>
      </c>
      <c r="F813" s="10" t="s">
        <v>1066</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1.5" x14ac:dyDescent="0.25">
      <c r="A814" s="12">
        <v>797</v>
      </c>
      <c r="B814" s="10" t="s">
        <v>1015</v>
      </c>
      <c r="C814" s="11" t="s">
        <v>1082</v>
      </c>
      <c r="D814" s="9"/>
      <c r="E814" s="9">
        <v>226</v>
      </c>
      <c r="F814" s="10" t="s">
        <v>1066</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1.5" x14ac:dyDescent="0.25">
      <c r="A815" s="12">
        <v>798</v>
      </c>
      <c r="B815" s="10" t="s">
        <v>1015</v>
      </c>
      <c r="C815" s="11" t="s">
        <v>1082</v>
      </c>
      <c r="D815" s="9"/>
      <c r="E815" s="9">
        <v>226</v>
      </c>
      <c r="F815" s="10" t="s">
        <v>1066</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1.5" x14ac:dyDescent="0.25">
      <c r="A816" s="12">
        <v>799</v>
      </c>
      <c r="B816" s="10" t="s">
        <v>1015</v>
      </c>
      <c r="C816" s="11" t="s">
        <v>1082</v>
      </c>
      <c r="D816" s="9"/>
      <c r="E816" s="9">
        <v>226</v>
      </c>
      <c r="F816" s="10" t="s">
        <v>1066</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1.5" x14ac:dyDescent="0.25">
      <c r="A817" s="12">
        <v>800</v>
      </c>
      <c r="B817" s="10" t="s">
        <v>1015</v>
      </c>
      <c r="C817" s="11" t="s">
        <v>1082</v>
      </c>
      <c r="D817" s="9"/>
      <c r="E817" s="9">
        <v>226</v>
      </c>
      <c r="F817" s="10" t="s">
        <v>1066</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1.5" x14ac:dyDescent="0.25">
      <c r="A818" s="12">
        <v>801</v>
      </c>
      <c r="B818" s="10" t="s">
        <v>1015</v>
      </c>
      <c r="C818" s="11" t="s">
        <v>1082</v>
      </c>
      <c r="D818" s="9"/>
      <c r="E818" s="9">
        <v>226</v>
      </c>
      <c r="F818" s="10" t="s">
        <v>1066</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1.5" x14ac:dyDescent="0.25">
      <c r="A819" s="12">
        <v>802</v>
      </c>
      <c r="B819" s="10" t="s">
        <v>1015</v>
      </c>
      <c r="C819" s="11" t="s">
        <v>1082</v>
      </c>
      <c r="D819" s="9"/>
      <c r="E819" s="9">
        <v>226</v>
      </c>
      <c r="F819" s="10" t="s">
        <v>1066</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1.5" x14ac:dyDescent="0.25">
      <c r="A820" s="12">
        <v>803</v>
      </c>
      <c r="B820" s="10" t="s">
        <v>1015</v>
      </c>
      <c r="C820" s="11" t="s">
        <v>1082</v>
      </c>
      <c r="D820" s="9"/>
      <c r="E820" s="9">
        <v>226</v>
      </c>
      <c r="F820" s="10" t="s">
        <v>1066</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1.5" x14ac:dyDescent="0.25">
      <c r="A821" s="12">
        <v>804</v>
      </c>
      <c r="B821" s="10" t="s">
        <v>1015</v>
      </c>
      <c r="C821" s="11" t="s">
        <v>1082</v>
      </c>
      <c r="D821" s="9"/>
      <c r="E821" s="9">
        <v>226</v>
      </c>
      <c r="F821" s="10" t="s">
        <v>1066</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1.5" x14ac:dyDescent="0.25">
      <c r="A822" s="12">
        <v>805</v>
      </c>
      <c r="B822" s="10" t="s">
        <v>1015</v>
      </c>
      <c r="C822" s="11" t="s">
        <v>1082</v>
      </c>
      <c r="D822" s="9"/>
      <c r="E822" s="9">
        <v>226</v>
      </c>
      <c r="F822" s="10" t="s">
        <v>1066</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1.5" x14ac:dyDescent="0.25">
      <c r="A823" s="12">
        <v>806</v>
      </c>
      <c r="B823" s="10" t="s">
        <v>1015</v>
      </c>
      <c r="C823" s="11" t="s">
        <v>1082</v>
      </c>
      <c r="D823" s="9"/>
      <c r="E823" s="9">
        <v>226</v>
      </c>
      <c r="F823" s="10" t="s">
        <v>1066</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1.5" x14ac:dyDescent="0.25">
      <c r="A824" s="12">
        <v>807</v>
      </c>
      <c r="B824" s="10" t="s">
        <v>1015</v>
      </c>
      <c r="C824" s="11" t="s">
        <v>1082</v>
      </c>
      <c r="D824" s="9"/>
      <c r="E824" s="9">
        <v>226</v>
      </c>
      <c r="F824" s="10" t="s">
        <v>1066</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1.5" x14ac:dyDescent="0.25">
      <c r="A825" s="12">
        <v>808</v>
      </c>
      <c r="B825" s="10" t="s">
        <v>1015</v>
      </c>
      <c r="C825" s="11" t="s">
        <v>1082</v>
      </c>
      <c r="D825" s="9"/>
      <c r="E825" s="9">
        <v>226</v>
      </c>
      <c r="F825" s="10" t="s">
        <v>1066</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1.5" x14ac:dyDescent="0.25">
      <c r="A826" s="12">
        <v>809</v>
      </c>
      <c r="B826" s="10" t="s">
        <v>1015</v>
      </c>
      <c r="C826" s="11" t="s">
        <v>1082</v>
      </c>
      <c r="D826" s="9"/>
      <c r="E826" s="9">
        <v>226</v>
      </c>
      <c r="F826" s="10" t="s">
        <v>1066</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1.5" x14ac:dyDescent="0.25">
      <c r="A827" s="12">
        <v>810</v>
      </c>
      <c r="B827" s="10" t="s">
        <v>1015</v>
      </c>
      <c r="C827" s="11" t="s">
        <v>1082</v>
      </c>
      <c r="D827" s="9"/>
      <c r="E827" s="9">
        <v>226</v>
      </c>
      <c r="F827" s="10" t="s">
        <v>1066</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1.5" x14ac:dyDescent="0.25">
      <c r="A828" s="12">
        <v>811</v>
      </c>
      <c r="B828" s="10" t="s">
        <v>1015</v>
      </c>
      <c r="C828" s="11" t="s">
        <v>1083</v>
      </c>
      <c r="D828" s="9"/>
      <c r="E828" s="9">
        <v>266</v>
      </c>
      <c r="F828" s="10" t="s">
        <v>1066</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1.5" x14ac:dyDescent="0.25">
      <c r="A829" s="12">
        <v>812</v>
      </c>
      <c r="B829" s="10" t="s">
        <v>1015</v>
      </c>
      <c r="C829" s="11" t="s">
        <v>1083</v>
      </c>
      <c r="D829" s="9"/>
      <c r="E829" s="9">
        <v>266</v>
      </c>
      <c r="F829" s="10" t="s">
        <v>1066</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1.5" x14ac:dyDescent="0.25">
      <c r="A830" s="12">
        <v>813</v>
      </c>
      <c r="B830" s="10" t="s">
        <v>1015</v>
      </c>
      <c r="C830" s="11" t="s">
        <v>1083</v>
      </c>
      <c r="D830" s="9"/>
      <c r="E830" s="9">
        <v>266</v>
      </c>
      <c r="F830" s="10" t="s">
        <v>1066</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1.5" x14ac:dyDescent="0.25">
      <c r="A831" s="12">
        <v>814</v>
      </c>
      <c r="B831" s="10" t="s">
        <v>1015</v>
      </c>
      <c r="C831" s="11" t="s">
        <v>1083</v>
      </c>
      <c r="D831" s="9"/>
      <c r="E831" s="9">
        <v>266</v>
      </c>
      <c r="F831" s="10" t="s">
        <v>1066</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1.5" x14ac:dyDescent="0.25">
      <c r="A832" s="12">
        <v>815</v>
      </c>
      <c r="B832" s="10" t="s">
        <v>1015</v>
      </c>
      <c r="C832" s="11" t="s">
        <v>1083</v>
      </c>
      <c r="D832" s="9"/>
      <c r="E832" s="9">
        <v>266</v>
      </c>
      <c r="F832" s="10" t="s">
        <v>1066</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1.5" x14ac:dyDescent="0.25">
      <c r="A833" s="12">
        <v>816</v>
      </c>
      <c r="B833" s="10" t="s">
        <v>1015</v>
      </c>
      <c r="C833" s="11" t="s">
        <v>1083</v>
      </c>
      <c r="D833" s="9"/>
      <c r="E833" s="9">
        <v>266</v>
      </c>
      <c r="F833" s="10" t="s">
        <v>1066</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1.5" x14ac:dyDescent="0.25">
      <c r="A834" s="12">
        <v>817</v>
      </c>
      <c r="B834" s="10" t="s">
        <v>1015</v>
      </c>
      <c r="C834" s="11" t="s">
        <v>1083</v>
      </c>
      <c r="D834" s="9"/>
      <c r="E834" s="9">
        <v>266</v>
      </c>
      <c r="F834" s="10" t="s">
        <v>1066</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1.5" x14ac:dyDescent="0.25">
      <c r="A835" s="12">
        <v>818</v>
      </c>
      <c r="B835" s="10" t="s">
        <v>1015</v>
      </c>
      <c r="C835" s="11" t="s">
        <v>1083</v>
      </c>
      <c r="D835" s="9"/>
      <c r="E835" s="9">
        <v>266</v>
      </c>
      <c r="F835" s="10" t="s">
        <v>1066</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1.5" x14ac:dyDescent="0.25">
      <c r="A836" s="12">
        <v>819</v>
      </c>
      <c r="B836" s="10" t="s">
        <v>1015</v>
      </c>
      <c r="C836" s="11" t="s">
        <v>1083</v>
      </c>
      <c r="D836" s="9"/>
      <c r="E836" s="9">
        <v>266</v>
      </c>
      <c r="F836" s="10" t="s">
        <v>1066</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1.5" x14ac:dyDescent="0.25">
      <c r="A837" s="12">
        <v>820</v>
      </c>
      <c r="B837" s="10" t="s">
        <v>1015</v>
      </c>
      <c r="C837" s="11" t="s">
        <v>1083</v>
      </c>
      <c r="D837" s="9"/>
      <c r="E837" s="9">
        <v>266</v>
      </c>
      <c r="F837" s="10" t="s">
        <v>1066</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1.5" x14ac:dyDescent="0.25">
      <c r="A838" s="12">
        <v>821</v>
      </c>
      <c r="B838" s="10" t="s">
        <v>1015</v>
      </c>
      <c r="C838" s="11" t="s">
        <v>1083</v>
      </c>
      <c r="D838" s="9"/>
      <c r="E838" s="9">
        <v>266</v>
      </c>
      <c r="F838" s="10" t="s">
        <v>1066</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1.5" x14ac:dyDescent="0.25">
      <c r="A839" s="12">
        <v>822</v>
      </c>
      <c r="B839" s="10" t="s">
        <v>1015</v>
      </c>
      <c r="C839" s="11" t="s">
        <v>1083</v>
      </c>
      <c r="D839" s="9"/>
      <c r="E839" s="9">
        <v>266</v>
      </c>
      <c r="F839" s="10" t="s">
        <v>1066</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1.5" x14ac:dyDescent="0.25">
      <c r="A840" s="12">
        <v>823</v>
      </c>
      <c r="B840" s="10" t="s">
        <v>1015</v>
      </c>
      <c r="C840" s="11" t="s">
        <v>1083</v>
      </c>
      <c r="D840" s="9"/>
      <c r="E840" s="9">
        <v>266</v>
      </c>
      <c r="F840" s="10" t="s">
        <v>1066</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1.5" x14ac:dyDescent="0.25">
      <c r="A841" s="12">
        <v>824</v>
      </c>
      <c r="B841" s="10" t="s">
        <v>1015</v>
      </c>
      <c r="C841" s="11" t="s">
        <v>1083</v>
      </c>
      <c r="D841" s="9"/>
      <c r="E841" s="9">
        <v>266</v>
      </c>
      <c r="F841" s="10" t="s">
        <v>1066</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1.5" x14ac:dyDescent="0.25">
      <c r="A842" s="12">
        <v>825</v>
      </c>
      <c r="B842" s="10" t="s">
        <v>1015</v>
      </c>
      <c r="C842" s="11" t="s">
        <v>1083</v>
      </c>
      <c r="D842" s="9"/>
      <c r="E842" s="9">
        <v>266</v>
      </c>
      <c r="F842" s="10" t="s">
        <v>1066</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1.5" x14ac:dyDescent="0.25">
      <c r="A843" s="12">
        <v>826</v>
      </c>
      <c r="B843" s="10" t="s">
        <v>1015</v>
      </c>
      <c r="C843" s="11" t="s">
        <v>1084</v>
      </c>
      <c r="D843" s="9"/>
      <c r="E843" s="9">
        <v>678</v>
      </c>
      <c r="F843" s="10" t="s">
        <v>1066</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1.5" x14ac:dyDescent="0.25">
      <c r="A844" s="12">
        <v>827</v>
      </c>
      <c r="B844" s="10" t="s">
        <v>1015</v>
      </c>
      <c r="C844" s="11" t="s">
        <v>1084</v>
      </c>
      <c r="D844" s="9"/>
      <c r="E844" s="9">
        <v>678</v>
      </c>
      <c r="F844" s="10" t="s">
        <v>1066</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1.5" x14ac:dyDescent="0.25">
      <c r="A845" s="12">
        <v>828</v>
      </c>
      <c r="B845" s="10" t="s">
        <v>1015</v>
      </c>
      <c r="C845" s="11" t="s">
        <v>1084</v>
      </c>
      <c r="D845" s="9"/>
      <c r="E845" s="9">
        <v>678</v>
      </c>
      <c r="F845" s="10" t="s">
        <v>1066</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1.5" x14ac:dyDescent="0.25">
      <c r="A846" s="12">
        <v>829</v>
      </c>
      <c r="B846" s="10" t="s">
        <v>1015</v>
      </c>
      <c r="C846" s="11" t="s">
        <v>1084</v>
      </c>
      <c r="D846" s="9"/>
      <c r="E846" s="9">
        <v>678</v>
      </c>
      <c r="F846" s="10" t="s">
        <v>1066</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1.5" x14ac:dyDescent="0.25">
      <c r="A847" s="12">
        <v>830</v>
      </c>
      <c r="B847" s="10" t="s">
        <v>1015</v>
      </c>
      <c r="C847" s="11" t="s">
        <v>1084</v>
      </c>
      <c r="D847" s="9"/>
      <c r="E847" s="9">
        <v>678</v>
      </c>
      <c r="F847" s="10" t="s">
        <v>1066</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1.5" x14ac:dyDescent="0.25">
      <c r="A848" s="12">
        <v>831</v>
      </c>
      <c r="B848" s="10" t="s">
        <v>1015</v>
      </c>
      <c r="C848" s="11" t="s">
        <v>1084</v>
      </c>
      <c r="D848" s="9"/>
      <c r="E848" s="9">
        <v>678</v>
      </c>
      <c r="F848" s="10" t="s">
        <v>1066</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1.5" x14ac:dyDescent="0.25">
      <c r="A849" s="12">
        <v>832</v>
      </c>
      <c r="B849" s="10" t="s">
        <v>1015</v>
      </c>
      <c r="C849" s="11" t="s">
        <v>1084</v>
      </c>
      <c r="D849" s="9"/>
      <c r="E849" s="9">
        <v>678</v>
      </c>
      <c r="F849" s="10" t="s">
        <v>1066</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1.5" x14ac:dyDescent="0.25">
      <c r="A850" s="12">
        <v>833</v>
      </c>
      <c r="B850" s="10" t="s">
        <v>1015</v>
      </c>
      <c r="C850" s="11" t="s">
        <v>1084</v>
      </c>
      <c r="D850" s="9"/>
      <c r="E850" s="9">
        <v>678</v>
      </c>
      <c r="F850" s="10" t="s">
        <v>1066</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1.5" x14ac:dyDescent="0.25">
      <c r="A851" s="12">
        <v>834</v>
      </c>
      <c r="B851" s="10" t="s">
        <v>1015</v>
      </c>
      <c r="C851" s="11" t="s">
        <v>1084</v>
      </c>
      <c r="D851" s="9"/>
      <c r="E851" s="9">
        <v>678</v>
      </c>
      <c r="F851" s="10" t="s">
        <v>1066</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1.5" x14ac:dyDescent="0.25">
      <c r="A852" s="12">
        <v>835</v>
      </c>
      <c r="B852" s="10" t="s">
        <v>1015</v>
      </c>
      <c r="C852" s="11" t="s">
        <v>1084</v>
      </c>
      <c r="D852" s="9"/>
      <c r="E852" s="9">
        <v>678</v>
      </c>
      <c r="F852" s="10" t="s">
        <v>1066</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1.5" x14ac:dyDescent="0.25">
      <c r="A853" s="12">
        <v>836</v>
      </c>
      <c r="B853" s="10" t="s">
        <v>1015</v>
      </c>
      <c r="C853" s="11" t="s">
        <v>1084</v>
      </c>
      <c r="D853" s="9"/>
      <c r="E853" s="9">
        <v>678</v>
      </c>
      <c r="F853" s="10" t="s">
        <v>1066</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1.5" x14ac:dyDescent="0.25">
      <c r="A854" s="12">
        <v>837</v>
      </c>
      <c r="B854" s="10" t="s">
        <v>1015</v>
      </c>
      <c r="C854" s="11" t="s">
        <v>1084</v>
      </c>
      <c r="D854" s="9"/>
      <c r="E854" s="9">
        <v>678</v>
      </c>
      <c r="F854" s="10" t="s">
        <v>1066</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1.5" x14ac:dyDescent="0.25">
      <c r="A855" s="12">
        <v>838</v>
      </c>
      <c r="B855" s="10" t="s">
        <v>1015</v>
      </c>
      <c r="C855" s="11" t="s">
        <v>1084</v>
      </c>
      <c r="D855" s="9"/>
      <c r="E855" s="9">
        <v>678</v>
      </c>
      <c r="F855" s="10" t="s">
        <v>1066</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1.5" x14ac:dyDescent="0.25">
      <c r="A856" s="12">
        <v>839</v>
      </c>
      <c r="B856" s="10" t="s">
        <v>1015</v>
      </c>
      <c r="C856" s="11" t="s">
        <v>1084</v>
      </c>
      <c r="D856" s="9"/>
      <c r="E856" s="9">
        <v>678</v>
      </c>
      <c r="F856" s="10" t="s">
        <v>1066</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1.5" x14ac:dyDescent="0.25">
      <c r="A857" s="12">
        <v>840</v>
      </c>
      <c r="B857" s="10" t="s">
        <v>1015</v>
      </c>
      <c r="C857" s="11" t="s">
        <v>1084</v>
      </c>
      <c r="D857" s="9"/>
      <c r="E857" s="9">
        <v>678</v>
      </c>
      <c r="F857" s="10" t="s">
        <v>1066</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1.5" x14ac:dyDescent="0.25">
      <c r="A858" s="23">
        <v>841</v>
      </c>
      <c r="B858" s="21" t="s">
        <v>1015</v>
      </c>
      <c r="C858" s="29" t="s">
        <v>1085</v>
      </c>
      <c r="D858" s="20"/>
      <c r="E858" s="20">
        <v>913</v>
      </c>
      <c r="F858" s="21" t="s">
        <v>1065</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1.5" x14ac:dyDescent="0.25">
      <c r="A859" s="23">
        <v>842</v>
      </c>
      <c r="B859" s="21" t="s">
        <v>1015</v>
      </c>
      <c r="C859" s="29" t="s">
        <v>1085</v>
      </c>
      <c r="D859" s="20"/>
      <c r="E859" s="20">
        <v>913</v>
      </c>
      <c r="F859" s="21" t="s">
        <v>1065</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1.5" x14ac:dyDescent="0.25">
      <c r="A860" s="23">
        <v>843</v>
      </c>
      <c r="B860" s="21" t="s">
        <v>1015</v>
      </c>
      <c r="C860" s="29" t="s">
        <v>1085</v>
      </c>
      <c r="D860" s="20"/>
      <c r="E860" s="20">
        <v>913</v>
      </c>
      <c r="F860" s="21" t="s">
        <v>1065</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1.5" x14ac:dyDescent="0.25">
      <c r="A861" s="23">
        <v>844</v>
      </c>
      <c r="B861" s="21" t="s">
        <v>1015</v>
      </c>
      <c r="C861" s="29" t="s">
        <v>1085</v>
      </c>
      <c r="D861" s="20"/>
      <c r="E861" s="20">
        <v>913</v>
      </c>
      <c r="F861" s="21" t="s">
        <v>1065</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1.5" x14ac:dyDescent="0.25">
      <c r="A862" s="23">
        <v>845</v>
      </c>
      <c r="B862" s="21" t="s">
        <v>1015</v>
      </c>
      <c r="C862" s="29" t="s">
        <v>1085</v>
      </c>
      <c r="D862" s="20"/>
      <c r="E862" s="20">
        <v>913</v>
      </c>
      <c r="F862" s="21" t="s">
        <v>1065</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1.5" x14ac:dyDescent="0.25">
      <c r="A863" s="23">
        <v>846</v>
      </c>
      <c r="B863" s="21" t="s">
        <v>1015</v>
      </c>
      <c r="C863" s="29" t="s">
        <v>1085</v>
      </c>
      <c r="D863" s="20"/>
      <c r="E863" s="20">
        <v>913</v>
      </c>
      <c r="F863" s="21" t="s">
        <v>1065</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1.5" x14ac:dyDescent="0.25">
      <c r="A864" s="23">
        <v>847</v>
      </c>
      <c r="B864" s="21" t="s">
        <v>1015</v>
      </c>
      <c r="C864" s="29" t="s">
        <v>1085</v>
      </c>
      <c r="D864" s="20"/>
      <c r="E864" s="20">
        <v>913</v>
      </c>
      <c r="F864" s="21" t="s">
        <v>1065</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1.5" x14ac:dyDescent="0.25">
      <c r="A865" s="23">
        <v>848</v>
      </c>
      <c r="B865" s="21" t="s">
        <v>1015</v>
      </c>
      <c r="C865" s="29" t="s">
        <v>1085</v>
      </c>
      <c r="D865" s="20"/>
      <c r="E865" s="20">
        <v>913</v>
      </c>
      <c r="F865" s="21" t="s">
        <v>1065</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1.5" x14ac:dyDescent="0.25">
      <c r="A866" s="23">
        <v>849</v>
      </c>
      <c r="B866" s="21" t="s">
        <v>1015</v>
      </c>
      <c r="C866" s="29" t="s">
        <v>1085</v>
      </c>
      <c r="D866" s="20"/>
      <c r="E866" s="20">
        <v>913</v>
      </c>
      <c r="F866" s="21" t="s">
        <v>1065</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1.5" x14ac:dyDescent="0.25">
      <c r="A867" s="23">
        <v>850</v>
      </c>
      <c r="B867" s="21" t="s">
        <v>1015</v>
      </c>
      <c r="C867" s="29" t="s">
        <v>1085</v>
      </c>
      <c r="D867" s="20"/>
      <c r="E867" s="20">
        <v>913</v>
      </c>
      <c r="F867" s="21" t="s">
        <v>1065</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1.5" x14ac:dyDescent="0.25">
      <c r="A868" s="23">
        <v>851</v>
      </c>
      <c r="B868" s="21" t="s">
        <v>1015</v>
      </c>
      <c r="C868" s="29" t="s">
        <v>1085</v>
      </c>
      <c r="D868" s="20"/>
      <c r="E868" s="20">
        <v>913</v>
      </c>
      <c r="F868" s="21" t="s">
        <v>1065</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1.5" x14ac:dyDescent="0.25">
      <c r="A869" s="23">
        <v>852</v>
      </c>
      <c r="B869" s="21" t="s">
        <v>1015</v>
      </c>
      <c r="C869" s="29" t="s">
        <v>1085</v>
      </c>
      <c r="D869" s="20"/>
      <c r="E869" s="20">
        <v>913</v>
      </c>
      <c r="F869" s="21" t="s">
        <v>1065</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1.5" x14ac:dyDescent="0.25">
      <c r="A870" s="23">
        <v>853</v>
      </c>
      <c r="B870" s="21" t="s">
        <v>1015</v>
      </c>
      <c r="C870" s="29" t="s">
        <v>1085</v>
      </c>
      <c r="D870" s="20"/>
      <c r="E870" s="20">
        <v>913</v>
      </c>
      <c r="F870" s="21" t="s">
        <v>1065</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1.5" x14ac:dyDescent="0.25">
      <c r="A871" s="23">
        <v>854</v>
      </c>
      <c r="B871" s="21" t="s">
        <v>1015</v>
      </c>
      <c r="C871" s="29" t="s">
        <v>1085</v>
      </c>
      <c r="D871" s="20"/>
      <c r="E871" s="20">
        <v>913</v>
      </c>
      <c r="F871" s="21" t="s">
        <v>1065</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1.5" x14ac:dyDescent="0.25">
      <c r="A872" s="23">
        <v>855</v>
      </c>
      <c r="B872" s="21" t="s">
        <v>1015</v>
      </c>
      <c r="C872" s="29" t="s">
        <v>1085</v>
      </c>
      <c r="D872" s="20"/>
      <c r="E872" s="20">
        <v>913</v>
      </c>
      <c r="F872" s="21" t="s">
        <v>1065</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1.5" x14ac:dyDescent="0.25">
      <c r="A873" s="12">
        <v>856</v>
      </c>
      <c r="B873" s="10" t="s">
        <v>1015</v>
      </c>
      <c r="C873" s="11" t="s">
        <v>580</v>
      </c>
      <c r="D873" s="9"/>
      <c r="E873" s="9">
        <v>72</v>
      </c>
      <c r="F873" s="10" t="s">
        <v>1066</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1.5" x14ac:dyDescent="0.25">
      <c r="A874" s="12">
        <v>857</v>
      </c>
      <c r="B874" s="10" t="s">
        <v>1015</v>
      </c>
      <c r="C874" s="11" t="s">
        <v>580</v>
      </c>
      <c r="D874" s="9"/>
      <c r="E874" s="9">
        <v>72</v>
      </c>
      <c r="F874" s="10" t="s">
        <v>1066</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1.5" x14ac:dyDescent="0.25">
      <c r="A875" s="12">
        <v>858</v>
      </c>
      <c r="B875" s="10" t="s">
        <v>1015</v>
      </c>
      <c r="C875" s="11" t="s">
        <v>580</v>
      </c>
      <c r="D875" s="9"/>
      <c r="E875" s="9">
        <v>72</v>
      </c>
      <c r="F875" s="10" t="s">
        <v>1066</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1.5" x14ac:dyDescent="0.25">
      <c r="A876" s="12">
        <v>859</v>
      </c>
      <c r="B876" s="10" t="s">
        <v>1015</v>
      </c>
      <c r="C876" s="11" t="s">
        <v>580</v>
      </c>
      <c r="D876" s="9"/>
      <c r="E876" s="9">
        <v>72</v>
      </c>
      <c r="F876" s="10" t="s">
        <v>1066</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1.5" x14ac:dyDescent="0.25">
      <c r="A877" s="12">
        <v>860</v>
      </c>
      <c r="B877" s="10" t="s">
        <v>1015</v>
      </c>
      <c r="C877" s="11" t="s">
        <v>580</v>
      </c>
      <c r="D877" s="9"/>
      <c r="E877" s="9">
        <v>72</v>
      </c>
      <c r="F877" s="10" t="s">
        <v>1066</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1.5" x14ac:dyDescent="0.25">
      <c r="A878" s="12">
        <v>861</v>
      </c>
      <c r="B878" s="10" t="s">
        <v>1015</v>
      </c>
      <c r="C878" s="11" t="s">
        <v>580</v>
      </c>
      <c r="D878" s="9"/>
      <c r="E878" s="9">
        <v>72</v>
      </c>
      <c r="F878" s="10" t="s">
        <v>1066</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1.5" x14ac:dyDescent="0.25">
      <c r="A879" s="12">
        <v>862</v>
      </c>
      <c r="B879" s="10" t="s">
        <v>1015</v>
      </c>
      <c r="C879" s="11" t="s">
        <v>580</v>
      </c>
      <c r="D879" s="9"/>
      <c r="E879" s="9">
        <v>72</v>
      </c>
      <c r="F879" s="10" t="s">
        <v>1066</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1.5" x14ac:dyDescent="0.25">
      <c r="A880" s="12">
        <v>863</v>
      </c>
      <c r="B880" s="10" t="s">
        <v>1015</v>
      </c>
      <c r="C880" s="11" t="s">
        <v>580</v>
      </c>
      <c r="D880" s="9"/>
      <c r="E880" s="9">
        <v>72</v>
      </c>
      <c r="F880" s="10" t="s">
        <v>1066</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1.5" x14ac:dyDescent="0.25">
      <c r="A881" s="12">
        <v>864</v>
      </c>
      <c r="B881" s="10" t="s">
        <v>1015</v>
      </c>
      <c r="C881" s="11" t="s">
        <v>580</v>
      </c>
      <c r="D881" s="9"/>
      <c r="E881" s="9">
        <v>72</v>
      </c>
      <c r="F881" s="10" t="s">
        <v>1066</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1.5" x14ac:dyDescent="0.25">
      <c r="A882" s="12">
        <v>865</v>
      </c>
      <c r="B882" s="10" t="s">
        <v>1015</v>
      </c>
      <c r="C882" s="11" t="s">
        <v>580</v>
      </c>
      <c r="D882" s="9"/>
      <c r="E882" s="9">
        <v>72</v>
      </c>
      <c r="F882" s="10" t="s">
        <v>1066</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1.5" x14ac:dyDescent="0.25">
      <c r="A883" s="12">
        <v>866</v>
      </c>
      <c r="B883" s="10" t="s">
        <v>1015</v>
      </c>
      <c r="C883" s="11" t="s">
        <v>580</v>
      </c>
      <c r="D883" s="9"/>
      <c r="E883" s="9">
        <v>72</v>
      </c>
      <c r="F883" s="10" t="s">
        <v>1066</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1.5" x14ac:dyDescent="0.25">
      <c r="A884" s="12">
        <v>867</v>
      </c>
      <c r="B884" s="10" t="s">
        <v>1015</v>
      </c>
      <c r="C884" s="11" t="s">
        <v>580</v>
      </c>
      <c r="D884" s="9"/>
      <c r="E884" s="9">
        <v>72</v>
      </c>
      <c r="F884" s="10" t="s">
        <v>1066</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1.5" x14ac:dyDescent="0.25">
      <c r="A885" s="12">
        <v>868</v>
      </c>
      <c r="B885" s="10" t="s">
        <v>1015</v>
      </c>
      <c r="C885" s="11" t="s">
        <v>580</v>
      </c>
      <c r="D885" s="9"/>
      <c r="E885" s="9">
        <v>72</v>
      </c>
      <c r="F885" s="10" t="s">
        <v>1066</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1.5" x14ac:dyDescent="0.25">
      <c r="A886" s="12">
        <v>869</v>
      </c>
      <c r="B886" s="10" t="s">
        <v>1015</v>
      </c>
      <c r="C886" s="11" t="s">
        <v>580</v>
      </c>
      <c r="D886" s="9"/>
      <c r="E886" s="9">
        <v>72</v>
      </c>
      <c r="F886" s="10" t="s">
        <v>1066</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1.5" x14ac:dyDescent="0.25">
      <c r="A887" s="12">
        <v>870</v>
      </c>
      <c r="B887" s="10" t="s">
        <v>1015</v>
      </c>
      <c r="C887" s="11" t="s">
        <v>580</v>
      </c>
      <c r="D887" s="9"/>
      <c r="E887" s="9">
        <v>72</v>
      </c>
      <c r="F887" s="10" t="s">
        <v>1066</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1.5" x14ac:dyDescent="0.25">
      <c r="A888" s="12">
        <v>871</v>
      </c>
      <c r="B888" s="10" t="s">
        <v>1015</v>
      </c>
      <c r="C888" s="11" t="s">
        <v>603</v>
      </c>
      <c r="D888" s="9"/>
      <c r="E888" s="9">
        <v>748</v>
      </c>
      <c r="F888" s="10" t="s">
        <v>1066</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1.5" x14ac:dyDescent="0.25">
      <c r="A889" s="12">
        <v>872</v>
      </c>
      <c r="B889" s="10" t="s">
        <v>1015</v>
      </c>
      <c r="C889" s="11" t="s">
        <v>603</v>
      </c>
      <c r="D889" s="9"/>
      <c r="E889" s="9">
        <v>748</v>
      </c>
      <c r="F889" s="10" t="s">
        <v>1066</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1.5" x14ac:dyDescent="0.25">
      <c r="A890" s="12">
        <v>873</v>
      </c>
      <c r="B890" s="10" t="s">
        <v>1015</v>
      </c>
      <c r="C890" s="11" t="s">
        <v>603</v>
      </c>
      <c r="D890" s="9"/>
      <c r="E890" s="9">
        <v>748</v>
      </c>
      <c r="F890" s="10" t="s">
        <v>1066</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1.5" x14ac:dyDescent="0.25">
      <c r="A891" s="12">
        <v>874</v>
      </c>
      <c r="B891" s="10" t="s">
        <v>1015</v>
      </c>
      <c r="C891" s="11" t="s">
        <v>603</v>
      </c>
      <c r="D891" s="9"/>
      <c r="E891" s="9">
        <v>748</v>
      </c>
      <c r="F891" s="10" t="s">
        <v>1066</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1.5" x14ac:dyDescent="0.25">
      <c r="A892" s="12">
        <v>875</v>
      </c>
      <c r="B892" s="10" t="s">
        <v>1015</v>
      </c>
      <c r="C892" s="11" t="s">
        <v>603</v>
      </c>
      <c r="D892" s="9"/>
      <c r="E892" s="9">
        <v>748</v>
      </c>
      <c r="F892" s="10" t="s">
        <v>1066</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1.5" x14ac:dyDescent="0.25">
      <c r="A893" s="12">
        <v>876</v>
      </c>
      <c r="B893" s="10" t="s">
        <v>1015</v>
      </c>
      <c r="C893" s="11" t="s">
        <v>603</v>
      </c>
      <c r="D893" s="9"/>
      <c r="E893" s="9">
        <v>748</v>
      </c>
      <c r="F893" s="10" t="s">
        <v>1066</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1.5" x14ac:dyDescent="0.25">
      <c r="A894" s="12">
        <v>877</v>
      </c>
      <c r="B894" s="10" t="s">
        <v>1015</v>
      </c>
      <c r="C894" s="11" t="s">
        <v>603</v>
      </c>
      <c r="D894" s="9"/>
      <c r="E894" s="9">
        <v>748</v>
      </c>
      <c r="F894" s="10" t="s">
        <v>1066</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1.5" x14ac:dyDescent="0.25">
      <c r="A895" s="12">
        <v>878</v>
      </c>
      <c r="B895" s="10" t="s">
        <v>1015</v>
      </c>
      <c r="C895" s="11" t="s">
        <v>603</v>
      </c>
      <c r="D895" s="9"/>
      <c r="E895" s="9">
        <v>748</v>
      </c>
      <c r="F895" s="10" t="s">
        <v>1066</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1.5" x14ac:dyDescent="0.25">
      <c r="A896" s="12">
        <v>879</v>
      </c>
      <c r="B896" s="10" t="s">
        <v>1015</v>
      </c>
      <c r="C896" s="11" t="s">
        <v>603</v>
      </c>
      <c r="D896" s="9"/>
      <c r="E896" s="9">
        <v>748</v>
      </c>
      <c r="F896" s="10" t="s">
        <v>1066</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1.5" x14ac:dyDescent="0.25">
      <c r="A897" s="12">
        <v>880</v>
      </c>
      <c r="B897" s="10" t="s">
        <v>1015</v>
      </c>
      <c r="C897" s="11" t="s">
        <v>603</v>
      </c>
      <c r="D897" s="9"/>
      <c r="E897" s="9">
        <v>748</v>
      </c>
      <c r="F897" s="10" t="s">
        <v>1066</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1.5" x14ac:dyDescent="0.25">
      <c r="A898" s="12">
        <v>881</v>
      </c>
      <c r="B898" s="10" t="s">
        <v>1015</v>
      </c>
      <c r="C898" s="11" t="s">
        <v>603</v>
      </c>
      <c r="D898" s="9"/>
      <c r="E898" s="9">
        <v>748</v>
      </c>
      <c r="F898" s="10" t="s">
        <v>1066</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1.5" x14ac:dyDescent="0.25">
      <c r="A899" s="12">
        <v>882</v>
      </c>
      <c r="B899" s="10" t="s">
        <v>1015</v>
      </c>
      <c r="C899" s="11" t="s">
        <v>603</v>
      </c>
      <c r="D899" s="9"/>
      <c r="E899" s="9">
        <v>748</v>
      </c>
      <c r="F899" s="10" t="s">
        <v>1066</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1.5" x14ac:dyDescent="0.25">
      <c r="A900" s="12">
        <v>883</v>
      </c>
      <c r="B900" s="10" t="s">
        <v>1015</v>
      </c>
      <c r="C900" s="11" t="s">
        <v>603</v>
      </c>
      <c r="D900" s="9"/>
      <c r="E900" s="9">
        <v>748</v>
      </c>
      <c r="F900" s="10" t="s">
        <v>1066</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1.5" x14ac:dyDescent="0.25">
      <c r="A901" s="12">
        <v>884</v>
      </c>
      <c r="B901" s="10" t="s">
        <v>1015</v>
      </c>
      <c r="C901" s="11" t="s">
        <v>603</v>
      </c>
      <c r="D901" s="9"/>
      <c r="E901" s="9">
        <v>748</v>
      </c>
      <c r="F901" s="10" t="s">
        <v>1066</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1.5" x14ac:dyDescent="0.25">
      <c r="A902" s="12">
        <v>885</v>
      </c>
      <c r="B902" s="10" t="s">
        <v>1015</v>
      </c>
      <c r="C902" s="11" t="s">
        <v>603</v>
      </c>
      <c r="D902" s="9"/>
      <c r="E902" s="9">
        <v>748</v>
      </c>
      <c r="F902" s="10" t="s">
        <v>1066</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1.5" x14ac:dyDescent="0.25">
      <c r="A903" s="12">
        <v>886</v>
      </c>
      <c r="B903" s="10" t="s">
        <v>1015</v>
      </c>
      <c r="C903" s="11" t="s">
        <v>1086</v>
      </c>
      <c r="D903" s="9"/>
      <c r="E903" s="9">
        <v>426</v>
      </c>
      <c r="F903" s="10" t="s">
        <v>1066</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1.5" x14ac:dyDescent="0.25">
      <c r="A904" s="12">
        <v>887</v>
      </c>
      <c r="B904" s="10" t="s">
        <v>1015</v>
      </c>
      <c r="C904" s="11" t="s">
        <v>1086</v>
      </c>
      <c r="D904" s="9"/>
      <c r="E904" s="9">
        <v>426</v>
      </c>
      <c r="F904" s="10" t="s">
        <v>1066</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1.5" x14ac:dyDescent="0.25">
      <c r="A905" s="12">
        <v>888</v>
      </c>
      <c r="B905" s="10" t="s">
        <v>1015</v>
      </c>
      <c r="C905" s="11" t="s">
        <v>1086</v>
      </c>
      <c r="D905" s="9"/>
      <c r="E905" s="9">
        <v>426</v>
      </c>
      <c r="F905" s="10" t="s">
        <v>1066</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1.5" x14ac:dyDescent="0.25">
      <c r="A906" s="12">
        <v>889</v>
      </c>
      <c r="B906" s="10" t="s">
        <v>1015</v>
      </c>
      <c r="C906" s="11" t="s">
        <v>1086</v>
      </c>
      <c r="D906" s="9"/>
      <c r="E906" s="9">
        <v>426</v>
      </c>
      <c r="F906" s="10" t="s">
        <v>1066</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1.5" x14ac:dyDescent="0.25">
      <c r="A907" s="12">
        <v>890</v>
      </c>
      <c r="B907" s="10" t="s">
        <v>1015</v>
      </c>
      <c r="C907" s="11" t="s">
        <v>1086</v>
      </c>
      <c r="D907" s="9"/>
      <c r="E907" s="9">
        <v>426</v>
      </c>
      <c r="F907" s="10" t="s">
        <v>1066</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1.5" x14ac:dyDescent="0.25">
      <c r="A908" s="12">
        <v>891</v>
      </c>
      <c r="B908" s="10" t="s">
        <v>1015</v>
      </c>
      <c r="C908" s="11" t="s">
        <v>1086</v>
      </c>
      <c r="D908" s="9"/>
      <c r="E908" s="9">
        <v>426</v>
      </c>
      <c r="F908" s="10" t="s">
        <v>1066</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1.5" x14ac:dyDescent="0.25">
      <c r="A909" s="12">
        <v>892</v>
      </c>
      <c r="B909" s="10" t="s">
        <v>1015</v>
      </c>
      <c r="C909" s="11" t="s">
        <v>1086</v>
      </c>
      <c r="D909" s="9"/>
      <c r="E909" s="9">
        <v>426</v>
      </c>
      <c r="F909" s="10" t="s">
        <v>1066</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1.5" x14ac:dyDescent="0.25">
      <c r="A910" s="12">
        <v>893</v>
      </c>
      <c r="B910" s="10" t="s">
        <v>1015</v>
      </c>
      <c r="C910" s="11" t="s">
        <v>1086</v>
      </c>
      <c r="D910" s="9"/>
      <c r="E910" s="9">
        <v>426</v>
      </c>
      <c r="F910" s="10" t="s">
        <v>1066</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1.5" x14ac:dyDescent="0.25">
      <c r="A911" s="12">
        <v>894</v>
      </c>
      <c r="B911" s="10" t="s">
        <v>1015</v>
      </c>
      <c r="C911" s="11" t="s">
        <v>1086</v>
      </c>
      <c r="D911" s="9"/>
      <c r="E911" s="9">
        <v>426</v>
      </c>
      <c r="F911" s="10" t="s">
        <v>1066</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1.5" x14ac:dyDescent="0.25">
      <c r="A912" s="12">
        <v>895</v>
      </c>
      <c r="B912" s="10" t="s">
        <v>1015</v>
      </c>
      <c r="C912" s="11" t="s">
        <v>1086</v>
      </c>
      <c r="D912" s="9"/>
      <c r="E912" s="9">
        <v>426</v>
      </c>
      <c r="F912" s="10" t="s">
        <v>1066</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1.5" x14ac:dyDescent="0.25">
      <c r="A913" s="12">
        <v>896</v>
      </c>
      <c r="B913" s="10" t="s">
        <v>1015</v>
      </c>
      <c r="C913" s="11" t="s">
        <v>1086</v>
      </c>
      <c r="D913" s="9"/>
      <c r="E913" s="9">
        <v>426</v>
      </c>
      <c r="F913" s="10" t="s">
        <v>1066</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1.5" x14ac:dyDescent="0.25">
      <c r="A914" s="12">
        <v>897</v>
      </c>
      <c r="B914" s="10" t="s">
        <v>1015</v>
      </c>
      <c r="C914" s="11" t="s">
        <v>1086</v>
      </c>
      <c r="D914" s="9"/>
      <c r="E914" s="9">
        <v>426</v>
      </c>
      <c r="F914" s="10" t="s">
        <v>1066</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1.5" x14ac:dyDescent="0.25">
      <c r="A915" s="12">
        <v>898</v>
      </c>
      <c r="B915" s="10" t="s">
        <v>1015</v>
      </c>
      <c r="C915" s="11" t="s">
        <v>1086</v>
      </c>
      <c r="D915" s="9"/>
      <c r="E915" s="9">
        <v>426</v>
      </c>
      <c r="F915" s="10" t="s">
        <v>1066</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1.5" x14ac:dyDescent="0.25">
      <c r="A916" s="12">
        <v>899</v>
      </c>
      <c r="B916" s="10" t="s">
        <v>1015</v>
      </c>
      <c r="C916" s="11" t="s">
        <v>1086</v>
      </c>
      <c r="D916" s="9"/>
      <c r="E916" s="9">
        <v>426</v>
      </c>
      <c r="F916" s="10" t="s">
        <v>1066</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1.5" x14ac:dyDescent="0.25">
      <c r="A917" s="12">
        <v>900</v>
      </c>
      <c r="B917" s="10" t="s">
        <v>1015</v>
      </c>
      <c r="C917" s="11" t="s">
        <v>1086</v>
      </c>
      <c r="D917" s="9"/>
      <c r="E917" s="9">
        <v>426</v>
      </c>
      <c r="F917" s="10" t="s">
        <v>1066</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1.5" x14ac:dyDescent="0.25">
      <c r="A918" s="12">
        <v>901</v>
      </c>
      <c r="B918" s="10" t="s">
        <v>1015</v>
      </c>
      <c r="C918" s="11" t="s">
        <v>598</v>
      </c>
      <c r="D918" s="9"/>
      <c r="E918" s="9">
        <v>516</v>
      </c>
      <c r="F918" s="10" t="s">
        <v>1066</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1.5" x14ac:dyDescent="0.25">
      <c r="A919" s="12">
        <v>902</v>
      </c>
      <c r="B919" s="10" t="s">
        <v>1015</v>
      </c>
      <c r="C919" s="11" t="s">
        <v>598</v>
      </c>
      <c r="D919" s="9"/>
      <c r="E919" s="9">
        <v>516</v>
      </c>
      <c r="F919" s="10" t="s">
        <v>1066</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1.5" x14ac:dyDescent="0.25">
      <c r="A920" s="12">
        <v>903</v>
      </c>
      <c r="B920" s="10" t="s">
        <v>1015</v>
      </c>
      <c r="C920" s="11" t="s">
        <v>598</v>
      </c>
      <c r="D920" s="9"/>
      <c r="E920" s="9">
        <v>516</v>
      </c>
      <c r="F920" s="10" t="s">
        <v>1066</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1.5" x14ac:dyDescent="0.25">
      <c r="A921" s="12">
        <v>904</v>
      </c>
      <c r="B921" s="10" t="s">
        <v>1015</v>
      </c>
      <c r="C921" s="11" t="s">
        <v>598</v>
      </c>
      <c r="D921" s="9"/>
      <c r="E921" s="9">
        <v>516</v>
      </c>
      <c r="F921" s="10" t="s">
        <v>1066</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1.5" x14ac:dyDescent="0.25">
      <c r="A922" s="12">
        <v>905</v>
      </c>
      <c r="B922" s="10" t="s">
        <v>1015</v>
      </c>
      <c r="C922" s="11" t="s">
        <v>598</v>
      </c>
      <c r="D922" s="9"/>
      <c r="E922" s="9">
        <v>516</v>
      </c>
      <c r="F922" s="10" t="s">
        <v>1066</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1.5" x14ac:dyDescent="0.25">
      <c r="A923" s="12">
        <v>906</v>
      </c>
      <c r="B923" s="10" t="s">
        <v>1015</v>
      </c>
      <c r="C923" s="11" t="s">
        <v>598</v>
      </c>
      <c r="D923" s="9"/>
      <c r="E923" s="9">
        <v>516</v>
      </c>
      <c r="F923" s="10" t="s">
        <v>1066</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1.5" x14ac:dyDescent="0.25">
      <c r="A924" s="12">
        <v>907</v>
      </c>
      <c r="B924" s="10" t="s">
        <v>1015</v>
      </c>
      <c r="C924" s="11" t="s">
        <v>598</v>
      </c>
      <c r="D924" s="9"/>
      <c r="E924" s="9">
        <v>516</v>
      </c>
      <c r="F924" s="10" t="s">
        <v>1066</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1.5" x14ac:dyDescent="0.25">
      <c r="A925" s="12">
        <v>908</v>
      </c>
      <c r="B925" s="10" t="s">
        <v>1015</v>
      </c>
      <c r="C925" s="11" t="s">
        <v>598</v>
      </c>
      <c r="D925" s="9"/>
      <c r="E925" s="9">
        <v>516</v>
      </c>
      <c r="F925" s="10" t="s">
        <v>1066</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1.5" x14ac:dyDescent="0.25">
      <c r="A926" s="12">
        <v>909</v>
      </c>
      <c r="B926" s="10" t="s">
        <v>1015</v>
      </c>
      <c r="C926" s="11" t="s">
        <v>598</v>
      </c>
      <c r="D926" s="9"/>
      <c r="E926" s="9">
        <v>516</v>
      </c>
      <c r="F926" s="10" t="s">
        <v>1066</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1.5" x14ac:dyDescent="0.25">
      <c r="A927" s="12">
        <v>910</v>
      </c>
      <c r="B927" s="10" t="s">
        <v>1015</v>
      </c>
      <c r="C927" s="11" t="s">
        <v>598</v>
      </c>
      <c r="D927" s="9"/>
      <c r="E927" s="9">
        <v>516</v>
      </c>
      <c r="F927" s="10" t="s">
        <v>1066</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1.5" x14ac:dyDescent="0.25">
      <c r="A928" s="12">
        <v>911</v>
      </c>
      <c r="B928" s="10" t="s">
        <v>1015</v>
      </c>
      <c r="C928" s="11" t="s">
        <v>598</v>
      </c>
      <c r="D928" s="9"/>
      <c r="E928" s="9">
        <v>516</v>
      </c>
      <c r="F928" s="10" t="s">
        <v>1066</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1.5" x14ac:dyDescent="0.25">
      <c r="A929" s="12">
        <v>912</v>
      </c>
      <c r="B929" s="10" t="s">
        <v>1015</v>
      </c>
      <c r="C929" s="11" t="s">
        <v>598</v>
      </c>
      <c r="D929" s="9"/>
      <c r="E929" s="9">
        <v>516</v>
      </c>
      <c r="F929" s="10" t="s">
        <v>1066</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1.5" x14ac:dyDescent="0.25">
      <c r="A930" s="12">
        <v>913</v>
      </c>
      <c r="B930" s="10" t="s">
        <v>1015</v>
      </c>
      <c r="C930" s="11" t="s">
        <v>598</v>
      </c>
      <c r="D930" s="9"/>
      <c r="E930" s="9">
        <v>516</v>
      </c>
      <c r="F930" s="10" t="s">
        <v>1066</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1.5" x14ac:dyDescent="0.25">
      <c r="A931" s="12">
        <v>914</v>
      </c>
      <c r="B931" s="10" t="s">
        <v>1015</v>
      </c>
      <c r="C931" s="11" t="s">
        <v>598</v>
      </c>
      <c r="D931" s="9"/>
      <c r="E931" s="9">
        <v>516</v>
      </c>
      <c r="F931" s="10" t="s">
        <v>1066</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1.5" x14ac:dyDescent="0.25">
      <c r="A932" s="12">
        <v>915</v>
      </c>
      <c r="B932" s="10" t="s">
        <v>1015</v>
      </c>
      <c r="C932" s="11" t="s">
        <v>598</v>
      </c>
      <c r="D932" s="9"/>
      <c r="E932" s="9">
        <v>516</v>
      </c>
      <c r="F932" s="10" t="s">
        <v>1066</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1.5" x14ac:dyDescent="0.25">
      <c r="A933" s="12">
        <v>916</v>
      </c>
      <c r="B933" s="10" t="s">
        <v>1015</v>
      </c>
      <c r="C933" s="11" t="s">
        <v>602</v>
      </c>
      <c r="D933" s="9"/>
      <c r="E933" s="9">
        <v>710</v>
      </c>
      <c r="F933" s="10" t="s">
        <v>1066</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1.5" x14ac:dyDescent="0.25">
      <c r="A934" s="12">
        <v>917</v>
      </c>
      <c r="B934" s="10" t="s">
        <v>1015</v>
      </c>
      <c r="C934" s="11" t="s">
        <v>602</v>
      </c>
      <c r="D934" s="9"/>
      <c r="E934" s="9">
        <v>710</v>
      </c>
      <c r="F934" s="10" t="s">
        <v>1066</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1.5" x14ac:dyDescent="0.25">
      <c r="A935" s="12">
        <v>918</v>
      </c>
      <c r="B935" s="10" t="s">
        <v>1015</v>
      </c>
      <c r="C935" s="11" t="s">
        <v>602</v>
      </c>
      <c r="D935" s="9"/>
      <c r="E935" s="9">
        <v>710</v>
      </c>
      <c r="F935" s="10" t="s">
        <v>1066</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1.5" x14ac:dyDescent="0.25">
      <c r="A936" s="12">
        <v>919</v>
      </c>
      <c r="B936" s="10" t="s">
        <v>1015</v>
      </c>
      <c r="C936" s="11" t="s">
        <v>602</v>
      </c>
      <c r="D936" s="9"/>
      <c r="E936" s="9">
        <v>710</v>
      </c>
      <c r="F936" s="10" t="s">
        <v>1066</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1.5" x14ac:dyDescent="0.25">
      <c r="A937" s="12">
        <v>920</v>
      </c>
      <c r="B937" s="10" t="s">
        <v>1015</v>
      </c>
      <c r="C937" s="11" t="s">
        <v>602</v>
      </c>
      <c r="D937" s="9"/>
      <c r="E937" s="9">
        <v>710</v>
      </c>
      <c r="F937" s="10" t="s">
        <v>1066</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1.5" x14ac:dyDescent="0.25">
      <c r="A938" s="12">
        <v>921</v>
      </c>
      <c r="B938" s="10" t="s">
        <v>1015</v>
      </c>
      <c r="C938" s="11" t="s">
        <v>602</v>
      </c>
      <c r="D938" s="9"/>
      <c r="E938" s="9">
        <v>710</v>
      </c>
      <c r="F938" s="10" t="s">
        <v>1066</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1.5" x14ac:dyDescent="0.25">
      <c r="A939" s="12">
        <v>922</v>
      </c>
      <c r="B939" s="10" t="s">
        <v>1015</v>
      </c>
      <c r="C939" s="11" t="s">
        <v>602</v>
      </c>
      <c r="D939" s="9"/>
      <c r="E939" s="9">
        <v>710</v>
      </c>
      <c r="F939" s="10" t="s">
        <v>1066</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1.5" x14ac:dyDescent="0.25">
      <c r="A940" s="12">
        <v>923</v>
      </c>
      <c r="B940" s="10" t="s">
        <v>1015</v>
      </c>
      <c r="C940" s="11" t="s">
        <v>602</v>
      </c>
      <c r="D940" s="9"/>
      <c r="E940" s="9">
        <v>710</v>
      </c>
      <c r="F940" s="10" t="s">
        <v>1066</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1.5" x14ac:dyDescent="0.25">
      <c r="A941" s="12">
        <v>924</v>
      </c>
      <c r="B941" s="10" t="s">
        <v>1015</v>
      </c>
      <c r="C941" s="11" t="s">
        <v>602</v>
      </c>
      <c r="D941" s="9"/>
      <c r="E941" s="9">
        <v>710</v>
      </c>
      <c r="F941" s="10" t="s">
        <v>1066</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1.5" x14ac:dyDescent="0.25">
      <c r="A942" s="12">
        <v>925</v>
      </c>
      <c r="B942" s="10" t="s">
        <v>1015</v>
      </c>
      <c r="C942" s="11" t="s">
        <v>602</v>
      </c>
      <c r="D942" s="9"/>
      <c r="E942" s="9">
        <v>710</v>
      </c>
      <c r="F942" s="10" t="s">
        <v>1066</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1.5" x14ac:dyDescent="0.25">
      <c r="A943" s="12">
        <v>926</v>
      </c>
      <c r="B943" s="10" t="s">
        <v>1015</v>
      </c>
      <c r="C943" s="11" t="s">
        <v>602</v>
      </c>
      <c r="D943" s="9"/>
      <c r="E943" s="9">
        <v>710</v>
      </c>
      <c r="F943" s="10" t="s">
        <v>1066</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1.5" x14ac:dyDescent="0.25">
      <c r="A944" s="12">
        <v>927</v>
      </c>
      <c r="B944" s="10" t="s">
        <v>1015</v>
      </c>
      <c r="C944" s="11" t="s">
        <v>602</v>
      </c>
      <c r="D944" s="9"/>
      <c r="E944" s="9">
        <v>710</v>
      </c>
      <c r="F944" s="10" t="s">
        <v>1066</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1.5" x14ac:dyDescent="0.25">
      <c r="A945" s="12">
        <v>928</v>
      </c>
      <c r="B945" s="10" t="s">
        <v>1015</v>
      </c>
      <c r="C945" s="11" t="s">
        <v>602</v>
      </c>
      <c r="D945" s="9"/>
      <c r="E945" s="9">
        <v>710</v>
      </c>
      <c r="F945" s="10" t="s">
        <v>1066</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1.5" x14ac:dyDescent="0.25">
      <c r="A946" s="12">
        <v>929</v>
      </c>
      <c r="B946" s="10" t="s">
        <v>1015</v>
      </c>
      <c r="C946" s="11" t="s">
        <v>602</v>
      </c>
      <c r="D946" s="9"/>
      <c r="E946" s="9">
        <v>710</v>
      </c>
      <c r="F946" s="10" t="s">
        <v>1066</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1.5" x14ac:dyDescent="0.25">
      <c r="A947" s="12">
        <v>930</v>
      </c>
      <c r="B947" s="10" t="s">
        <v>1015</v>
      </c>
      <c r="C947" s="11" t="s">
        <v>602</v>
      </c>
      <c r="D947" s="9"/>
      <c r="E947" s="9">
        <v>710</v>
      </c>
      <c r="F947" s="10" t="s">
        <v>1066</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1.5" x14ac:dyDescent="0.25">
      <c r="A948" s="23">
        <v>931</v>
      </c>
      <c r="B948" s="21" t="s">
        <v>1015</v>
      </c>
      <c r="C948" s="29" t="s">
        <v>1087</v>
      </c>
      <c r="D948" s="20"/>
      <c r="E948" s="20">
        <v>914</v>
      </c>
      <c r="F948" s="21" t="s">
        <v>1065</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1.5" x14ac:dyDescent="0.25">
      <c r="A949" s="23">
        <v>932</v>
      </c>
      <c r="B949" s="21" t="s">
        <v>1015</v>
      </c>
      <c r="C949" s="29" t="s">
        <v>1087</v>
      </c>
      <c r="D949" s="20"/>
      <c r="E949" s="20">
        <v>914</v>
      </c>
      <c r="F949" s="21" t="s">
        <v>1065</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1.5" x14ac:dyDescent="0.25">
      <c r="A950" s="23">
        <v>933</v>
      </c>
      <c r="B950" s="21" t="s">
        <v>1015</v>
      </c>
      <c r="C950" s="29" t="s">
        <v>1087</v>
      </c>
      <c r="D950" s="20"/>
      <c r="E950" s="20">
        <v>914</v>
      </c>
      <c r="F950" s="21" t="s">
        <v>1065</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1.5" x14ac:dyDescent="0.25">
      <c r="A951" s="23">
        <v>934</v>
      </c>
      <c r="B951" s="21" t="s">
        <v>1015</v>
      </c>
      <c r="C951" s="29" t="s">
        <v>1087</v>
      </c>
      <c r="D951" s="20"/>
      <c r="E951" s="20">
        <v>914</v>
      </c>
      <c r="F951" s="21" t="s">
        <v>1065</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1.5" x14ac:dyDescent="0.25">
      <c r="A952" s="23">
        <v>935</v>
      </c>
      <c r="B952" s="21" t="s">
        <v>1015</v>
      </c>
      <c r="C952" s="29" t="s">
        <v>1087</v>
      </c>
      <c r="D952" s="20"/>
      <c r="E952" s="20">
        <v>914</v>
      </c>
      <c r="F952" s="21" t="s">
        <v>1065</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1.5" x14ac:dyDescent="0.25">
      <c r="A953" s="23">
        <v>936</v>
      </c>
      <c r="B953" s="21" t="s">
        <v>1015</v>
      </c>
      <c r="C953" s="29" t="s">
        <v>1087</v>
      </c>
      <c r="D953" s="20"/>
      <c r="E953" s="20">
        <v>914</v>
      </c>
      <c r="F953" s="21" t="s">
        <v>1065</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1.5" x14ac:dyDescent="0.25">
      <c r="A954" s="23">
        <v>937</v>
      </c>
      <c r="B954" s="21" t="s">
        <v>1015</v>
      </c>
      <c r="C954" s="29" t="s">
        <v>1087</v>
      </c>
      <c r="D954" s="20"/>
      <c r="E954" s="20">
        <v>914</v>
      </c>
      <c r="F954" s="21" t="s">
        <v>1065</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1.5" x14ac:dyDescent="0.25">
      <c r="A955" s="23">
        <v>938</v>
      </c>
      <c r="B955" s="21" t="s">
        <v>1015</v>
      </c>
      <c r="C955" s="29" t="s">
        <v>1087</v>
      </c>
      <c r="D955" s="20"/>
      <c r="E955" s="20">
        <v>914</v>
      </c>
      <c r="F955" s="21" t="s">
        <v>1065</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1.5" x14ac:dyDescent="0.25">
      <c r="A956" s="23">
        <v>939</v>
      </c>
      <c r="B956" s="21" t="s">
        <v>1015</v>
      </c>
      <c r="C956" s="29" t="s">
        <v>1087</v>
      </c>
      <c r="D956" s="20"/>
      <c r="E956" s="20">
        <v>914</v>
      </c>
      <c r="F956" s="21" t="s">
        <v>1065</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1.5" x14ac:dyDescent="0.25">
      <c r="A957" s="23">
        <v>940</v>
      </c>
      <c r="B957" s="21" t="s">
        <v>1015</v>
      </c>
      <c r="C957" s="29" t="s">
        <v>1087</v>
      </c>
      <c r="D957" s="20"/>
      <c r="E957" s="20">
        <v>914</v>
      </c>
      <c r="F957" s="21" t="s">
        <v>1065</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1.5" x14ac:dyDescent="0.25">
      <c r="A958" s="23">
        <v>941</v>
      </c>
      <c r="B958" s="21" t="s">
        <v>1015</v>
      </c>
      <c r="C958" s="29" t="s">
        <v>1087</v>
      </c>
      <c r="D958" s="20"/>
      <c r="E958" s="20">
        <v>914</v>
      </c>
      <c r="F958" s="21" t="s">
        <v>1065</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1.5" x14ac:dyDescent="0.25">
      <c r="A959" s="23">
        <v>942</v>
      </c>
      <c r="B959" s="21" t="s">
        <v>1015</v>
      </c>
      <c r="C959" s="29" t="s">
        <v>1087</v>
      </c>
      <c r="D959" s="20"/>
      <c r="E959" s="20">
        <v>914</v>
      </c>
      <c r="F959" s="21" t="s">
        <v>1065</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1.5" x14ac:dyDescent="0.25">
      <c r="A960" s="23">
        <v>943</v>
      </c>
      <c r="B960" s="21" t="s">
        <v>1015</v>
      </c>
      <c r="C960" s="29" t="s">
        <v>1087</v>
      </c>
      <c r="D960" s="20"/>
      <c r="E960" s="20">
        <v>914</v>
      </c>
      <c r="F960" s="21" t="s">
        <v>1065</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1.5" x14ac:dyDescent="0.25">
      <c r="A961" s="23">
        <v>944</v>
      </c>
      <c r="B961" s="21" t="s">
        <v>1015</v>
      </c>
      <c r="C961" s="29" t="s">
        <v>1087</v>
      </c>
      <c r="D961" s="20"/>
      <c r="E961" s="20">
        <v>914</v>
      </c>
      <c r="F961" s="21" t="s">
        <v>1065</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1.5" x14ac:dyDescent="0.25">
      <c r="A962" s="23">
        <v>945</v>
      </c>
      <c r="B962" s="21" t="s">
        <v>1015</v>
      </c>
      <c r="C962" s="29" t="s">
        <v>1087</v>
      </c>
      <c r="D962" s="20"/>
      <c r="E962" s="20">
        <v>914</v>
      </c>
      <c r="F962" s="21" t="s">
        <v>1065</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1.5" x14ac:dyDescent="0.25">
      <c r="A963" s="12">
        <v>946</v>
      </c>
      <c r="B963" s="10" t="s">
        <v>1015</v>
      </c>
      <c r="C963" s="11" t="s">
        <v>1088</v>
      </c>
      <c r="D963" s="9"/>
      <c r="E963" s="9">
        <v>204</v>
      </c>
      <c r="F963" s="10" t="s">
        <v>1066</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1.5" x14ac:dyDescent="0.25">
      <c r="A964" s="12">
        <v>947</v>
      </c>
      <c r="B964" s="10" t="s">
        <v>1015</v>
      </c>
      <c r="C964" s="11" t="s">
        <v>1088</v>
      </c>
      <c r="D964" s="9"/>
      <c r="E964" s="9">
        <v>204</v>
      </c>
      <c r="F964" s="10" t="s">
        <v>1066</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1.5" x14ac:dyDescent="0.25">
      <c r="A965" s="12">
        <v>948</v>
      </c>
      <c r="B965" s="10" t="s">
        <v>1015</v>
      </c>
      <c r="C965" s="11" t="s">
        <v>1088</v>
      </c>
      <c r="D965" s="9"/>
      <c r="E965" s="9">
        <v>204</v>
      </c>
      <c r="F965" s="10" t="s">
        <v>1066</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1.5" x14ac:dyDescent="0.25">
      <c r="A966" s="12">
        <v>949</v>
      </c>
      <c r="B966" s="10" t="s">
        <v>1015</v>
      </c>
      <c r="C966" s="11" t="s">
        <v>1088</v>
      </c>
      <c r="D966" s="9"/>
      <c r="E966" s="9">
        <v>204</v>
      </c>
      <c r="F966" s="10" t="s">
        <v>1066</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1.5" x14ac:dyDescent="0.25">
      <c r="A967" s="12">
        <v>950</v>
      </c>
      <c r="B967" s="10" t="s">
        <v>1015</v>
      </c>
      <c r="C967" s="11" t="s">
        <v>1088</v>
      </c>
      <c r="D967" s="9"/>
      <c r="E967" s="9">
        <v>204</v>
      </c>
      <c r="F967" s="10" t="s">
        <v>1066</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1.5" x14ac:dyDescent="0.25">
      <c r="A968" s="12">
        <v>951</v>
      </c>
      <c r="B968" s="10" t="s">
        <v>1015</v>
      </c>
      <c r="C968" s="11" t="s">
        <v>1088</v>
      </c>
      <c r="D968" s="9"/>
      <c r="E968" s="9">
        <v>204</v>
      </c>
      <c r="F968" s="10" t="s">
        <v>1066</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1.5" x14ac:dyDescent="0.25">
      <c r="A969" s="12">
        <v>952</v>
      </c>
      <c r="B969" s="10" t="s">
        <v>1015</v>
      </c>
      <c r="C969" s="11" t="s">
        <v>1088</v>
      </c>
      <c r="D969" s="9"/>
      <c r="E969" s="9">
        <v>204</v>
      </c>
      <c r="F969" s="10" t="s">
        <v>1066</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1.5" x14ac:dyDescent="0.25">
      <c r="A970" s="12">
        <v>953</v>
      </c>
      <c r="B970" s="10" t="s">
        <v>1015</v>
      </c>
      <c r="C970" s="11" t="s">
        <v>1088</v>
      </c>
      <c r="D970" s="9"/>
      <c r="E970" s="9">
        <v>204</v>
      </c>
      <c r="F970" s="10" t="s">
        <v>1066</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1.5" x14ac:dyDescent="0.25">
      <c r="A971" s="12">
        <v>954</v>
      </c>
      <c r="B971" s="10" t="s">
        <v>1015</v>
      </c>
      <c r="C971" s="11" t="s">
        <v>1088</v>
      </c>
      <c r="D971" s="9"/>
      <c r="E971" s="9">
        <v>204</v>
      </c>
      <c r="F971" s="10" t="s">
        <v>1066</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1.5" x14ac:dyDescent="0.25">
      <c r="A972" s="12">
        <v>955</v>
      </c>
      <c r="B972" s="10" t="s">
        <v>1015</v>
      </c>
      <c r="C972" s="11" t="s">
        <v>1088</v>
      </c>
      <c r="D972" s="9"/>
      <c r="E972" s="9">
        <v>204</v>
      </c>
      <c r="F972" s="10" t="s">
        <v>1066</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1.5" x14ac:dyDescent="0.25">
      <c r="A973" s="12">
        <v>956</v>
      </c>
      <c r="B973" s="10" t="s">
        <v>1015</v>
      </c>
      <c r="C973" s="11" t="s">
        <v>1088</v>
      </c>
      <c r="D973" s="9"/>
      <c r="E973" s="9">
        <v>204</v>
      </c>
      <c r="F973" s="10" t="s">
        <v>1066</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1.5" x14ac:dyDescent="0.25">
      <c r="A974" s="12">
        <v>957</v>
      </c>
      <c r="B974" s="10" t="s">
        <v>1015</v>
      </c>
      <c r="C974" s="11" t="s">
        <v>1088</v>
      </c>
      <c r="D974" s="9"/>
      <c r="E974" s="9">
        <v>204</v>
      </c>
      <c r="F974" s="10" t="s">
        <v>1066</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1.5" x14ac:dyDescent="0.25">
      <c r="A975" s="12">
        <v>958</v>
      </c>
      <c r="B975" s="10" t="s">
        <v>1015</v>
      </c>
      <c r="C975" s="11" t="s">
        <v>1088</v>
      </c>
      <c r="D975" s="9"/>
      <c r="E975" s="9">
        <v>204</v>
      </c>
      <c r="F975" s="10" t="s">
        <v>1066</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1.5" x14ac:dyDescent="0.25">
      <c r="A976" s="12">
        <v>959</v>
      </c>
      <c r="B976" s="10" t="s">
        <v>1015</v>
      </c>
      <c r="C976" s="11" t="s">
        <v>1088</v>
      </c>
      <c r="D976" s="9"/>
      <c r="E976" s="9">
        <v>204</v>
      </c>
      <c r="F976" s="10" t="s">
        <v>1066</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1.5" x14ac:dyDescent="0.25">
      <c r="A977" s="12">
        <v>960</v>
      </c>
      <c r="B977" s="10" t="s">
        <v>1015</v>
      </c>
      <c r="C977" s="11" t="s">
        <v>1088</v>
      </c>
      <c r="D977" s="9"/>
      <c r="E977" s="9">
        <v>204</v>
      </c>
      <c r="F977" s="10" t="s">
        <v>1066</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1.5" x14ac:dyDescent="0.25">
      <c r="A978" s="12">
        <v>961</v>
      </c>
      <c r="B978" s="10" t="s">
        <v>1015</v>
      </c>
      <c r="C978" s="11" t="s">
        <v>1089</v>
      </c>
      <c r="D978" s="9"/>
      <c r="E978" s="9">
        <v>854</v>
      </c>
      <c r="F978" s="10" t="s">
        <v>1066</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1.5" x14ac:dyDescent="0.25">
      <c r="A979" s="12">
        <v>962</v>
      </c>
      <c r="B979" s="10" t="s">
        <v>1015</v>
      </c>
      <c r="C979" s="11" t="s">
        <v>1089</v>
      </c>
      <c r="D979" s="9"/>
      <c r="E979" s="9">
        <v>854</v>
      </c>
      <c r="F979" s="10" t="s">
        <v>1066</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1.5" x14ac:dyDescent="0.25">
      <c r="A980" s="12">
        <v>963</v>
      </c>
      <c r="B980" s="10" t="s">
        <v>1015</v>
      </c>
      <c r="C980" s="11" t="s">
        <v>1089</v>
      </c>
      <c r="D980" s="9"/>
      <c r="E980" s="9">
        <v>854</v>
      </c>
      <c r="F980" s="10" t="s">
        <v>1066</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1.5" x14ac:dyDescent="0.25">
      <c r="A981" s="12">
        <v>964</v>
      </c>
      <c r="B981" s="10" t="s">
        <v>1015</v>
      </c>
      <c r="C981" s="11" t="s">
        <v>1089</v>
      </c>
      <c r="D981" s="9"/>
      <c r="E981" s="9">
        <v>854</v>
      </c>
      <c r="F981" s="10" t="s">
        <v>1066</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1.5" x14ac:dyDescent="0.25">
      <c r="A982" s="12">
        <v>965</v>
      </c>
      <c r="B982" s="10" t="s">
        <v>1015</v>
      </c>
      <c r="C982" s="11" t="s">
        <v>1089</v>
      </c>
      <c r="D982" s="9"/>
      <c r="E982" s="9">
        <v>854</v>
      </c>
      <c r="F982" s="10" t="s">
        <v>1066</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1.5" x14ac:dyDescent="0.25">
      <c r="A983" s="12">
        <v>966</v>
      </c>
      <c r="B983" s="10" t="s">
        <v>1015</v>
      </c>
      <c r="C983" s="11" t="s">
        <v>1089</v>
      </c>
      <c r="D983" s="9"/>
      <c r="E983" s="9">
        <v>854</v>
      </c>
      <c r="F983" s="10" t="s">
        <v>1066</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1.5" x14ac:dyDescent="0.25">
      <c r="A984" s="12">
        <v>967</v>
      </c>
      <c r="B984" s="10" t="s">
        <v>1015</v>
      </c>
      <c r="C984" s="11" t="s">
        <v>1089</v>
      </c>
      <c r="D984" s="9"/>
      <c r="E984" s="9">
        <v>854</v>
      </c>
      <c r="F984" s="10" t="s">
        <v>1066</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1.5" x14ac:dyDescent="0.25">
      <c r="A985" s="12">
        <v>968</v>
      </c>
      <c r="B985" s="10" t="s">
        <v>1015</v>
      </c>
      <c r="C985" s="11" t="s">
        <v>1089</v>
      </c>
      <c r="D985" s="9"/>
      <c r="E985" s="9">
        <v>854</v>
      </c>
      <c r="F985" s="10" t="s">
        <v>1066</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1.5" x14ac:dyDescent="0.25">
      <c r="A986" s="12">
        <v>969</v>
      </c>
      <c r="B986" s="10" t="s">
        <v>1015</v>
      </c>
      <c r="C986" s="11" t="s">
        <v>1089</v>
      </c>
      <c r="D986" s="9"/>
      <c r="E986" s="9">
        <v>854</v>
      </c>
      <c r="F986" s="10" t="s">
        <v>1066</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1.5" x14ac:dyDescent="0.25">
      <c r="A987" s="12">
        <v>970</v>
      </c>
      <c r="B987" s="10" t="s">
        <v>1015</v>
      </c>
      <c r="C987" s="11" t="s">
        <v>1089</v>
      </c>
      <c r="D987" s="9"/>
      <c r="E987" s="9">
        <v>854</v>
      </c>
      <c r="F987" s="10" t="s">
        <v>1066</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1.5" x14ac:dyDescent="0.25">
      <c r="A988" s="12">
        <v>971</v>
      </c>
      <c r="B988" s="10" t="s">
        <v>1015</v>
      </c>
      <c r="C988" s="11" t="s">
        <v>1089</v>
      </c>
      <c r="D988" s="9"/>
      <c r="E988" s="9">
        <v>854</v>
      </c>
      <c r="F988" s="10" t="s">
        <v>1066</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1.5" x14ac:dyDescent="0.25">
      <c r="A989" s="12">
        <v>972</v>
      </c>
      <c r="B989" s="10" t="s">
        <v>1015</v>
      </c>
      <c r="C989" s="11" t="s">
        <v>1089</v>
      </c>
      <c r="D989" s="9"/>
      <c r="E989" s="9">
        <v>854</v>
      </c>
      <c r="F989" s="10" t="s">
        <v>1066</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1.5" x14ac:dyDescent="0.25">
      <c r="A990" s="12">
        <v>973</v>
      </c>
      <c r="B990" s="10" t="s">
        <v>1015</v>
      </c>
      <c r="C990" s="11" t="s">
        <v>1089</v>
      </c>
      <c r="D990" s="9"/>
      <c r="E990" s="9">
        <v>854</v>
      </c>
      <c r="F990" s="10" t="s">
        <v>1066</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1.5" x14ac:dyDescent="0.25">
      <c r="A991" s="12">
        <v>974</v>
      </c>
      <c r="B991" s="10" t="s">
        <v>1015</v>
      </c>
      <c r="C991" s="11" t="s">
        <v>1089</v>
      </c>
      <c r="D991" s="9"/>
      <c r="E991" s="9">
        <v>854</v>
      </c>
      <c r="F991" s="10" t="s">
        <v>1066</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1.5" x14ac:dyDescent="0.25">
      <c r="A992" s="12">
        <v>975</v>
      </c>
      <c r="B992" s="10" t="s">
        <v>1015</v>
      </c>
      <c r="C992" s="11" t="s">
        <v>1089</v>
      </c>
      <c r="D992" s="9"/>
      <c r="E992" s="9">
        <v>854</v>
      </c>
      <c r="F992" s="10" t="s">
        <v>1066</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1.5" x14ac:dyDescent="0.25">
      <c r="A993" s="12">
        <v>976</v>
      </c>
      <c r="B993" s="10" t="s">
        <v>1015</v>
      </c>
      <c r="C993" s="11" t="s">
        <v>1090</v>
      </c>
      <c r="D993" s="9"/>
      <c r="E993" s="9">
        <v>132</v>
      </c>
      <c r="F993" s="10" t="s">
        <v>1066</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1.5" x14ac:dyDescent="0.25">
      <c r="A994" s="12">
        <v>977</v>
      </c>
      <c r="B994" s="10" t="s">
        <v>1015</v>
      </c>
      <c r="C994" s="11" t="s">
        <v>1090</v>
      </c>
      <c r="D994" s="9"/>
      <c r="E994" s="9">
        <v>132</v>
      </c>
      <c r="F994" s="10" t="s">
        <v>1066</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1.5" x14ac:dyDescent="0.25">
      <c r="A995" s="12">
        <v>978</v>
      </c>
      <c r="B995" s="10" t="s">
        <v>1015</v>
      </c>
      <c r="C995" s="11" t="s">
        <v>1090</v>
      </c>
      <c r="D995" s="9"/>
      <c r="E995" s="9">
        <v>132</v>
      </c>
      <c r="F995" s="10" t="s">
        <v>1066</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1.5" x14ac:dyDescent="0.25">
      <c r="A996" s="12">
        <v>979</v>
      </c>
      <c r="B996" s="10" t="s">
        <v>1015</v>
      </c>
      <c r="C996" s="11" t="s">
        <v>1090</v>
      </c>
      <c r="D996" s="9"/>
      <c r="E996" s="9">
        <v>132</v>
      </c>
      <c r="F996" s="10" t="s">
        <v>1066</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1.5" x14ac:dyDescent="0.25">
      <c r="A997" s="12">
        <v>980</v>
      </c>
      <c r="B997" s="10" t="s">
        <v>1015</v>
      </c>
      <c r="C997" s="11" t="s">
        <v>1090</v>
      </c>
      <c r="D997" s="9"/>
      <c r="E997" s="9">
        <v>132</v>
      </c>
      <c r="F997" s="10" t="s">
        <v>1066</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1.5" x14ac:dyDescent="0.25">
      <c r="A998" s="12">
        <v>981</v>
      </c>
      <c r="B998" s="10" t="s">
        <v>1015</v>
      </c>
      <c r="C998" s="11" t="s">
        <v>1090</v>
      </c>
      <c r="D998" s="9"/>
      <c r="E998" s="9">
        <v>132</v>
      </c>
      <c r="F998" s="10" t="s">
        <v>1066</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1.5" x14ac:dyDescent="0.25">
      <c r="A999" s="12">
        <v>982</v>
      </c>
      <c r="B999" s="10" t="s">
        <v>1015</v>
      </c>
      <c r="C999" s="11" t="s">
        <v>1090</v>
      </c>
      <c r="D999" s="9"/>
      <c r="E999" s="9">
        <v>132</v>
      </c>
      <c r="F999" s="10" t="s">
        <v>1066</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1.5" x14ac:dyDescent="0.25">
      <c r="A1000" s="12">
        <v>983</v>
      </c>
      <c r="B1000" s="10" t="s">
        <v>1015</v>
      </c>
      <c r="C1000" s="11" t="s">
        <v>1090</v>
      </c>
      <c r="D1000" s="9"/>
      <c r="E1000" s="9">
        <v>132</v>
      </c>
      <c r="F1000" s="10" t="s">
        <v>1066</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1.5" x14ac:dyDescent="0.25">
      <c r="A1001" s="12">
        <v>984</v>
      </c>
      <c r="B1001" s="10" t="s">
        <v>1015</v>
      </c>
      <c r="C1001" s="11" t="s">
        <v>1090</v>
      </c>
      <c r="D1001" s="9"/>
      <c r="E1001" s="9">
        <v>132</v>
      </c>
      <c r="F1001" s="10" t="s">
        <v>1066</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1.5" x14ac:dyDescent="0.25">
      <c r="A1002" s="12">
        <v>985</v>
      </c>
      <c r="B1002" s="10" t="s">
        <v>1015</v>
      </c>
      <c r="C1002" s="11" t="s">
        <v>1090</v>
      </c>
      <c r="D1002" s="9"/>
      <c r="E1002" s="9">
        <v>132</v>
      </c>
      <c r="F1002" s="10" t="s">
        <v>1066</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1.5" x14ac:dyDescent="0.25">
      <c r="A1003" s="12">
        <v>986</v>
      </c>
      <c r="B1003" s="10" t="s">
        <v>1015</v>
      </c>
      <c r="C1003" s="11" t="s">
        <v>1090</v>
      </c>
      <c r="D1003" s="9"/>
      <c r="E1003" s="9">
        <v>132</v>
      </c>
      <c r="F1003" s="10" t="s">
        <v>1066</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1.5" x14ac:dyDescent="0.25">
      <c r="A1004" s="12">
        <v>987</v>
      </c>
      <c r="B1004" s="10" t="s">
        <v>1015</v>
      </c>
      <c r="C1004" s="11" t="s">
        <v>1090</v>
      </c>
      <c r="D1004" s="9"/>
      <c r="E1004" s="9">
        <v>132</v>
      </c>
      <c r="F1004" s="10" t="s">
        <v>1066</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1.5" x14ac:dyDescent="0.25">
      <c r="A1005" s="12">
        <v>988</v>
      </c>
      <c r="B1005" s="10" t="s">
        <v>1015</v>
      </c>
      <c r="C1005" s="11" t="s">
        <v>1090</v>
      </c>
      <c r="D1005" s="9"/>
      <c r="E1005" s="9">
        <v>132</v>
      </c>
      <c r="F1005" s="10" t="s">
        <v>1066</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1.5" x14ac:dyDescent="0.25">
      <c r="A1006" s="12">
        <v>989</v>
      </c>
      <c r="B1006" s="10" t="s">
        <v>1015</v>
      </c>
      <c r="C1006" s="11" t="s">
        <v>1090</v>
      </c>
      <c r="D1006" s="9"/>
      <c r="E1006" s="9">
        <v>132</v>
      </c>
      <c r="F1006" s="10" t="s">
        <v>1066</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1.5" x14ac:dyDescent="0.25">
      <c r="A1007" s="12">
        <v>990</v>
      </c>
      <c r="B1007" s="10" t="s">
        <v>1015</v>
      </c>
      <c r="C1007" s="11" t="s">
        <v>1090</v>
      </c>
      <c r="D1007" s="9"/>
      <c r="E1007" s="9">
        <v>132</v>
      </c>
      <c r="F1007" s="10" t="s">
        <v>1066</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1.5" x14ac:dyDescent="0.25">
      <c r="A1008" s="12">
        <v>991</v>
      </c>
      <c r="B1008" s="10" t="s">
        <v>1015</v>
      </c>
      <c r="C1008" s="11" t="s">
        <v>588</v>
      </c>
      <c r="D1008" s="9"/>
      <c r="E1008" s="9">
        <v>384</v>
      </c>
      <c r="F1008" s="10" t="s">
        <v>1066</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1.5" x14ac:dyDescent="0.25">
      <c r="A1009" s="12">
        <v>992</v>
      </c>
      <c r="B1009" s="10" t="s">
        <v>1015</v>
      </c>
      <c r="C1009" s="11" t="s">
        <v>588</v>
      </c>
      <c r="D1009" s="9"/>
      <c r="E1009" s="9">
        <v>384</v>
      </c>
      <c r="F1009" s="10" t="s">
        <v>1066</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1.5" x14ac:dyDescent="0.25">
      <c r="A1010" s="12">
        <v>993</v>
      </c>
      <c r="B1010" s="10" t="s">
        <v>1015</v>
      </c>
      <c r="C1010" s="11" t="s">
        <v>588</v>
      </c>
      <c r="D1010" s="9"/>
      <c r="E1010" s="9">
        <v>384</v>
      </c>
      <c r="F1010" s="10" t="s">
        <v>1066</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1.5" x14ac:dyDescent="0.25">
      <c r="A1011" s="12">
        <v>994</v>
      </c>
      <c r="B1011" s="10" t="s">
        <v>1015</v>
      </c>
      <c r="C1011" s="11" t="s">
        <v>588</v>
      </c>
      <c r="D1011" s="9"/>
      <c r="E1011" s="9">
        <v>384</v>
      </c>
      <c r="F1011" s="10" t="s">
        <v>1066</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1.5" x14ac:dyDescent="0.25">
      <c r="A1012" s="12">
        <v>995</v>
      </c>
      <c r="B1012" s="10" t="s">
        <v>1015</v>
      </c>
      <c r="C1012" s="11" t="s">
        <v>588</v>
      </c>
      <c r="D1012" s="9"/>
      <c r="E1012" s="9">
        <v>384</v>
      </c>
      <c r="F1012" s="10" t="s">
        <v>1066</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1.5" x14ac:dyDescent="0.25">
      <c r="A1013" s="12">
        <v>996</v>
      </c>
      <c r="B1013" s="10" t="s">
        <v>1015</v>
      </c>
      <c r="C1013" s="11" t="s">
        <v>588</v>
      </c>
      <c r="D1013" s="9"/>
      <c r="E1013" s="9">
        <v>384</v>
      </c>
      <c r="F1013" s="10" t="s">
        <v>1066</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1.5" x14ac:dyDescent="0.25">
      <c r="A1014" s="12">
        <v>997</v>
      </c>
      <c r="B1014" s="10" t="s">
        <v>1015</v>
      </c>
      <c r="C1014" s="11" t="s">
        <v>588</v>
      </c>
      <c r="D1014" s="9"/>
      <c r="E1014" s="9">
        <v>384</v>
      </c>
      <c r="F1014" s="10" t="s">
        <v>1066</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1.5" x14ac:dyDescent="0.25">
      <c r="A1015" s="12">
        <v>998</v>
      </c>
      <c r="B1015" s="10" t="s">
        <v>1015</v>
      </c>
      <c r="C1015" s="11" t="s">
        <v>588</v>
      </c>
      <c r="D1015" s="9"/>
      <c r="E1015" s="9">
        <v>384</v>
      </c>
      <c r="F1015" s="10" t="s">
        <v>1066</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1.5" x14ac:dyDescent="0.25">
      <c r="A1016" s="12">
        <v>999</v>
      </c>
      <c r="B1016" s="10" t="s">
        <v>1015</v>
      </c>
      <c r="C1016" s="11" t="s">
        <v>588</v>
      </c>
      <c r="D1016" s="9"/>
      <c r="E1016" s="9">
        <v>384</v>
      </c>
      <c r="F1016" s="10" t="s">
        <v>1066</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1.5" x14ac:dyDescent="0.25">
      <c r="A1017" s="12">
        <v>1000</v>
      </c>
      <c r="B1017" s="10" t="s">
        <v>1015</v>
      </c>
      <c r="C1017" s="11" t="s">
        <v>588</v>
      </c>
      <c r="D1017" s="9"/>
      <c r="E1017" s="9">
        <v>384</v>
      </c>
      <c r="F1017" s="10" t="s">
        <v>1066</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1.5" x14ac:dyDescent="0.25">
      <c r="A1018" s="12">
        <v>1001</v>
      </c>
      <c r="B1018" s="10" t="s">
        <v>1015</v>
      </c>
      <c r="C1018" s="11" t="s">
        <v>588</v>
      </c>
      <c r="D1018" s="9"/>
      <c r="E1018" s="9">
        <v>384</v>
      </c>
      <c r="F1018" s="10" t="s">
        <v>1066</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1.5" x14ac:dyDescent="0.25">
      <c r="A1019" s="12">
        <v>1002</v>
      </c>
      <c r="B1019" s="10" t="s">
        <v>1015</v>
      </c>
      <c r="C1019" s="11" t="s">
        <v>588</v>
      </c>
      <c r="D1019" s="9"/>
      <c r="E1019" s="9">
        <v>384</v>
      </c>
      <c r="F1019" s="10" t="s">
        <v>1066</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1.5" x14ac:dyDescent="0.25">
      <c r="A1020" s="12">
        <v>1003</v>
      </c>
      <c r="B1020" s="10" t="s">
        <v>1015</v>
      </c>
      <c r="C1020" s="11" t="s">
        <v>588</v>
      </c>
      <c r="D1020" s="9"/>
      <c r="E1020" s="9">
        <v>384</v>
      </c>
      <c r="F1020" s="10" t="s">
        <v>1066</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1.5" x14ac:dyDescent="0.25">
      <c r="A1021" s="12">
        <v>1004</v>
      </c>
      <c r="B1021" s="10" t="s">
        <v>1015</v>
      </c>
      <c r="C1021" s="11" t="s">
        <v>588</v>
      </c>
      <c r="D1021" s="9"/>
      <c r="E1021" s="9">
        <v>384</v>
      </c>
      <c r="F1021" s="10" t="s">
        <v>1066</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1.5" x14ac:dyDescent="0.25">
      <c r="A1022" s="12">
        <v>1005</v>
      </c>
      <c r="B1022" s="10" t="s">
        <v>1015</v>
      </c>
      <c r="C1022" s="11" t="s">
        <v>588</v>
      </c>
      <c r="D1022" s="9"/>
      <c r="E1022" s="9">
        <v>384</v>
      </c>
      <c r="F1022" s="10" t="s">
        <v>1066</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1.5" x14ac:dyDescent="0.25">
      <c r="A1023" s="12">
        <v>1006</v>
      </c>
      <c r="B1023" s="10" t="s">
        <v>1015</v>
      </c>
      <c r="C1023" s="11" t="s">
        <v>1091</v>
      </c>
      <c r="D1023" s="9"/>
      <c r="E1023" s="9">
        <v>270</v>
      </c>
      <c r="F1023" s="10" t="s">
        <v>1066</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1.5" x14ac:dyDescent="0.25">
      <c r="A1024" s="12">
        <v>1007</v>
      </c>
      <c r="B1024" s="10" t="s">
        <v>1015</v>
      </c>
      <c r="C1024" s="11" t="s">
        <v>1091</v>
      </c>
      <c r="D1024" s="9"/>
      <c r="E1024" s="9">
        <v>270</v>
      </c>
      <c r="F1024" s="10" t="s">
        <v>1066</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1.5" x14ac:dyDescent="0.25">
      <c r="A1025" s="12">
        <v>1008</v>
      </c>
      <c r="B1025" s="10" t="s">
        <v>1015</v>
      </c>
      <c r="C1025" s="11" t="s">
        <v>1091</v>
      </c>
      <c r="D1025" s="9"/>
      <c r="E1025" s="9">
        <v>270</v>
      </c>
      <c r="F1025" s="10" t="s">
        <v>1066</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1.5" x14ac:dyDescent="0.25">
      <c r="A1026" s="12">
        <v>1009</v>
      </c>
      <c r="B1026" s="10" t="s">
        <v>1015</v>
      </c>
      <c r="C1026" s="11" t="s">
        <v>1091</v>
      </c>
      <c r="D1026" s="9"/>
      <c r="E1026" s="9">
        <v>270</v>
      </c>
      <c r="F1026" s="10" t="s">
        <v>1066</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1.5" x14ac:dyDescent="0.25">
      <c r="A1027" s="12">
        <v>1010</v>
      </c>
      <c r="B1027" s="10" t="s">
        <v>1015</v>
      </c>
      <c r="C1027" s="11" t="s">
        <v>1091</v>
      </c>
      <c r="D1027" s="9"/>
      <c r="E1027" s="9">
        <v>270</v>
      </c>
      <c r="F1027" s="10" t="s">
        <v>1066</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1.5" x14ac:dyDescent="0.25">
      <c r="A1028" s="12">
        <v>1011</v>
      </c>
      <c r="B1028" s="10" t="s">
        <v>1015</v>
      </c>
      <c r="C1028" s="11" t="s">
        <v>1091</v>
      </c>
      <c r="D1028" s="9"/>
      <c r="E1028" s="9">
        <v>270</v>
      </c>
      <c r="F1028" s="10" t="s">
        <v>1066</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1.5" x14ac:dyDescent="0.25">
      <c r="A1029" s="12">
        <v>1012</v>
      </c>
      <c r="B1029" s="10" t="s">
        <v>1015</v>
      </c>
      <c r="C1029" s="11" t="s">
        <v>1091</v>
      </c>
      <c r="D1029" s="9"/>
      <c r="E1029" s="9">
        <v>270</v>
      </c>
      <c r="F1029" s="10" t="s">
        <v>1066</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1.5" x14ac:dyDescent="0.25">
      <c r="A1030" s="12">
        <v>1013</v>
      </c>
      <c r="B1030" s="10" t="s">
        <v>1015</v>
      </c>
      <c r="C1030" s="11" t="s">
        <v>1091</v>
      </c>
      <c r="D1030" s="9"/>
      <c r="E1030" s="9">
        <v>270</v>
      </c>
      <c r="F1030" s="10" t="s">
        <v>1066</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1.5" x14ac:dyDescent="0.25">
      <c r="A1031" s="12">
        <v>1014</v>
      </c>
      <c r="B1031" s="10" t="s">
        <v>1015</v>
      </c>
      <c r="C1031" s="11" t="s">
        <v>1091</v>
      </c>
      <c r="D1031" s="9"/>
      <c r="E1031" s="9">
        <v>270</v>
      </c>
      <c r="F1031" s="10" t="s">
        <v>1066</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1.5" x14ac:dyDescent="0.25">
      <c r="A1032" s="12">
        <v>1015</v>
      </c>
      <c r="B1032" s="10" t="s">
        <v>1015</v>
      </c>
      <c r="C1032" s="11" t="s">
        <v>1091</v>
      </c>
      <c r="D1032" s="9"/>
      <c r="E1032" s="9">
        <v>270</v>
      </c>
      <c r="F1032" s="10" t="s">
        <v>1066</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1.5" x14ac:dyDescent="0.25">
      <c r="A1033" s="12">
        <v>1016</v>
      </c>
      <c r="B1033" s="10" t="s">
        <v>1015</v>
      </c>
      <c r="C1033" s="11" t="s">
        <v>1091</v>
      </c>
      <c r="D1033" s="9"/>
      <c r="E1033" s="9">
        <v>270</v>
      </c>
      <c r="F1033" s="10" t="s">
        <v>1066</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1.5" x14ac:dyDescent="0.25">
      <c r="A1034" s="12">
        <v>1017</v>
      </c>
      <c r="B1034" s="10" t="s">
        <v>1015</v>
      </c>
      <c r="C1034" s="11" t="s">
        <v>1091</v>
      </c>
      <c r="D1034" s="9"/>
      <c r="E1034" s="9">
        <v>270</v>
      </c>
      <c r="F1034" s="10" t="s">
        <v>1066</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1.5" x14ac:dyDescent="0.25">
      <c r="A1035" s="12">
        <v>1018</v>
      </c>
      <c r="B1035" s="10" t="s">
        <v>1015</v>
      </c>
      <c r="C1035" s="11" t="s">
        <v>1091</v>
      </c>
      <c r="D1035" s="9"/>
      <c r="E1035" s="9">
        <v>270</v>
      </c>
      <c r="F1035" s="10" t="s">
        <v>1066</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1.5" x14ac:dyDescent="0.25">
      <c r="A1036" s="12">
        <v>1019</v>
      </c>
      <c r="B1036" s="10" t="s">
        <v>1015</v>
      </c>
      <c r="C1036" s="11" t="s">
        <v>1091</v>
      </c>
      <c r="D1036" s="9"/>
      <c r="E1036" s="9">
        <v>270</v>
      </c>
      <c r="F1036" s="10" t="s">
        <v>1066</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1.5" x14ac:dyDescent="0.25">
      <c r="A1037" s="12">
        <v>1020</v>
      </c>
      <c r="B1037" s="10" t="s">
        <v>1015</v>
      </c>
      <c r="C1037" s="11" t="s">
        <v>1091</v>
      </c>
      <c r="D1037" s="9"/>
      <c r="E1037" s="9">
        <v>270</v>
      </c>
      <c r="F1037" s="10" t="s">
        <v>1066</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1.5" x14ac:dyDescent="0.25">
      <c r="A1038" s="12">
        <v>1021</v>
      </c>
      <c r="B1038" s="10" t="s">
        <v>1015</v>
      </c>
      <c r="C1038" s="11" t="s">
        <v>1092</v>
      </c>
      <c r="D1038" s="9"/>
      <c r="E1038" s="9">
        <v>288</v>
      </c>
      <c r="F1038" s="10" t="s">
        <v>1066</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1.5" x14ac:dyDescent="0.25">
      <c r="A1039" s="12">
        <v>1022</v>
      </c>
      <c r="B1039" s="10" t="s">
        <v>1015</v>
      </c>
      <c r="C1039" s="11" t="s">
        <v>1092</v>
      </c>
      <c r="D1039" s="9"/>
      <c r="E1039" s="9">
        <v>288</v>
      </c>
      <c r="F1039" s="10" t="s">
        <v>1066</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1.5" x14ac:dyDescent="0.25">
      <c r="A1040" s="12">
        <v>1023</v>
      </c>
      <c r="B1040" s="10" t="s">
        <v>1015</v>
      </c>
      <c r="C1040" s="11" t="s">
        <v>1092</v>
      </c>
      <c r="D1040" s="9"/>
      <c r="E1040" s="9">
        <v>288</v>
      </c>
      <c r="F1040" s="10" t="s">
        <v>1066</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1.5" x14ac:dyDescent="0.25">
      <c r="A1041" s="12">
        <v>1024</v>
      </c>
      <c r="B1041" s="10" t="s">
        <v>1015</v>
      </c>
      <c r="C1041" s="11" t="s">
        <v>1092</v>
      </c>
      <c r="D1041" s="9"/>
      <c r="E1041" s="9">
        <v>288</v>
      </c>
      <c r="F1041" s="10" t="s">
        <v>1066</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1.5" x14ac:dyDescent="0.25">
      <c r="A1042" s="12">
        <v>1025</v>
      </c>
      <c r="B1042" s="10" t="s">
        <v>1015</v>
      </c>
      <c r="C1042" s="11" t="s">
        <v>1092</v>
      </c>
      <c r="D1042" s="9"/>
      <c r="E1042" s="9">
        <v>288</v>
      </c>
      <c r="F1042" s="10" t="s">
        <v>1066</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1.5" x14ac:dyDescent="0.25">
      <c r="A1043" s="12">
        <v>1026</v>
      </c>
      <c r="B1043" s="10" t="s">
        <v>1015</v>
      </c>
      <c r="C1043" s="11" t="s">
        <v>1092</v>
      </c>
      <c r="D1043" s="9"/>
      <c r="E1043" s="9">
        <v>288</v>
      </c>
      <c r="F1043" s="10" t="s">
        <v>1066</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1.5" x14ac:dyDescent="0.25">
      <c r="A1044" s="12">
        <v>1027</v>
      </c>
      <c r="B1044" s="10" t="s">
        <v>1015</v>
      </c>
      <c r="C1044" s="11" t="s">
        <v>1092</v>
      </c>
      <c r="D1044" s="9"/>
      <c r="E1044" s="9">
        <v>288</v>
      </c>
      <c r="F1044" s="10" t="s">
        <v>1066</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1.5" x14ac:dyDescent="0.25">
      <c r="A1045" s="12">
        <v>1028</v>
      </c>
      <c r="B1045" s="10" t="s">
        <v>1015</v>
      </c>
      <c r="C1045" s="11" t="s">
        <v>1092</v>
      </c>
      <c r="D1045" s="9"/>
      <c r="E1045" s="9">
        <v>288</v>
      </c>
      <c r="F1045" s="10" t="s">
        <v>1066</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1.5" x14ac:dyDescent="0.25">
      <c r="A1046" s="12">
        <v>1029</v>
      </c>
      <c r="B1046" s="10" t="s">
        <v>1015</v>
      </c>
      <c r="C1046" s="11" t="s">
        <v>1092</v>
      </c>
      <c r="D1046" s="9"/>
      <c r="E1046" s="9">
        <v>288</v>
      </c>
      <c r="F1046" s="10" t="s">
        <v>1066</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1.5" x14ac:dyDescent="0.25">
      <c r="A1047" s="12">
        <v>1030</v>
      </c>
      <c r="B1047" s="10" t="s">
        <v>1015</v>
      </c>
      <c r="C1047" s="11" t="s">
        <v>1092</v>
      </c>
      <c r="D1047" s="9"/>
      <c r="E1047" s="9">
        <v>288</v>
      </c>
      <c r="F1047" s="10" t="s">
        <v>1066</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1.5" x14ac:dyDescent="0.25">
      <c r="A1048" s="12">
        <v>1031</v>
      </c>
      <c r="B1048" s="10" t="s">
        <v>1015</v>
      </c>
      <c r="C1048" s="11" t="s">
        <v>1092</v>
      </c>
      <c r="D1048" s="9"/>
      <c r="E1048" s="9">
        <v>288</v>
      </c>
      <c r="F1048" s="10" t="s">
        <v>1066</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1.5" x14ac:dyDescent="0.25">
      <c r="A1049" s="12">
        <v>1032</v>
      </c>
      <c r="B1049" s="10" t="s">
        <v>1015</v>
      </c>
      <c r="C1049" s="11" t="s">
        <v>1092</v>
      </c>
      <c r="D1049" s="9"/>
      <c r="E1049" s="9">
        <v>288</v>
      </c>
      <c r="F1049" s="10" t="s">
        <v>1066</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1.5" x14ac:dyDescent="0.25">
      <c r="A1050" s="12">
        <v>1033</v>
      </c>
      <c r="B1050" s="10" t="s">
        <v>1015</v>
      </c>
      <c r="C1050" s="11" t="s">
        <v>1092</v>
      </c>
      <c r="D1050" s="9"/>
      <c r="E1050" s="9">
        <v>288</v>
      </c>
      <c r="F1050" s="10" t="s">
        <v>1066</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1.5" x14ac:dyDescent="0.25">
      <c r="A1051" s="12">
        <v>1034</v>
      </c>
      <c r="B1051" s="10" t="s">
        <v>1015</v>
      </c>
      <c r="C1051" s="11" t="s">
        <v>1092</v>
      </c>
      <c r="D1051" s="9"/>
      <c r="E1051" s="9">
        <v>288</v>
      </c>
      <c r="F1051" s="10" t="s">
        <v>1066</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1.5" x14ac:dyDescent="0.25">
      <c r="A1052" s="12">
        <v>1035</v>
      </c>
      <c r="B1052" s="10" t="s">
        <v>1015</v>
      </c>
      <c r="C1052" s="11" t="s">
        <v>1092</v>
      </c>
      <c r="D1052" s="9"/>
      <c r="E1052" s="9">
        <v>288</v>
      </c>
      <c r="F1052" s="10" t="s">
        <v>1066</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1.5" x14ac:dyDescent="0.25">
      <c r="A1053" s="12">
        <v>1036</v>
      </c>
      <c r="B1053" s="10" t="s">
        <v>1015</v>
      </c>
      <c r="C1053" s="11" t="s">
        <v>1093</v>
      </c>
      <c r="D1053" s="9"/>
      <c r="E1053" s="9">
        <v>324</v>
      </c>
      <c r="F1053" s="10" t="s">
        <v>1066</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1.5" x14ac:dyDescent="0.25">
      <c r="A1054" s="12">
        <v>1037</v>
      </c>
      <c r="B1054" s="10" t="s">
        <v>1015</v>
      </c>
      <c r="C1054" s="11" t="s">
        <v>1093</v>
      </c>
      <c r="D1054" s="9"/>
      <c r="E1054" s="9">
        <v>324</v>
      </c>
      <c r="F1054" s="10" t="s">
        <v>1066</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1.5" x14ac:dyDescent="0.25">
      <c r="A1055" s="12">
        <v>1038</v>
      </c>
      <c r="B1055" s="10" t="s">
        <v>1015</v>
      </c>
      <c r="C1055" s="11" t="s">
        <v>1093</v>
      </c>
      <c r="D1055" s="9"/>
      <c r="E1055" s="9">
        <v>324</v>
      </c>
      <c r="F1055" s="10" t="s">
        <v>1066</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1.5" x14ac:dyDescent="0.25">
      <c r="A1056" s="12">
        <v>1039</v>
      </c>
      <c r="B1056" s="10" t="s">
        <v>1015</v>
      </c>
      <c r="C1056" s="11" t="s">
        <v>1093</v>
      </c>
      <c r="D1056" s="9"/>
      <c r="E1056" s="9">
        <v>324</v>
      </c>
      <c r="F1056" s="10" t="s">
        <v>1066</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1.5" x14ac:dyDescent="0.25">
      <c r="A1057" s="12">
        <v>1040</v>
      </c>
      <c r="B1057" s="10" t="s">
        <v>1015</v>
      </c>
      <c r="C1057" s="11" t="s">
        <v>1093</v>
      </c>
      <c r="D1057" s="9"/>
      <c r="E1057" s="9">
        <v>324</v>
      </c>
      <c r="F1057" s="10" t="s">
        <v>1066</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1.5" x14ac:dyDescent="0.25">
      <c r="A1058" s="12">
        <v>1041</v>
      </c>
      <c r="B1058" s="10" t="s">
        <v>1015</v>
      </c>
      <c r="C1058" s="11" t="s">
        <v>1093</v>
      </c>
      <c r="D1058" s="9"/>
      <c r="E1058" s="9">
        <v>324</v>
      </c>
      <c r="F1058" s="10" t="s">
        <v>1066</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1.5" x14ac:dyDescent="0.25">
      <c r="A1059" s="12">
        <v>1042</v>
      </c>
      <c r="B1059" s="10" t="s">
        <v>1015</v>
      </c>
      <c r="C1059" s="11" t="s">
        <v>1093</v>
      </c>
      <c r="D1059" s="9"/>
      <c r="E1059" s="9">
        <v>324</v>
      </c>
      <c r="F1059" s="10" t="s">
        <v>1066</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1.5" x14ac:dyDescent="0.25">
      <c r="A1060" s="12">
        <v>1043</v>
      </c>
      <c r="B1060" s="10" t="s">
        <v>1015</v>
      </c>
      <c r="C1060" s="11" t="s">
        <v>1093</v>
      </c>
      <c r="D1060" s="9"/>
      <c r="E1060" s="9">
        <v>324</v>
      </c>
      <c r="F1060" s="10" t="s">
        <v>1066</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1.5" x14ac:dyDescent="0.25">
      <c r="A1061" s="12">
        <v>1044</v>
      </c>
      <c r="B1061" s="10" t="s">
        <v>1015</v>
      </c>
      <c r="C1061" s="11" t="s">
        <v>1093</v>
      </c>
      <c r="D1061" s="9"/>
      <c r="E1061" s="9">
        <v>324</v>
      </c>
      <c r="F1061" s="10" t="s">
        <v>1066</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1.5" x14ac:dyDescent="0.25">
      <c r="A1062" s="12">
        <v>1045</v>
      </c>
      <c r="B1062" s="10" t="s">
        <v>1015</v>
      </c>
      <c r="C1062" s="11" t="s">
        <v>1093</v>
      </c>
      <c r="D1062" s="9"/>
      <c r="E1062" s="9">
        <v>324</v>
      </c>
      <c r="F1062" s="10" t="s">
        <v>1066</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1.5" x14ac:dyDescent="0.25">
      <c r="A1063" s="12">
        <v>1046</v>
      </c>
      <c r="B1063" s="10" t="s">
        <v>1015</v>
      </c>
      <c r="C1063" s="11" t="s">
        <v>1093</v>
      </c>
      <c r="D1063" s="9"/>
      <c r="E1063" s="9">
        <v>324</v>
      </c>
      <c r="F1063" s="10" t="s">
        <v>1066</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1.5" x14ac:dyDescent="0.25">
      <c r="A1064" s="12">
        <v>1047</v>
      </c>
      <c r="B1064" s="10" t="s">
        <v>1015</v>
      </c>
      <c r="C1064" s="11" t="s">
        <v>1093</v>
      </c>
      <c r="D1064" s="9"/>
      <c r="E1064" s="9">
        <v>324</v>
      </c>
      <c r="F1064" s="10" t="s">
        <v>1066</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1.5" x14ac:dyDescent="0.25">
      <c r="A1065" s="12">
        <v>1048</v>
      </c>
      <c r="B1065" s="10" t="s">
        <v>1015</v>
      </c>
      <c r="C1065" s="11" t="s">
        <v>1093</v>
      </c>
      <c r="D1065" s="9"/>
      <c r="E1065" s="9">
        <v>324</v>
      </c>
      <c r="F1065" s="10" t="s">
        <v>1066</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1.5" x14ac:dyDescent="0.25">
      <c r="A1066" s="12">
        <v>1049</v>
      </c>
      <c r="B1066" s="10" t="s">
        <v>1015</v>
      </c>
      <c r="C1066" s="11" t="s">
        <v>1093</v>
      </c>
      <c r="D1066" s="9"/>
      <c r="E1066" s="9">
        <v>324</v>
      </c>
      <c r="F1066" s="10" t="s">
        <v>1066</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1.5" x14ac:dyDescent="0.25">
      <c r="A1067" s="12">
        <v>1050</v>
      </c>
      <c r="B1067" s="10" t="s">
        <v>1015</v>
      </c>
      <c r="C1067" s="11" t="s">
        <v>1093</v>
      </c>
      <c r="D1067" s="9"/>
      <c r="E1067" s="9">
        <v>324</v>
      </c>
      <c r="F1067" s="10" t="s">
        <v>1066</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1.5" x14ac:dyDescent="0.25">
      <c r="A1068" s="12">
        <v>1051</v>
      </c>
      <c r="B1068" s="10" t="s">
        <v>1015</v>
      </c>
      <c r="C1068" s="11" t="s">
        <v>1094</v>
      </c>
      <c r="D1068" s="9"/>
      <c r="E1068" s="9">
        <v>624</v>
      </c>
      <c r="F1068" s="10" t="s">
        <v>1066</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1.5" x14ac:dyDescent="0.25">
      <c r="A1069" s="12">
        <v>1052</v>
      </c>
      <c r="B1069" s="10" t="s">
        <v>1015</v>
      </c>
      <c r="C1069" s="11" t="s">
        <v>1094</v>
      </c>
      <c r="D1069" s="9"/>
      <c r="E1069" s="9">
        <v>624</v>
      </c>
      <c r="F1069" s="10" t="s">
        <v>1066</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1.5" x14ac:dyDescent="0.25">
      <c r="A1070" s="12">
        <v>1053</v>
      </c>
      <c r="B1070" s="10" t="s">
        <v>1015</v>
      </c>
      <c r="C1070" s="11" t="s">
        <v>1094</v>
      </c>
      <c r="D1070" s="9"/>
      <c r="E1070" s="9">
        <v>624</v>
      </c>
      <c r="F1070" s="10" t="s">
        <v>1066</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1.5" x14ac:dyDescent="0.25">
      <c r="A1071" s="12">
        <v>1054</v>
      </c>
      <c r="B1071" s="10" t="s">
        <v>1015</v>
      </c>
      <c r="C1071" s="11" t="s">
        <v>1094</v>
      </c>
      <c r="D1071" s="9"/>
      <c r="E1071" s="9">
        <v>624</v>
      </c>
      <c r="F1071" s="10" t="s">
        <v>1066</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1.5" x14ac:dyDescent="0.25">
      <c r="A1072" s="12">
        <v>1055</v>
      </c>
      <c r="B1072" s="10" t="s">
        <v>1015</v>
      </c>
      <c r="C1072" s="11" t="s">
        <v>1094</v>
      </c>
      <c r="D1072" s="9"/>
      <c r="E1072" s="9">
        <v>624</v>
      </c>
      <c r="F1072" s="10" t="s">
        <v>1066</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1.5" x14ac:dyDescent="0.25">
      <c r="A1073" s="12">
        <v>1056</v>
      </c>
      <c r="B1073" s="10" t="s">
        <v>1015</v>
      </c>
      <c r="C1073" s="11" t="s">
        <v>1094</v>
      </c>
      <c r="D1073" s="9"/>
      <c r="E1073" s="9">
        <v>624</v>
      </c>
      <c r="F1073" s="10" t="s">
        <v>1066</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1.5" x14ac:dyDescent="0.25">
      <c r="A1074" s="12">
        <v>1057</v>
      </c>
      <c r="B1074" s="10" t="s">
        <v>1015</v>
      </c>
      <c r="C1074" s="11" t="s">
        <v>1094</v>
      </c>
      <c r="D1074" s="9"/>
      <c r="E1074" s="9">
        <v>624</v>
      </c>
      <c r="F1074" s="10" t="s">
        <v>1066</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1.5" x14ac:dyDescent="0.25">
      <c r="A1075" s="12">
        <v>1058</v>
      </c>
      <c r="B1075" s="10" t="s">
        <v>1015</v>
      </c>
      <c r="C1075" s="11" t="s">
        <v>1094</v>
      </c>
      <c r="D1075" s="9"/>
      <c r="E1075" s="9">
        <v>624</v>
      </c>
      <c r="F1075" s="10" t="s">
        <v>1066</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1.5" x14ac:dyDescent="0.25">
      <c r="A1076" s="12">
        <v>1059</v>
      </c>
      <c r="B1076" s="10" t="s">
        <v>1015</v>
      </c>
      <c r="C1076" s="11" t="s">
        <v>1094</v>
      </c>
      <c r="D1076" s="9"/>
      <c r="E1076" s="9">
        <v>624</v>
      </c>
      <c r="F1076" s="10" t="s">
        <v>1066</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1.5" x14ac:dyDescent="0.25">
      <c r="A1077" s="12">
        <v>1060</v>
      </c>
      <c r="B1077" s="10" t="s">
        <v>1015</v>
      </c>
      <c r="C1077" s="11" t="s">
        <v>1094</v>
      </c>
      <c r="D1077" s="9"/>
      <c r="E1077" s="9">
        <v>624</v>
      </c>
      <c r="F1077" s="10" t="s">
        <v>1066</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1.5" x14ac:dyDescent="0.25">
      <c r="A1078" s="12">
        <v>1061</v>
      </c>
      <c r="B1078" s="10" t="s">
        <v>1015</v>
      </c>
      <c r="C1078" s="11" t="s">
        <v>1094</v>
      </c>
      <c r="D1078" s="9"/>
      <c r="E1078" s="9">
        <v>624</v>
      </c>
      <c r="F1078" s="10" t="s">
        <v>1066</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1.5" x14ac:dyDescent="0.25">
      <c r="A1079" s="12">
        <v>1062</v>
      </c>
      <c r="B1079" s="10" t="s">
        <v>1015</v>
      </c>
      <c r="C1079" s="11" t="s">
        <v>1094</v>
      </c>
      <c r="D1079" s="9"/>
      <c r="E1079" s="9">
        <v>624</v>
      </c>
      <c r="F1079" s="10" t="s">
        <v>1066</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1.5" x14ac:dyDescent="0.25">
      <c r="A1080" s="12">
        <v>1063</v>
      </c>
      <c r="B1080" s="10" t="s">
        <v>1015</v>
      </c>
      <c r="C1080" s="11" t="s">
        <v>1094</v>
      </c>
      <c r="D1080" s="9"/>
      <c r="E1080" s="9">
        <v>624</v>
      </c>
      <c r="F1080" s="10" t="s">
        <v>1066</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1.5" x14ac:dyDescent="0.25">
      <c r="A1081" s="12">
        <v>1064</v>
      </c>
      <c r="B1081" s="10" t="s">
        <v>1015</v>
      </c>
      <c r="C1081" s="11" t="s">
        <v>1094</v>
      </c>
      <c r="D1081" s="9"/>
      <c r="E1081" s="9">
        <v>624</v>
      </c>
      <c r="F1081" s="10" t="s">
        <v>1066</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1.5" x14ac:dyDescent="0.25">
      <c r="A1082" s="12">
        <v>1065</v>
      </c>
      <c r="B1082" s="10" t="s">
        <v>1015</v>
      </c>
      <c r="C1082" s="11" t="s">
        <v>1094</v>
      </c>
      <c r="D1082" s="9"/>
      <c r="E1082" s="9">
        <v>624</v>
      </c>
      <c r="F1082" s="10" t="s">
        <v>1066</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1.5" x14ac:dyDescent="0.25">
      <c r="A1083" s="12">
        <v>1066</v>
      </c>
      <c r="B1083" s="10" t="s">
        <v>1015</v>
      </c>
      <c r="C1083" s="11" t="s">
        <v>1095</v>
      </c>
      <c r="D1083" s="9"/>
      <c r="E1083" s="9">
        <v>430</v>
      </c>
      <c r="F1083" s="10" t="s">
        <v>1066</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1.5" x14ac:dyDescent="0.25">
      <c r="A1084" s="12">
        <v>1067</v>
      </c>
      <c r="B1084" s="10" t="s">
        <v>1015</v>
      </c>
      <c r="C1084" s="11" t="s">
        <v>1095</v>
      </c>
      <c r="D1084" s="9"/>
      <c r="E1084" s="9">
        <v>430</v>
      </c>
      <c r="F1084" s="10" t="s">
        <v>1066</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1.5" x14ac:dyDescent="0.25">
      <c r="A1085" s="12">
        <v>1068</v>
      </c>
      <c r="B1085" s="10" t="s">
        <v>1015</v>
      </c>
      <c r="C1085" s="11" t="s">
        <v>1095</v>
      </c>
      <c r="D1085" s="9"/>
      <c r="E1085" s="9">
        <v>430</v>
      </c>
      <c r="F1085" s="10" t="s">
        <v>1066</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1.5" x14ac:dyDescent="0.25">
      <c r="A1086" s="12">
        <v>1069</v>
      </c>
      <c r="B1086" s="10" t="s">
        <v>1015</v>
      </c>
      <c r="C1086" s="11" t="s">
        <v>1095</v>
      </c>
      <c r="D1086" s="9"/>
      <c r="E1086" s="9">
        <v>430</v>
      </c>
      <c r="F1086" s="10" t="s">
        <v>1066</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1.5" x14ac:dyDescent="0.25">
      <c r="A1087" s="12">
        <v>1070</v>
      </c>
      <c r="B1087" s="10" t="s">
        <v>1015</v>
      </c>
      <c r="C1087" s="11" t="s">
        <v>1095</v>
      </c>
      <c r="D1087" s="9"/>
      <c r="E1087" s="9">
        <v>430</v>
      </c>
      <c r="F1087" s="10" t="s">
        <v>1066</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1.5" x14ac:dyDescent="0.25">
      <c r="A1088" s="12">
        <v>1071</v>
      </c>
      <c r="B1088" s="10" t="s">
        <v>1015</v>
      </c>
      <c r="C1088" s="11" t="s">
        <v>1095</v>
      </c>
      <c r="D1088" s="9"/>
      <c r="E1088" s="9">
        <v>430</v>
      </c>
      <c r="F1088" s="10" t="s">
        <v>1066</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1.5" x14ac:dyDescent="0.25">
      <c r="A1089" s="12">
        <v>1072</v>
      </c>
      <c r="B1089" s="10" t="s">
        <v>1015</v>
      </c>
      <c r="C1089" s="11" t="s">
        <v>1095</v>
      </c>
      <c r="D1089" s="9"/>
      <c r="E1089" s="9">
        <v>430</v>
      </c>
      <c r="F1089" s="10" t="s">
        <v>1066</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1.5" x14ac:dyDescent="0.25">
      <c r="A1090" s="12">
        <v>1073</v>
      </c>
      <c r="B1090" s="10" t="s">
        <v>1015</v>
      </c>
      <c r="C1090" s="11" t="s">
        <v>1095</v>
      </c>
      <c r="D1090" s="9"/>
      <c r="E1090" s="9">
        <v>430</v>
      </c>
      <c r="F1090" s="10" t="s">
        <v>1066</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1.5" x14ac:dyDescent="0.25">
      <c r="A1091" s="12">
        <v>1074</v>
      </c>
      <c r="B1091" s="10" t="s">
        <v>1015</v>
      </c>
      <c r="C1091" s="11" t="s">
        <v>1095</v>
      </c>
      <c r="D1091" s="9"/>
      <c r="E1091" s="9">
        <v>430</v>
      </c>
      <c r="F1091" s="10" t="s">
        <v>1066</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1.5" x14ac:dyDescent="0.25">
      <c r="A1092" s="12">
        <v>1075</v>
      </c>
      <c r="B1092" s="10" t="s">
        <v>1015</v>
      </c>
      <c r="C1092" s="11" t="s">
        <v>1095</v>
      </c>
      <c r="D1092" s="9"/>
      <c r="E1092" s="9">
        <v>430</v>
      </c>
      <c r="F1092" s="10" t="s">
        <v>1066</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1.5" x14ac:dyDescent="0.25">
      <c r="A1093" s="12">
        <v>1076</v>
      </c>
      <c r="B1093" s="10" t="s">
        <v>1015</v>
      </c>
      <c r="C1093" s="11" t="s">
        <v>1095</v>
      </c>
      <c r="D1093" s="9"/>
      <c r="E1093" s="9">
        <v>430</v>
      </c>
      <c r="F1093" s="10" t="s">
        <v>1066</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1.5" x14ac:dyDescent="0.25">
      <c r="A1094" s="12">
        <v>1077</v>
      </c>
      <c r="B1094" s="10" t="s">
        <v>1015</v>
      </c>
      <c r="C1094" s="11" t="s">
        <v>1095</v>
      </c>
      <c r="D1094" s="9"/>
      <c r="E1094" s="9">
        <v>430</v>
      </c>
      <c r="F1094" s="10" t="s">
        <v>1066</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1.5" x14ac:dyDescent="0.25">
      <c r="A1095" s="12">
        <v>1078</v>
      </c>
      <c r="B1095" s="10" t="s">
        <v>1015</v>
      </c>
      <c r="C1095" s="11" t="s">
        <v>1095</v>
      </c>
      <c r="D1095" s="9"/>
      <c r="E1095" s="9">
        <v>430</v>
      </c>
      <c r="F1095" s="10" t="s">
        <v>1066</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1.5" x14ac:dyDescent="0.25">
      <c r="A1096" s="12">
        <v>1079</v>
      </c>
      <c r="B1096" s="10" t="s">
        <v>1015</v>
      </c>
      <c r="C1096" s="11" t="s">
        <v>1095</v>
      </c>
      <c r="D1096" s="9"/>
      <c r="E1096" s="9">
        <v>430</v>
      </c>
      <c r="F1096" s="10" t="s">
        <v>1066</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1.5" x14ac:dyDescent="0.25">
      <c r="A1097" s="12">
        <v>1080</v>
      </c>
      <c r="B1097" s="10" t="s">
        <v>1015</v>
      </c>
      <c r="C1097" s="11" t="s">
        <v>1095</v>
      </c>
      <c r="D1097" s="9"/>
      <c r="E1097" s="9">
        <v>430</v>
      </c>
      <c r="F1097" s="10" t="s">
        <v>1066</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1.5" x14ac:dyDescent="0.25">
      <c r="A1098" s="12">
        <v>1081</v>
      </c>
      <c r="B1098" s="10" t="s">
        <v>1015</v>
      </c>
      <c r="C1098" s="11" t="s">
        <v>1096</v>
      </c>
      <c r="D1098" s="9"/>
      <c r="E1098" s="9">
        <v>466</v>
      </c>
      <c r="F1098" s="10" t="s">
        <v>1066</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1.5" x14ac:dyDescent="0.25">
      <c r="A1099" s="12">
        <v>1082</v>
      </c>
      <c r="B1099" s="10" t="s">
        <v>1015</v>
      </c>
      <c r="C1099" s="11" t="s">
        <v>1096</v>
      </c>
      <c r="D1099" s="9"/>
      <c r="E1099" s="9">
        <v>466</v>
      </c>
      <c r="F1099" s="10" t="s">
        <v>1066</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1.5" x14ac:dyDescent="0.25">
      <c r="A1100" s="12">
        <v>1083</v>
      </c>
      <c r="B1100" s="10" t="s">
        <v>1015</v>
      </c>
      <c r="C1100" s="11" t="s">
        <v>1096</v>
      </c>
      <c r="D1100" s="9"/>
      <c r="E1100" s="9">
        <v>466</v>
      </c>
      <c r="F1100" s="10" t="s">
        <v>1066</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1.5" x14ac:dyDescent="0.25">
      <c r="A1101" s="12">
        <v>1084</v>
      </c>
      <c r="B1101" s="10" t="s">
        <v>1015</v>
      </c>
      <c r="C1101" s="11" t="s">
        <v>1096</v>
      </c>
      <c r="D1101" s="9"/>
      <c r="E1101" s="9">
        <v>466</v>
      </c>
      <c r="F1101" s="10" t="s">
        <v>1066</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1.5" x14ac:dyDescent="0.25">
      <c r="A1102" s="12">
        <v>1085</v>
      </c>
      <c r="B1102" s="10" t="s">
        <v>1015</v>
      </c>
      <c r="C1102" s="11" t="s">
        <v>1096</v>
      </c>
      <c r="D1102" s="9"/>
      <c r="E1102" s="9">
        <v>466</v>
      </c>
      <c r="F1102" s="10" t="s">
        <v>1066</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1.5" x14ac:dyDescent="0.25">
      <c r="A1103" s="12">
        <v>1086</v>
      </c>
      <c r="B1103" s="10" t="s">
        <v>1015</v>
      </c>
      <c r="C1103" s="11" t="s">
        <v>1096</v>
      </c>
      <c r="D1103" s="9"/>
      <c r="E1103" s="9">
        <v>466</v>
      </c>
      <c r="F1103" s="10" t="s">
        <v>1066</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1.5" x14ac:dyDescent="0.25">
      <c r="A1104" s="12">
        <v>1087</v>
      </c>
      <c r="B1104" s="10" t="s">
        <v>1015</v>
      </c>
      <c r="C1104" s="11" t="s">
        <v>1096</v>
      </c>
      <c r="D1104" s="9"/>
      <c r="E1104" s="9">
        <v>466</v>
      </c>
      <c r="F1104" s="10" t="s">
        <v>1066</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1.5" x14ac:dyDescent="0.25">
      <c r="A1105" s="12">
        <v>1088</v>
      </c>
      <c r="B1105" s="10" t="s">
        <v>1015</v>
      </c>
      <c r="C1105" s="11" t="s">
        <v>1096</v>
      </c>
      <c r="D1105" s="9"/>
      <c r="E1105" s="9">
        <v>466</v>
      </c>
      <c r="F1105" s="10" t="s">
        <v>1066</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1.5" x14ac:dyDescent="0.25">
      <c r="A1106" s="12">
        <v>1089</v>
      </c>
      <c r="B1106" s="10" t="s">
        <v>1015</v>
      </c>
      <c r="C1106" s="11" t="s">
        <v>1096</v>
      </c>
      <c r="D1106" s="9"/>
      <c r="E1106" s="9">
        <v>466</v>
      </c>
      <c r="F1106" s="10" t="s">
        <v>1066</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1.5" x14ac:dyDescent="0.25">
      <c r="A1107" s="12">
        <v>1090</v>
      </c>
      <c r="B1107" s="10" t="s">
        <v>1015</v>
      </c>
      <c r="C1107" s="11" t="s">
        <v>1096</v>
      </c>
      <c r="D1107" s="9"/>
      <c r="E1107" s="9">
        <v>466</v>
      </c>
      <c r="F1107" s="10" t="s">
        <v>1066</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1.5" x14ac:dyDescent="0.25">
      <c r="A1108" s="12">
        <v>1091</v>
      </c>
      <c r="B1108" s="10" t="s">
        <v>1015</v>
      </c>
      <c r="C1108" s="11" t="s">
        <v>1096</v>
      </c>
      <c r="D1108" s="9"/>
      <c r="E1108" s="9">
        <v>466</v>
      </c>
      <c r="F1108" s="10" t="s">
        <v>1066</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1.5" x14ac:dyDescent="0.25">
      <c r="A1109" s="12">
        <v>1092</v>
      </c>
      <c r="B1109" s="10" t="s">
        <v>1015</v>
      </c>
      <c r="C1109" s="11" t="s">
        <v>1096</v>
      </c>
      <c r="D1109" s="9"/>
      <c r="E1109" s="9">
        <v>466</v>
      </c>
      <c r="F1109" s="10" t="s">
        <v>1066</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1.5" x14ac:dyDescent="0.25">
      <c r="A1110" s="12">
        <v>1093</v>
      </c>
      <c r="B1110" s="10" t="s">
        <v>1015</v>
      </c>
      <c r="C1110" s="11" t="s">
        <v>1096</v>
      </c>
      <c r="D1110" s="9"/>
      <c r="E1110" s="9">
        <v>466</v>
      </c>
      <c r="F1110" s="10" t="s">
        <v>1066</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1.5" x14ac:dyDescent="0.25">
      <c r="A1111" s="12">
        <v>1094</v>
      </c>
      <c r="B1111" s="10" t="s">
        <v>1015</v>
      </c>
      <c r="C1111" s="11" t="s">
        <v>1096</v>
      </c>
      <c r="D1111" s="9"/>
      <c r="E1111" s="9">
        <v>466</v>
      </c>
      <c r="F1111" s="10" t="s">
        <v>1066</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1.5" x14ac:dyDescent="0.25">
      <c r="A1112" s="12">
        <v>1095</v>
      </c>
      <c r="B1112" s="10" t="s">
        <v>1015</v>
      </c>
      <c r="C1112" s="11" t="s">
        <v>1096</v>
      </c>
      <c r="D1112" s="9"/>
      <c r="E1112" s="9">
        <v>466</v>
      </c>
      <c r="F1112" s="10" t="s">
        <v>1066</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1.5" x14ac:dyDescent="0.25">
      <c r="A1113" s="12">
        <v>1096</v>
      </c>
      <c r="B1113" s="10" t="s">
        <v>1015</v>
      </c>
      <c r="C1113" s="11" t="s">
        <v>1097</v>
      </c>
      <c r="D1113" s="9"/>
      <c r="E1113" s="9">
        <v>478</v>
      </c>
      <c r="F1113" s="10" t="s">
        <v>1066</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1.5" x14ac:dyDescent="0.25">
      <c r="A1114" s="12">
        <v>1097</v>
      </c>
      <c r="B1114" s="10" t="s">
        <v>1015</v>
      </c>
      <c r="C1114" s="11" t="s">
        <v>1097</v>
      </c>
      <c r="D1114" s="9"/>
      <c r="E1114" s="9">
        <v>478</v>
      </c>
      <c r="F1114" s="10" t="s">
        <v>1066</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1.5" x14ac:dyDescent="0.25">
      <c r="A1115" s="12">
        <v>1098</v>
      </c>
      <c r="B1115" s="10" t="s">
        <v>1015</v>
      </c>
      <c r="C1115" s="11" t="s">
        <v>1097</v>
      </c>
      <c r="D1115" s="9"/>
      <c r="E1115" s="9">
        <v>478</v>
      </c>
      <c r="F1115" s="10" t="s">
        <v>1066</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1.5" x14ac:dyDescent="0.25">
      <c r="A1116" s="12">
        <v>1099</v>
      </c>
      <c r="B1116" s="10" t="s">
        <v>1015</v>
      </c>
      <c r="C1116" s="11" t="s">
        <v>1097</v>
      </c>
      <c r="D1116" s="9"/>
      <c r="E1116" s="9">
        <v>478</v>
      </c>
      <c r="F1116" s="10" t="s">
        <v>1066</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1.5" x14ac:dyDescent="0.25">
      <c r="A1117" s="12">
        <v>1100</v>
      </c>
      <c r="B1117" s="10" t="s">
        <v>1015</v>
      </c>
      <c r="C1117" s="11" t="s">
        <v>1097</v>
      </c>
      <c r="D1117" s="9"/>
      <c r="E1117" s="9">
        <v>478</v>
      </c>
      <c r="F1117" s="10" t="s">
        <v>1066</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1.5" x14ac:dyDescent="0.25">
      <c r="A1118" s="12">
        <v>1101</v>
      </c>
      <c r="B1118" s="10" t="s">
        <v>1015</v>
      </c>
      <c r="C1118" s="11" t="s">
        <v>1097</v>
      </c>
      <c r="D1118" s="9"/>
      <c r="E1118" s="9">
        <v>478</v>
      </c>
      <c r="F1118" s="10" t="s">
        <v>1066</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1.5" x14ac:dyDescent="0.25">
      <c r="A1119" s="12">
        <v>1102</v>
      </c>
      <c r="B1119" s="10" t="s">
        <v>1015</v>
      </c>
      <c r="C1119" s="11" t="s">
        <v>1097</v>
      </c>
      <c r="D1119" s="9"/>
      <c r="E1119" s="9">
        <v>478</v>
      </c>
      <c r="F1119" s="10" t="s">
        <v>1066</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1.5" x14ac:dyDescent="0.25">
      <c r="A1120" s="12">
        <v>1103</v>
      </c>
      <c r="B1120" s="10" t="s">
        <v>1015</v>
      </c>
      <c r="C1120" s="11" t="s">
        <v>1097</v>
      </c>
      <c r="D1120" s="9"/>
      <c r="E1120" s="9">
        <v>478</v>
      </c>
      <c r="F1120" s="10" t="s">
        <v>1066</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1.5" x14ac:dyDescent="0.25">
      <c r="A1121" s="12">
        <v>1104</v>
      </c>
      <c r="B1121" s="10" t="s">
        <v>1015</v>
      </c>
      <c r="C1121" s="11" t="s">
        <v>1097</v>
      </c>
      <c r="D1121" s="9"/>
      <c r="E1121" s="9">
        <v>478</v>
      </c>
      <c r="F1121" s="10" t="s">
        <v>1066</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1.5" x14ac:dyDescent="0.25">
      <c r="A1122" s="12">
        <v>1105</v>
      </c>
      <c r="B1122" s="10" t="s">
        <v>1015</v>
      </c>
      <c r="C1122" s="11" t="s">
        <v>1097</v>
      </c>
      <c r="D1122" s="9"/>
      <c r="E1122" s="9">
        <v>478</v>
      </c>
      <c r="F1122" s="10" t="s">
        <v>1066</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1.5" x14ac:dyDescent="0.25">
      <c r="A1123" s="12">
        <v>1106</v>
      </c>
      <c r="B1123" s="10" t="s">
        <v>1015</v>
      </c>
      <c r="C1123" s="11" t="s">
        <v>1097</v>
      </c>
      <c r="D1123" s="9"/>
      <c r="E1123" s="9">
        <v>478</v>
      </c>
      <c r="F1123" s="10" t="s">
        <v>1066</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1.5" x14ac:dyDescent="0.25">
      <c r="A1124" s="12">
        <v>1107</v>
      </c>
      <c r="B1124" s="10" t="s">
        <v>1015</v>
      </c>
      <c r="C1124" s="11" t="s">
        <v>1097</v>
      </c>
      <c r="D1124" s="9"/>
      <c r="E1124" s="9">
        <v>478</v>
      </c>
      <c r="F1124" s="10" t="s">
        <v>1066</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1.5" x14ac:dyDescent="0.25">
      <c r="A1125" s="12">
        <v>1108</v>
      </c>
      <c r="B1125" s="10" t="s">
        <v>1015</v>
      </c>
      <c r="C1125" s="11" t="s">
        <v>1097</v>
      </c>
      <c r="D1125" s="9"/>
      <c r="E1125" s="9">
        <v>478</v>
      </c>
      <c r="F1125" s="10" t="s">
        <v>1066</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1.5" x14ac:dyDescent="0.25">
      <c r="A1126" s="12">
        <v>1109</v>
      </c>
      <c r="B1126" s="10" t="s">
        <v>1015</v>
      </c>
      <c r="C1126" s="11" t="s">
        <v>1097</v>
      </c>
      <c r="D1126" s="9"/>
      <c r="E1126" s="9">
        <v>478</v>
      </c>
      <c r="F1126" s="10" t="s">
        <v>1066</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1.5" x14ac:dyDescent="0.25">
      <c r="A1127" s="12">
        <v>1110</v>
      </c>
      <c r="B1127" s="10" t="s">
        <v>1015</v>
      </c>
      <c r="C1127" s="11" t="s">
        <v>1097</v>
      </c>
      <c r="D1127" s="9"/>
      <c r="E1127" s="9">
        <v>478</v>
      </c>
      <c r="F1127" s="10" t="s">
        <v>1066</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1.5" x14ac:dyDescent="0.25">
      <c r="A1128" s="12">
        <v>1111</v>
      </c>
      <c r="B1128" s="10" t="s">
        <v>1015</v>
      </c>
      <c r="C1128" s="11" t="s">
        <v>1098</v>
      </c>
      <c r="D1128" s="9"/>
      <c r="E1128" s="9">
        <v>562</v>
      </c>
      <c r="F1128" s="10" t="s">
        <v>1066</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1.5" x14ac:dyDescent="0.25">
      <c r="A1129" s="12">
        <v>1112</v>
      </c>
      <c r="B1129" s="10" t="s">
        <v>1015</v>
      </c>
      <c r="C1129" s="11" t="s">
        <v>1098</v>
      </c>
      <c r="D1129" s="9"/>
      <c r="E1129" s="9">
        <v>562</v>
      </c>
      <c r="F1129" s="10" t="s">
        <v>1066</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1.5" x14ac:dyDescent="0.25">
      <c r="A1130" s="12">
        <v>1113</v>
      </c>
      <c r="B1130" s="10" t="s">
        <v>1015</v>
      </c>
      <c r="C1130" s="11" t="s">
        <v>1098</v>
      </c>
      <c r="D1130" s="9"/>
      <c r="E1130" s="9">
        <v>562</v>
      </c>
      <c r="F1130" s="10" t="s">
        <v>1066</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1.5" x14ac:dyDescent="0.25">
      <c r="A1131" s="12">
        <v>1114</v>
      </c>
      <c r="B1131" s="10" t="s">
        <v>1015</v>
      </c>
      <c r="C1131" s="11" t="s">
        <v>1098</v>
      </c>
      <c r="D1131" s="9"/>
      <c r="E1131" s="9">
        <v>562</v>
      </c>
      <c r="F1131" s="10" t="s">
        <v>1066</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1.5" x14ac:dyDescent="0.25">
      <c r="A1132" s="12">
        <v>1115</v>
      </c>
      <c r="B1132" s="10" t="s">
        <v>1015</v>
      </c>
      <c r="C1132" s="11" t="s">
        <v>1098</v>
      </c>
      <c r="D1132" s="9"/>
      <c r="E1132" s="9">
        <v>562</v>
      </c>
      <c r="F1132" s="10" t="s">
        <v>1066</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1.5" x14ac:dyDescent="0.25">
      <c r="A1133" s="12">
        <v>1116</v>
      </c>
      <c r="B1133" s="10" t="s">
        <v>1015</v>
      </c>
      <c r="C1133" s="11" t="s">
        <v>1098</v>
      </c>
      <c r="D1133" s="9"/>
      <c r="E1133" s="9">
        <v>562</v>
      </c>
      <c r="F1133" s="10" t="s">
        <v>1066</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1.5" x14ac:dyDescent="0.25">
      <c r="A1134" s="12">
        <v>1117</v>
      </c>
      <c r="B1134" s="10" t="s">
        <v>1015</v>
      </c>
      <c r="C1134" s="11" t="s">
        <v>1098</v>
      </c>
      <c r="D1134" s="9"/>
      <c r="E1134" s="9">
        <v>562</v>
      </c>
      <c r="F1134" s="10" t="s">
        <v>1066</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1.5" x14ac:dyDescent="0.25">
      <c r="A1135" s="12">
        <v>1118</v>
      </c>
      <c r="B1135" s="10" t="s">
        <v>1015</v>
      </c>
      <c r="C1135" s="11" t="s">
        <v>1098</v>
      </c>
      <c r="D1135" s="9"/>
      <c r="E1135" s="9">
        <v>562</v>
      </c>
      <c r="F1135" s="10" t="s">
        <v>1066</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1.5" x14ac:dyDescent="0.25">
      <c r="A1136" s="12">
        <v>1119</v>
      </c>
      <c r="B1136" s="10" t="s">
        <v>1015</v>
      </c>
      <c r="C1136" s="11" t="s">
        <v>1098</v>
      </c>
      <c r="D1136" s="9"/>
      <c r="E1136" s="9">
        <v>562</v>
      </c>
      <c r="F1136" s="10" t="s">
        <v>1066</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1.5" x14ac:dyDescent="0.25">
      <c r="A1137" s="12">
        <v>1120</v>
      </c>
      <c r="B1137" s="10" t="s">
        <v>1015</v>
      </c>
      <c r="C1137" s="11" t="s">
        <v>1098</v>
      </c>
      <c r="D1137" s="9"/>
      <c r="E1137" s="9">
        <v>562</v>
      </c>
      <c r="F1137" s="10" t="s">
        <v>1066</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1.5" x14ac:dyDescent="0.25">
      <c r="A1138" s="12">
        <v>1121</v>
      </c>
      <c r="B1138" s="10" t="s">
        <v>1015</v>
      </c>
      <c r="C1138" s="11" t="s">
        <v>1098</v>
      </c>
      <c r="D1138" s="9"/>
      <c r="E1138" s="9">
        <v>562</v>
      </c>
      <c r="F1138" s="10" t="s">
        <v>1066</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1.5" x14ac:dyDescent="0.25">
      <c r="A1139" s="12">
        <v>1122</v>
      </c>
      <c r="B1139" s="10" t="s">
        <v>1015</v>
      </c>
      <c r="C1139" s="11" t="s">
        <v>1098</v>
      </c>
      <c r="D1139" s="9"/>
      <c r="E1139" s="9">
        <v>562</v>
      </c>
      <c r="F1139" s="10" t="s">
        <v>1066</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1.5" x14ac:dyDescent="0.25">
      <c r="A1140" s="12">
        <v>1123</v>
      </c>
      <c r="B1140" s="10" t="s">
        <v>1015</v>
      </c>
      <c r="C1140" s="11" t="s">
        <v>1098</v>
      </c>
      <c r="D1140" s="9"/>
      <c r="E1140" s="9">
        <v>562</v>
      </c>
      <c r="F1140" s="10" t="s">
        <v>1066</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1.5" x14ac:dyDescent="0.25">
      <c r="A1141" s="12">
        <v>1124</v>
      </c>
      <c r="B1141" s="10" t="s">
        <v>1015</v>
      </c>
      <c r="C1141" s="11" t="s">
        <v>1098</v>
      </c>
      <c r="D1141" s="9"/>
      <c r="E1141" s="9">
        <v>562</v>
      </c>
      <c r="F1141" s="10" t="s">
        <v>1066</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1.5" x14ac:dyDescent="0.25">
      <c r="A1142" s="12">
        <v>1125</v>
      </c>
      <c r="B1142" s="10" t="s">
        <v>1015</v>
      </c>
      <c r="C1142" s="11" t="s">
        <v>1098</v>
      </c>
      <c r="D1142" s="9"/>
      <c r="E1142" s="9">
        <v>562</v>
      </c>
      <c r="F1142" s="10" t="s">
        <v>1066</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1.5" x14ac:dyDescent="0.25">
      <c r="A1143" s="12">
        <v>1126</v>
      </c>
      <c r="B1143" s="10" t="s">
        <v>1015</v>
      </c>
      <c r="C1143" s="11" t="s">
        <v>1099</v>
      </c>
      <c r="D1143" s="9"/>
      <c r="E1143" s="9">
        <v>566</v>
      </c>
      <c r="F1143" s="10" t="s">
        <v>1066</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1.5" x14ac:dyDescent="0.25">
      <c r="A1144" s="12">
        <v>1127</v>
      </c>
      <c r="B1144" s="10" t="s">
        <v>1015</v>
      </c>
      <c r="C1144" s="11" t="s">
        <v>1099</v>
      </c>
      <c r="D1144" s="9"/>
      <c r="E1144" s="9">
        <v>566</v>
      </c>
      <c r="F1144" s="10" t="s">
        <v>1066</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1.5" x14ac:dyDescent="0.25">
      <c r="A1145" s="12">
        <v>1128</v>
      </c>
      <c r="B1145" s="10" t="s">
        <v>1015</v>
      </c>
      <c r="C1145" s="11" t="s">
        <v>1099</v>
      </c>
      <c r="D1145" s="9"/>
      <c r="E1145" s="9">
        <v>566</v>
      </c>
      <c r="F1145" s="10" t="s">
        <v>1066</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1.5" x14ac:dyDescent="0.25">
      <c r="A1146" s="12">
        <v>1129</v>
      </c>
      <c r="B1146" s="10" t="s">
        <v>1015</v>
      </c>
      <c r="C1146" s="11" t="s">
        <v>1099</v>
      </c>
      <c r="D1146" s="9"/>
      <c r="E1146" s="9">
        <v>566</v>
      </c>
      <c r="F1146" s="10" t="s">
        <v>1066</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1.5" x14ac:dyDescent="0.25">
      <c r="A1147" s="12">
        <v>1130</v>
      </c>
      <c r="B1147" s="10" t="s">
        <v>1015</v>
      </c>
      <c r="C1147" s="11" t="s">
        <v>1099</v>
      </c>
      <c r="D1147" s="9"/>
      <c r="E1147" s="9">
        <v>566</v>
      </c>
      <c r="F1147" s="10" t="s">
        <v>1066</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1.5" x14ac:dyDescent="0.25">
      <c r="A1148" s="12">
        <v>1131</v>
      </c>
      <c r="B1148" s="10" t="s">
        <v>1015</v>
      </c>
      <c r="C1148" s="11" t="s">
        <v>1099</v>
      </c>
      <c r="D1148" s="9"/>
      <c r="E1148" s="9">
        <v>566</v>
      </c>
      <c r="F1148" s="10" t="s">
        <v>1066</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1.5" x14ac:dyDescent="0.25">
      <c r="A1149" s="12">
        <v>1132</v>
      </c>
      <c r="B1149" s="10" t="s">
        <v>1015</v>
      </c>
      <c r="C1149" s="11" t="s">
        <v>1099</v>
      </c>
      <c r="D1149" s="9"/>
      <c r="E1149" s="9">
        <v>566</v>
      </c>
      <c r="F1149" s="10" t="s">
        <v>1066</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1.5" x14ac:dyDescent="0.25">
      <c r="A1150" s="12">
        <v>1133</v>
      </c>
      <c r="B1150" s="10" t="s">
        <v>1015</v>
      </c>
      <c r="C1150" s="11" t="s">
        <v>1099</v>
      </c>
      <c r="D1150" s="9"/>
      <c r="E1150" s="9">
        <v>566</v>
      </c>
      <c r="F1150" s="10" t="s">
        <v>1066</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1.5" x14ac:dyDescent="0.25">
      <c r="A1151" s="12">
        <v>1134</v>
      </c>
      <c r="B1151" s="10" t="s">
        <v>1015</v>
      </c>
      <c r="C1151" s="11" t="s">
        <v>1099</v>
      </c>
      <c r="D1151" s="9"/>
      <c r="E1151" s="9">
        <v>566</v>
      </c>
      <c r="F1151" s="10" t="s">
        <v>1066</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1.5" x14ac:dyDescent="0.25">
      <c r="A1152" s="12">
        <v>1135</v>
      </c>
      <c r="B1152" s="10" t="s">
        <v>1015</v>
      </c>
      <c r="C1152" s="11" t="s">
        <v>1099</v>
      </c>
      <c r="D1152" s="9"/>
      <c r="E1152" s="9">
        <v>566</v>
      </c>
      <c r="F1152" s="10" t="s">
        <v>1066</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1.5" x14ac:dyDescent="0.25">
      <c r="A1153" s="12">
        <v>1136</v>
      </c>
      <c r="B1153" s="10" t="s">
        <v>1015</v>
      </c>
      <c r="C1153" s="11" t="s">
        <v>1099</v>
      </c>
      <c r="D1153" s="9"/>
      <c r="E1153" s="9">
        <v>566</v>
      </c>
      <c r="F1153" s="10" t="s">
        <v>1066</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1.5" x14ac:dyDescent="0.25">
      <c r="A1154" s="12">
        <v>1137</v>
      </c>
      <c r="B1154" s="10" t="s">
        <v>1015</v>
      </c>
      <c r="C1154" s="11" t="s">
        <v>1099</v>
      </c>
      <c r="D1154" s="9"/>
      <c r="E1154" s="9">
        <v>566</v>
      </c>
      <c r="F1154" s="10" t="s">
        <v>1066</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1.5" x14ac:dyDescent="0.25">
      <c r="A1155" s="12">
        <v>1138</v>
      </c>
      <c r="B1155" s="10" t="s">
        <v>1015</v>
      </c>
      <c r="C1155" s="11" t="s">
        <v>1099</v>
      </c>
      <c r="D1155" s="9"/>
      <c r="E1155" s="9">
        <v>566</v>
      </c>
      <c r="F1155" s="10" t="s">
        <v>1066</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1.5" x14ac:dyDescent="0.25">
      <c r="A1156" s="12">
        <v>1139</v>
      </c>
      <c r="B1156" s="10" t="s">
        <v>1015</v>
      </c>
      <c r="C1156" s="11" t="s">
        <v>1099</v>
      </c>
      <c r="D1156" s="9"/>
      <c r="E1156" s="9">
        <v>566</v>
      </c>
      <c r="F1156" s="10" t="s">
        <v>1066</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1.5" x14ac:dyDescent="0.25">
      <c r="A1157" s="12">
        <v>1140</v>
      </c>
      <c r="B1157" s="10" t="s">
        <v>1015</v>
      </c>
      <c r="C1157" s="11" t="s">
        <v>1099</v>
      </c>
      <c r="D1157" s="9"/>
      <c r="E1157" s="9">
        <v>566</v>
      </c>
      <c r="F1157" s="10" t="s">
        <v>1066</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1.5" x14ac:dyDescent="0.25">
      <c r="A1158" s="12">
        <v>1141</v>
      </c>
      <c r="B1158" s="10" t="s">
        <v>1015</v>
      </c>
      <c r="C1158" s="11" t="s">
        <v>1100</v>
      </c>
      <c r="D1158" s="9"/>
      <c r="E1158" s="9">
        <v>686</v>
      </c>
      <c r="F1158" s="10" t="s">
        <v>1066</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1.5" x14ac:dyDescent="0.25">
      <c r="A1159" s="12">
        <v>1142</v>
      </c>
      <c r="B1159" s="10" t="s">
        <v>1015</v>
      </c>
      <c r="C1159" s="11" t="s">
        <v>1100</v>
      </c>
      <c r="D1159" s="9"/>
      <c r="E1159" s="9">
        <v>686</v>
      </c>
      <c r="F1159" s="10" t="s">
        <v>1066</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1.5" x14ac:dyDescent="0.25">
      <c r="A1160" s="12">
        <v>1143</v>
      </c>
      <c r="B1160" s="10" t="s">
        <v>1015</v>
      </c>
      <c r="C1160" s="11" t="s">
        <v>1100</v>
      </c>
      <c r="D1160" s="9"/>
      <c r="E1160" s="9">
        <v>686</v>
      </c>
      <c r="F1160" s="10" t="s">
        <v>1066</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1.5" x14ac:dyDescent="0.25">
      <c r="A1161" s="12">
        <v>1144</v>
      </c>
      <c r="B1161" s="10" t="s">
        <v>1015</v>
      </c>
      <c r="C1161" s="11" t="s">
        <v>1100</v>
      </c>
      <c r="D1161" s="9"/>
      <c r="E1161" s="9">
        <v>686</v>
      </c>
      <c r="F1161" s="10" t="s">
        <v>1066</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1.5" x14ac:dyDescent="0.25">
      <c r="A1162" s="12">
        <v>1145</v>
      </c>
      <c r="B1162" s="10" t="s">
        <v>1015</v>
      </c>
      <c r="C1162" s="11" t="s">
        <v>1100</v>
      </c>
      <c r="D1162" s="9"/>
      <c r="E1162" s="9">
        <v>686</v>
      </c>
      <c r="F1162" s="10" t="s">
        <v>1066</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1.5" x14ac:dyDescent="0.25">
      <c r="A1163" s="12">
        <v>1146</v>
      </c>
      <c r="B1163" s="10" t="s">
        <v>1015</v>
      </c>
      <c r="C1163" s="11" t="s">
        <v>1100</v>
      </c>
      <c r="D1163" s="9"/>
      <c r="E1163" s="9">
        <v>686</v>
      </c>
      <c r="F1163" s="10" t="s">
        <v>1066</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1.5" x14ac:dyDescent="0.25">
      <c r="A1164" s="12">
        <v>1147</v>
      </c>
      <c r="B1164" s="10" t="s">
        <v>1015</v>
      </c>
      <c r="C1164" s="11" t="s">
        <v>1100</v>
      </c>
      <c r="D1164" s="9"/>
      <c r="E1164" s="9">
        <v>686</v>
      </c>
      <c r="F1164" s="10" t="s">
        <v>1066</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1.5" x14ac:dyDescent="0.25">
      <c r="A1165" s="12">
        <v>1148</v>
      </c>
      <c r="B1165" s="10" t="s">
        <v>1015</v>
      </c>
      <c r="C1165" s="11" t="s">
        <v>1100</v>
      </c>
      <c r="D1165" s="9"/>
      <c r="E1165" s="9">
        <v>686</v>
      </c>
      <c r="F1165" s="10" t="s">
        <v>1066</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1.5" x14ac:dyDescent="0.25">
      <c r="A1166" s="12">
        <v>1149</v>
      </c>
      <c r="B1166" s="10" t="s">
        <v>1015</v>
      </c>
      <c r="C1166" s="11" t="s">
        <v>1100</v>
      </c>
      <c r="D1166" s="9"/>
      <c r="E1166" s="9">
        <v>686</v>
      </c>
      <c r="F1166" s="10" t="s">
        <v>1066</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1.5" x14ac:dyDescent="0.25">
      <c r="A1167" s="12">
        <v>1150</v>
      </c>
      <c r="B1167" s="10" t="s">
        <v>1015</v>
      </c>
      <c r="C1167" s="11" t="s">
        <v>1100</v>
      </c>
      <c r="D1167" s="9"/>
      <c r="E1167" s="9">
        <v>686</v>
      </c>
      <c r="F1167" s="10" t="s">
        <v>1066</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1.5" x14ac:dyDescent="0.25">
      <c r="A1168" s="12">
        <v>1151</v>
      </c>
      <c r="B1168" s="10" t="s">
        <v>1015</v>
      </c>
      <c r="C1168" s="11" t="s">
        <v>1100</v>
      </c>
      <c r="D1168" s="9"/>
      <c r="E1168" s="9">
        <v>686</v>
      </c>
      <c r="F1168" s="10" t="s">
        <v>1066</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1.5" x14ac:dyDescent="0.25">
      <c r="A1169" s="12">
        <v>1152</v>
      </c>
      <c r="B1169" s="10" t="s">
        <v>1015</v>
      </c>
      <c r="C1169" s="11" t="s">
        <v>1100</v>
      </c>
      <c r="D1169" s="9"/>
      <c r="E1169" s="9">
        <v>686</v>
      </c>
      <c r="F1169" s="10" t="s">
        <v>1066</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1.5" x14ac:dyDescent="0.25">
      <c r="A1170" s="12">
        <v>1153</v>
      </c>
      <c r="B1170" s="10" t="s">
        <v>1015</v>
      </c>
      <c r="C1170" s="11" t="s">
        <v>1100</v>
      </c>
      <c r="D1170" s="9"/>
      <c r="E1170" s="9">
        <v>686</v>
      </c>
      <c r="F1170" s="10" t="s">
        <v>1066</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1.5" x14ac:dyDescent="0.25">
      <c r="A1171" s="12">
        <v>1154</v>
      </c>
      <c r="B1171" s="10" t="s">
        <v>1015</v>
      </c>
      <c r="C1171" s="11" t="s">
        <v>1100</v>
      </c>
      <c r="D1171" s="9"/>
      <c r="E1171" s="9">
        <v>686</v>
      </c>
      <c r="F1171" s="10" t="s">
        <v>1066</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1.5" x14ac:dyDescent="0.25">
      <c r="A1172" s="12">
        <v>1155</v>
      </c>
      <c r="B1172" s="10" t="s">
        <v>1015</v>
      </c>
      <c r="C1172" s="11" t="s">
        <v>1100</v>
      </c>
      <c r="D1172" s="9"/>
      <c r="E1172" s="9">
        <v>686</v>
      </c>
      <c r="F1172" s="10" t="s">
        <v>1066</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1.5" x14ac:dyDescent="0.25">
      <c r="A1173" s="12">
        <v>1156</v>
      </c>
      <c r="B1173" s="10" t="s">
        <v>1015</v>
      </c>
      <c r="C1173" s="11" t="s">
        <v>1101</v>
      </c>
      <c r="D1173" s="9"/>
      <c r="E1173" s="9">
        <v>694</v>
      </c>
      <c r="F1173" s="10" t="s">
        <v>1066</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1.5" x14ac:dyDescent="0.25">
      <c r="A1174" s="12">
        <v>1157</v>
      </c>
      <c r="B1174" s="10" t="s">
        <v>1015</v>
      </c>
      <c r="C1174" s="11" t="s">
        <v>1101</v>
      </c>
      <c r="D1174" s="9"/>
      <c r="E1174" s="9">
        <v>694</v>
      </c>
      <c r="F1174" s="10" t="s">
        <v>1066</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1.5" x14ac:dyDescent="0.25">
      <c r="A1175" s="12">
        <v>1158</v>
      </c>
      <c r="B1175" s="10" t="s">
        <v>1015</v>
      </c>
      <c r="C1175" s="11" t="s">
        <v>1101</v>
      </c>
      <c r="D1175" s="9"/>
      <c r="E1175" s="9">
        <v>694</v>
      </c>
      <c r="F1175" s="10" t="s">
        <v>1066</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1.5" x14ac:dyDescent="0.25">
      <c r="A1176" s="12">
        <v>1159</v>
      </c>
      <c r="B1176" s="10" t="s">
        <v>1015</v>
      </c>
      <c r="C1176" s="11" t="s">
        <v>1101</v>
      </c>
      <c r="D1176" s="9"/>
      <c r="E1176" s="9">
        <v>694</v>
      </c>
      <c r="F1176" s="10" t="s">
        <v>1066</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1.5" x14ac:dyDescent="0.25">
      <c r="A1177" s="12">
        <v>1160</v>
      </c>
      <c r="B1177" s="10" t="s">
        <v>1015</v>
      </c>
      <c r="C1177" s="11" t="s">
        <v>1101</v>
      </c>
      <c r="D1177" s="9"/>
      <c r="E1177" s="9">
        <v>694</v>
      </c>
      <c r="F1177" s="10" t="s">
        <v>1066</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1.5" x14ac:dyDescent="0.25">
      <c r="A1178" s="12">
        <v>1161</v>
      </c>
      <c r="B1178" s="10" t="s">
        <v>1015</v>
      </c>
      <c r="C1178" s="11" t="s">
        <v>1101</v>
      </c>
      <c r="D1178" s="9"/>
      <c r="E1178" s="9">
        <v>694</v>
      </c>
      <c r="F1178" s="10" t="s">
        <v>1066</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1.5" x14ac:dyDescent="0.25">
      <c r="A1179" s="12">
        <v>1162</v>
      </c>
      <c r="B1179" s="10" t="s">
        <v>1015</v>
      </c>
      <c r="C1179" s="11" t="s">
        <v>1101</v>
      </c>
      <c r="D1179" s="9"/>
      <c r="E1179" s="9">
        <v>694</v>
      </c>
      <c r="F1179" s="10" t="s">
        <v>1066</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1.5" x14ac:dyDescent="0.25">
      <c r="A1180" s="12">
        <v>1163</v>
      </c>
      <c r="B1180" s="10" t="s">
        <v>1015</v>
      </c>
      <c r="C1180" s="11" t="s">
        <v>1101</v>
      </c>
      <c r="D1180" s="9"/>
      <c r="E1180" s="9">
        <v>694</v>
      </c>
      <c r="F1180" s="10" t="s">
        <v>1066</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1.5" x14ac:dyDescent="0.25">
      <c r="A1181" s="12">
        <v>1164</v>
      </c>
      <c r="B1181" s="10" t="s">
        <v>1015</v>
      </c>
      <c r="C1181" s="11" t="s">
        <v>1101</v>
      </c>
      <c r="D1181" s="9"/>
      <c r="E1181" s="9">
        <v>694</v>
      </c>
      <c r="F1181" s="10" t="s">
        <v>1066</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1.5" x14ac:dyDescent="0.25">
      <c r="A1182" s="12">
        <v>1165</v>
      </c>
      <c r="B1182" s="10" t="s">
        <v>1015</v>
      </c>
      <c r="C1182" s="11" t="s">
        <v>1101</v>
      </c>
      <c r="D1182" s="9"/>
      <c r="E1182" s="9">
        <v>694</v>
      </c>
      <c r="F1182" s="10" t="s">
        <v>1066</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1.5" x14ac:dyDescent="0.25">
      <c r="A1183" s="12">
        <v>1166</v>
      </c>
      <c r="B1183" s="10" t="s">
        <v>1015</v>
      </c>
      <c r="C1183" s="11" t="s">
        <v>1101</v>
      </c>
      <c r="D1183" s="9"/>
      <c r="E1183" s="9">
        <v>694</v>
      </c>
      <c r="F1183" s="10" t="s">
        <v>1066</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1.5" x14ac:dyDescent="0.25">
      <c r="A1184" s="12">
        <v>1167</v>
      </c>
      <c r="B1184" s="10" t="s">
        <v>1015</v>
      </c>
      <c r="C1184" s="11" t="s">
        <v>1101</v>
      </c>
      <c r="D1184" s="9"/>
      <c r="E1184" s="9">
        <v>694</v>
      </c>
      <c r="F1184" s="10" t="s">
        <v>1066</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1.5" x14ac:dyDescent="0.25">
      <c r="A1185" s="12">
        <v>1168</v>
      </c>
      <c r="B1185" s="10" t="s">
        <v>1015</v>
      </c>
      <c r="C1185" s="11" t="s">
        <v>1101</v>
      </c>
      <c r="D1185" s="9"/>
      <c r="E1185" s="9">
        <v>694</v>
      </c>
      <c r="F1185" s="10" t="s">
        <v>1066</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1.5" x14ac:dyDescent="0.25">
      <c r="A1186" s="12">
        <v>1169</v>
      </c>
      <c r="B1186" s="10" t="s">
        <v>1015</v>
      </c>
      <c r="C1186" s="11" t="s">
        <v>1101</v>
      </c>
      <c r="D1186" s="9"/>
      <c r="E1186" s="9">
        <v>694</v>
      </c>
      <c r="F1186" s="10" t="s">
        <v>1066</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1.5" x14ac:dyDescent="0.25">
      <c r="A1187" s="12">
        <v>1170</v>
      </c>
      <c r="B1187" s="10" t="s">
        <v>1015</v>
      </c>
      <c r="C1187" s="11" t="s">
        <v>1101</v>
      </c>
      <c r="D1187" s="9"/>
      <c r="E1187" s="9">
        <v>694</v>
      </c>
      <c r="F1187" s="10" t="s">
        <v>1066</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1.5" x14ac:dyDescent="0.25">
      <c r="A1188" s="12">
        <v>1171</v>
      </c>
      <c r="B1188" s="10" t="s">
        <v>1015</v>
      </c>
      <c r="C1188" s="11" t="s">
        <v>1102</v>
      </c>
      <c r="D1188" s="9"/>
      <c r="E1188" s="9">
        <v>768</v>
      </c>
      <c r="F1188" s="10" t="s">
        <v>1066</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1.5" x14ac:dyDescent="0.25">
      <c r="A1189" s="12">
        <v>1172</v>
      </c>
      <c r="B1189" s="10" t="s">
        <v>1015</v>
      </c>
      <c r="C1189" s="11" t="s">
        <v>1102</v>
      </c>
      <c r="D1189" s="9"/>
      <c r="E1189" s="9">
        <v>768</v>
      </c>
      <c r="F1189" s="10" t="s">
        <v>1066</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1.5" x14ac:dyDescent="0.25">
      <c r="A1190" s="12">
        <v>1173</v>
      </c>
      <c r="B1190" s="10" t="s">
        <v>1015</v>
      </c>
      <c r="C1190" s="11" t="s">
        <v>1102</v>
      </c>
      <c r="D1190" s="9"/>
      <c r="E1190" s="9">
        <v>768</v>
      </c>
      <c r="F1190" s="10" t="s">
        <v>1066</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1.5" x14ac:dyDescent="0.25">
      <c r="A1191" s="12">
        <v>1174</v>
      </c>
      <c r="B1191" s="10" t="s">
        <v>1015</v>
      </c>
      <c r="C1191" s="11" t="s">
        <v>1102</v>
      </c>
      <c r="D1191" s="9"/>
      <c r="E1191" s="9">
        <v>768</v>
      </c>
      <c r="F1191" s="10" t="s">
        <v>1066</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1.5" x14ac:dyDescent="0.25">
      <c r="A1192" s="12">
        <v>1175</v>
      </c>
      <c r="B1192" s="10" t="s">
        <v>1015</v>
      </c>
      <c r="C1192" s="11" t="s">
        <v>1102</v>
      </c>
      <c r="D1192" s="9"/>
      <c r="E1192" s="9">
        <v>768</v>
      </c>
      <c r="F1192" s="10" t="s">
        <v>1066</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1.5" x14ac:dyDescent="0.25">
      <c r="A1193" s="12">
        <v>1176</v>
      </c>
      <c r="B1193" s="10" t="s">
        <v>1015</v>
      </c>
      <c r="C1193" s="11" t="s">
        <v>1102</v>
      </c>
      <c r="D1193" s="9"/>
      <c r="E1193" s="9">
        <v>768</v>
      </c>
      <c r="F1193" s="10" t="s">
        <v>1066</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1.5" x14ac:dyDescent="0.25">
      <c r="A1194" s="12">
        <v>1177</v>
      </c>
      <c r="B1194" s="10" t="s">
        <v>1015</v>
      </c>
      <c r="C1194" s="11" t="s">
        <v>1102</v>
      </c>
      <c r="D1194" s="9"/>
      <c r="E1194" s="9">
        <v>768</v>
      </c>
      <c r="F1194" s="10" t="s">
        <v>1066</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1.5" x14ac:dyDescent="0.25">
      <c r="A1195" s="12">
        <v>1178</v>
      </c>
      <c r="B1195" s="10" t="s">
        <v>1015</v>
      </c>
      <c r="C1195" s="11" t="s">
        <v>1102</v>
      </c>
      <c r="D1195" s="9"/>
      <c r="E1195" s="9">
        <v>768</v>
      </c>
      <c r="F1195" s="10" t="s">
        <v>1066</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1.5" x14ac:dyDescent="0.25">
      <c r="A1196" s="12">
        <v>1179</v>
      </c>
      <c r="B1196" s="10" t="s">
        <v>1015</v>
      </c>
      <c r="C1196" s="11" t="s">
        <v>1102</v>
      </c>
      <c r="D1196" s="9"/>
      <c r="E1196" s="9">
        <v>768</v>
      </c>
      <c r="F1196" s="10" t="s">
        <v>1066</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1.5" x14ac:dyDescent="0.25">
      <c r="A1197" s="12">
        <v>1180</v>
      </c>
      <c r="B1197" s="10" t="s">
        <v>1015</v>
      </c>
      <c r="C1197" s="11" t="s">
        <v>1102</v>
      </c>
      <c r="D1197" s="9"/>
      <c r="E1197" s="9">
        <v>768</v>
      </c>
      <c r="F1197" s="10" t="s">
        <v>1066</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1.5" x14ac:dyDescent="0.25">
      <c r="A1198" s="12">
        <v>1181</v>
      </c>
      <c r="B1198" s="10" t="s">
        <v>1015</v>
      </c>
      <c r="C1198" s="11" t="s">
        <v>1102</v>
      </c>
      <c r="D1198" s="9"/>
      <c r="E1198" s="9">
        <v>768</v>
      </c>
      <c r="F1198" s="10" t="s">
        <v>1066</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1.5" x14ac:dyDescent="0.25">
      <c r="A1199" s="12">
        <v>1182</v>
      </c>
      <c r="B1199" s="10" t="s">
        <v>1015</v>
      </c>
      <c r="C1199" s="11" t="s">
        <v>1102</v>
      </c>
      <c r="D1199" s="9"/>
      <c r="E1199" s="9">
        <v>768</v>
      </c>
      <c r="F1199" s="10" t="s">
        <v>1066</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1.5" x14ac:dyDescent="0.25">
      <c r="A1200" s="12">
        <v>1183</v>
      </c>
      <c r="B1200" s="10" t="s">
        <v>1015</v>
      </c>
      <c r="C1200" s="11" t="s">
        <v>1102</v>
      </c>
      <c r="D1200" s="9"/>
      <c r="E1200" s="9">
        <v>768</v>
      </c>
      <c r="F1200" s="10" t="s">
        <v>1066</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1.5" x14ac:dyDescent="0.25">
      <c r="A1201" s="12">
        <v>1184</v>
      </c>
      <c r="B1201" s="10" t="s">
        <v>1015</v>
      </c>
      <c r="C1201" s="11" t="s">
        <v>1102</v>
      </c>
      <c r="D1201" s="9"/>
      <c r="E1201" s="9">
        <v>768</v>
      </c>
      <c r="F1201" s="10" t="s">
        <v>1066</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1.5" x14ac:dyDescent="0.25">
      <c r="A1202" s="12">
        <v>1185</v>
      </c>
      <c r="B1202" s="10" t="s">
        <v>1015</v>
      </c>
      <c r="C1202" s="11" t="s">
        <v>1102</v>
      </c>
      <c r="D1202" s="9"/>
      <c r="E1202" s="9">
        <v>768</v>
      </c>
      <c r="F1202" s="10" t="s">
        <v>1066</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1.5" x14ac:dyDescent="0.25">
      <c r="A1203" s="28">
        <v>1186</v>
      </c>
      <c r="B1203" s="26" t="s">
        <v>1015</v>
      </c>
      <c r="C1203" s="27" t="s">
        <v>1103</v>
      </c>
      <c r="D1203" s="25"/>
      <c r="E1203" s="25">
        <v>1833</v>
      </c>
      <c r="F1203" s="26" t="s">
        <v>1063</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1.5" x14ac:dyDescent="0.25">
      <c r="A1204" s="28">
        <v>1187</v>
      </c>
      <c r="B1204" s="26" t="s">
        <v>1015</v>
      </c>
      <c r="C1204" s="27" t="s">
        <v>1103</v>
      </c>
      <c r="D1204" s="25"/>
      <c r="E1204" s="25">
        <v>1833</v>
      </c>
      <c r="F1204" s="26" t="s">
        <v>1063</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1.5" x14ac:dyDescent="0.25">
      <c r="A1205" s="28">
        <v>1188</v>
      </c>
      <c r="B1205" s="26" t="s">
        <v>1015</v>
      </c>
      <c r="C1205" s="27" t="s">
        <v>1103</v>
      </c>
      <c r="D1205" s="25"/>
      <c r="E1205" s="25">
        <v>1833</v>
      </c>
      <c r="F1205" s="26" t="s">
        <v>1063</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1.5" x14ac:dyDescent="0.25">
      <c r="A1206" s="28">
        <v>1189</v>
      </c>
      <c r="B1206" s="26" t="s">
        <v>1015</v>
      </c>
      <c r="C1206" s="27" t="s">
        <v>1103</v>
      </c>
      <c r="D1206" s="25"/>
      <c r="E1206" s="25">
        <v>1833</v>
      </c>
      <c r="F1206" s="26" t="s">
        <v>1063</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1.5" x14ac:dyDescent="0.25">
      <c r="A1207" s="28">
        <v>1190</v>
      </c>
      <c r="B1207" s="26" t="s">
        <v>1015</v>
      </c>
      <c r="C1207" s="27" t="s">
        <v>1103</v>
      </c>
      <c r="D1207" s="25"/>
      <c r="E1207" s="25">
        <v>1833</v>
      </c>
      <c r="F1207" s="26" t="s">
        <v>1063</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1.5" x14ac:dyDescent="0.25">
      <c r="A1208" s="28">
        <v>1191</v>
      </c>
      <c r="B1208" s="26" t="s">
        <v>1015</v>
      </c>
      <c r="C1208" s="27" t="s">
        <v>1103</v>
      </c>
      <c r="D1208" s="25"/>
      <c r="E1208" s="25">
        <v>1833</v>
      </c>
      <c r="F1208" s="26" t="s">
        <v>1063</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1.5" x14ac:dyDescent="0.25">
      <c r="A1209" s="28">
        <v>1192</v>
      </c>
      <c r="B1209" s="26" t="s">
        <v>1015</v>
      </c>
      <c r="C1209" s="27" t="s">
        <v>1103</v>
      </c>
      <c r="D1209" s="25"/>
      <c r="E1209" s="25">
        <v>1833</v>
      </c>
      <c r="F1209" s="26" t="s">
        <v>1063</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1.5" x14ac:dyDescent="0.25">
      <c r="A1210" s="28">
        <v>1193</v>
      </c>
      <c r="B1210" s="26" t="s">
        <v>1015</v>
      </c>
      <c r="C1210" s="27" t="s">
        <v>1103</v>
      </c>
      <c r="D1210" s="25"/>
      <c r="E1210" s="25">
        <v>1833</v>
      </c>
      <c r="F1210" s="26" t="s">
        <v>1063</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1.5" x14ac:dyDescent="0.25">
      <c r="A1211" s="28">
        <v>1194</v>
      </c>
      <c r="B1211" s="26" t="s">
        <v>1015</v>
      </c>
      <c r="C1211" s="27" t="s">
        <v>1103</v>
      </c>
      <c r="D1211" s="25"/>
      <c r="E1211" s="25">
        <v>1833</v>
      </c>
      <c r="F1211" s="26" t="s">
        <v>1063</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1.5" x14ac:dyDescent="0.25">
      <c r="A1212" s="28">
        <v>1195</v>
      </c>
      <c r="B1212" s="26" t="s">
        <v>1015</v>
      </c>
      <c r="C1212" s="27" t="s">
        <v>1103</v>
      </c>
      <c r="D1212" s="25"/>
      <c r="E1212" s="25">
        <v>1833</v>
      </c>
      <c r="F1212" s="26" t="s">
        <v>1063</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1.5" x14ac:dyDescent="0.25">
      <c r="A1213" s="28">
        <v>1196</v>
      </c>
      <c r="B1213" s="26" t="s">
        <v>1015</v>
      </c>
      <c r="C1213" s="27" t="s">
        <v>1103</v>
      </c>
      <c r="D1213" s="25"/>
      <c r="E1213" s="25">
        <v>1833</v>
      </c>
      <c r="F1213" s="26" t="s">
        <v>1063</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1.5" x14ac:dyDescent="0.25">
      <c r="A1214" s="28">
        <v>1197</v>
      </c>
      <c r="B1214" s="26" t="s">
        <v>1015</v>
      </c>
      <c r="C1214" s="27" t="s">
        <v>1103</v>
      </c>
      <c r="D1214" s="25"/>
      <c r="E1214" s="25">
        <v>1833</v>
      </c>
      <c r="F1214" s="26" t="s">
        <v>1063</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1.5" x14ac:dyDescent="0.25">
      <c r="A1215" s="28">
        <v>1198</v>
      </c>
      <c r="B1215" s="26" t="s">
        <v>1015</v>
      </c>
      <c r="C1215" s="27" t="s">
        <v>1103</v>
      </c>
      <c r="D1215" s="25"/>
      <c r="E1215" s="25">
        <v>1833</v>
      </c>
      <c r="F1215" s="26" t="s">
        <v>1063</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1.5" x14ac:dyDescent="0.25">
      <c r="A1216" s="28">
        <v>1199</v>
      </c>
      <c r="B1216" s="26" t="s">
        <v>1015</v>
      </c>
      <c r="C1216" s="27" t="s">
        <v>1103</v>
      </c>
      <c r="D1216" s="25"/>
      <c r="E1216" s="25">
        <v>1833</v>
      </c>
      <c r="F1216" s="26" t="s">
        <v>1063</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1.5" x14ac:dyDescent="0.25">
      <c r="A1217" s="28">
        <v>1200</v>
      </c>
      <c r="B1217" s="26" t="s">
        <v>1015</v>
      </c>
      <c r="C1217" s="27" t="s">
        <v>1103</v>
      </c>
      <c r="D1217" s="25"/>
      <c r="E1217" s="25">
        <v>1833</v>
      </c>
      <c r="F1217" s="26" t="s">
        <v>1063</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1.5" x14ac:dyDescent="0.25">
      <c r="A1218" s="23">
        <v>1201</v>
      </c>
      <c r="B1218" s="21" t="s">
        <v>1015</v>
      </c>
      <c r="C1218" s="29" t="s">
        <v>1104</v>
      </c>
      <c r="D1218" s="20"/>
      <c r="E1218" s="20">
        <v>912</v>
      </c>
      <c r="F1218" s="21" t="s">
        <v>1065</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1.5" x14ac:dyDescent="0.25">
      <c r="A1219" s="23">
        <v>1202</v>
      </c>
      <c r="B1219" s="21" t="s">
        <v>1015</v>
      </c>
      <c r="C1219" s="29" t="s">
        <v>1104</v>
      </c>
      <c r="D1219" s="20"/>
      <c r="E1219" s="20">
        <v>912</v>
      </c>
      <c r="F1219" s="21" t="s">
        <v>1065</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1.5" x14ac:dyDescent="0.25">
      <c r="A1220" s="23">
        <v>1203</v>
      </c>
      <c r="B1220" s="21" t="s">
        <v>1015</v>
      </c>
      <c r="C1220" s="29" t="s">
        <v>1104</v>
      </c>
      <c r="D1220" s="20"/>
      <c r="E1220" s="20">
        <v>912</v>
      </c>
      <c r="F1220" s="21" t="s">
        <v>1065</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1.5" x14ac:dyDescent="0.25">
      <c r="A1221" s="23">
        <v>1204</v>
      </c>
      <c r="B1221" s="21" t="s">
        <v>1015</v>
      </c>
      <c r="C1221" s="29" t="s">
        <v>1104</v>
      </c>
      <c r="D1221" s="20"/>
      <c r="E1221" s="20">
        <v>912</v>
      </c>
      <c r="F1221" s="21" t="s">
        <v>1065</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1.5" x14ac:dyDescent="0.25">
      <c r="A1222" s="23">
        <v>1205</v>
      </c>
      <c r="B1222" s="21" t="s">
        <v>1015</v>
      </c>
      <c r="C1222" s="29" t="s">
        <v>1104</v>
      </c>
      <c r="D1222" s="20"/>
      <c r="E1222" s="20">
        <v>912</v>
      </c>
      <c r="F1222" s="21" t="s">
        <v>1065</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1.5" x14ac:dyDescent="0.25">
      <c r="A1223" s="23">
        <v>1206</v>
      </c>
      <c r="B1223" s="21" t="s">
        <v>1015</v>
      </c>
      <c r="C1223" s="29" t="s">
        <v>1104</v>
      </c>
      <c r="D1223" s="20"/>
      <c r="E1223" s="20">
        <v>912</v>
      </c>
      <c r="F1223" s="21" t="s">
        <v>1065</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1.5" x14ac:dyDescent="0.25">
      <c r="A1224" s="23">
        <v>1207</v>
      </c>
      <c r="B1224" s="21" t="s">
        <v>1015</v>
      </c>
      <c r="C1224" s="29" t="s">
        <v>1104</v>
      </c>
      <c r="D1224" s="20"/>
      <c r="E1224" s="20">
        <v>912</v>
      </c>
      <c r="F1224" s="21" t="s">
        <v>1065</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1.5" x14ac:dyDescent="0.25">
      <c r="A1225" s="23">
        <v>1208</v>
      </c>
      <c r="B1225" s="21" t="s">
        <v>1015</v>
      </c>
      <c r="C1225" s="29" t="s">
        <v>1104</v>
      </c>
      <c r="D1225" s="20"/>
      <c r="E1225" s="20">
        <v>912</v>
      </c>
      <c r="F1225" s="21" t="s">
        <v>1065</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1.5" x14ac:dyDescent="0.25">
      <c r="A1226" s="23">
        <v>1209</v>
      </c>
      <c r="B1226" s="21" t="s">
        <v>1015</v>
      </c>
      <c r="C1226" s="29" t="s">
        <v>1104</v>
      </c>
      <c r="D1226" s="20"/>
      <c r="E1226" s="20">
        <v>912</v>
      </c>
      <c r="F1226" s="21" t="s">
        <v>1065</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1.5" x14ac:dyDescent="0.25">
      <c r="A1227" s="23">
        <v>1210</v>
      </c>
      <c r="B1227" s="21" t="s">
        <v>1015</v>
      </c>
      <c r="C1227" s="29" t="s">
        <v>1104</v>
      </c>
      <c r="D1227" s="20"/>
      <c r="E1227" s="20">
        <v>912</v>
      </c>
      <c r="F1227" s="21" t="s">
        <v>1065</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1.5" x14ac:dyDescent="0.25">
      <c r="A1228" s="23">
        <v>1211</v>
      </c>
      <c r="B1228" s="21" t="s">
        <v>1015</v>
      </c>
      <c r="C1228" s="29" t="s">
        <v>1104</v>
      </c>
      <c r="D1228" s="20"/>
      <c r="E1228" s="20">
        <v>912</v>
      </c>
      <c r="F1228" s="21" t="s">
        <v>1065</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1.5" x14ac:dyDescent="0.25">
      <c r="A1229" s="23">
        <v>1212</v>
      </c>
      <c r="B1229" s="21" t="s">
        <v>1015</v>
      </c>
      <c r="C1229" s="29" t="s">
        <v>1104</v>
      </c>
      <c r="D1229" s="20"/>
      <c r="E1229" s="20">
        <v>912</v>
      </c>
      <c r="F1229" s="21" t="s">
        <v>1065</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1.5" x14ac:dyDescent="0.25">
      <c r="A1230" s="23">
        <v>1213</v>
      </c>
      <c r="B1230" s="21" t="s">
        <v>1015</v>
      </c>
      <c r="C1230" s="29" t="s">
        <v>1104</v>
      </c>
      <c r="D1230" s="20"/>
      <c r="E1230" s="20">
        <v>912</v>
      </c>
      <c r="F1230" s="21" t="s">
        <v>1065</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1.5" x14ac:dyDescent="0.25">
      <c r="A1231" s="23">
        <v>1214</v>
      </c>
      <c r="B1231" s="21" t="s">
        <v>1015</v>
      </c>
      <c r="C1231" s="29" t="s">
        <v>1104</v>
      </c>
      <c r="D1231" s="20"/>
      <c r="E1231" s="20">
        <v>912</v>
      </c>
      <c r="F1231" s="21" t="s">
        <v>1065</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1.5" x14ac:dyDescent="0.25">
      <c r="A1232" s="23">
        <v>1215</v>
      </c>
      <c r="B1232" s="21" t="s">
        <v>1015</v>
      </c>
      <c r="C1232" s="29" t="s">
        <v>1104</v>
      </c>
      <c r="D1232" s="20"/>
      <c r="E1232" s="20">
        <v>912</v>
      </c>
      <c r="F1232" s="21" t="s">
        <v>1065</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1.5" x14ac:dyDescent="0.25">
      <c r="A1233" s="12">
        <v>1216</v>
      </c>
      <c r="B1233" s="10" t="s">
        <v>1015</v>
      </c>
      <c r="C1233" s="11" t="s">
        <v>1105</v>
      </c>
      <c r="D1233" s="9"/>
      <c r="E1233" s="9">
        <v>12</v>
      </c>
      <c r="F1233" s="10" t="s">
        <v>1066</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1.5" x14ac:dyDescent="0.25">
      <c r="A1234" s="12">
        <v>1217</v>
      </c>
      <c r="B1234" s="10" t="s">
        <v>1015</v>
      </c>
      <c r="C1234" s="11" t="s">
        <v>1105</v>
      </c>
      <c r="D1234" s="9"/>
      <c r="E1234" s="9">
        <v>12</v>
      </c>
      <c r="F1234" s="10" t="s">
        <v>1066</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1.5" x14ac:dyDescent="0.25">
      <c r="A1235" s="12">
        <v>1218</v>
      </c>
      <c r="B1235" s="10" t="s">
        <v>1015</v>
      </c>
      <c r="C1235" s="11" t="s">
        <v>1105</v>
      </c>
      <c r="D1235" s="9"/>
      <c r="E1235" s="9">
        <v>12</v>
      </c>
      <c r="F1235" s="10" t="s">
        <v>1066</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1.5" x14ac:dyDescent="0.25">
      <c r="A1236" s="12">
        <v>1219</v>
      </c>
      <c r="B1236" s="10" t="s">
        <v>1015</v>
      </c>
      <c r="C1236" s="11" t="s">
        <v>1105</v>
      </c>
      <c r="D1236" s="9"/>
      <c r="E1236" s="9">
        <v>12</v>
      </c>
      <c r="F1236" s="10" t="s">
        <v>1066</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1.5" x14ac:dyDescent="0.25">
      <c r="A1237" s="12">
        <v>1220</v>
      </c>
      <c r="B1237" s="10" t="s">
        <v>1015</v>
      </c>
      <c r="C1237" s="11" t="s">
        <v>1105</v>
      </c>
      <c r="D1237" s="9"/>
      <c r="E1237" s="9">
        <v>12</v>
      </c>
      <c r="F1237" s="10" t="s">
        <v>1066</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1.5" x14ac:dyDescent="0.25">
      <c r="A1238" s="12">
        <v>1221</v>
      </c>
      <c r="B1238" s="10" t="s">
        <v>1015</v>
      </c>
      <c r="C1238" s="11" t="s">
        <v>1105</v>
      </c>
      <c r="D1238" s="9"/>
      <c r="E1238" s="9">
        <v>12</v>
      </c>
      <c r="F1238" s="10" t="s">
        <v>1066</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1.5" x14ac:dyDescent="0.25">
      <c r="A1239" s="12">
        <v>1222</v>
      </c>
      <c r="B1239" s="10" t="s">
        <v>1015</v>
      </c>
      <c r="C1239" s="11" t="s">
        <v>1105</v>
      </c>
      <c r="D1239" s="9"/>
      <c r="E1239" s="9">
        <v>12</v>
      </c>
      <c r="F1239" s="10" t="s">
        <v>1066</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1.5" x14ac:dyDescent="0.25">
      <c r="A1240" s="12">
        <v>1223</v>
      </c>
      <c r="B1240" s="10" t="s">
        <v>1015</v>
      </c>
      <c r="C1240" s="11" t="s">
        <v>1105</v>
      </c>
      <c r="D1240" s="9"/>
      <c r="E1240" s="9">
        <v>12</v>
      </c>
      <c r="F1240" s="10" t="s">
        <v>1066</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1.5" x14ac:dyDescent="0.25">
      <c r="A1241" s="12">
        <v>1224</v>
      </c>
      <c r="B1241" s="10" t="s">
        <v>1015</v>
      </c>
      <c r="C1241" s="11" t="s">
        <v>1105</v>
      </c>
      <c r="D1241" s="9"/>
      <c r="E1241" s="9">
        <v>12</v>
      </c>
      <c r="F1241" s="10" t="s">
        <v>1066</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1.5" x14ac:dyDescent="0.25">
      <c r="A1242" s="12">
        <v>1225</v>
      </c>
      <c r="B1242" s="10" t="s">
        <v>1015</v>
      </c>
      <c r="C1242" s="11" t="s">
        <v>1105</v>
      </c>
      <c r="D1242" s="9"/>
      <c r="E1242" s="9">
        <v>12</v>
      </c>
      <c r="F1242" s="10" t="s">
        <v>1066</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1.5" x14ac:dyDescent="0.25">
      <c r="A1243" s="12">
        <v>1226</v>
      </c>
      <c r="B1243" s="10" t="s">
        <v>1015</v>
      </c>
      <c r="C1243" s="11" t="s">
        <v>1105</v>
      </c>
      <c r="D1243" s="9"/>
      <c r="E1243" s="9">
        <v>12</v>
      </c>
      <c r="F1243" s="10" t="s">
        <v>1066</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1.5" x14ac:dyDescent="0.25">
      <c r="A1244" s="12">
        <v>1227</v>
      </c>
      <c r="B1244" s="10" t="s">
        <v>1015</v>
      </c>
      <c r="C1244" s="11" t="s">
        <v>1105</v>
      </c>
      <c r="D1244" s="9"/>
      <c r="E1244" s="9">
        <v>12</v>
      </c>
      <c r="F1244" s="10" t="s">
        <v>1066</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1.5" x14ac:dyDescent="0.25">
      <c r="A1245" s="12">
        <v>1228</v>
      </c>
      <c r="B1245" s="10" t="s">
        <v>1015</v>
      </c>
      <c r="C1245" s="11" t="s">
        <v>1105</v>
      </c>
      <c r="D1245" s="9"/>
      <c r="E1245" s="9">
        <v>12</v>
      </c>
      <c r="F1245" s="10" t="s">
        <v>1066</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1.5" x14ac:dyDescent="0.25">
      <c r="A1246" s="12">
        <v>1229</v>
      </c>
      <c r="B1246" s="10" t="s">
        <v>1015</v>
      </c>
      <c r="C1246" s="11" t="s">
        <v>1105</v>
      </c>
      <c r="D1246" s="9"/>
      <c r="E1246" s="9">
        <v>12</v>
      </c>
      <c r="F1246" s="10" t="s">
        <v>1066</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1.5" x14ac:dyDescent="0.25">
      <c r="A1247" s="12">
        <v>1230</v>
      </c>
      <c r="B1247" s="10" t="s">
        <v>1015</v>
      </c>
      <c r="C1247" s="11" t="s">
        <v>1105</v>
      </c>
      <c r="D1247" s="9"/>
      <c r="E1247" s="9">
        <v>12</v>
      </c>
      <c r="F1247" s="10" t="s">
        <v>1066</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1.5" x14ac:dyDescent="0.25">
      <c r="A1248" s="12">
        <v>1231</v>
      </c>
      <c r="B1248" s="10" t="s">
        <v>1015</v>
      </c>
      <c r="C1248" s="11" t="s">
        <v>1106</v>
      </c>
      <c r="D1248" s="9"/>
      <c r="E1248" s="9">
        <v>818</v>
      </c>
      <c r="F1248" s="10" t="s">
        <v>1066</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1.5" x14ac:dyDescent="0.25">
      <c r="A1249" s="12">
        <v>1232</v>
      </c>
      <c r="B1249" s="10" t="s">
        <v>1015</v>
      </c>
      <c r="C1249" s="11" t="s">
        <v>1106</v>
      </c>
      <c r="D1249" s="9"/>
      <c r="E1249" s="9">
        <v>818</v>
      </c>
      <c r="F1249" s="10" t="s">
        <v>1066</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1.5" x14ac:dyDescent="0.25">
      <c r="A1250" s="12">
        <v>1233</v>
      </c>
      <c r="B1250" s="10" t="s">
        <v>1015</v>
      </c>
      <c r="C1250" s="11" t="s">
        <v>1106</v>
      </c>
      <c r="D1250" s="9"/>
      <c r="E1250" s="9">
        <v>818</v>
      </c>
      <c r="F1250" s="10" t="s">
        <v>1066</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1.5" x14ac:dyDescent="0.25">
      <c r="A1251" s="12">
        <v>1234</v>
      </c>
      <c r="B1251" s="10" t="s">
        <v>1015</v>
      </c>
      <c r="C1251" s="11" t="s">
        <v>1106</v>
      </c>
      <c r="D1251" s="9"/>
      <c r="E1251" s="9">
        <v>818</v>
      </c>
      <c r="F1251" s="10" t="s">
        <v>1066</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1.5" x14ac:dyDescent="0.25">
      <c r="A1252" s="12">
        <v>1235</v>
      </c>
      <c r="B1252" s="10" t="s">
        <v>1015</v>
      </c>
      <c r="C1252" s="11" t="s">
        <v>1106</v>
      </c>
      <c r="D1252" s="9"/>
      <c r="E1252" s="9">
        <v>818</v>
      </c>
      <c r="F1252" s="10" t="s">
        <v>1066</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1.5" x14ac:dyDescent="0.25">
      <c r="A1253" s="12">
        <v>1236</v>
      </c>
      <c r="B1253" s="10" t="s">
        <v>1015</v>
      </c>
      <c r="C1253" s="11" t="s">
        <v>1106</v>
      </c>
      <c r="D1253" s="9"/>
      <c r="E1253" s="9">
        <v>818</v>
      </c>
      <c r="F1253" s="10" t="s">
        <v>1066</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1.5" x14ac:dyDescent="0.25">
      <c r="A1254" s="12">
        <v>1237</v>
      </c>
      <c r="B1254" s="10" t="s">
        <v>1015</v>
      </c>
      <c r="C1254" s="11" t="s">
        <v>1106</v>
      </c>
      <c r="D1254" s="9"/>
      <c r="E1254" s="9">
        <v>818</v>
      </c>
      <c r="F1254" s="10" t="s">
        <v>1066</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1.5" x14ac:dyDescent="0.25">
      <c r="A1255" s="12">
        <v>1238</v>
      </c>
      <c r="B1255" s="10" t="s">
        <v>1015</v>
      </c>
      <c r="C1255" s="11" t="s">
        <v>1106</v>
      </c>
      <c r="D1255" s="9"/>
      <c r="E1255" s="9">
        <v>818</v>
      </c>
      <c r="F1255" s="10" t="s">
        <v>1066</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1.5" x14ac:dyDescent="0.25">
      <c r="A1256" s="12">
        <v>1239</v>
      </c>
      <c r="B1256" s="10" t="s">
        <v>1015</v>
      </c>
      <c r="C1256" s="11" t="s">
        <v>1106</v>
      </c>
      <c r="D1256" s="9"/>
      <c r="E1256" s="9">
        <v>818</v>
      </c>
      <c r="F1256" s="10" t="s">
        <v>1066</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1.5" x14ac:dyDescent="0.25">
      <c r="A1257" s="12">
        <v>1240</v>
      </c>
      <c r="B1257" s="10" t="s">
        <v>1015</v>
      </c>
      <c r="C1257" s="11" t="s">
        <v>1106</v>
      </c>
      <c r="D1257" s="9"/>
      <c r="E1257" s="9">
        <v>818</v>
      </c>
      <c r="F1257" s="10" t="s">
        <v>1066</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1.5" x14ac:dyDescent="0.25">
      <c r="A1258" s="12">
        <v>1241</v>
      </c>
      <c r="B1258" s="10" t="s">
        <v>1015</v>
      </c>
      <c r="C1258" s="11" t="s">
        <v>1106</v>
      </c>
      <c r="D1258" s="9"/>
      <c r="E1258" s="9">
        <v>818</v>
      </c>
      <c r="F1258" s="10" t="s">
        <v>1066</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1.5" x14ac:dyDescent="0.25">
      <c r="A1259" s="12">
        <v>1242</v>
      </c>
      <c r="B1259" s="10" t="s">
        <v>1015</v>
      </c>
      <c r="C1259" s="11" t="s">
        <v>1106</v>
      </c>
      <c r="D1259" s="9"/>
      <c r="E1259" s="9">
        <v>818</v>
      </c>
      <c r="F1259" s="10" t="s">
        <v>1066</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1.5" x14ac:dyDescent="0.25">
      <c r="A1260" s="12">
        <v>1243</v>
      </c>
      <c r="B1260" s="10" t="s">
        <v>1015</v>
      </c>
      <c r="C1260" s="11" t="s">
        <v>1106</v>
      </c>
      <c r="D1260" s="9"/>
      <c r="E1260" s="9">
        <v>818</v>
      </c>
      <c r="F1260" s="10" t="s">
        <v>1066</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1.5" x14ac:dyDescent="0.25">
      <c r="A1261" s="12">
        <v>1244</v>
      </c>
      <c r="B1261" s="10" t="s">
        <v>1015</v>
      </c>
      <c r="C1261" s="11" t="s">
        <v>1106</v>
      </c>
      <c r="D1261" s="9"/>
      <c r="E1261" s="9">
        <v>818</v>
      </c>
      <c r="F1261" s="10" t="s">
        <v>1066</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1.5" x14ac:dyDescent="0.25">
      <c r="A1262" s="12">
        <v>1245</v>
      </c>
      <c r="B1262" s="10" t="s">
        <v>1015</v>
      </c>
      <c r="C1262" s="11" t="s">
        <v>1106</v>
      </c>
      <c r="D1262" s="9"/>
      <c r="E1262" s="9">
        <v>818</v>
      </c>
      <c r="F1262" s="10" t="s">
        <v>1066</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1.5" x14ac:dyDescent="0.25">
      <c r="A1263" s="12">
        <v>1246</v>
      </c>
      <c r="B1263" s="10" t="s">
        <v>1015</v>
      </c>
      <c r="C1263" s="11" t="s">
        <v>1107</v>
      </c>
      <c r="D1263" s="9"/>
      <c r="E1263" s="9">
        <v>434</v>
      </c>
      <c r="F1263" s="10" t="s">
        <v>1066</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1.5" x14ac:dyDescent="0.25">
      <c r="A1264" s="12">
        <v>1247</v>
      </c>
      <c r="B1264" s="10" t="s">
        <v>1015</v>
      </c>
      <c r="C1264" s="11" t="s">
        <v>1107</v>
      </c>
      <c r="D1264" s="9"/>
      <c r="E1264" s="9">
        <v>434</v>
      </c>
      <c r="F1264" s="10" t="s">
        <v>1066</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1.5" x14ac:dyDescent="0.25">
      <c r="A1265" s="12">
        <v>1248</v>
      </c>
      <c r="B1265" s="10" t="s">
        <v>1015</v>
      </c>
      <c r="C1265" s="11" t="s">
        <v>1107</v>
      </c>
      <c r="D1265" s="9"/>
      <c r="E1265" s="9">
        <v>434</v>
      </c>
      <c r="F1265" s="10" t="s">
        <v>1066</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1.5" x14ac:dyDescent="0.25">
      <c r="A1266" s="12">
        <v>1249</v>
      </c>
      <c r="B1266" s="10" t="s">
        <v>1015</v>
      </c>
      <c r="C1266" s="11" t="s">
        <v>1107</v>
      </c>
      <c r="D1266" s="9"/>
      <c r="E1266" s="9">
        <v>434</v>
      </c>
      <c r="F1266" s="10" t="s">
        <v>1066</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1.5" x14ac:dyDescent="0.25">
      <c r="A1267" s="12">
        <v>1250</v>
      </c>
      <c r="B1267" s="10" t="s">
        <v>1015</v>
      </c>
      <c r="C1267" s="11" t="s">
        <v>1107</v>
      </c>
      <c r="D1267" s="9"/>
      <c r="E1267" s="9">
        <v>434</v>
      </c>
      <c r="F1267" s="10" t="s">
        <v>1066</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1.5" x14ac:dyDescent="0.25">
      <c r="A1268" s="12">
        <v>1251</v>
      </c>
      <c r="B1268" s="10" t="s">
        <v>1015</v>
      </c>
      <c r="C1268" s="11" t="s">
        <v>1107</v>
      </c>
      <c r="D1268" s="9"/>
      <c r="E1268" s="9">
        <v>434</v>
      </c>
      <c r="F1268" s="10" t="s">
        <v>1066</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1.5" x14ac:dyDescent="0.25">
      <c r="A1269" s="12">
        <v>1252</v>
      </c>
      <c r="B1269" s="10" t="s">
        <v>1015</v>
      </c>
      <c r="C1269" s="11" t="s">
        <v>1107</v>
      </c>
      <c r="D1269" s="9"/>
      <c r="E1269" s="9">
        <v>434</v>
      </c>
      <c r="F1269" s="10" t="s">
        <v>1066</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1.5" x14ac:dyDescent="0.25">
      <c r="A1270" s="12">
        <v>1253</v>
      </c>
      <c r="B1270" s="10" t="s">
        <v>1015</v>
      </c>
      <c r="C1270" s="11" t="s">
        <v>1107</v>
      </c>
      <c r="D1270" s="9"/>
      <c r="E1270" s="9">
        <v>434</v>
      </c>
      <c r="F1270" s="10" t="s">
        <v>1066</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1.5" x14ac:dyDescent="0.25">
      <c r="A1271" s="12">
        <v>1254</v>
      </c>
      <c r="B1271" s="10" t="s">
        <v>1015</v>
      </c>
      <c r="C1271" s="11" t="s">
        <v>1107</v>
      </c>
      <c r="D1271" s="9"/>
      <c r="E1271" s="9">
        <v>434</v>
      </c>
      <c r="F1271" s="10" t="s">
        <v>1066</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1.5" x14ac:dyDescent="0.25">
      <c r="A1272" s="12">
        <v>1255</v>
      </c>
      <c r="B1272" s="10" t="s">
        <v>1015</v>
      </c>
      <c r="C1272" s="11" t="s">
        <v>1107</v>
      </c>
      <c r="D1272" s="9"/>
      <c r="E1272" s="9">
        <v>434</v>
      </c>
      <c r="F1272" s="10" t="s">
        <v>1066</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1.5" x14ac:dyDescent="0.25">
      <c r="A1273" s="12">
        <v>1256</v>
      </c>
      <c r="B1273" s="10" t="s">
        <v>1015</v>
      </c>
      <c r="C1273" s="11" t="s">
        <v>1107</v>
      </c>
      <c r="D1273" s="9"/>
      <c r="E1273" s="9">
        <v>434</v>
      </c>
      <c r="F1273" s="10" t="s">
        <v>1066</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1.5" x14ac:dyDescent="0.25">
      <c r="A1274" s="12">
        <v>1257</v>
      </c>
      <c r="B1274" s="10" t="s">
        <v>1015</v>
      </c>
      <c r="C1274" s="11" t="s">
        <v>1107</v>
      </c>
      <c r="D1274" s="9"/>
      <c r="E1274" s="9">
        <v>434</v>
      </c>
      <c r="F1274" s="10" t="s">
        <v>1066</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1.5" x14ac:dyDescent="0.25">
      <c r="A1275" s="12">
        <v>1258</v>
      </c>
      <c r="B1275" s="10" t="s">
        <v>1015</v>
      </c>
      <c r="C1275" s="11" t="s">
        <v>1107</v>
      </c>
      <c r="D1275" s="9"/>
      <c r="E1275" s="9">
        <v>434</v>
      </c>
      <c r="F1275" s="10" t="s">
        <v>1066</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1.5" x14ac:dyDescent="0.25">
      <c r="A1276" s="12">
        <v>1259</v>
      </c>
      <c r="B1276" s="10" t="s">
        <v>1015</v>
      </c>
      <c r="C1276" s="11" t="s">
        <v>1107</v>
      </c>
      <c r="D1276" s="9"/>
      <c r="E1276" s="9">
        <v>434</v>
      </c>
      <c r="F1276" s="10" t="s">
        <v>1066</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1.5" x14ac:dyDescent="0.25">
      <c r="A1277" s="12">
        <v>1260</v>
      </c>
      <c r="B1277" s="10" t="s">
        <v>1015</v>
      </c>
      <c r="C1277" s="11" t="s">
        <v>1107</v>
      </c>
      <c r="D1277" s="9"/>
      <c r="E1277" s="9">
        <v>434</v>
      </c>
      <c r="F1277" s="10" t="s">
        <v>1066</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1.5" x14ac:dyDescent="0.25">
      <c r="A1278" s="12">
        <v>1261</v>
      </c>
      <c r="B1278" s="10" t="s">
        <v>1015</v>
      </c>
      <c r="C1278" s="11" t="s">
        <v>1108</v>
      </c>
      <c r="D1278" s="9"/>
      <c r="E1278" s="9">
        <v>504</v>
      </c>
      <c r="F1278" s="10" t="s">
        <v>1066</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1.5" x14ac:dyDescent="0.25">
      <c r="A1279" s="12">
        <v>1262</v>
      </c>
      <c r="B1279" s="10" t="s">
        <v>1015</v>
      </c>
      <c r="C1279" s="11" t="s">
        <v>1108</v>
      </c>
      <c r="D1279" s="9"/>
      <c r="E1279" s="9">
        <v>504</v>
      </c>
      <c r="F1279" s="10" t="s">
        <v>1066</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1.5" x14ac:dyDescent="0.25">
      <c r="A1280" s="12">
        <v>1263</v>
      </c>
      <c r="B1280" s="10" t="s">
        <v>1015</v>
      </c>
      <c r="C1280" s="11" t="s">
        <v>1108</v>
      </c>
      <c r="D1280" s="9"/>
      <c r="E1280" s="9">
        <v>504</v>
      </c>
      <c r="F1280" s="10" t="s">
        <v>1066</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1.5" x14ac:dyDescent="0.25">
      <c r="A1281" s="12">
        <v>1264</v>
      </c>
      <c r="B1281" s="10" t="s">
        <v>1015</v>
      </c>
      <c r="C1281" s="11" t="s">
        <v>1108</v>
      </c>
      <c r="D1281" s="9"/>
      <c r="E1281" s="9">
        <v>504</v>
      </c>
      <c r="F1281" s="10" t="s">
        <v>1066</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1.5" x14ac:dyDescent="0.25">
      <c r="A1282" s="12">
        <v>1265</v>
      </c>
      <c r="B1282" s="10" t="s">
        <v>1015</v>
      </c>
      <c r="C1282" s="11" t="s">
        <v>1108</v>
      </c>
      <c r="D1282" s="9"/>
      <c r="E1282" s="9">
        <v>504</v>
      </c>
      <c r="F1282" s="10" t="s">
        <v>1066</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1.5" x14ac:dyDescent="0.25">
      <c r="A1283" s="12">
        <v>1266</v>
      </c>
      <c r="B1283" s="10" t="s">
        <v>1015</v>
      </c>
      <c r="C1283" s="11" t="s">
        <v>1108</v>
      </c>
      <c r="D1283" s="9"/>
      <c r="E1283" s="9">
        <v>504</v>
      </c>
      <c r="F1283" s="10" t="s">
        <v>1066</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1.5" x14ac:dyDescent="0.25">
      <c r="A1284" s="12">
        <v>1267</v>
      </c>
      <c r="B1284" s="10" t="s">
        <v>1015</v>
      </c>
      <c r="C1284" s="11" t="s">
        <v>1108</v>
      </c>
      <c r="D1284" s="9"/>
      <c r="E1284" s="9">
        <v>504</v>
      </c>
      <c r="F1284" s="10" t="s">
        <v>1066</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1.5" x14ac:dyDescent="0.25">
      <c r="A1285" s="12">
        <v>1268</v>
      </c>
      <c r="B1285" s="10" t="s">
        <v>1015</v>
      </c>
      <c r="C1285" s="11" t="s">
        <v>1108</v>
      </c>
      <c r="D1285" s="9"/>
      <c r="E1285" s="9">
        <v>504</v>
      </c>
      <c r="F1285" s="10" t="s">
        <v>1066</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1.5" x14ac:dyDescent="0.25">
      <c r="A1286" s="12">
        <v>1269</v>
      </c>
      <c r="B1286" s="10" t="s">
        <v>1015</v>
      </c>
      <c r="C1286" s="11" t="s">
        <v>1108</v>
      </c>
      <c r="D1286" s="9"/>
      <c r="E1286" s="9">
        <v>504</v>
      </c>
      <c r="F1286" s="10" t="s">
        <v>1066</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1.5" x14ac:dyDescent="0.25">
      <c r="A1287" s="12">
        <v>1270</v>
      </c>
      <c r="B1287" s="10" t="s">
        <v>1015</v>
      </c>
      <c r="C1287" s="11" t="s">
        <v>1108</v>
      </c>
      <c r="D1287" s="9"/>
      <c r="E1287" s="9">
        <v>504</v>
      </c>
      <c r="F1287" s="10" t="s">
        <v>1066</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1.5" x14ac:dyDescent="0.25">
      <c r="A1288" s="12">
        <v>1271</v>
      </c>
      <c r="B1288" s="10" t="s">
        <v>1015</v>
      </c>
      <c r="C1288" s="11" t="s">
        <v>1108</v>
      </c>
      <c r="D1288" s="9"/>
      <c r="E1288" s="9">
        <v>504</v>
      </c>
      <c r="F1288" s="10" t="s">
        <v>1066</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1.5" x14ac:dyDescent="0.25">
      <c r="A1289" s="12">
        <v>1272</v>
      </c>
      <c r="B1289" s="10" t="s">
        <v>1015</v>
      </c>
      <c r="C1289" s="11" t="s">
        <v>1108</v>
      </c>
      <c r="D1289" s="9"/>
      <c r="E1289" s="9">
        <v>504</v>
      </c>
      <c r="F1289" s="10" t="s">
        <v>1066</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1.5" x14ac:dyDescent="0.25">
      <c r="A1290" s="12">
        <v>1273</v>
      </c>
      <c r="B1290" s="10" t="s">
        <v>1015</v>
      </c>
      <c r="C1290" s="11" t="s">
        <v>1108</v>
      </c>
      <c r="D1290" s="9"/>
      <c r="E1290" s="9">
        <v>504</v>
      </c>
      <c r="F1290" s="10" t="s">
        <v>1066</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1.5" x14ac:dyDescent="0.25">
      <c r="A1291" s="12">
        <v>1274</v>
      </c>
      <c r="B1291" s="10" t="s">
        <v>1015</v>
      </c>
      <c r="C1291" s="11" t="s">
        <v>1108</v>
      </c>
      <c r="D1291" s="9"/>
      <c r="E1291" s="9">
        <v>504</v>
      </c>
      <c r="F1291" s="10" t="s">
        <v>1066</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1.5" x14ac:dyDescent="0.25">
      <c r="A1292" s="12">
        <v>1275</v>
      </c>
      <c r="B1292" s="10" t="s">
        <v>1015</v>
      </c>
      <c r="C1292" s="11" t="s">
        <v>1108</v>
      </c>
      <c r="D1292" s="9"/>
      <c r="E1292" s="9">
        <v>504</v>
      </c>
      <c r="F1292" s="10" t="s">
        <v>1066</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1.5" x14ac:dyDescent="0.25">
      <c r="A1293" s="12">
        <v>1276</v>
      </c>
      <c r="B1293" s="10" t="s">
        <v>1015</v>
      </c>
      <c r="C1293" s="11" t="s">
        <v>1109</v>
      </c>
      <c r="D1293" s="9"/>
      <c r="E1293" s="9">
        <v>729</v>
      </c>
      <c r="F1293" s="10" t="s">
        <v>1066</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1.5" x14ac:dyDescent="0.25">
      <c r="A1294" s="12">
        <v>1277</v>
      </c>
      <c r="B1294" s="10" t="s">
        <v>1015</v>
      </c>
      <c r="C1294" s="11" t="s">
        <v>1109</v>
      </c>
      <c r="D1294" s="9"/>
      <c r="E1294" s="9">
        <v>729</v>
      </c>
      <c r="F1294" s="10" t="s">
        <v>1066</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1.5" x14ac:dyDescent="0.25">
      <c r="A1295" s="12">
        <v>1278</v>
      </c>
      <c r="B1295" s="10" t="s">
        <v>1015</v>
      </c>
      <c r="C1295" s="11" t="s">
        <v>1109</v>
      </c>
      <c r="D1295" s="9"/>
      <c r="E1295" s="9">
        <v>729</v>
      </c>
      <c r="F1295" s="10" t="s">
        <v>1066</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1.5" x14ac:dyDescent="0.25">
      <c r="A1296" s="12">
        <v>1279</v>
      </c>
      <c r="B1296" s="10" t="s">
        <v>1015</v>
      </c>
      <c r="C1296" s="11" t="s">
        <v>1109</v>
      </c>
      <c r="D1296" s="9"/>
      <c r="E1296" s="9">
        <v>729</v>
      </c>
      <c r="F1296" s="10" t="s">
        <v>1066</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1.5" x14ac:dyDescent="0.25">
      <c r="A1297" s="12">
        <v>1280</v>
      </c>
      <c r="B1297" s="10" t="s">
        <v>1015</v>
      </c>
      <c r="C1297" s="11" t="s">
        <v>1109</v>
      </c>
      <c r="D1297" s="9"/>
      <c r="E1297" s="9">
        <v>729</v>
      </c>
      <c r="F1297" s="10" t="s">
        <v>1066</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1.5" x14ac:dyDescent="0.25">
      <c r="A1298" s="12">
        <v>1281</v>
      </c>
      <c r="B1298" s="10" t="s">
        <v>1015</v>
      </c>
      <c r="C1298" s="11" t="s">
        <v>1109</v>
      </c>
      <c r="D1298" s="9"/>
      <c r="E1298" s="9">
        <v>729</v>
      </c>
      <c r="F1298" s="10" t="s">
        <v>1066</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1.5" x14ac:dyDescent="0.25">
      <c r="A1299" s="12">
        <v>1282</v>
      </c>
      <c r="B1299" s="10" t="s">
        <v>1015</v>
      </c>
      <c r="C1299" s="11" t="s">
        <v>1109</v>
      </c>
      <c r="D1299" s="9"/>
      <c r="E1299" s="9">
        <v>729</v>
      </c>
      <c r="F1299" s="10" t="s">
        <v>1066</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1.5" x14ac:dyDescent="0.25">
      <c r="A1300" s="12">
        <v>1283</v>
      </c>
      <c r="B1300" s="10" t="s">
        <v>1015</v>
      </c>
      <c r="C1300" s="11" t="s">
        <v>1109</v>
      </c>
      <c r="D1300" s="9"/>
      <c r="E1300" s="9">
        <v>729</v>
      </c>
      <c r="F1300" s="10" t="s">
        <v>1066</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1.5" x14ac:dyDescent="0.25">
      <c r="A1301" s="12">
        <v>1284</v>
      </c>
      <c r="B1301" s="10" t="s">
        <v>1015</v>
      </c>
      <c r="C1301" s="11" t="s">
        <v>1109</v>
      </c>
      <c r="D1301" s="9"/>
      <c r="E1301" s="9">
        <v>729</v>
      </c>
      <c r="F1301" s="10" t="s">
        <v>1066</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1.5" x14ac:dyDescent="0.25">
      <c r="A1302" s="12">
        <v>1285</v>
      </c>
      <c r="B1302" s="10" t="s">
        <v>1015</v>
      </c>
      <c r="C1302" s="11" t="s">
        <v>1109</v>
      </c>
      <c r="D1302" s="9"/>
      <c r="E1302" s="9">
        <v>729</v>
      </c>
      <c r="F1302" s="10" t="s">
        <v>1066</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1.5" x14ac:dyDescent="0.25">
      <c r="A1303" s="12">
        <v>1286</v>
      </c>
      <c r="B1303" s="10" t="s">
        <v>1015</v>
      </c>
      <c r="C1303" s="11" t="s">
        <v>1109</v>
      </c>
      <c r="D1303" s="9"/>
      <c r="E1303" s="9">
        <v>729</v>
      </c>
      <c r="F1303" s="10" t="s">
        <v>1066</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1.5" x14ac:dyDescent="0.25">
      <c r="A1304" s="12">
        <v>1287</v>
      </c>
      <c r="B1304" s="10" t="s">
        <v>1015</v>
      </c>
      <c r="C1304" s="11" t="s">
        <v>1109</v>
      </c>
      <c r="D1304" s="9"/>
      <c r="E1304" s="9">
        <v>729</v>
      </c>
      <c r="F1304" s="10" t="s">
        <v>1066</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1.5" x14ac:dyDescent="0.25">
      <c r="A1305" s="12">
        <v>1288</v>
      </c>
      <c r="B1305" s="10" t="s">
        <v>1015</v>
      </c>
      <c r="C1305" s="11" t="s">
        <v>1109</v>
      </c>
      <c r="D1305" s="9"/>
      <c r="E1305" s="9">
        <v>729</v>
      </c>
      <c r="F1305" s="10" t="s">
        <v>1066</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1.5" x14ac:dyDescent="0.25">
      <c r="A1306" s="12">
        <v>1289</v>
      </c>
      <c r="B1306" s="10" t="s">
        <v>1015</v>
      </c>
      <c r="C1306" s="11" t="s">
        <v>1109</v>
      </c>
      <c r="D1306" s="9"/>
      <c r="E1306" s="9">
        <v>729</v>
      </c>
      <c r="F1306" s="10" t="s">
        <v>1066</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1.5" x14ac:dyDescent="0.25">
      <c r="A1307" s="12">
        <v>1290</v>
      </c>
      <c r="B1307" s="10" t="s">
        <v>1015</v>
      </c>
      <c r="C1307" s="11" t="s">
        <v>1109</v>
      </c>
      <c r="D1307" s="9"/>
      <c r="E1307" s="9">
        <v>729</v>
      </c>
      <c r="F1307" s="10" t="s">
        <v>1066</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1.5" x14ac:dyDescent="0.25">
      <c r="A1308" s="12">
        <v>1291</v>
      </c>
      <c r="B1308" s="10" t="s">
        <v>1015</v>
      </c>
      <c r="C1308" s="11" t="s">
        <v>1110</v>
      </c>
      <c r="D1308" s="9"/>
      <c r="E1308" s="9">
        <v>788</v>
      </c>
      <c r="F1308" s="10" t="s">
        <v>1066</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1.5" x14ac:dyDescent="0.25">
      <c r="A1309" s="12">
        <v>1292</v>
      </c>
      <c r="B1309" s="10" t="s">
        <v>1015</v>
      </c>
      <c r="C1309" s="11" t="s">
        <v>1110</v>
      </c>
      <c r="D1309" s="9"/>
      <c r="E1309" s="9">
        <v>788</v>
      </c>
      <c r="F1309" s="10" t="s">
        <v>1066</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1.5" x14ac:dyDescent="0.25">
      <c r="A1310" s="12">
        <v>1293</v>
      </c>
      <c r="B1310" s="10" t="s">
        <v>1015</v>
      </c>
      <c r="C1310" s="11" t="s">
        <v>1110</v>
      </c>
      <c r="D1310" s="9"/>
      <c r="E1310" s="9">
        <v>788</v>
      </c>
      <c r="F1310" s="10" t="s">
        <v>1066</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1.5" x14ac:dyDescent="0.25">
      <c r="A1311" s="12">
        <v>1294</v>
      </c>
      <c r="B1311" s="10" t="s">
        <v>1015</v>
      </c>
      <c r="C1311" s="11" t="s">
        <v>1110</v>
      </c>
      <c r="D1311" s="9"/>
      <c r="E1311" s="9">
        <v>788</v>
      </c>
      <c r="F1311" s="10" t="s">
        <v>1066</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1.5" x14ac:dyDescent="0.25">
      <c r="A1312" s="12">
        <v>1295</v>
      </c>
      <c r="B1312" s="10" t="s">
        <v>1015</v>
      </c>
      <c r="C1312" s="11" t="s">
        <v>1110</v>
      </c>
      <c r="D1312" s="9"/>
      <c r="E1312" s="9">
        <v>788</v>
      </c>
      <c r="F1312" s="10" t="s">
        <v>1066</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1.5" x14ac:dyDescent="0.25">
      <c r="A1313" s="12">
        <v>1296</v>
      </c>
      <c r="B1313" s="10" t="s">
        <v>1015</v>
      </c>
      <c r="C1313" s="11" t="s">
        <v>1110</v>
      </c>
      <c r="D1313" s="9"/>
      <c r="E1313" s="9">
        <v>788</v>
      </c>
      <c r="F1313" s="10" t="s">
        <v>1066</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1.5" x14ac:dyDescent="0.25">
      <c r="A1314" s="12">
        <v>1297</v>
      </c>
      <c r="B1314" s="10" t="s">
        <v>1015</v>
      </c>
      <c r="C1314" s="11" t="s">
        <v>1110</v>
      </c>
      <c r="D1314" s="9"/>
      <c r="E1314" s="9">
        <v>788</v>
      </c>
      <c r="F1314" s="10" t="s">
        <v>1066</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1.5" x14ac:dyDescent="0.25">
      <c r="A1315" s="12">
        <v>1298</v>
      </c>
      <c r="B1315" s="10" t="s">
        <v>1015</v>
      </c>
      <c r="C1315" s="11" t="s">
        <v>1110</v>
      </c>
      <c r="D1315" s="9"/>
      <c r="E1315" s="9">
        <v>788</v>
      </c>
      <c r="F1315" s="10" t="s">
        <v>1066</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1.5" x14ac:dyDescent="0.25">
      <c r="A1316" s="12">
        <v>1299</v>
      </c>
      <c r="B1316" s="10" t="s">
        <v>1015</v>
      </c>
      <c r="C1316" s="11" t="s">
        <v>1110</v>
      </c>
      <c r="D1316" s="9"/>
      <c r="E1316" s="9">
        <v>788</v>
      </c>
      <c r="F1316" s="10" t="s">
        <v>1066</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1.5" x14ac:dyDescent="0.25">
      <c r="A1317" s="12">
        <v>1300</v>
      </c>
      <c r="B1317" s="10" t="s">
        <v>1015</v>
      </c>
      <c r="C1317" s="11" t="s">
        <v>1110</v>
      </c>
      <c r="D1317" s="9"/>
      <c r="E1317" s="9">
        <v>788</v>
      </c>
      <c r="F1317" s="10" t="s">
        <v>1066</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1.5" x14ac:dyDescent="0.25">
      <c r="A1318" s="12">
        <v>1301</v>
      </c>
      <c r="B1318" s="10" t="s">
        <v>1015</v>
      </c>
      <c r="C1318" s="11" t="s">
        <v>1110</v>
      </c>
      <c r="D1318" s="9"/>
      <c r="E1318" s="9">
        <v>788</v>
      </c>
      <c r="F1318" s="10" t="s">
        <v>1066</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1.5" x14ac:dyDescent="0.25">
      <c r="A1319" s="12">
        <v>1302</v>
      </c>
      <c r="B1319" s="10" t="s">
        <v>1015</v>
      </c>
      <c r="C1319" s="11" t="s">
        <v>1110</v>
      </c>
      <c r="D1319" s="9"/>
      <c r="E1319" s="9">
        <v>788</v>
      </c>
      <c r="F1319" s="10" t="s">
        <v>1066</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1.5" x14ac:dyDescent="0.25">
      <c r="A1320" s="12">
        <v>1303</v>
      </c>
      <c r="B1320" s="10" t="s">
        <v>1015</v>
      </c>
      <c r="C1320" s="11" t="s">
        <v>1110</v>
      </c>
      <c r="D1320" s="9"/>
      <c r="E1320" s="9">
        <v>788</v>
      </c>
      <c r="F1320" s="10" t="s">
        <v>1066</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1.5" x14ac:dyDescent="0.25">
      <c r="A1321" s="12">
        <v>1304</v>
      </c>
      <c r="B1321" s="10" t="s">
        <v>1015</v>
      </c>
      <c r="C1321" s="11" t="s">
        <v>1110</v>
      </c>
      <c r="D1321" s="9"/>
      <c r="E1321" s="9">
        <v>788</v>
      </c>
      <c r="F1321" s="10" t="s">
        <v>1066</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1.5" x14ac:dyDescent="0.25">
      <c r="A1322" s="12">
        <v>1305</v>
      </c>
      <c r="B1322" s="10" t="s">
        <v>1015</v>
      </c>
      <c r="C1322" s="11" t="s">
        <v>1110</v>
      </c>
      <c r="D1322" s="9"/>
      <c r="E1322" s="9">
        <v>788</v>
      </c>
      <c r="F1322" s="10" t="s">
        <v>1066</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1.5" x14ac:dyDescent="0.25">
      <c r="A1323" s="12">
        <v>1306</v>
      </c>
      <c r="B1323" s="10" t="s">
        <v>1015</v>
      </c>
      <c r="C1323" s="11" t="s">
        <v>1111</v>
      </c>
      <c r="D1323" s="9"/>
      <c r="E1323" s="9">
        <v>732</v>
      </c>
      <c r="F1323" s="10" t="s">
        <v>1066</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1.5" x14ac:dyDescent="0.25">
      <c r="A1324" s="12">
        <v>1307</v>
      </c>
      <c r="B1324" s="10" t="s">
        <v>1015</v>
      </c>
      <c r="C1324" s="11" t="s">
        <v>1111</v>
      </c>
      <c r="D1324" s="9"/>
      <c r="E1324" s="9">
        <v>732</v>
      </c>
      <c r="F1324" s="10" t="s">
        <v>1066</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1.5" x14ac:dyDescent="0.25">
      <c r="A1325" s="12">
        <v>1308</v>
      </c>
      <c r="B1325" s="10" t="s">
        <v>1015</v>
      </c>
      <c r="C1325" s="11" t="s">
        <v>1111</v>
      </c>
      <c r="D1325" s="9"/>
      <c r="E1325" s="9">
        <v>732</v>
      </c>
      <c r="F1325" s="10" t="s">
        <v>1066</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1.5" x14ac:dyDescent="0.25">
      <c r="A1326" s="12">
        <v>1309</v>
      </c>
      <c r="B1326" s="10" t="s">
        <v>1015</v>
      </c>
      <c r="C1326" s="11" t="s">
        <v>1111</v>
      </c>
      <c r="D1326" s="9"/>
      <c r="E1326" s="9">
        <v>732</v>
      </c>
      <c r="F1326" s="10" t="s">
        <v>1066</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1.5" x14ac:dyDescent="0.25">
      <c r="A1327" s="12">
        <v>1310</v>
      </c>
      <c r="B1327" s="10" t="s">
        <v>1015</v>
      </c>
      <c r="C1327" s="11" t="s">
        <v>1111</v>
      </c>
      <c r="D1327" s="9"/>
      <c r="E1327" s="9">
        <v>732</v>
      </c>
      <c r="F1327" s="10" t="s">
        <v>1066</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1.5" x14ac:dyDescent="0.25">
      <c r="A1328" s="12">
        <v>1311</v>
      </c>
      <c r="B1328" s="10" t="s">
        <v>1015</v>
      </c>
      <c r="C1328" s="11" t="s">
        <v>1111</v>
      </c>
      <c r="D1328" s="9"/>
      <c r="E1328" s="9">
        <v>732</v>
      </c>
      <c r="F1328" s="10" t="s">
        <v>1066</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1.5" x14ac:dyDescent="0.25">
      <c r="A1329" s="12">
        <v>1312</v>
      </c>
      <c r="B1329" s="10" t="s">
        <v>1015</v>
      </c>
      <c r="C1329" s="11" t="s">
        <v>1111</v>
      </c>
      <c r="D1329" s="9"/>
      <c r="E1329" s="9">
        <v>732</v>
      </c>
      <c r="F1329" s="10" t="s">
        <v>1066</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1.5" x14ac:dyDescent="0.25">
      <c r="A1330" s="12">
        <v>1313</v>
      </c>
      <c r="B1330" s="10" t="s">
        <v>1015</v>
      </c>
      <c r="C1330" s="11" t="s">
        <v>1111</v>
      </c>
      <c r="D1330" s="9"/>
      <c r="E1330" s="9">
        <v>732</v>
      </c>
      <c r="F1330" s="10" t="s">
        <v>1066</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1.5" x14ac:dyDescent="0.25">
      <c r="A1331" s="12">
        <v>1314</v>
      </c>
      <c r="B1331" s="10" t="s">
        <v>1015</v>
      </c>
      <c r="C1331" s="11" t="s">
        <v>1111</v>
      </c>
      <c r="D1331" s="9"/>
      <c r="E1331" s="9">
        <v>732</v>
      </c>
      <c r="F1331" s="10" t="s">
        <v>1066</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1.5" x14ac:dyDescent="0.25">
      <c r="A1332" s="12">
        <v>1315</v>
      </c>
      <c r="B1332" s="10" t="s">
        <v>1015</v>
      </c>
      <c r="C1332" s="11" t="s">
        <v>1111</v>
      </c>
      <c r="D1332" s="9"/>
      <c r="E1332" s="9">
        <v>732</v>
      </c>
      <c r="F1332" s="10" t="s">
        <v>1066</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1.5" x14ac:dyDescent="0.25">
      <c r="A1333" s="12">
        <v>1316</v>
      </c>
      <c r="B1333" s="10" t="s">
        <v>1015</v>
      </c>
      <c r="C1333" s="11" t="s">
        <v>1111</v>
      </c>
      <c r="D1333" s="9"/>
      <c r="E1333" s="9">
        <v>732</v>
      </c>
      <c r="F1333" s="10" t="s">
        <v>1066</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1.5" x14ac:dyDescent="0.25">
      <c r="A1334" s="12">
        <v>1317</v>
      </c>
      <c r="B1334" s="10" t="s">
        <v>1015</v>
      </c>
      <c r="C1334" s="11" t="s">
        <v>1111</v>
      </c>
      <c r="D1334" s="9"/>
      <c r="E1334" s="9">
        <v>732</v>
      </c>
      <c r="F1334" s="10" t="s">
        <v>1066</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1.5" x14ac:dyDescent="0.25">
      <c r="A1335" s="12">
        <v>1318</v>
      </c>
      <c r="B1335" s="10" t="s">
        <v>1015</v>
      </c>
      <c r="C1335" s="11" t="s">
        <v>1111</v>
      </c>
      <c r="D1335" s="9"/>
      <c r="E1335" s="9">
        <v>732</v>
      </c>
      <c r="F1335" s="10" t="s">
        <v>1066</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1.5" x14ac:dyDescent="0.25">
      <c r="A1336" s="12">
        <v>1319</v>
      </c>
      <c r="B1336" s="10" t="s">
        <v>1015</v>
      </c>
      <c r="C1336" s="11" t="s">
        <v>1111</v>
      </c>
      <c r="D1336" s="9"/>
      <c r="E1336" s="9">
        <v>732</v>
      </c>
      <c r="F1336" s="10" t="s">
        <v>1066</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1.5" x14ac:dyDescent="0.25">
      <c r="A1337" s="12">
        <v>1320</v>
      </c>
      <c r="B1337" s="10" t="s">
        <v>1015</v>
      </c>
      <c r="C1337" s="11" t="s">
        <v>1111</v>
      </c>
      <c r="D1337" s="9"/>
      <c r="E1337" s="9">
        <v>732</v>
      </c>
      <c r="F1337" s="10" t="s">
        <v>1066</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1.5" x14ac:dyDescent="0.25">
      <c r="A1338" s="23">
        <v>1321</v>
      </c>
      <c r="B1338" s="21" t="s">
        <v>1015</v>
      </c>
      <c r="C1338" s="29" t="s">
        <v>1112</v>
      </c>
      <c r="D1338" s="20"/>
      <c r="E1338" s="20">
        <v>922</v>
      </c>
      <c r="F1338" s="21" t="s">
        <v>1065</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1.5" x14ac:dyDescent="0.25">
      <c r="A1339" s="23">
        <v>1322</v>
      </c>
      <c r="B1339" s="21" t="s">
        <v>1015</v>
      </c>
      <c r="C1339" s="29" t="s">
        <v>1112</v>
      </c>
      <c r="D1339" s="20"/>
      <c r="E1339" s="20">
        <v>922</v>
      </c>
      <c r="F1339" s="21" t="s">
        <v>1065</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1.5" x14ac:dyDescent="0.25">
      <c r="A1340" s="23">
        <v>1323</v>
      </c>
      <c r="B1340" s="21" t="s">
        <v>1015</v>
      </c>
      <c r="C1340" s="29" t="s">
        <v>1112</v>
      </c>
      <c r="D1340" s="20"/>
      <c r="E1340" s="20">
        <v>922</v>
      </c>
      <c r="F1340" s="21" t="s">
        <v>1065</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1.5" x14ac:dyDescent="0.25">
      <c r="A1341" s="23">
        <v>1324</v>
      </c>
      <c r="B1341" s="21" t="s">
        <v>1015</v>
      </c>
      <c r="C1341" s="29" t="s">
        <v>1112</v>
      </c>
      <c r="D1341" s="20"/>
      <c r="E1341" s="20">
        <v>922</v>
      </c>
      <c r="F1341" s="21" t="s">
        <v>1065</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1.5" x14ac:dyDescent="0.25">
      <c r="A1342" s="23">
        <v>1325</v>
      </c>
      <c r="B1342" s="21" t="s">
        <v>1015</v>
      </c>
      <c r="C1342" s="29" t="s">
        <v>1112</v>
      </c>
      <c r="D1342" s="20"/>
      <c r="E1342" s="20">
        <v>922</v>
      </c>
      <c r="F1342" s="21" t="s">
        <v>1065</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1.5" x14ac:dyDescent="0.25">
      <c r="A1343" s="23">
        <v>1326</v>
      </c>
      <c r="B1343" s="21" t="s">
        <v>1015</v>
      </c>
      <c r="C1343" s="29" t="s">
        <v>1112</v>
      </c>
      <c r="D1343" s="20"/>
      <c r="E1343" s="20">
        <v>922</v>
      </c>
      <c r="F1343" s="21" t="s">
        <v>1065</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1.5" x14ac:dyDescent="0.25">
      <c r="A1344" s="23">
        <v>1327</v>
      </c>
      <c r="B1344" s="21" t="s">
        <v>1015</v>
      </c>
      <c r="C1344" s="29" t="s">
        <v>1112</v>
      </c>
      <c r="D1344" s="20"/>
      <c r="E1344" s="20">
        <v>922</v>
      </c>
      <c r="F1344" s="21" t="s">
        <v>1065</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1.5" x14ac:dyDescent="0.25">
      <c r="A1345" s="23">
        <v>1328</v>
      </c>
      <c r="B1345" s="21" t="s">
        <v>1015</v>
      </c>
      <c r="C1345" s="29" t="s">
        <v>1112</v>
      </c>
      <c r="D1345" s="20"/>
      <c r="E1345" s="20">
        <v>922</v>
      </c>
      <c r="F1345" s="21" t="s">
        <v>1065</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1.5" x14ac:dyDescent="0.25">
      <c r="A1346" s="23">
        <v>1329</v>
      </c>
      <c r="B1346" s="21" t="s">
        <v>1015</v>
      </c>
      <c r="C1346" s="29" t="s">
        <v>1112</v>
      </c>
      <c r="D1346" s="20"/>
      <c r="E1346" s="20">
        <v>922</v>
      </c>
      <c r="F1346" s="21" t="s">
        <v>1065</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1.5" x14ac:dyDescent="0.25">
      <c r="A1347" s="23">
        <v>1330</v>
      </c>
      <c r="B1347" s="21" t="s">
        <v>1015</v>
      </c>
      <c r="C1347" s="29" t="s">
        <v>1112</v>
      </c>
      <c r="D1347" s="20"/>
      <c r="E1347" s="20">
        <v>922</v>
      </c>
      <c r="F1347" s="21" t="s">
        <v>1065</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1.5" x14ac:dyDescent="0.25">
      <c r="A1348" s="23">
        <v>1331</v>
      </c>
      <c r="B1348" s="21" t="s">
        <v>1015</v>
      </c>
      <c r="C1348" s="29" t="s">
        <v>1112</v>
      </c>
      <c r="D1348" s="20"/>
      <c r="E1348" s="20">
        <v>922</v>
      </c>
      <c r="F1348" s="21" t="s">
        <v>1065</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1.5" x14ac:dyDescent="0.25">
      <c r="A1349" s="23">
        <v>1332</v>
      </c>
      <c r="B1349" s="21" t="s">
        <v>1015</v>
      </c>
      <c r="C1349" s="29" t="s">
        <v>1112</v>
      </c>
      <c r="D1349" s="20"/>
      <c r="E1349" s="20">
        <v>922</v>
      </c>
      <c r="F1349" s="21" t="s">
        <v>1065</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1.5" x14ac:dyDescent="0.25">
      <c r="A1350" s="23">
        <v>1333</v>
      </c>
      <c r="B1350" s="21" t="s">
        <v>1015</v>
      </c>
      <c r="C1350" s="29" t="s">
        <v>1112</v>
      </c>
      <c r="D1350" s="20"/>
      <c r="E1350" s="20">
        <v>922</v>
      </c>
      <c r="F1350" s="21" t="s">
        <v>1065</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1.5" x14ac:dyDescent="0.25">
      <c r="A1351" s="23">
        <v>1334</v>
      </c>
      <c r="B1351" s="21" t="s">
        <v>1015</v>
      </c>
      <c r="C1351" s="29" t="s">
        <v>1112</v>
      </c>
      <c r="D1351" s="20"/>
      <c r="E1351" s="20">
        <v>922</v>
      </c>
      <c r="F1351" s="21" t="s">
        <v>1065</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1.5" x14ac:dyDescent="0.25">
      <c r="A1352" s="23">
        <v>1335</v>
      </c>
      <c r="B1352" s="21" t="s">
        <v>1015</v>
      </c>
      <c r="C1352" s="29" t="s">
        <v>1112</v>
      </c>
      <c r="D1352" s="20"/>
      <c r="E1352" s="20">
        <v>922</v>
      </c>
      <c r="F1352" s="21" t="s">
        <v>1065</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1.5" x14ac:dyDescent="0.25">
      <c r="A1353" s="12">
        <v>1336</v>
      </c>
      <c r="B1353" s="10" t="s">
        <v>1015</v>
      </c>
      <c r="C1353" s="11" t="s">
        <v>1113</v>
      </c>
      <c r="D1353" s="9"/>
      <c r="E1353" s="9">
        <v>51</v>
      </c>
      <c r="F1353" s="10" t="s">
        <v>1066</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1.5" x14ac:dyDescent="0.25">
      <c r="A1354" s="12">
        <v>1337</v>
      </c>
      <c r="B1354" s="10" t="s">
        <v>1015</v>
      </c>
      <c r="C1354" s="11" t="s">
        <v>1113</v>
      </c>
      <c r="D1354" s="9"/>
      <c r="E1354" s="9">
        <v>51</v>
      </c>
      <c r="F1354" s="10" t="s">
        <v>1066</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1.5" x14ac:dyDescent="0.25">
      <c r="A1355" s="12">
        <v>1338</v>
      </c>
      <c r="B1355" s="10" t="s">
        <v>1015</v>
      </c>
      <c r="C1355" s="11" t="s">
        <v>1113</v>
      </c>
      <c r="D1355" s="9"/>
      <c r="E1355" s="9">
        <v>51</v>
      </c>
      <c r="F1355" s="10" t="s">
        <v>1066</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1.5" x14ac:dyDescent="0.25">
      <c r="A1356" s="12">
        <v>1339</v>
      </c>
      <c r="B1356" s="10" t="s">
        <v>1015</v>
      </c>
      <c r="C1356" s="11" t="s">
        <v>1113</v>
      </c>
      <c r="D1356" s="9"/>
      <c r="E1356" s="9">
        <v>51</v>
      </c>
      <c r="F1356" s="10" t="s">
        <v>1066</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1.5" x14ac:dyDescent="0.25">
      <c r="A1357" s="12">
        <v>1340</v>
      </c>
      <c r="B1357" s="10" t="s">
        <v>1015</v>
      </c>
      <c r="C1357" s="11" t="s">
        <v>1113</v>
      </c>
      <c r="D1357" s="9"/>
      <c r="E1357" s="9">
        <v>51</v>
      </c>
      <c r="F1357" s="10" t="s">
        <v>1066</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1.5" x14ac:dyDescent="0.25">
      <c r="A1358" s="12">
        <v>1341</v>
      </c>
      <c r="B1358" s="10" t="s">
        <v>1015</v>
      </c>
      <c r="C1358" s="11" t="s">
        <v>1113</v>
      </c>
      <c r="D1358" s="9"/>
      <c r="E1358" s="9">
        <v>51</v>
      </c>
      <c r="F1358" s="10" t="s">
        <v>1066</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1.5" x14ac:dyDescent="0.25">
      <c r="A1359" s="12">
        <v>1342</v>
      </c>
      <c r="B1359" s="10" t="s">
        <v>1015</v>
      </c>
      <c r="C1359" s="11" t="s">
        <v>1113</v>
      </c>
      <c r="D1359" s="9"/>
      <c r="E1359" s="9">
        <v>51</v>
      </c>
      <c r="F1359" s="10" t="s">
        <v>1066</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1.5" x14ac:dyDescent="0.25">
      <c r="A1360" s="12">
        <v>1343</v>
      </c>
      <c r="B1360" s="10" t="s">
        <v>1015</v>
      </c>
      <c r="C1360" s="11" t="s">
        <v>1113</v>
      </c>
      <c r="D1360" s="9"/>
      <c r="E1360" s="9">
        <v>51</v>
      </c>
      <c r="F1360" s="10" t="s">
        <v>1066</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1.5" x14ac:dyDescent="0.25">
      <c r="A1361" s="12">
        <v>1344</v>
      </c>
      <c r="B1361" s="10" t="s">
        <v>1015</v>
      </c>
      <c r="C1361" s="11" t="s">
        <v>1113</v>
      </c>
      <c r="D1361" s="9"/>
      <c r="E1361" s="9">
        <v>51</v>
      </c>
      <c r="F1361" s="10" t="s">
        <v>1066</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1.5" x14ac:dyDescent="0.25">
      <c r="A1362" s="12">
        <v>1345</v>
      </c>
      <c r="B1362" s="10" t="s">
        <v>1015</v>
      </c>
      <c r="C1362" s="11" t="s">
        <v>1113</v>
      </c>
      <c r="D1362" s="9"/>
      <c r="E1362" s="9">
        <v>51</v>
      </c>
      <c r="F1362" s="10" t="s">
        <v>1066</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1.5" x14ac:dyDescent="0.25">
      <c r="A1363" s="12">
        <v>1346</v>
      </c>
      <c r="B1363" s="10" t="s">
        <v>1015</v>
      </c>
      <c r="C1363" s="11" t="s">
        <v>1113</v>
      </c>
      <c r="D1363" s="9"/>
      <c r="E1363" s="9">
        <v>51</v>
      </c>
      <c r="F1363" s="10" t="s">
        <v>1066</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1.5" x14ac:dyDescent="0.25">
      <c r="A1364" s="12">
        <v>1347</v>
      </c>
      <c r="B1364" s="10" t="s">
        <v>1015</v>
      </c>
      <c r="C1364" s="11" t="s">
        <v>1113</v>
      </c>
      <c r="D1364" s="9"/>
      <c r="E1364" s="9">
        <v>51</v>
      </c>
      <c r="F1364" s="10" t="s">
        <v>1066</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1.5" x14ac:dyDescent="0.25">
      <c r="A1365" s="12">
        <v>1348</v>
      </c>
      <c r="B1365" s="10" t="s">
        <v>1015</v>
      </c>
      <c r="C1365" s="11" t="s">
        <v>1113</v>
      </c>
      <c r="D1365" s="9"/>
      <c r="E1365" s="9">
        <v>51</v>
      </c>
      <c r="F1365" s="10" t="s">
        <v>1066</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1.5" x14ac:dyDescent="0.25">
      <c r="A1366" s="12">
        <v>1349</v>
      </c>
      <c r="B1366" s="10" t="s">
        <v>1015</v>
      </c>
      <c r="C1366" s="11" t="s">
        <v>1113</v>
      </c>
      <c r="D1366" s="9"/>
      <c r="E1366" s="9">
        <v>51</v>
      </c>
      <c r="F1366" s="10" t="s">
        <v>1066</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1.5" x14ac:dyDescent="0.25">
      <c r="A1367" s="12">
        <v>1350</v>
      </c>
      <c r="B1367" s="10" t="s">
        <v>1015</v>
      </c>
      <c r="C1367" s="11" t="s">
        <v>1113</v>
      </c>
      <c r="D1367" s="9"/>
      <c r="E1367" s="9">
        <v>51</v>
      </c>
      <c r="F1367" s="10" t="s">
        <v>1066</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1.5" x14ac:dyDescent="0.25">
      <c r="A1368" s="12">
        <v>1351</v>
      </c>
      <c r="B1368" s="10" t="s">
        <v>1015</v>
      </c>
      <c r="C1368" s="11" t="s">
        <v>1114</v>
      </c>
      <c r="D1368" s="9">
        <v>4</v>
      </c>
      <c r="E1368" s="9">
        <v>31</v>
      </c>
      <c r="F1368" s="10" t="s">
        <v>1066</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1.5" x14ac:dyDescent="0.25">
      <c r="A1369" s="12">
        <v>1352</v>
      </c>
      <c r="B1369" s="10" t="s">
        <v>1015</v>
      </c>
      <c r="C1369" s="11" t="s">
        <v>1114</v>
      </c>
      <c r="D1369" s="9">
        <v>4</v>
      </c>
      <c r="E1369" s="9">
        <v>31</v>
      </c>
      <c r="F1369" s="10" t="s">
        <v>1066</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1.5" x14ac:dyDescent="0.25">
      <c r="A1370" s="12">
        <v>1353</v>
      </c>
      <c r="B1370" s="10" t="s">
        <v>1015</v>
      </c>
      <c r="C1370" s="11" t="s">
        <v>1114</v>
      </c>
      <c r="D1370" s="9">
        <v>4</v>
      </c>
      <c r="E1370" s="9">
        <v>31</v>
      </c>
      <c r="F1370" s="10" t="s">
        <v>1066</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1.5" x14ac:dyDescent="0.25">
      <c r="A1371" s="12">
        <v>1354</v>
      </c>
      <c r="B1371" s="10" t="s">
        <v>1015</v>
      </c>
      <c r="C1371" s="11" t="s">
        <v>1114</v>
      </c>
      <c r="D1371" s="9">
        <v>4</v>
      </c>
      <c r="E1371" s="9">
        <v>31</v>
      </c>
      <c r="F1371" s="10" t="s">
        <v>1066</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1.5" x14ac:dyDescent="0.25">
      <c r="A1372" s="12">
        <v>1355</v>
      </c>
      <c r="B1372" s="10" t="s">
        <v>1015</v>
      </c>
      <c r="C1372" s="11" t="s">
        <v>1114</v>
      </c>
      <c r="D1372" s="9">
        <v>4</v>
      </c>
      <c r="E1372" s="9">
        <v>31</v>
      </c>
      <c r="F1372" s="10" t="s">
        <v>1066</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1.5" x14ac:dyDescent="0.25">
      <c r="A1373" s="12">
        <v>1356</v>
      </c>
      <c r="B1373" s="10" t="s">
        <v>1015</v>
      </c>
      <c r="C1373" s="11" t="s">
        <v>1114</v>
      </c>
      <c r="D1373" s="9">
        <v>4</v>
      </c>
      <c r="E1373" s="9">
        <v>31</v>
      </c>
      <c r="F1373" s="10" t="s">
        <v>1066</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1.5" x14ac:dyDescent="0.25">
      <c r="A1374" s="12">
        <v>1357</v>
      </c>
      <c r="B1374" s="10" t="s">
        <v>1015</v>
      </c>
      <c r="C1374" s="11" t="s">
        <v>1114</v>
      </c>
      <c r="D1374" s="9">
        <v>4</v>
      </c>
      <c r="E1374" s="9">
        <v>31</v>
      </c>
      <c r="F1374" s="10" t="s">
        <v>1066</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1.5" x14ac:dyDescent="0.25">
      <c r="A1375" s="12">
        <v>1358</v>
      </c>
      <c r="B1375" s="10" t="s">
        <v>1015</v>
      </c>
      <c r="C1375" s="11" t="s">
        <v>1114</v>
      </c>
      <c r="D1375" s="9">
        <v>4</v>
      </c>
      <c r="E1375" s="9">
        <v>31</v>
      </c>
      <c r="F1375" s="10" t="s">
        <v>1066</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1.5" x14ac:dyDescent="0.25">
      <c r="A1376" s="12">
        <v>1359</v>
      </c>
      <c r="B1376" s="10" t="s">
        <v>1015</v>
      </c>
      <c r="C1376" s="11" t="s">
        <v>1114</v>
      </c>
      <c r="D1376" s="9">
        <v>4</v>
      </c>
      <c r="E1376" s="9">
        <v>31</v>
      </c>
      <c r="F1376" s="10" t="s">
        <v>1066</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1.5" x14ac:dyDescent="0.25">
      <c r="A1377" s="12">
        <v>1360</v>
      </c>
      <c r="B1377" s="10" t="s">
        <v>1015</v>
      </c>
      <c r="C1377" s="11" t="s">
        <v>1114</v>
      </c>
      <c r="D1377" s="9">
        <v>4</v>
      </c>
      <c r="E1377" s="9">
        <v>31</v>
      </c>
      <c r="F1377" s="10" t="s">
        <v>1066</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1.5" x14ac:dyDescent="0.25">
      <c r="A1378" s="12">
        <v>1361</v>
      </c>
      <c r="B1378" s="10" t="s">
        <v>1015</v>
      </c>
      <c r="C1378" s="11" t="s">
        <v>1114</v>
      </c>
      <c r="D1378" s="9">
        <v>4</v>
      </c>
      <c r="E1378" s="9">
        <v>31</v>
      </c>
      <c r="F1378" s="10" t="s">
        <v>1066</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1.5" x14ac:dyDescent="0.25">
      <c r="A1379" s="12">
        <v>1362</v>
      </c>
      <c r="B1379" s="10" t="s">
        <v>1015</v>
      </c>
      <c r="C1379" s="11" t="s">
        <v>1114</v>
      </c>
      <c r="D1379" s="9">
        <v>4</v>
      </c>
      <c r="E1379" s="9">
        <v>31</v>
      </c>
      <c r="F1379" s="10" t="s">
        <v>1066</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1.5" x14ac:dyDescent="0.25">
      <c r="A1380" s="12">
        <v>1363</v>
      </c>
      <c r="B1380" s="10" t="s">
        <v>1015</v>
      </c>
      <c r="C1380" s="11" t="s">
        <v>1114</v>
      </c>
      <c r="D1380" s="9">
        <v>4</v>
      </c>
      <c r="E1380" s="9">
        <v>31</v>
      </c>
      <c r="F1380" s="10" t="s">
        <v>1066</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1.5" x14ac:dyDescent="0.25">
      <c r="A1381" s="12">
        <v>1364</v>
      </c>
      <c r="B1381" s="10" t="s">
        <v>1015</v>
      </c>
      <c r="C1381" s="11" t="s">
        <v>1114</v>
      </c>
      <c r="D1381" s="9">
        <v>4</v>
      </c>
      <c r="E1381" s="9">
        <v>31</v>
      </c>
      <c r="F1381" s="10" t="s">
        <v>1066</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1.5" x14ac:dyDescent="0.25">
      <c r="A1382" s="12">
        <v>1365</v>
      </c>
      <c r="B1382" s="10" t="s">
        <v>1015</v>
      </c>
      <c r="C1382" s="11" t="s">
        <v>1114</v>
      </c>
      <c r="D1382" s="9">
        <v>4</v>
      </c>
      <c r="E1382" s="9">
        <v>31</v>
      </c>
      <c r="F1382" s="10" t="s">
        <v>1066</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1.5" x14ac:dyDescent="0.25">
      <c r="A1383" s="12">
        <v>1366</v>
      </c>
      <c r="B1383" s="10" t="s">
        <v>1015</v>
      </c>
      <c r="C1383" s="11" t="s">
        <v>1115</v>
      </c>
      <c r="D1383" s="9"/>
      <c r="E1383" s="9">
        <v>48</v>
      </c>
      <c r="F1383" s="10" t="s">
        <v>1066</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1.5" x14ac:dyDescent="0.25">
      <c r="A1384" s="12">
        <v>1367</v>
      </c>
      <c r="B1384" s="10" t="s">
        <v>1015</v>
      </c>
      <c r="C1384" s="11" t="s">
        <v>1115</v>
      </c>
      <c r="D1384" s="9"/>
      <c r="E1384" s="9">
        <v>48</v>
      </c>
      <c r="F1384" s="10" t="s">
        <v>1066</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1.5" x14ac:dyDescent="0.25">
      <c r="A1385" s="12">
        <v>1368</v>
      </c>
      <c r="B1385" s="10" t="s">
        <v>1015</v>
      </c>
      <c r="C1385" s="11" t="s">
        <v>1115</v>
      </c>
      <c r="D1385" s="9"/>
      <c r="E1385" s="9">
        <v>48</v>
      </c>
      <c r="F1385" s="10" t="s">
        <v>1066</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1.5" x14ac:dyDescent="0.25">
      <c r="A1386" s="12">
        <v>1369</v>
      </c>
      <c r="B1386" s="10" t="s">
        <v>1015</v>
      </c>
      <c r="C1386" s="11" t="s">
        <v>1115</v>
      </c>
      <c r="D1386" s="9"/>
      <c r="E1386" s="9">
        <v>48</v>
      </c>
      <c r="F1386" s="10" t="s">
        <v>1066</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1.5" x14ac:dyDescent="0.25">
      <c r="A1387" s="12">
        <v>1370</v>
      </c>
      <c r="B1387" s="10" t="s">
        <v>1015</v>
      </c>
      <c r="C1387" s="11" t="s">
        <v>1115</v>
      </c>
      <c r="D1387" s="9"/>
      <c r="E1387" s="9">
        <v>48</v>
      </c>
      <c r="F1387" s="10" t="s">
        <v>1066</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1.5" x14ac:dyDescent="0.25">
      <c r="A1388" s="12">
        <v>1371</v>
      </c>
      <c r="B1388" s="10" t="s">
        <v>1015</v>
      </c>
      <c r="C1388" s="11" t="s">
        <v>1115</v>
      </c>
      <c r="D1388" s="9"/>
      <c r="E1388" s="9">
        <v>48</v>
      </c>
      <c r="F1388" s="10" t="s">
        <v>1066</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1.5" x14ac:dyDescent="0.25">
      <c r="A1389" s="12">
        <v>1372</v>
      </c>
      <c r="B1389" s="10" t="s">
        <v>1015</v>
      </c>
      <c r="C1389" s="11" t="s">
        <v>1115</v>
      </c>
      <c r="D1389" s="9"/>
      <c r="E1389" s="9">
        <v>48</v>
      </c>
      <c r="F1389" s="10" t="s">
        <v>1066</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1.5" x14ac:dyDescent="0.25">
      <c r="A1390" s="12">
        <v>1373</v>
      </c>
      <c r="B1390" s="10" t="s">
        <v>1015</v>
      </c>
      <c r="C1390" s="11" t="s">
        <v>1115</v>
      </c>
      <c r="D1390" s="9"/>
      <c r="E1390" s="9">
        <v>48</v>
      </c>
      <c r="F1390" s="10" t="s">
        <v>1066</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1.5" x14ac:dyDescent="0.25">
      <c r="A1391" s="12">
        <v>1374</v>
      </c>
      <c r="B1391" s="10" t="s">
        <v>1015</v>
      </c>
      <c r="C1391" s="11" t="s">
        <v>1115</v>
      </c>
      <c r="D1391" s="9"/>
      <c r="E1391" s="9">
        <v>48</v>
      </c>
      <c r="F1391" s="10" t="s">
        <v>1066</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1.5" x14ac:dyDescent="0.25">
      <c r="A1392" s="12">
        <v>1375</v>
      </c>
      <c r="B1392" s="10" t="s">
        <v>1015</v>
      </c>
      <c r="C1392" s="11" t="s">
        <v>1115</v>
      </c>
      <c r="D1392" s="9"/>
      <c r="E1392" s="9">
        <v>48</v>
      </c>
      <c r="F1392" s="10" t="s">
        <v>1066</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1.5" x14ac:dyDescent="0.25">
      <c r="A1393" s="12">
        <v>1376</v>
      </c>
      <c r="B1393" s="10" t="s">
        <v>1015</v>
      </c>
      <c r="C1393" s="11" t="s">
        <v>1115</v>
      </c>
      <c r="D1393" s="9"/>
      <c r="E1393" s="9">
        <v>48</v>
      </c>
      <c r="F1393" s="10" t="s">
        <v>1066</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1.5" x14ac:dyDescent="0.25">
      <c r="A1394" s="12">
        <v>1377</v>
      </c>
      <c r="B1394" s="10" t="s">
        <v>1015</v>
      </c>
      <c r="C1394" s="11" t="s">
        <v>1115</v>
      </c>
      <c r="D1394" s="9"/>
      <c r="E1394" s="9">
        <v>48</v>
      </c>
      <c r="F1394" s="10" t="s">
        <v>1066</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1.5" x14ac:dyDescent="0.25">
      <c r="A1395" s="12">
        <v>1378</v>
      </c>
      <c r="B1395" s="10" t="s">
        <v>1015</v>
      </c>
      <c r="C1395" s="11" t="s">
        <v>1115</v>
      </c>
      <c r="D1395" s="9"/>
      <c r="E1395" s="9">
        <v>48</v>
      </c>
      <c r="F1395" s="10" t="s">
        <v>1066</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1.5" x14ac:dyDescent="0.25">
      <c r="A1396" s="12">
        <v>1379</v>
      </c>
      <c r="B1396" s="10" t="s">
        <v>1015</v>
      </c>
      <c r="C1396" s="11" t="s">
        <v>1115</v>
      </c>
      <c r="D1396" s="9"/>
      <c r="E1396" s="9">
        <v>48</v>
      </c>
      <c r="F1396" s="10" t="s">
        <v>1066</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1.5" x14ac:dyDescent="0.25">
      <c r="A1397" s="12">
        <v>1380</v>
      </c>
      <c r="B1397" s="10" t="s">
        <v>1015</v>
      </c>
      <c r="C1397" s="11" t="s">
        <v>1115</v>
      </c>
      <c r="D1397" s="9"/>
      <c r="E1397" s="9">
        <v>48</v>
      </c>
      <c r="F1397" s="10" t="s">
        <v>1066</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1.5" x14ac:dyDescent="0.25">
      <c r="A1398" s="12">
        <v>1381</v>
      </c>
      <c r="B1398" s="10" t="s">
        <v>1015</v>
      </c>
      <c r="C1398" s="11" t="s">
        <v>1116</v>
      </c>
      <c r="D1398" s="9">
        <v>5</v>
      </c>
      <c r="E1398" s="9">
        <v>196</v>
      </c>
      <c r="F1398" s="10" t="s">
        <v>1066</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1.5" x14ac:dyDescent="0.25">
      <c r="A1399" s="12">
        <v>1382</v>
      </c>
      <c r="B1399" s="10" t="s">
        <v>1015</v>
      </c>
      <c r="C1399" s="11" t="s">
        <v>1116</v>
      </c>
      <c r="D1399" s="9">
        <v>5</v>
      </c>
      <c r="E1399" s="9">
        <v>196</v>
      </c>
      <c r="F1399" s="10" t="s">
        <v>1066</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1.5" x14ac:dyDescent="0.25">
      <c r="A1400" s="12">
        <v>1383</v>
      </c>
      <c r="B1400" s="10" t="s">
        <v>1015</v>
      </c>
      <c r="C1400" s="11" t="s">
        <v>1116</v>
      </c>
      <c r="D1400" s="9">
        <v>5</v>
      </c>
      <c r="E1400" s="9">
        <v>196</v>
      </c>
      <c r="F1400" s="10" t="s">
        <v>1066</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1.5" x14ac:dyDescent="0.25">
      <c r="A1401" s="12">
        <v>1384</v>
      </c>
      <c r="B1401" s="10" t="s">
        <v>1015</v>
      </c>
      <c r="C1401" s="11" t="s">
        <v>1116</v>
      </c>
      <c r="D1401" s="9">
        <v>5</v>
      </c>
      <c r="E1401" s="9">
        <v>196</v>
      </c>
      <c r="F1401" s="10" t="s">
        <v>1066</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1.5" x14ac:dyDescent="0.25">
      <c r="A1402" s="12">
        <v>1385</v>
      </c>
      <c r="B1402" s="10" t="s">
        <v>1015</v>
      </c>
      <c r="C1402" s="11" t="s">
        <v>1116</v>
      </c>
      <c r="D1402" s="9">
        <v>5</v>
      </c>
      <c r="E1402" s="9">
        <v>196</v>
      </c>
      <c r="F1402" s="10" t="s">
        <v>1066</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1.5" x14ac:dyDescent="0.25">
      <c r="A1403" s="12">
        <v>1386</v>
      </c>
      <c r="B1403" s="10" t="s">
        <v>1015</v>
      </c>
      <c r="C1403" s="11" t="s">
        <v>1116</v>
      </c>
      <c r="D1403" s="9">
        <v>5</v>
      </c>
      <c r="E1403" s="9">
        <v>196</v>
      </c>
      <c r="F1403" s="10" t="s">
        <v>1066</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1.5" x14ac:dyDescent="0.25">
      <c r="A1404" s="12">
        <v>1387</v>
      </c>
      <c r="B1404" s="10" t="s">
        <v>1015</v>
      </c>
      <c r="C1404" s="11" t="s">
        <v>1116</v>
      </c>
      <c r="D1404" s="9">
        <v>5</v>
      </c>
      <c r="E1404" s="9">
        <v>196</v>
      </c>
      <c r="F1404" s="10" t="s">
        <v>1066</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1.5" x14ac:dyDescent="0.25">
      <c r="A1405" s="12">
        <v>1388</v>
      </c>
      <c r="B1405" s="10" t="s">
        <v>1015</v>
      </c>
      <c r="C1405" s="11" t="s">
        <v>1116</v>
      </c>
      <c r="D1405" s="9">
        <v>5</v>
      </c>
      <c r="E1405" s="9">
        <v>196</v>
      </c>
      <c r="F1405" s="10" t="s">
        <v>1066</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1.5" x14ac:dyDescent="0.25">
      <c r="A1406" s="12">
        <v>1389</v>
      </c>
      <c r="B1406" s="10" t="s">
        <v>1015</v>
      </c>
      <c r="C1406" s="11" t="s">
        <v>1116</v>
      </c>
      <c r="D1406" s="9">
        <v>5</v>
      </c>
      <c r="E1406" s="9">
        <v>196</v>
      </c>
      <c r="F1406" s="10" t="s">
        <v>1066</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1.5" x14ac:dyDescent="0.25">
      <c r="A1407" s="12">
        <v>1390</v>
      </c>
      <c r="B1407" s="10" t="s">
        <v>1015</v>
      </c>
      <c r="C1407" s="11" t="s">
        <v>1116</v>
      </c>
      <c r="D1407" s="9">
        <v>5</v>
      </c>
      <c r="E1407" s="9">
        <v>196</v>
      </c>
      <c r="F1407" s="10" t="s">
        <v>1066</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1.5" x14ac:dyDescent="0.25">
      <c r="A1408" s="12">
        <v>1391</v>
      </c>
      <c r="B1408" s="10" t="s">
        <v>1015</v>
      </c>
      <c r="C1408" s="11" t="s">
        <v>1116</v>
      </c>
      <c r="D1408" s="9">
        <v>5</v>
      </c>
      <c r="E1408" s="9">
        <v>196</v>
      </c>
      <c r="F1408" s="10" t="s">
        <v>1066</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1.5" x14ac:dyDescent="0.25">
      <c r="A1409" s="12">
        <v>1392</v>
      </c>
      <c r="B1409" s="10" t="s">
        <v>1015</v>
      </c>
      <c r="C1409" s="11" t="s">
        <v>1116</v>
      </c>
      <c r="D1409" s="9">
        <v>5</v>
      </c>
      <c r="E1409" s="9">
        <v>196</v>
      </c>
      <c r="F1409" s="10" t="s">
        <v>1066</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1.5" x14ac:dyDescent="0.25">
      <c r="A1410" s="12">
        <v>1393</v>
      </c>
      <c r="B1410" s="10" t="s">
        <v>1015</v>
      </c>
      <c r="C1410" s="11" t="s">
        <v>1116</v>
      </c>
      <c r="D1410" s="9">
        <v>5</v>
      </c>
      <c r="E1410" s="9">
        <v>196</v>
      </c>
      <c r="F1410" s="10" t="s">
        <v>1066</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1.5" x14ac:dyDescent="0.25">
      <c r="A1411" s="12">
        <v>1394</v>
      </c>
      <c r="B1411" s="10" t="s">
        <v>1015</v>
      </c>
      <c r="C1411" s="11" t="s">
        <v>1116</v>
      </c>
      <c r="D1411" s="9">
        <v>5</v>
      </c>
      <c r="E1411" s="9">
        <v>196</v>
      </c>
      <c r="F1411" s="10" t="s">
        <v>1066</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1.5" x14ac:dyDescent="0.25">
      <c r="A1412" s="12">
        <v>1395</v>
      </c>
      <c r="B1412" s="10" t="s">
        <v>1015</v>
      </c>
      <c r="C1412" s="11" t="s">
        <v>1116</v>
      </c>
      <c r="D1412" s="9">
        <v>5</v>
      </c>
      <c r="E1412" s="9">
        <v>196</v>
      </c>
      <c r="F1412" s="10" t="s">
        <v>1066</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1.5" x14ac:dyDescent="0.25">
      <c r="A1413" s="12">
        <v>1396</v>
      </c>
      <c r="B1413" s="10" t="s">
        <v>1015</v>
      </c>
      <c r="C1413" s="11" t="s">
        <v>1117</v>
      </c>
      <c r="D1413" s="9">
        <v>6</v>
      </c>
      <c r="E1413" s="9">
        <v>268</v>
      </c>
      <c r="F1413" s="10" t="s">
        <v>1066</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1.5" x14ac:dyDescent="0.25">
      <c r="A1414" s="12">
        <v>1397</v>
      </c>
      <c r="B1414" s="10" t="s">
        <v>1015</v>
      </c>
      <c r="C1414" s="11" t="s">
        <v>1117</v>
      </c>
      <c r="D1414" s="9">
        <v>6</v>
      </c>
      <c r="E1414" s="9">
        <v>268</v>
      </c>
      <c r="F1414" s="10" t="s">
        <v>1066</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1.5" x14ac:dyDescent="0.25">
      <c r="A1415" s="12">
        <v>1398</v>
      </c>
      <c r="B1415" s="10" t="s">
        <v>1015</v>
      </c>
      <c r="C1415" s="11" t="s">
        <v>1117</v>
      </c>
      <c r="D1415" s="9">
        <v>6</v>
      </c>
      <c r="E1415" s="9">
        <v>268</v>
      </c>
      <c r="F1415" s="10" t="s">
        <v>1066</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1.5" x14ac:dyDescent="0.25">
      <c r="A1416" s="12">
        <v>1399</v>
      </c>
      <c r="B1416" s="10" t="s">
        <v>1015</v>
      </c>
      <c r="C1416" s="11" t="s">
        <v>1117</v>
      </c>
      <c r="D1416" s="9">
        <v>6</v>
      </c>
      <c r="E1416" s="9">
        <v>268</v>
      </c>
      <c r="F1416" s="10" t="s">
        <v>1066</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1.5" x14ac:dyDescent="0.25">
      <c r="A1417" s="12">
        <v>1400</v>
      </c>
      <c r="B1417" s="10" t="s">
        <v>1015</v>
      </c>
      <c r="C1417" s="11" t="s">
        <v>1117</v>
      </c>
      <c r="D1417" s="9">
        <v>6</v>
      </c>
      <c r="E1417" s="9">
        <v>268</v>
      </c>
      <c r="F1417" s="10" t="s">
        <v>1066</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1.5" x14ac:dyDescent="0.25">
      <c r="A1418" s="12">
        <v>1401</v>
      </c>
      <c r="B1418" s="10" t="s">
        <v>1015</v>
      </c>
      <c r="C1418" s="11" t="s">
        <v>1117</v>
      </c>
      <c r="D1418" s="9">
        <v>6</v>
      </c>
      <c r="E1418" s="9">
        <v>268</v>
      </c>
      <c r="F1418" s="10" t="s">
        <v>1066</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1.5" x14ac:dyDescent="0.25">
      <c r="A1419" s="12">
        <v>1402</v>
      </c>
      <c r="B1419" s="10" t="s">
        <v>1015</v>
      </c>
      <c r="C1419" s="11" t="s">
        <v>1117</v>
      </c>
      <c r="D1419" s="9">
        <v>6</v>
      </c>
      <c r="E1419" s="9">
        <v>268</v>
      </c>
      <c r="F1419" s="10" t="s">
        <v>1066</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1.5" x14ac:dyDescent="0.25">
      <c r="A1420" s="12">
        <v>1403</v>
      </c>
      <c r="B1420" s="10" t="s">
        <v>1015</v>
      </c>
      <c r="C1420" s="11" t="s">
        <v>1117</v>
      </c>
      <c r="D1420" s="9">
        <v>6</v>
      </c>
      <c r="E1420" s="9">
        <v>268</v>
      </c>
      <c r="F1420" s="10" t="s">
        <v>1066</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1.5" x14ac:dyDescent="0.25">
      <c r="A1421" s="12">
        <v>1404</v>
      </c>
      <c r="B1421" s="10" t="s">
        <v>1015</v>
      </c>
      <c r="C1421" s="11" t="s">
        <v>1117</v>
      </c>
      <c r="D1421" s="9">
        <v>6</v>
      </c>
      <c r="E1421" s="9">
        <v>268</v>
      </c>
      <c r="F1421" s="10" t="s">
        <v>1066</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1.5" x14ac:dyDescent="0.25">
      <c r="A1422" s="12">
        <v>1405</v>
      </c>
      <c r="B1422" s="10" t="s">
        <v>1015</v>
      </c>
      <c r="C1422" s="11" t="s">
        <v>1117</v>
      </c>
      <c r="D1422" s="9">
        <v>6</v>
      </c>
      <c r="E1422" s="9">
        <v>268</v>
      </c>
      <c r="F1422" s="10" t="s">
        <v>1066</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1.5" x14ac:dyDescent="0.25">
      <c r="A1423" s="12">
        <v>1406</v>
      </c>
      <c r="B1423" s="10" t="s">
        <v>1015</v>
      </c>
      <c r="C1423" s="11" t="s">
        <v>1117</v>
      </c>
      <c r="D1423" s="9">
        <v>6</v>
      </c>
      <c r="E1423" s="9">
        <v>268</v>
      </c>
      <c r="F1423" s="10" t="s">
        <v>1066</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1.5" x14ac:dyDescent="0.25">
      <c r="A1424" s="12">
        <v>1407</v>
      </c>
      <c r="B1424" s="10" t="s">
        <v>1015</v>
      </c>
      <c r="C1424" s="11" t="s">
        <v>1117</v>
      </c>
      <c r="D1424" s="9">
        <v>6</v>
      </c>
      <c r="E1424" s="9">
        <v>268</v>
      </c>
      <c r="F1424" s="10" t="s">
        <v>1066</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1.5" x14ac:dyDescent="0.25">
      <c r="A1425" s="12">
        <v>1408</v>
      </c>
      <c r="B1425" s="10" t="s">
        <v>1015</v>
      </c>
      <c r="C1425" s="11" t="s">
        <v>1117</v>
      </c>
      <c r="D1425" s="9">
        <v>6</v>
      </c>
      <c r="E1425" s="9">
        <v>268</v>
      </c>
      <c r="F1425" s="10" t="s">
        <v>1066</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1.5" x14ac:dyDescent="0.25">
      <c r="A1426" s="12">
        <v>1409</v>
      </c>
      <c r="B1426" s="10" t="s">
        <v>1015</v>
      </c>
      <c r="C1426" s="11" t="s">
        <v>1117</v>
      </c>
      <c r="D1426" s="9">
        <v>6</v>
      </c>
      <c r="E1426" s="9">
        <v>268</v>
      </c>
      <c r="F1426" s="10" t="s">
        <v>1066</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1.5" x14ac:dyDescent="0.25">
      <c r="A1427" s="12">
        <v>1410</v>
      </c>
      <c r="B1427" s="10" t="s">
        <v>1015</v>
      </c>
      <c r="C1427" s="11" t="s">
        <v>1117</v>
      </c>
      <c r="D1427" s="9">
        <v>6</v>
      </c>
      <c r="E1427" s="9">
        <v>268</v>
      </c>
      <c r="F1427" s="10" t="s">
        <v>1066</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1.5" x14ac:dyDescent="0.25">
      <c r="A1428" s="12">
        <v>1411</v>
      </c>
      <c r="B1428" s="10" t="s">
        <v>1015</v>
      </c>
      <c r="C1428" s="11" t="s">
        <v>1118</v>
      </c>
      <c r="D1428" s="9"/>
      <c r="E1428" s="9">
        <v>368</v>
      </c>
      <c r="F1428" s="10" t="s">
        <v>1066</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1.5" x14ac:dyDescent="0.25">
      <c r="A1429" s="12">
        <v>1412</v>
      </c>
      <c r="B1429" s="10" t="s">
        <v>1015</v>
      </c>
      <c r="C1429" s="11" t="s">
        <v>1118</v>
      </c>
      <c r="D1429" s="9"/>
      <c r="E1429" s="9">
        <v>368</v>
      </c>
      <c r="F1429" s="10" t="s">
        <v>1066</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1.5" x14ac:dyDescent="0.25">
      <c r="A1430" s="12">
        <v>1413</v>
      </c>
      <c r="B1430" s="10" t="s">
        <v>1015</v>
      </c>
      <c r="C1430" s="11" t="s">
        <v>1118</v>
      </c>
      <c r="D1430" s="9"/>
      <c r="E1430" s="9">
        <v>368</v>
      </c>
      <c r="F1430" s="10" t="s">
        <v>1066</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1.5" x14ac:dyDescent="0.25">
      <c r="A1431" s="12">
        <v>1414</v>
      </c>
      <c r="B1431" s="10" t="s">
        <v>1015</v>
      </c>
      <c r="C1431" s="11" t="s">
        <v>1118</v>
      </c>
      <c r="D1431" s="9"/>
      <c r="E1431" s="9">
        <v>368</v>
      </c>
      <c r="F1431" s="10" t="s">
        <v>1066</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1.5" x14ac:dyDescent="0.25">
      <c r="A1432" s="12">
        <v>1415</v>
      </c>
      <c r="B1432" s="10" t="s">
        <v>1015</v>
      </c>
      <c r="C1432" s="11" t="s">
        <v>1118</v>
      </c>
      <c r="D1432" s="9"/>
      <c r="E1432" s="9">
        <v>368</v>
      </c>
      <c r="F1432" s="10" t="s">
        <v>1066</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1.5" x14ac:dyDescent="0.25">
      <c r="A1433" s="12">
        <v>1416</v>
      </c>
      <c r="B1433" s="10" t="s">
        <v>1015</v>
      </c>
      <c r="C1433" s="11" t="s">
        <v>1118</v>
      </c>
      <c r="D1433" s="9"/>
      <c r="E1433" s="9">
        <v>368</v>
      </c>
      <c r="F1433" s="10" t="s">
        <v>1066</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1.5" x14ac:dyDescent="0.25">
      <c r="A1434" s="12">
        <v>1417</v>
      </c>
      <c r="B1434" s="10" t="s">
        <v>1015</v>
      </c>
      <c r="C1434" s="11" t="s">
        <v>1118</v>
      </c>
      <c r="D1434" s="9"/>
      <c r="E1434" s="9">
        <v>368</v>
      </c>
      <c r="F1434" s="10" t="s">
        <v>1066</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1.5" x14ac:dyDescent="0.25">
      <c r="A1435" s="12">
        <v>1418</v>
      </c>
      <c r="B1435" s="10" t="s">
        <v>1015</v>
      </c>
      <c r="C1435" s="11" t="s">
        <v>1118</v>
      </c>
      <c r="D1435" s="9"/>
      <c r="E1435" s="9">
        <v>368</v>
      </c>
      <c r="F1435" s="10" t="s">
        <v>1066</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1.5" x14ac:dyDescent="0.25">
      <c r="A1436" s="12">
        <v>1419</v>
      </c>
      <c r="B1436" s="10" t="s">
        <v>1015</v>
      </c>
      <c r="C1436" s="11" t="s">
        <v>1118</v>
      </c>
      <c r="D1436" s="9"/>
      <c r="E1436" s="9">
        <v>368</v>
      </c>
      <c r="F1436" s="10" t="s">
        <v>1066</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1.5" x14ac:dyDescent="0.25">
      <c r="A1437" s="12">
        <v>1420</v>
      </c>
      <c r="B1437" s="10" t="s">
        <v>1015</v>
      </c>
      <c r="C1437" s="11" t="s">
        <v>1118</v>
      </c>
      <c r="D1437" s="9"/>
      <c r="E1437" s="9">
        <v>368</v>
      </c>
      <c r="F1437" s="10" t="s">
        <v>1066</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1.5" x14ac:dyDescent="0.25">
      <c r="A1438" s="12">
        <v>1421</v>
      </c>
      <c r="B1438" s="10" t="s">
        <v>1015</v>
      </c>
      <c r="C1438" s="11" t="s">
        <v>1118</v>
      </c>
      <c r="D1438" s="9"/>
      <c r="E1438" s="9">
        <v>368</v>
      </c>
      <c r="F1438" s="10" t="s">
        <v>1066</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1.5" x14ac:dyDescent="0.25">
      <c r="A1439" s="12">
        <v>1422</v>
      </c>
      <c r="B1439" s="10" t="s">
        <v>1015</v>
      </c>
      <c r="C1439" s="11" t="s">
        <v>1118</v>
      </c>
      <c r="D1439" s="9"/>
      <c r="E1439" s="9">
        <v>368</v>
      </c>
      <c r="F1439" s="10" t="s">
        <v>1066</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1.5" x14ac:dyDescent="0.25">
      <c r="A1440" s="12">
        <v>1423</v>
      </c>
      <c r="B1440" s="10" t="s">
        <v>1015</v>
      </c>
      <c r="C1440" s="11" t="s">
        <v>1118</v>
      </c>
      <c r="D1440" s="9"/>
      <c r="E1440" s="9">
        <v>368</v>
      </c>
      <c r="F1440" s="10" t="s">
        <v>1066</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1.5" x14ac:dyDescent="0.25">
      <c r="A1441" s="12">
        <v>1424</v>
      </c>
      <c r="B1441" s="10" t="s">
        <v>1015</v>
      </c>
      <c r="C1441" s="11" t="s">
        <v>1118</v>
      </c>
      <c r="D1441" s="9"/>
      <c r="E1441" s="9">
        <v>368</v>
      </c>
      <c r="F1441" s="10" t="s">
        <v>1066</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1.5" x14ac:dyDescent="0.25">
      <c r="A1442" s="12">
        <v>1425</v>
      </c>
      <c r="B1442" s="10" t="s">
        <v>1015</v>
      </c>
      <c r="C1442" s="11" t="s">
        <v>1118</v>
      </c>
      <c r="D1442" s="9"/>
      <c r="E1442" s="9">
        <v>368</v>
      </c>
      <c r="F1442" s="10" t="s">
        <v>1066</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1.5" x14ac:dyDescent="0.25">
      <c r="A1443" s="12">
        <v>1426</v>
      </c>
      <c r="B1443" s="10" t="s">
        <v>1015</v>
      </c>
      <c r="C1443" s="11" t="s">
        <v>1119</v>
      </c>
      <c r="D1443" s="9"/>
      <c r="E1443" s="9">
        <v>376</v>
      </c>
      <c r="F1443" s="10" t="s">
        <v>1066</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1.5" x14ac:dyDescent="0.25">
      <c r="A1444" s="12">
        <v>1427</v>
      </c>
      <c r="B1444" s="10" t="s">
        <v>1015</v>
      </c>
      <c r="C1444" s="11" t="s">
        <v>1119</v>
      </c>
      <c r="D1444" s="9"/>
      <c r="E1444" s="9">
        <v>376</v>
      </c>
      <c r="F1444" s="10" t="s">
        <v>1066</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1.5" x14ac:dyDescent="0.25">
      <c r="A1445" s="12">
        <v>1428</v>
      </c>
      <c r="B1445" s="10" t="s">
        <v>1015</v>
      </c>
      <c r="C1445" s="11" t="s">
        <v>1119</v>
      </c>
      <c r="D1445" s="9"/>
      <c r="E1445" s="9">
        <v>376</v>
      </c>
      <c r="F1445" s="10" t="s">
        <v>1066</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1.5" x14ac:dyDescent="0.25">
      <c r="A1446" s="12">
        <v>1429</v>
      </c>
      <c r="B1446" s="10" t="s">
        <v>1015</v>
      </c>
      <c r="C1446" s="11" t="s">
        <v>1119</v>
      </c>
      <c r="D1446" s="9"/>
      <c r="E1446" s="9">
        <v>376</v>
      </c>
      <c r="F1446" s="10" t="s">
        <v>1066</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1.5" x14ac:dyDescent="0.25">
      <c r="A1447" s="12">
        <v>1430</v>
      </c>
      <c r="B1447" s="10" t="s">
        <v>1015</v>
      </c>
      <c r="C1447" s="11" t="s">
        <v>1119</v>
      </c>
      <c r="D1447" s="9"/>
      <c r="E1447" s="9">
        <v>376</v>
      </c>
      <c r="F1447" s="10" t="s">
        <v>1066</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1.5" x14ac:dyDescent="0.25">
      <c r="A1448" s="12">
        <v>1431</v>
      </c>
      <c r="B1448" s="10" t="s">
        <v>1015</v>
      </c>
      <c r="C1448" s="11" t="s">
        <v>1119</v>
      </c>
      <c r="D1448" s="9"/>
      <c r="E1448" s="9">
        <v>376</v>
      </c>
      <c r="F1448" s="10" t="s">
        <v>1066</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1.5" x14ac:dyDescent="0.25">
      <c r="A1449" s="12">
        <v>1432</v>
      </c>
      <c r="B1449" s="10" t="s">
        <v>1015</v>
      </c>
      <c r="C1449" s="11" t="s">
        <v>1119</v>
      </c>
      <c r="D1449" s="9"/>
      <c r="E1449" s="9">
        <v>376</v>
      </c>
      <c r="F1449" s="10" t="s">
        <v>1066</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1.5" x14ac:dyDescent="0.25">
      <c r="A1450" s="12">
        <v>1433</v>
      </c>
      <c r="B1450" s="10" t="s">
        <v>1015</v>
      </c>
      <c r="C1450" s="11" t="s">
        <v>1119</v>
      </c>
      <c r="D1450" s="9"/>
      <c r="E1450" s="9">
        <v>376</v>
      </c>
      <c r="F1450" s="10" t="s">
        <v>1066</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1.5" x14ac:dyDescent="0.25">
      <c r="A1451" s="12">
        <v>1434</v>
      </c>
      <c r="B1451" s="10" t="s">
        <v>1015</v>
      </c>
      <c r="C1451" s="11" t="s">
        <v>1119</v>
      </c>
      <c r="D1451" s="9"/>
      <c r="E1451" s="9">
        <v>376</v>
      </c>
      <c r="F1451" s="10" t="s">
        <v>1066</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1.5" x14ac:dyDescent="0.25">
      <c r="A1452" s="12">
        <v>1435</v>
      </c>
      <c r="B1452" s="10" t="s">
        <v>1015</v>
      </c>
      <c r="C1452" s="11" t="s">
        <v>1119</v>
      </c>
      <c r="D1452" s="9"/>
      <c r="E1452" s="9">
        <v>376</v>
      </c>
      <c r="F1452" s="10" t="s">
        <v>1066</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1.5" x14ac:dyDescent="0.25">
      <c r="A1453" s="12">
        <v>1436</v>
      </c>
      <c r="B1453" s="10" t="s">
        <v>1015</v>
      </c>
      <c r="C1453" s="11" t="s">
        <v>1119</v>
      </c>
      <c r="D1453" s="9"/>
      <c r="E1453" s="9">
        <v>376</v>
      </c>
      <c r="F1453" s="10" t="s">
        <v>1066</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1.5" x14ac:dyDescent="0.25">
      <c r="A1454" s="12">
        <v>1437</v>
      </c>
      <c r="B1454" s="10" t="s">
        <v>1015</v>
      </c>
      <c r="C1454" s="11" t="s">
        <v>1119</v>
      </c>
      <c r="D1454" s="9"/>
      <c r="E1454" s="9">
        <v>376</v>
      </c>
      <c r="F1454" s="10" t="s">
        <v>1066</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1.5" x14ac:dyDescent="0.25">
      <c r="A1455" s="12">
        <v>1438</v>
      </c>
      <c r="B1455" s="10" t="s">
        <v>1015</v>
      </c>
      <c r="C1455" s="11" t="s">
        <v>1119</v>
      </c>
      <c r="D1455" s="9"/>
      <c r="E1455" s="9">
        <v>376</v>
      </c>
      <c r="F1455" s="10" t="s">
        <v>1066</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1.5" x14ac:dyDescent="0.25">
      <c r="A1456" s="12">
        <v>1439</v>
      </c>
      <c r="B1456" s="10" t="s">
        <v>1015</v>
      </c>
      <c r="C1456" s="11" t="s">
        <v>1119</v>
      </c>
      <c r="D1456" s="9"/>
      <c r="E1456" s="9">
        <v>376</v>
      </c>
      <c r="F1456" s="10" t="s">
        <v>1066</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1.5" x14ac:dyDescent="0.25">
      <c r="A1457" s="12">
        <v>1440</v>
      </c>
      <c r="B1457" s="10" t="s">
        <v>1015</v>
      </c>
      <c r="C1457" s="11" t="s">
        <v>1119</v>
      </c>
      <c r="D1457" s="9"/>
      <c r="E1457" s="9">
        <v>376</v>
      </c>
      <c r="F1457" s="10" t="s">
        <v>1066</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1.5" x14ac:dyDescent="0.25">
      <c r="A1458" s="12">
        <v>1441</v>
      </c>
      <c r="B1458" s="10" t="s">
        <v>1015</v>
      </c>
      <c r="C1458" s="11" t="s">
        <v>1120</v>
      </c>
      <c r="D1458" s="9"/>
      <c r="E1458" s="9">
        <v>400</v>
      </c>
      <c r="F1458" s="10" t="s">
        <v>1066</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1.5" x14ac:dyDescent="0.25">
      <c r="A1459" s="12">
        <v>1442</v>
      </c>
      <c r="B1459" s="10" t="s">
        <v>1015</v>
      </c>
      <c r="C1459" s="11" t="s">
        <v>1120</v>
      </c>
      <c r="D1459" s="9"/>
      <c r="E1459" s="9">
        <v>400</v>
      </c>
      <c r="F1459" s="10" t="s">
        <v>1066</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1.5" x14ac:dyDescent="0.25">
      <c r="A1460" s="12">
        <v>1443</v>
      </c>
      <c r="B1460" s="10" t="s">
        <v>1015</v>
      </c>
      <c r="C1460" s="11" t="s">
        <v>1120</v>
      </c>
      <c r="D1460" s="9"/>
      <c r="E1460" s="9">
        <v>400</v>
      </c>
      <c r="F1460" s="10" t="s">
        <v>1066</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1.5" x14ac:dyDescent="0.25">
      <c r="A1461" s="12">
        <v>1444</v>
      </c>
      <c r="B1461" s="10" t="s">
        <v>1015</v>
      </c>
      <c r="C1461" s="11" t="s">
        <v>1120</v>
      </c>
      <c r="D1461" s="9"/>
      <c r="E1461" s="9">
        <v>400</v>
      </c>
      <c r="F1461" s="10" t="s">
        <v>1066</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1.5" x14ac:dyDescent="0.25">
      <c r="A1462" s="12">
        <v>1445</v>
      </c>
      <c r="B1462" s="10" t="s">
        <v>1015</v>
      </c>
      <c r="C1462" s="11" t="s">
        <v>1120</v>
      </c>
      <c r="D1462" s="9"/>
      <c r="E1462" s="9">
        <v>400</v>
      </c>
      <c r="F1462" s="10" t="s">
        <v>1066</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1.5" x14ac:dyDescent="0.25">
      <c r="A1463" s="12">
        <v>1446</v>
      </c>
      <c r="B1463" s="10" t="s">
        <v>1015</v>
      </c>
      <c r="C1463" s="11" t="s">
        <v>1120</v>
      </c>
      <c r="D1463" s="9"/>
      <c r="E1463" s="9">
        <v>400</v>
      </c>
      <c r="F1463" s="10" t="s">
        <v>1066</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1.5" x14ac:dyDescent="0.25">
      <c r="A1464" s="12">
        <v>1447</v>
      </c>
      <c r="B1464" s="10" t="s">
        <v>1015</v>
      </c>
      <c r="C1464" s="11" t="s">
        <v>1120</v>
      </c>
      <c r="D1464" s="9"/>
      <c r="E1464" s="9">
        <v>400</v>
      </c>
      <c r="F1464" s="10" t="s">
        <v>1066</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1.5" x14ac:dyDescent="0.25">
      <c r="A1465" s="12">
        <v>1448</v>
      </c>
      <c r="B1465" s="10" t="s">
        <v>1015</v>
      </c>
      <c r="C1465" s="11" t="s">
        <v>1120</v>
      </c>
      <c r="D1465" s="9"/>
      <c r="E1465" s="9">
        <v>400</v>
      </c>
      <c r="F1465" s="10" t="s">
        <v>1066</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1.5" x14ac:dyDescent="0.25">
      <c r="A1466" s="12">
        <v>1449</v>
      </c>
      <c r="B1466" s="10" t="s">
        <v>1015</v>
      </c>
      <c r="C1466" s="11" t="s">
        <v>1120</v>
      </c>
      <c r="D1466" s="9"/>
      <c r="E1466" s="9">
        <v>400</v>
      </c>
      <c r="F1466" s="10" t="s">
        <v>1066</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1.5" x14ac:dyDescent="0.25">
      <c r="A1467" s="12">
        <v>1450</v>
      </c>
      <c r="B1467" s="10" t="s">
        <v>1015</v>
      </c>
      <c r="C1467" s="11" t="s">
        <v>1120</v>
      </c>
      <c r="D1467" s="9"/>
      <c r="E1467" s="9">
        <v>400</v>
      </c>
      <c r="F1467" s="10" t="s">
        <v>1066</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1.5" x14ac:dyDescent="0.25">
      <c r="A1468" s="12">
        <v>1451</v>
      </c>
      <c r="B1468" s="10" t="s">
        <v>1015</v>
      </c>
      <c r="C1468" s="11" t="s">
        <v>1120</v>
      </c>
      <c r="D1468" s="9"/>
      <c r="E1468" s="9">
        <v>400</v>
      </c>
      <c r="F1468" s="10" t="s">
        <v>1066</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1.5" x14ac:dyDescent="0.25">
      <c r="A1469" s="12">
        <v>1452</v>
      </c>
      <c r="B1469" s="10" t="s">
        <v>1015</v>
      </c>
      <c r="C1469" s="11" t="s">
        <v>1120</v>
      </c>
      <c r="D1469" s="9"/>
      <c r="E1469" s="9">
        <v>400</v>
      </c>
      <c r="F1469" s="10" t="s">
        <v>1066</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1.5" x14ac:dyDescent="0.25">
      <c r="A1470" s="12">
        <v>1453</v>
      </c>
      <c r="B1470" s="10" t="s">
        <v>1015</v>
      </c>
      <c r="C1470" s="11" t="s">
        <v>1120</v>
      </c>
      <c r="D1470" s="9"/>
      <c r="E1470" s="9">
        <v>400</v>
      </c>
      <c r="F1470" s="10" t="s">
        <v>1066</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1.5" x14ac:dyDescent="0.25">
      <c r="A1471" s="12">
        <v>1454</v>
      </c>
      <c r="B1471" s="10" t="s">
        <v>1015</v>
      </c>
      <c r="C1471" s="11" t="s">
        <v>1120</v>
      </c>
      <c r="D1471" s="9"/>
      <c r="E1471" s="9">
        <v>400</v>
      </c>
      <c r="F1471" s="10" t="s">
        <v>1066</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1.5" x14ac:dyDescent="0.25">
      <c r="A1472" s="12">
        <v>1455</v>
      </c>
      <c r="B1472" s="10" t="s">
        <v>1015</v>
      </c>
      <c r="C1472" s="11" t="s">
        <v>1120</v>
      </c>
      <c r="D1472" s="9"/>
      <c r="E1472" s="9">
        <v>400</v>
      </c>
      <c r="F1472" s="10" t="s">
        <v>1066</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1.5" x14ac:dyDescent="0.25">
      <c r="A1473" s="12">
        <v>1456</v>
      </c>
      <c r="B1473" s="10" t="s">
        <v>1015</v>
      </c>
      <c r="C1473" s="11" t="s">
        <v>1121</v>
      </c>
      <c r="D1473" s="9"/>
      <c r="E1473" s="9">
        <v>414</v>
      </c>
      <c r="F1473" s="10" t="s">
        <v>1066</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1.5" x14ac:dyDescent="0.25">
      <c r="A1474" s="12">
        <v>1457</v>
      </c>
      <c r="B1474" s="10" t="s">
        <v>1015</v>
      </c>
      <c r="C1474" s="11" t="s">
        <v>1121</v>
      </c>
      <c r="D1474" s="9"/>
      <c r="E1474" s="9">
        <v>414</v>
      </c>
      <c r="F1474" s="10" t="s">
        <v>1066</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1.5" x14ac:dyDescent="0.25">
      <c r="A1475" s="12">
        <v>1458</v>
      </c>
      <c r="B1475" s="10" t="s">
        <v>1015</v>
      </c>
      <c r="C1475" s="11" t="s">
        <v>1121</v>
      </c>
      <c r="D1475" s="9"/>
      <c r="E1475" s="9">
        <v>414</v>
      </c>
      <c r="F1475" s="10" t="s">
        <v>1066</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1.5" x14ac:dyDescent="0.25">
      <c r="A1476" s="12">
        <v>1459</v>
      </c>
      <c r="B1476" s="10" t="s">
        <v>1015</v>
      </c>
      <c r="C1476" s="11" t="s">
        <v>1121</v>
      </c>
      <c r="D1476" s="9"/>
      <c r="E1476" s="9">
        <v>414</v>
      </c>
      <c r="F1476" s="10" t="s">
        <v>1066</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1.5" x14ac:dyDescent="0.25">
      <c r="A1477" s="12">
        <v>1460</v>
      </c>
      <c r="B1477" s="10" t="s">
        <v>1015</v>
      </c>
      <c r="C1477" s="11" t="s">
        <v>1121</v>
      </c>
      <c r="D1477" s="9"/>
      <c r="E1477" s="9">
        <v>414</v>
      </c>
      <c r="F1477" s="10" t="s">
        <v>1066</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1.5" x14ac:dyDescent="0.25">
      <c r="A1478" s="12">
        <v>1461</v>
      </c>
      <c r="B1478" s="10" t="s">
        <v>1015</v>
      </c>
      <c r="C1478" s="11" t="s">
        <v>1121</v>
      </c>
      <c r="D1478" s="9"/>
      <c r="E1478" s="9">
        <v>414</v>
      </c>
      <c r="F1478" s="10" t="s">
        <v>1066</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1.5" x14ac:dyDescent="0.25">
      <c r="A1479" s="12">
        <v>1462</v>
      </c>
      <c r="B1479" s="10" t="s">
        <v>1015</v>
      </c>
      <c r="C1479" s="11" t="s">
        <v>1121</v>
      </c>
      <c r="D1479" s="9"/>
      <c r="E1479" s="9">
        <v>414</v>
      </c>
      <c r="F1479" s="10" t="s">
        <v>1066</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1.5" x14ac:dyDescent="0.25">
      <c r="A1480" s="12">
        <v>1463</v>
      </c>
      <c r="B1480" s="10" t="s">
        <v>1015</v>
      </c>
      <c r="C1480" s="11" t="s">
        <v>1121</v>
      </c>
      <c r="D1480" s="9"/>
      <c r="E1480" s="9">
        <v>414</v>
      </c>
      <c r="F1480" s="10" t="s">
        <v>1066</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1.5" x14ac:dyDescent="0.25">
      <c r="A1481" s="12">
        <v>1464</v>
      </c>
      <c r="B1481" s="10" t="s">
        <v>1015</v>
      </c>
      <c r="C1481" s="11" t="s">
        <v>1121</v>
      </c>
      <c r="D1481" s="9"/>
      <c r="E1481" s="9">
        <v>414</v>
      </c>
      <c r="F1481" s="10" t="s">
        <v>1066</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1.5" x14ac:dyDescent="0.25">
      <c r="A1482" s="12">
        <v>1465</v>
      </c>
      <c r="B1482" s="10" t="s">
        <v>1015</v>
      </c>
      <c r="C1482" s="11" t="s">
        <v>1121</v>
      </c>
      <c r="D1482" s="9"/>
      <c r="E1482" s="9">
        <v>414</v>
      </c>
      <c r="F1482" s="10" t="s">
        <v>1066</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1.5" x14ac:dyDescent="0.25">
      <c r="A1483" s="12">
        <v>1466</v>
      </c>
      <c r="B1483" s="10" t="s">
        <v>1015</v>
      </c>
      <c r="C1483" s="11" t="s">
        <v>1121</v>
      </c>
      <c r="D1483" s="9"/>
      <c r="E1483" s="9">
        <v>414</v>
      </c>
      <c r="F1483" s="10" t="s">
        <v>1066</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1.5" x14ac:dyDescent="0.25">
      <c r="A1484" s="12">
        <v>1467</v>
      </c>
      <c r="B1484" s="10" t="s">
        <v>1015</v>
      </c>
      <c r="C1484" s="11" t="s">
        <v>1121</v>
      </c>
      <c r="D1484" s="9"/>
      <c r="E1484" s="9">
        <v>414</v>
      </c>
      <c r="F1484" s="10" t="s">
        <v>1066</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1.5" x14ac:dyDescent="0.25">
      <c r="A1485" s="12">
        <v>1468</v>
      </c>
      <c r="B1485" s="10" t="s">
        <v>1015</v>
      </c>
      <c r="C1485" s="11" t="s">
        <v>1121</v>
      </c>
      <c r="D1485" s="9"/>
      <c r="E1485" s="9">
        <v>414</v>
      </c>
      <c r="F1485" s="10" t="s">
        <v>1066</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1.5" x14ac:dyDescent="0.25">
      <c r="A1486" s="12">
        <v>1469</v>
      </c>
      <c r="B1486" s="10" t="s">
        <v>1015</v>
      </c>
      <c r="C1486" s="11" t="s">
        <v>1121</v>
      </c>
      <c r="D1486" s="9"/>
      <c r="E1486" s="9">
        <v>414</v>
      </c>
      <c r="F1486" s="10" t="s">
        <v>1066</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1.5" x14ac:dyDescent="0.25">
      <c r="A1487" s="12">
        <v>1470</v>
      </c>
      <c r="B1487" s="10" t="s">
        <v>1015</v>
      </c>
      <c r="C1487" s="11" t="s">
        <v>1121</v>
      </c>
      <c r="D1487" s="9"/>
      <c r="E1487" s="9">
        <v>414</v>
      </c>
      <c r="F1487" s="10" t="s">
        <v>1066</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1.5" x14ac:dyDescent="0.25">
      <c r="A1488" s="12">
        <v>1471</v>
      </c>
      <c r="B1488" s="10" t="s">
        <v>1015</v>
      </c>
      <c r="C1488" s="11" t="s">
        <v>1122</v>
      </c>
      <c r="D1488" s="9"/>
      <c r="E1488" s="9">
        <v>422</v>
      </c>
      <c r="F1488" s="10" t="s">
        <v>1066</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1.5" x14ac:dyDescent="0.25">
      <c r="A1489" s="12">
        <v>1472</v>
      </c>
      <c r="B1489" s="10" t="s">
        <v>1015</v>
      </c>
      <c r="C1489" s="11" t="s">
        <v>1122</v>
      </c>
      <c r="D1489" s="9"/>
      <c r="E1489" s="9">
        <v>422</v>
      </c>
      <c r="F1489" s="10" t="s">
        <v>1066</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1.5" x14ac:dyDescent="0.25">
      <c r="A1490" s="12">
        <v>1473</v>
      </c>
      <c r="B1490" s="10" t="s">
        <v>1015</v>
      </c>
      <c r="C1490" s="11" t="s">
        <v>1122</v>
      </c>
      <c r="D1490" s="9"/>
      <c r="E1490" s="9">
        <v>422</v>
      </c>
      <c r="F1490" s="10" t="s">
        <v>1066</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1.5" x14ac:dyDescent="0.25">
      <c r="A1491" s="12">
        <v>1474</v>
      </c>
      <c r="B1491" s="10" t="s">
        <v>1015</v>
      </c>
      <c r="C1491" s="11" t="s">
        <v>1122</v>
      </c>
      <c r="D1491" s="9"/>
      <c r="E1491" s="9">
        <v>422</v>
      </c>
      <c r="F1491" s="10" t="s">
        <v>1066</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1.5" x14ac:dyDescent="0.25">
      <c r="A1492" s="12">
        <v>1475</v>
      </c>
      <c r="B1492" s="10" t="s">
        <v>1015</v>
      </c>
      <c r="C1492" s="11" t="s">
        <v>1122</v>
      </c>
      <c r="D1492" s="9"/>
      <c r="E1492" s="9">
        <v>422</v>
      </c>
      <c r="F1492" s="10" t="s">
        <v>1066</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1.5" x14ac:dyDescent="0.25">
      <c r="A1493" s="12">
        <v>1476</v>
      </c>
      <c r="B1493" s="10" t="s">
        <v>1015</v>
      </c>
      <c r="C1493" s="11" t="s">
        <v>1122</v>
      </c>
      <c r="D1493" s="9"/>
      <c r="E1493" s="9">
        <v>422</v>
      </c>
      <c r="F1493" s="10" t="s">
        <v>1066</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1.5" x14ac:dyDescent="0.25">
      <c r="A1494" s="12">
        <v>1477</v>
      </c>
      <c r="B1494" s="10" t="s">
        <v>1015</v>
      </c>
      <c r="C1494" s="11" t="s">
        <v>1122</v>
      </c>
      <c r="D1494" s="9"/>
      <c r="E1494" s="9">
        <v>422</v>
      </c>
      <c r="F1494" s="10" t="s">
        <v>1066</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1.5" x14ac:dyDescent="0.25">
      <c r="A1495" s="12">
        <v>1478</v>
      </c>
      <c r="B1495" s="10" t="s">
        <v>1015</v>
      </c>
      <c r="C1495" s="11" t="s">
        <v>1122</v>
      </c>
      <c r="D1495" s="9"/>
      <c r="E1495" s="9">
        <v>422</v>
      </c>
      <c r="F1495" s="10" t="s">
        <v>1066</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1.5" x14ac:dyDescent="0.25">
      <c r="A1496" s="12">
        <v>1479</v>
      </c>
      <c r="B1496" s="10" t="s">
        <v>1015</v>
      </c>
      <c r="C1496" s="11" t="s">
        <v>1122</v>
      </c>
      <c r="D1496" s="9"/>
      <c r="E1496" s="9">
        <v>422</v>
      </c>
      <c r="F1496" s="10" t="s">
        <v>1066</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1.5" x14ac:dyDescent="0.25">
      <c r="A1497" s="12">
        <v>1480</v>
      </c>
      <c r="B1497" s="10" t="s">
        <v>1015</v>
      </c>
      <c r="C1497" s="11" t="s">
        <v>1122</v>
      </c>
      <c r="D1497" s="9"/>
      <c r="E1497" s="9">
        <v>422</v>
      </c>
      <c r="F1497" s="10" t="s">
        <v>1066</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1.5" x14ac:dyDescent="0.25">
      <c r="A1498" s="12">
        <v>1481</v>
      </c>
      <c r="B1498" s="10" t="s">
        <v>1015</v>
      </c>
      <c r="C1498" s="11" t="s">
        <v>1122</v>
      </c>
      <c r="D1498" s="9"/>
      <c r="E1498" s="9">
        <v>422</v>
      </c>
      <c r="F1498" s="10" t="s">
        <v>1066</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1.5" x14ac:dyDescent="0.25">
      <c r="A1499" s="12">
        <v>1482</v>
      </c>
      <c r="B1499" s="10" t="s">
        <v>1015</v>
      </c>
      <c r="C1499" s="11" t="s">
        <v>1122</v>
      </c>
      <c r="D1499" s="9"/>
      <c r="E1499" s="9">
        <v>422</v>
      </c>
      <c r="F1499" s="10" t="s">
        <v>1066</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1.5" x14ac:dyDescent="0.25">
      <c r="A1500" s="12">
        <v>1483</v>
      </c>
      <c r="B1500" s="10" t="s">
        <v>1015</v>
      </c>
      <c r="C1500" s="11" t="s">
        <v>1122</v>
      </c>
      <c r="D1500" s="9"/>
      <c r="E1500" s="9">
        <v>422</v>
      </c>
      <c r="F1500" s="10" t="s">
        <v>1066</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1.5" x14ac:dyDescent="0.25">
      <c r="A1501" s="12">
        <v>1484</v>
      </c>
      <c r="B1501" s="10" t="s">
        <v>1015</v>
      </c>
      <c r="C1501" s="11" t="s">
        <v>1122</v>
      </c>
      <c r="D1501" s="9"/>
      <c r="E1501" s="9">
        <v>422</v>
      </c>
      <c r="F1501" s="10" t="s">
        <v>1066</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1.5" x14ac:dyDescent="0.25">
      <c r="A1502" s="12">
        <v>1485</v>
      </c>
      <c r="B1502" s="10" t="s">
        <v>1015</v>
      </c>
      <c r="C1502" s="11" t="s">
        <v>1122</v>
      </c>
      <c r="D1502" s="9"/>
      <c r="E1502" s="9">
        <v>422</v>
      </c>
      <c r="F1502" s="10" t="s">
        <v>1066</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1.5" x14ac:dyDescent="0.25">
      <c r="A1503" s="12">
        <v>1486</v>
      </c>
      <c r="B1503" s="10" t="s">
        <v>1015</v>
      </c>
      <c r="C1503" s="11" t="s">
        <v>1123</v>
      </c>
      <c r="D1503" s="9"/>
      <c r="E1503" s="9">
        <v>512</v>
      </c>
      <c r="F1503" s="10" t="s">
        <v>1066</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1.5" x14ac:dyDescent="0.25">
      <c r="A1504" s="12">
        <v>1487</v>
      </c>
      <c r="B1504" s="10" t="s">
        <v>1015</v>
      </c>
      <c r="C1504" s="11" t="s">
        <v>1123</v>
      </c>
      <c r="D1504" s="9"/>
      <c r="E1504" s="9">
        <v>512</v>
      </c>
      <c r="F1504" s="10" t="s">
        <v>1066</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1.5" x14ac:dyDescent="0.25">
      <c r="A1505" s="12">
        <v>1488</v>
      </c>
      <c r="B1505" s="10" t="s">
        <v>1015</v>
      </c>
      <c r="C1505" s="11" t="s">
        <v>1123</v>
      </c>
      <c r="D1505" s="9"/>
      <c r="E1505" s="9">
        <v>512</v>
      </c>
      <c r="F1505" s="10" t="s">
        <v>1066</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1.5" x14ac:dyDescent="0.25">
      <c r="A1506" s="12">
        <v>1489</v>
      </c>
      <c r="B1506" s="10" t="s">
        <v>1015</v>
      </c>
      <c r="C1506" s="11" t="s">
        <v>1123</v>
      </c>
      <c r="D1506" s="9"/>
      <c r="E1506" s="9">
        <v>512</v>
      </c>
      <c r="F1506" s="10" t="s">
        <v>1066</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1.5" x14ac:dyDescent="0.25">
      <c r="A1507" s="12">
        <v>1490</v>
      </c>
      <c r="B1507" s="10" t="s">
        <v>1015</v>
      </c>
      <c r="C1507" s="11" t="s">
        <v>1123</v>
      </c>
      <c r="D1507" s="9"/>
      <c r="E1507" s="9">
        <v>512</v>
      </c>
      <c r="F1507" s="10" t="s">
        <v>1066</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1.5" x14ac:dyDescent="0.25">
      <c r="A1508" s="12">
        <v>1491</v>
      </c>
      <c r="B1508" s="10" t="s">
        <v>1015</v>
      </c>
      <c r="C1508" s="11" t="s">
        <v>1123</v>
      </c>
      <c r="D1508" s="9"/>
      <c r="E1508" s="9">
        <v>512</v>
      </c>
      <c r="F1508" s="10" t="s">
        <v>1066</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1.5" x14ac:dyDescent="0.25">
      <c r="A1509" s="12">
        <v>1492</v>
      </c>
      <c r="B1509" s="10" t="s">
        <v>1015</v>
      </c>
      <c r="C1509" s="11" t="s">
        <v>1123</v>
      </c>
      <c r="D1509" s="9"/>
      <c r="E1509" s="9">
        <v>512</v>
      </c>
      <c r="F1509" s="10" t="s">
        <v>1066</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1.5" x14ac:dyDescent="0.25">
      <c r="A1510" s="12">
        <v>1493</v>
      </c>
      <c r="B1510" s="10" t="s">
        <v>1015</v>
      </c>
      <c r="C1510" s="11" t="s">
        <v>1123</v>
      </c>
      <c r="D1510" s="9"/>
      <c r="E1510" s="9">
        <v>512</v>
      </c>
      <c r="F1510" s="10" t="s">
        <v>1066</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1.5" x14ac:dyDescent="0.25">
      <c r="A1511" s="12">
        <v>1494</v>
      </c>
      <c r="B1511" s="10" t="s">
        <v>1015</v>
      </c>
      <c r="C1511" s="11" t="s">
        <v>1123</v>
      </c>
      <c r="D1511" s="9"/>
      <c r="E1511" s="9">
        <v>512</v>
      </c>
      <c r="F1511" s="10" t="s">
        <v>1066</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1.5" x14ac:dyDescent="0.25">
      <c r="A1512" s="12">
        <v>1495</v>
      </c>
      <c r="B1512" s="10" t="s">
        <v>1015</v>
      </c>
      <c r="C1512" s="11" t="s">
        <v>1123</v>
      </c>
      <c r="D1512" s="9"/>
      <c r="E1512" s="9">
        <v>512</v>
      </c>
      <c r="F1512" s="10" t="s">
        <v>1066</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1.5" x14ac:dyDescent="0.25">
      <c r="A1513" s="12">
        <v>1496</v>
      </c>
      <c r="B1513" s="10" t="s">
        <v>1015</v>
      </c>
      <c r="C1513" s="11" t="s">
        <v>1123</v>
      </c>
      <c r="D1513" s="9"/>
      <c r="E1513" s="9">
        <v>512</v>
      </c>
      <c r="F1513" s="10" t="s">
        <v>1066</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1.5" x14ac:dyDescent="0.25">
      <c r="A1514" s="12">
        <v>1497</v>
      </c>
      <c r="B1514" s="10" t="s">
        <v>1015</v>
      </c>
      <c r="C1514" s="11" t="s">
        <v>1123</v>
      </c>
      <c r="D1514" s="9"/>
      <c r="E1514" s="9">
        <v>512</v>
      </c>
      <c r="F1514" s="10" t="s">
        <v>1066</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1.5" x14ac:dyDescent="0.25">
      <c r="A1515" s="12">
        <v>1498</v>
      </c>
      <c r="B1515" s="10" t="s">
        <v>1015</v>
      </c>
      <c r="C1515" s="11" t="s">
        <v>1123</v>
      </c>
      <c r="D1515" s="9"/>
      <c r="E1515" s="9">
        <v>512</v>
      </c>
      <c r="F1515" s="10" t="s">
        <v>1066</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1.5" x14ac:dyDescent="0.25">
      <c r="A1516" s="12">
        <v>1499</v>
      </c>
      <c r="B1516" s="10" t="s">
        <v>1015</v>
      </c>
      <c r="C1516" s="11" t="s">
        <v>1123</v>
      </c>
      <c r="D1516" s="9"/>
      <c r="E1516" s="9">
        <v>512</v>
      </c>
      <c r="F1516" s="10" t="s">
        <v>1066</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1.5" x14ac:dyDescent="0.25">
      <c r="A1517" s="12">
        <v>1500</v>
      </c>
      <c r="B1517" s="10" t="s">
        <v>1015</v>
      </c>
      <c r="C1517" s="11" t="s">
        <v>1123</v>
      </c>
      <c r="D1517" s="9"/>
      <c r="E1517" s="9">
        <v>512</v>
      </c>
      <c r="F1517" s="10" t="s">
        <v>1066</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1.5" x14ac:dyDescent="0.25">
      <c r="A1518" s="12">
        <v>1501</v>
      </c>
      <c r="B1518" s="10" t="s">
        <v>1015</v>
      </c>
      <c r="C1518" s="11" t="s">
        <v>1124</v>
      </c>
      <c r="D1518" s="9"/>
      <c r="E1518" s="9">
        <v>634</v>
      </c>
      <c r="F1518" s="10" t="s">
        <v>1066</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1.5" x14ac:dyDescent="0.25">
      <c r="A1519" s="12">
        <v>1502</v>
      </c>
      <c r="B1519" s="10" t="s">
        <v>1015</v>
      </c>
      <c r="C1519" s="11" t="s">
        <v>1124</v>
      </c>
      <c r="D1519" s="9"/>
      <c r="E1519" s="9">
        <v>634</v>
      </c>
      <c r="F1519" s="10" t="s">
        <v>1066</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1.5" x14ac:dyDescent="0.25">
      <c r="A1520" s="12">
        <v>1503</v>
      </c>
      <c r="B1520" s="10" t="s">
        <v>1015</v>
      </c>
      <c r="C1520" s="11" t="s">
        <v>1124</v>
      </c>
      <c r="D1520" s="9"/>
      <c r="E1520" s="9">
        <v>634</v>
      </c>
      <c r="F1520" s="10" t="s">
        <v>1066</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1.5" x14ac:dyDescent="0.25">
      <c r="A1521" s="12">
        <v>1504</v>
      </c>
      <c r="B1521" s="10" t="s">
        <v>1015</v>
      </c>
      <c r="C1521" s="11" t="s">
        <v>1124</v>
      </c>
      <c r="D1521" s="9"/>
      <c r="E1521" s="9">
        <v>634</v>
      </c>
      <c r="F1521" s="10" t="s">
        <v>1066</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1.5" x14ac:dyDescent="0.25">
      <c r="A1522" s="12">
        <v>1505</v>
      </c>
      <c r="B1522" s="10" t="s">
        <v>1015</v>
      </c>
      <c r="C1522" s="11" t="s">
        <v>1124</v>
      </c>
      <c r="D1522" s="9"/>
      <c r="E1522" s="9">
        <v>634</v>
      </c>
      <c r="F1522" s="10" t="s">
        <v>1066</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1.5" x14ac:dyDescent="0.25">
      <c r="A1523" s="12">
        <v>1506</v>
      </c>
      <c r="B1523" s="10" t="s">
        <v>1015</v>
      </c>
      <c r="C1523" s="11" t="s">
        <v>1124</v>
      </c>
      <c r="D1523" s="9"/>
      <c r="E1523" s="9">
        <v>634</v>
      </c>
      <c r="F1523" s="10" t="s">
        <v>1066</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1.5" x14ac:dyDescent="0.25">
      <c r="A1524" s="12">
        <v>1507</v>
      </c>
      <c r="B1524" s="10" t="s">
        <v>1015</v>
      </c>
      <c r="C1524" s="11" t="s">
        <v>1124</v>
      </c>
      <c r="D1524" s="9"/>
      <c r="E1524" s="9">
        <v>634</v>
      </c>
      <c r="F1524" s="10" t="s">
        <v>1066</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1.5" x14ac:dyDescent="0.25">
      <c r="A1525" s="12">
        <v>1508</v>
      </c>
      <c r="B1525" s="10" t="s">
        <v>1015</v>
      </c>
      <c r="C1525" s="11" t="s">
        <v>1124</v>
      </c>
      <c r="D1525" s="9"/>
      <c r="E1525" s="9">
        <v>634</v>
      </c>
      <c r="F1525" s="10" t="s">
        <v>1066</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1.5" x14ac:dyDescent="0.25">
      <c r="A1526" s="12">
        <v>1509</v>
      </c>
      <c r="B1526" s="10" t="s">
        <v>1015</v>
      </c>
      <c r="C1526" s="11" t="s">
        <v>1124</v>
      </c>
      <c r="D1526" s="9"/>
      <c r="E1526" s="9">
        <v>634</v>
      </c>
      <c r="F1526" s="10" t="s">
        <v>1066</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1.5" x14ac:dyDescent="0.25">
      <c r="A1527" s="12">
        <v>1510</v>
      </c>
      <c r="B1527" s="10" t="s">
        <v>1015</v>
      </c>
      <c r="C1527" s="11" t="s">
        <v>1124</v>
      </c>
      <c r="D1527" s="9"/>
      <c r="E1527" s="9">
        <v>634</v>
      </c>
      <c r="F1527" s="10" t="s">
        <v>1066</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1.5" x14ac:dyDescent="0.25">
      <c r="A1528" s="12">
        <v>1511</v>
      </c>
      <c r="B1528" s="10" t="s">
        <v>1015</v>
      </c>
      <c r="C1528" s="11" t="s">
        <v>1124</v>
      </c>
      <c r="D1528" s="9"/>
      <c r="E1528" s="9">
        <v>634</v>
      </c>
      <c r="F1528" s="10" t="s">
        <v>1066</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1.5" x14ac:dyDescent="0.25">
      <c r="A1529" s="12">
        <v>1512</v>
      </c>
      <c r="B1529" s="10" t="s">
        <v>1015</v>
      </c>
      <c r="C1529" s="11" t="s">
        <v>1124</v>
      </c>
      <c r="D1529" s="9"/>
      <c r="E1529" s="9">
        <v>634</v>
      </c>
      <c r="F1529" s="10" t="s">
        <v>1066</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1.5" x14ac:dyDescent="0.25">
      <c r="A1530" s="12">
        <v>1513</v>
      </c>
      <c r="B1530" s="10" t="s">
        <v>1015</v>
      </c>
      <c r="C1530" s="11" t="s">
        <v>1124</v>
      </c>
      <c r="D1530" s="9"/>
      <c r="E1530" s="9">
        <v>634</v>
      </c>
      <c r="F1530" s="10" t="s">
        <v>1066</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1.5" x14ac:dyDescent="0.25">
      <c r="A1531" s="12">
        <v>1514</v>
      </c>
      <c r="B1531" s="10" t="s">
        <v>1015</v>
      </c>
      <c r="C1531" s="11" t="s">
        <v>1124</v>
      </c>
      <c r="D1531" s="9"/>
      <c r="E1531" s="9">
        <v>634</v>
      </c>
      <c r="F1531" s="10" t="s">
        <v>1066</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1.5" x14ac:dyDescent="0.25">
      <c r="A1532" s="12">
        <v>1515</v>
      </c>
      <c r="B1532" s="10" t="s">
        <v>1015</v>
      </c>
      <c r="C1532" s="11" t="s">
        <v>1124</v>
      </c>
      <c r="D1532" s="9"/>
      <c r="E1532" s="9">
        <v>634</v>
      </c>
      <c r="F1532" s="10" t="s">
        <v>1066</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1.5" x14ac:dyDescent="0.25">
      <c r="A1533" s="12">
        <v>1516</v>
      </c>
      <c r="B1533" s="10" t="s">
        <v>1015</v>
      </c>
      <c r="C1533" s="11" t="s">
        <v>1125</v>
      </c>
      <c r="D1533" s="9"/>
      <c r="E1533" s="9">
        <v>682</v>
      </c>
      <c r="F1533" s="10" t="s">
        <v>1066</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1.5" x14ac:dyDescent="0.25">
      <c r="A1534" s="12">
        <v>1517</v>
      </c>
      <c r="B1534" s="10" t="s">
        <v>1015</v>
      </c>
      <c r="C1534" s="11" t="s">
        <v>1125</v>
      </c>
      <c r="D1534" s="9"/>
      <c r="E1534" s="9">
        <v>682</v>
      </c>
      <c r="F1534" s="10" t="s">
        <v>1066</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1.5" x14ac:dyDescent="0.25">
      <c r="A1535" s="12">
        <v>1518</v>
      </c>
      <c r="B1535" s="10" t="s">
        <v>1015</v>
      </c>
      <c r="C1535" s="11" t="s">
        <v>1125</v>
      </c>
      <c r="D1535" s="9"/>
      <c r="E1535" s="9">
        <v>682</v>
      </c>
      <c r="F1535" s="10" t="s">
        <v>1066</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1.5" x14ac:dyDescent="0.25">
      <c r="A1536" s="12">
        <v>1519</v>
      </c>
      <c r="B1536" s="10" t="s">
        <v>1015</v>
      </c>
      <c r="C1536" s="11" t="s">
        <v>1125</v>
      </c>
      <c r="D1536" s="9"/>
      <c r="E1536" s="9">
        <v>682</v>
      </c>
      <c r="F1536" s="10" t="s">
        <v>1066</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1.5" x14ac:dyDescent="0.25">
      <c r="A1537" s="12">
        <v>1520</v>
      </c>
      <c r="B1537" s="10" t="s">
        <v>1015</v>
      </c>
      <c r="C1537" s="11" t="s">
        <v>1125</v>
      </c>
      <c r="D1537" s="9"/>
      <c r="E1537" s="9">
        <v>682</v>
      </c>
      <c r="F1537" s="10" t="s">
        <v>1066</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1.5" x14ac:dyDescent="0.25">
      <c r="A1538" s="12">
        <v>1521</v>
      </c>
      <c r="B1538" s="10" t="s">
        <v>1015</v>
      </c>
      <c r="C1538" s="11" t="s">
        <v>1125</v>
      </c>
      <c r="D1538" s="9"/>
      <c r="E1538" s="9">
        <v>682</v>
      </c>
      <c r="F1538" s="10" t="s">
        <v>1066</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1.5" x14ac:dyDescent="0.25">
      <c r="A1539" s="12">
        <v>1522</v>
      </c>
      <c r="B1539" s="10" t="s">
        <v>1015</v>
      </c>
      <c r="C1539" s="11" t="s">
        <v>1125</v>
      </c>
      <c r="D1539" s="9"/>
      <c r="E1539" s="9">
        <v>682</v>
      </c>
      <c r="F1539" s="10" t="s">
        <v>1066</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1.5" x14ac:dyDescent="0.25">
      <c r="A1540" s="12">
        <v>1523</v>
      </c>
      <c r="B1540" s="10" t="s">
        <v>1015</v>
      </c>
      <c r="C1540" s="11" t="s">
        <v>1125</v>
      </c>
      <c r="D1540" s="9"/>
      <c r="E1540" s="9">
        <v>682</v>
      </c>
      <c r="F1540" s="10" t="s">
        <v>1066</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1.5" x14ac:dyDescent="0.25">
      <c r="A1541" s="12">
        <v>1524</v>
      </c>
      <c r="B1541" s="10" t="s">
        <v>1015</v>
      </c>
      <c r="C1541" s="11" t="s">
        <v>1125</v>
      </c>
      <c r="D1541" s="9"/>
      <c r="E1541" s="9">
        <v>682</v>
      </c>
      <c r="F1541" s="10" t="s">
        <v>1066</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1.5" x14ac:dyDescent="0.25">
      <c r="A1542" s="12">
        <v>1525</v>
      </c>
      <c r="B1542" s="10" t="s">
        <v>1015</v>
      </c>
      <c r="C1542" s="11" t="s">
        <v>1125</v>
      </c>
      <c r="D1542" s="9"/>
      <c r="E1542" s="9">
        <v>682</v>
      </c>
      <c r="F1542" s="10" t="s">
        <v>1066</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1.5" x14ac:dyDescent="0.25">
      <c r="A1543" s="12">
        <v>1526</v>
      </c>
      <c r="B1543" s="10" t="s">
        <v>1015</v>
      </c>
      <c r="C1543" s="11" t="s">
        <v>1125</v>
      </c>
      <c r="D1543" s="9"/>
      <c r="E1543" s="9">
        <v>682</v>
      </c>
      <c r="F1543" s="10" t="s">
        <v>1066</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1.5" x14ac:dyDescent="0.25">
      <c r="A1544" s="12">
        <v>1527</v>
      </c>
      <c r="B1544" s="10" t="s">
        <v>1015</v>
      </c>
      <c r="C1544" s="11" t="s">
        <v>1125</v>
      </c>
      <c r="D1544" s="9"/>
      <c r="E1544" s="9">
        <v>682</v>
      </c>
      <c r="F1544" s="10" t="s">
        <v>1066</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1.5" x14ac:dyDescent="0.25">
      <c r="A1545" s="12">
        <v>1528</v>
      </c>
      <c r="B1545" s="10" t="s">
        <v>1015</v>
      </c>
      <c r="C1545" s="11" t="s">
        <v>1125</v>
      </c>
      <c r="D1545" s="9"/>
      <c r="E1545" s="9">
        <v>682</v>
      </c>
      <c r="F1545" s="10" t="s">
        <v>1066</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1.5" x14ac:dyDescent="0.25">
      <c r="A1546" s="12">
        <v>1529</v>
      </c>
      <c r="B1546" s="10" t="s">
        <v>1015</v>
      </c>
      <c r="C1546" s="11" t="s">
        <v>1125</v>
      </c>
      <c r="D1546" s="9"/>
      <c r="E1546" s="9">
        <v>682</v>
      </c>
      <c r="F1546" s="10" t="s">
        <v>1066</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1.5" x14ac:dyDescent="0.25">
      <c r="A1547" s="12">
        <v>1530</v>
      </c>
      <c r="B1547" s="10" t="s">
        <v>1015</v>
      </c>
      <c r="C1547" s="11" t="s">
        <v>1125</v>
      </c>
      <c r="D1547" s="9"/>
      <c r="E1547" s="9">
        <v>682</v>
      </c>
      <c r="F1547" s="10" t="s">
        <v>1066</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1.5" x14ac:dyDescent="0.25">
      <c r="A1548" s="12">
        <v>1531</v>
      </c>
      <c r="B1548" s="10" t="s">
        <v>1015</v>
      </c>
      <c r="C1548" s="11" t="s">
        <v>1126</v>
      </c>
      <c r="D1548" s="9">
        <v>7</v>
      </c>
      <c r="E1548" s="9">
        <v>275</v>
      </c>
      <c r="F1548" s="10" t="s">
        <v>1066</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1.5" x14ac:dyDescent="0.25">
      <c r="A1549" s="12">
        <v>1532</v>
      </c>
      <c r="B1549" s="10" t="s">
        <v>1015</v>
      </c>
      <c r="C1549" s="11" t="s">
        <v>1126</v>
      </c>
      <c r="D1549" s="9">
        <v>7</v>
      </c>
      <c r="E1549" s="9">
        <v>275</v>
      </c>
      <c r="F1549" s="10" t="s">
        <v>1066</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1.5" x14ac:dyDescent="0.25">
      <c r="A1550" s="12">
        <v>1533</v>
      </c>
      <c r="B1550" s="10" t="s">
        <v>1015</v>
      </c>
      <c r="C1550" s="11" t="s">
        <v>1126</v>
      </c>
      <c r="D1550" s="9">
        <v>7</v>
      </c>
      <c r="E1550" s="9">
        <v>275</v>
      </c>
      <c r="F1550" s="10" t="s">
        <v>1066</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1.5" x14ac:dyDescent="0.25">
      <c r="A1551" s="12">
        <v>1534</v>
      </c>
      <c r="B1551" s="10" t="s">
        <v>1015</v>
      </c>
      <c r="C1551" s="11" t="s">
        <v>1126</v>
      </c>
      <c r="D1551" s="9">
        <v>7</v>
      </c>
      <c r="E1551" s="9">
        <v>275</v>
      </c>
      <c r="F1551" s="10" t="s">
        <v>1066</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1.5" x14ac:dyDescent="0.25">
      <c r="A1552" s="12">
        <v>1535</v>
      </c>
      <c r="B1552" s="10" t="s">
        <v>1015</v>
      </c>
      <c r="C1552" s="11" t="s">
        <v>1126</v>
      </c>
      <c r="D1552" s="9">
        <v>7</v>
      </c>
      <c r="E1552" s="9">
        <v>275</v>
      </c>
      <c r="F1552" s="10" t="s">
        <v>1066</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1.5" x14ac:dyDescent="0.25">
      <c r="A1553" s="12">
        <v>1536</v>
      </c>
      <c r="B1553" s="10" t="s">
        <v>1015</v>
      </c>
      <c r="C1553" s="11" t="s">
        <v>1126</v>
      </c>
      <c r="D1553" s="9">
        <v>7</v>
      </c>
      <c r="E1553" s="9">
        <v>275</v>
      </c>
      <c r="F1553" s="10" t="s">
        <v>1066</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1.5" x14ac:dyDescent="0.25">
      <c r="A1554" s="12">
        <v>1537</v>
      </c>
      <c r="B1554" s="10" t="s">
        <v>1015</v>
      </c>
      <c r="C1554" s="11" t="s">
        <v>1126</v>
      </c>
      <c r="D1554" s="9">
        <v>7</v>
      </c>
      <c r="E1554" s="9">
        <v>275</v>
      </c>
      <c r="F1554" s="10" t="s">
        <v>1066</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1.5" x14ac:dyDescent="0.25">
      <c r="A1555" s="12">
        <v>1538</v>
      </c>
      <c r="B1555" s="10" t="s">
        <v>1015</v>
      </c>
      <c r="C1555" s="11" t="s">
        <v>1126</v>
      </c>
      <c r="D1555" s="9">
        <v>7</v>
      </c>
      <c r="E1555" s="9">
        <v>275</v>
      </c>
      <c r="F1555" s="10" t="s">
        <v>1066</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1.5" x14ac:dyDescent="0.25">
      <c r="A1556" s="12">
        <v>1539</v>
      </c>
      <c r="B1556" s="10" t="s">
        <v>1015</v>
      </c>
      <c r="C1556" s="11" t="s">
        <v>1126</v>
      </c>
      <c r="D1556" s="9">
        <v>7</v>
      </c>
      <c r="E1556" s="9">
        <v>275</v>
      </c>
      <c r="F1556" s="10" t="s">
        <v>1066</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1.5" x14ac:dyDescent="0.25">
      <c r="A1557" s="12">
        <v>1540</v>
      </c>
      <c r="B1557" s="10" t="s">
        <v>1015</v>
      </c>
      <c r="C1557" s="11" t="s">
        <v>1126</v>
      </c>
      <c r="D1557" s="9">
        <v>7</v>
      </c>
      <c r="E1557" s="9">
        <v>275</v>
      </c>
      <c r="F1557" s="10" t="s">
        <v>1066</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1.5" x14ac:dyDescent="0.25">
      <c r="A1558" s="12">
        <v>1541</v>
      </c>
      <c r="B1558" s="10" t="s">
        <v>1015</v>
      </c>
      <c r="C1558" s="11" t="s">
        <v>1126</v>
      </c>
      <c r="D1558" s="9">
        <v>7</v>
      </c>
      <c r="E1558" s="9">
        <v>275</v>
      </c>
      <c r="F1558" s="10" t="s">
        <v>1066</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1.5" x14ac:dyDescent="0.25">
      <c r="A1559" s="12">
        <v>1542</v>
      </c>
      <c r="B1559" s="10" t="s">
        <v>1015</v>
      </c>
      <c r="C1559" s="11" t="s">
        <v>1126</v>
      </c>
      <c r="D1559" s="9">
        <v>7</v>
      </c>
      <c r="E1559" s="9">
        <v>275</v>
      </c>
      <c r="F1559" s="10" t="s">
        <v>1066</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1.5" x14ac:dyDescent="0.25">
      <c r="A1560" s="12">
        <v>1543</v>
      </c>
      <c r="B1560" s="10" t="s">
        <v>1015</v>
      </c>
      <c r="C1560" s="11" t="s">
        <v>1126</v>
      </c>
      <c r="D1560" s="9">
        <v>7</v>
      </c>
      <c r="E1560" s="9">
        <v>275</v>
      </c>
      <c r="F1560" s="10" t="s">
        <v>1066</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1.5" x14ac:dyDescent="0.25">
      <c r="A1561" s="12">
        <v>1544</v>
      </c>
      <c r="B1561" s="10" t="s">
        <v>1015</v>
      </c>
      <c r="C1561" s="11" t="s">
        <v>1126</v>
      </c>
      <c r="D1561" s="9">
        <v>7</v>
      </c>
      <c r="E1561" s="9">
        <v>275</v>
      </c>
      <c r="F1561" s="10" t="s">
        <v>1066</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1.5" x14ac:dyDescent="0.25">
      <c r="A1562" s="12">
        <v>1545</v>
      </c>
      <c r="B1562" s="10" t="s">
        <v>1015</v>
      </c>
      <c r="C1562" s="11" t="s">
        <v>1126</v>
      </c>
      <c r="D1562" s="9">
        <v>7</v>
      </c>
      <c r="E1562" s="9">
        <v>275</v>
      </c>
      <c r="F1562" s="10" t="s">
        <v>1066</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1.5" x14ac:dyDescent="0.25">
      <c r="A1563" s="12">
        <v>1546</v>
      </c>
      <c r="B1563" s="10" t="s">
        <v>1015</v>
      </c>
      <c r="C1563" s="11" t="s">
        <v>1127</v>
      </c>
      <c r="D1563" s="9"/>
      <c r="E1563" s="9">
        <v>760</v>
      </c>
      <c r="F1563" s="10" t="s">
        <v>1066</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1.5" x14ac:dyDescent="0.25">
      <c r="A1564" s="12">
        <v>1547</v>
      </c>
      <c r="B1564" s="10" t="s">
        <v>1015</v>
      </c>
      <c r="C1564" s="11" t="s">
        <v>1127</v>
      </c>
      <c r="D1564" s="9"/>
      <c r="E1564" s="9">
        <v>760</v>
      </c>
      <c r="F1564" s="10" t="s">
        <v>1066</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1.5" x14ac:dyDescent="0.25">
      <c r="A1565" s="12">
        <v>1548</v>
      </c>
      <c r="B1565" s="10" t="s">
        <v>1015</v>
      </c>
      <c r="C1565" s="11" t="s">
        <v>1127</v>
      </c>
      <c r="D1565" s="9"/>
      <c r="E1565" s="9">
        <v>760</v>
      </c>
      <c r="F1565" s="10" t="s">
        <v>1066</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1.5" x14ac:dyDescent="0.25">
      <c r="A1566" s="12">
        <v>1549</v>
      </c>
      <c r="B1566" s="10" t="s">
        <v>1015</v>
      </c>
      <c r="C1566" s="11" t="s">
        <v>1127</v>
      </c>
      <c r="D1566" s="9"/>
      <c r="E1566" s="9">
        <v>760</v>
      </c>
      <c r="F1566" s="10" t="s">
        <v>1066</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1.5" x14ac:dyDescent="0.25">
      <c r="A1567" s="12">
        <v>1550</v>
      </c>
      <c r="B1567" s="10" t="s">
        <v>1015</v>
      </c>
      <c r="C1567" s="11" t="s">
        <v>1127</v>
      </c>
      <c r="D1567" s="9"/>
      <c r="E1567" s="9">
        <v>760</v>
      </c>
      <c r="F1567" s="10" t="s">
        <v>1066</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1.5" x14ac:dyDescent="0.25">
      <c r="A1568" s="12">
        <v>1551</v>
      </c>
      <c r="B1568" s="10" t="s">
        <v>1015</v>
      </c>
      <c r="C1568" s="11" t="s">
        <v>1127</v>
      </c>
      <c r="D1568" s="9"/>
      <c r="E1568" s="9">
        <v>760</v>
      </c>
      <c r="F1568" s="10" t="s">
        <v>1066</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1.5" x14ac:dyDescent="0.25">
      <c r="A1569" s="12">
        <v>1552</v>
      </c>
      <c r="B1569" s="10" t="s">
        <v>1015</v>
      </c>
      <c r="C1569" s="11" t="s">
        <v>1127</v>
      </c>
      <c r="D1569" s="9"/>
      <c r="E1569" s="9">
        <v>760</v>
      </c>
      <c r="F1569" s="10" t="s">
        <v>1066</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1.5" x14ac:dyDescent="0.25">
      <c r="A1570" s="12">
        <v>1553</v>
      </c>
      <c r="B1570" s="10" t="s">
        <v>1015</v>
      </c>
      <c r="C1570" s="11" t="s">
        <v>1127</v>
      </c>
      <c r="D1570" s="9"/>
      <c r="E1570" s="9">
        <v>760</v>
      </c>
      <c r="F1570" s="10" t="s">
        <v>1066</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1.5" x14ac:dyDescent="0.25">
      <c r="A1571" s="12">
        <v>1554</v>
      </c>
      <c r="B1571" s="10" t="s">
        <v>1015</v>
      </c>
      <c r="C1571" s="11" t="s">
        <v>1127</v>
      </c>
      <c r="D1571" s="9"/>
      <c r="E1571" s="9">
        <v>760</v>
      </c>
      <c r="F1571" s="10" t="s">
        <v>1066</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1.5" x14ac:dyDescent="0.25">
      <c r="A1572" s="12">
        <v>1555</v>
      </c>
      <c r="B1572" s="10" t="s">
        <v>1015</v>
      </c>
      <c r="C1572" s="11" t="s">
        <v>1127</v>
      </c>
      <c r="D1572" s="9"/>
      <c r="E1572" s="9">
        <v>760</v>
      </c>
      <c r="F1572" s="10" t="s">
        <v>1066</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1.5" x14ac:dyDescent="0.25">
      <c r="A1573" s="12">
        <v>1556</v>
      </c>
      <c r="B1573" s="10" t="s">
        <v>1015</v>
      </c>
      <c r="C1573" s="11" t="s">
        <v>1127</v>
      </c>
      <c r="D1573" s="9"/>
      <c r="E1573" s="9">
        <v>760</v>
      </c>
      <c r="F1573" s="10" t="s">
        <v>1066</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1.5" x14ac:dyDescent="0.25">
      <c r="A1574" s="12">
        <v>1557</v>
      </c>
      <c r="B1574" s="10" t="s">
        <v>1015</v>
      </c>
      <c r="C1574" s="11" t="s">
        <v>1127</v>
      </c>
      <c r="D1574" s="9"/>
      <c r="E1574" s="9">
        <v>760</v>
      </c>
      <c r="F1574" s="10" t="s">
        <v>1066</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1.5" x14ac:dyDescent="0.25">
      <c r="A1575" s="12">
        <v>1558</v>
      </c>
      <c r="B1575" s="10" t="s">
        <v>1015</v>
      </c>
      <c r="C1575" s="11" t="s">
        <v>1127</v>
      </c>
      <c r="D1575" s="9"/>
      <c r="E1575" s="9">
        <v>760</v>
      </c>
      <c r="F1575" s="10" t="s">
        <v>1066</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1.5" x14ac:dyDescent="0.25">
      <c r="A1576" s="12">
        <v>1559</v>
      </c>
      <c r="B1576" s="10" t="s">
        <v>1015</v>
      </c>
      <c r="C1576" s="11" t="s">
        <v>1127</v>
      </c>
      <c r="D1576" s="9"/>
      <c r="E1576" s="9">
        <v>760</v>
      </c>
      <c r="F1576" s="10" t="s">
        <v>1066</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1.5" x14ac:dyDescent="0.25">
      <c r="A1577" s="12">
        <v>1560</v>
      </c>
      <c r="B1577" s="10" t="s">
        <v>1015</v>
      </c>
      <c r="C1577" s="11" t="s">
        <v>1127</v>
      </c>
      <c r="D1577" s="9"/>
      <c r="E1577" s="9">
        <v>760</v>
      </c>
      <c r="F1577" s="10" t="s">
        <v>1066</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1.5" x14ac:dyDescent="0.25">
      <c r="A1578" s="12">
        <v>1561</v>
      </c>
      <c r="B1578" s="10" t="s">
        <v>1015</v>
      </c>
      <c r="C1578" s="11" t="s">
        <v>1128</v>
      </c>
      <c r="D1578" s="9"/>
      <c r="E1578" s="9">
        <v>792</v>
      </c>
      <c r="F1578" s="10" t="s">
        <v>1066</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1.5" x14ac:dyDescent="0.25">
      <c r="A1579" s="12">
        <v>1562</v>
      </c>
      <c r="B1579" s="10" t="s">
        <v>1015</v>
      </c>
      <c r="C1579" s="11" t="s">
        <v>1128</v>
      </c>
      <c r="D1579" s="9"/>
      <c r="E1579" s="9">
        <v>792</v>
      </c>
      <c r="F1579" s="10" t="s">
        <v>1066</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1.5" x14ac:dyDescent="0.25">
      <c r="A1580" s="12">
        <v>1563</v>
      </c>
      <c r="B1580" s="10" t="s">
        <v>1015</v>
      </c>
      <c r="C1580" s="11" t="s">
        <v>1128</v>
      </c>
      <c r="D1580" s="9"/>
      <c r="E1580" s="9">
        <v>792</v>
      </c>
      <c r="F1580" s="10" t="s">
        <v>1066</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1.5" x14ac:dyDescent="0.25">
      <c r="A1581" s="12">
        <v>1564</v>
      </c>
      <c r="B1581" s="10" t="s">
        <v>1015</v>
      </c>
      <c r="C1581" s="11" t="s">
        <v>1128</v>
      </c>
      <c r="D1581" s="9"/>
      <c r="E1581" s="9">
        <v>792</v>
      </c>
      <c r="F1581" s="10" t="s">
        <v>1066</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1.5" x14ac:dyDescent="0.25">
      <c r="A1582" s="12">
        <v>1565</v>
      </c>
      <c r="B1582" s="10" t="s">
        <v>1015</v>
      </c>
      <c r="C1582" s="11" t="s">
        <v>1128</v>
      </c>
      <c r="D1582" s="9"/>
      <c r="E1582" s="9">
        <v>792</v>
      </c>
      <c r="F1582" s="10" t="s">
        <v>1066</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1.5" x14ac:dyDescent="0.25">
      <c r="A1583" s="12">
        <v>1566</v>
      </c>
      <c r="B1583" s="10" t="s">
        <v>1015</v>
      </c>
      <c r="C1583" s="11" t="s">
        <v>1128</v>
      </c>
      <c r="D1583" s="9"/>
      <c r="E1583" s="9">
        <v>792</v>
      </c>
      <c r="F1583" s="10" t="s">
        <v>1066</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1.5" x14ac:dyDescent="0.25">
      <c r="A1584" s="12">
        <v>1567</v>
      </c>
      <c r="B1584" s="10" t="s">
        <v>1015</v>
      </c>
      <c r="C1584" s="11" t="s">
        <v>1128</v>
      </c>
      <c r="D1584" s="9"/>
      <c r="E1584" s="9">
        <v>792</v>
      </c>
      <c r="F1584" s="10" t="s">
        <v>1066</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1.5" x14ac:dyDescent="0.25">
      <c r="A1585" s="12">
        <v>1568</v>
      </c>
      <c r="B1585" s="10" t="s">
        <v>1015</v>
      </c>
      <c r="C1585" s="11" t="s">
        <v>1128</v>
      </c>
      <c r="D1585" s="9"/>
      <c r="E1585" s="9">
        <v>792</v>
      </c>
      <c r="F1585" s="10" t="s">
        <v>1066</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1.5" x14ac:dyDescent="0.25">
      <c r="A1586" s="12">
        <v>1569</v>
      </c>
      <c r="B1586" s="10" t="s">
        <v>1015</v>
      </c>
      <c r="C1586" s="11" t="s">
        <v>1128</v>
      </c>
      <c r="D1586" s="9"/>
      <c r="E1586" s="9">
        <v>792</v>
      </c>
      <c r="F1586" s="10" t="s">
        <v>1066</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1.5" x14ac:dyDescent="0.25">
      <c r="A1587" s="12">
        <v>1570</v>
      </c>
      <c r="B1587" s="10" t="s">
        <v>1015</v>
      </c>
      <c r="C1587" s="11" t="s">
        <v>1128</v>
      </c>
      <c r="D1587" s="9"/>
      <c r="E1587" s="9">
        <v>792</v>
      </c>
      <c r="F1587" s="10" t="s">
        <v>1066</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1.5" x14ac:dyDescent="0.25">
      <c r="A1588" s="12">
        <v>1571</v>
      </c>
      <c r="B1588" s="10" t="s">
        <v>1015</v>
      </c>
      <c r="C1588" s="11" t="s">
        <v>1128</v>
      </c>
      <c r="D1588" s="9"/>
      <c r="E1588" s="9">
        <v>792</v>
      </c>
      <c r="F1588" s="10" t="s">
        <v>1066</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1.5" x14ac:dyDescent="0.25">
      <c r="A1589" s="12">
        <v>1572</v>
      </c>
      <c r="B1589" s="10" t="s">
        <v>1015</v>
      </c>
      <c r="C1589" s="11" t="s">
        <v>1128</v>
      </c>
      <c r="D1589" s="9"/>
      <c r="E1589" s="9">
        <v>792</v>
      </c>
      <c r="F1589" s="10" t="s">
        <v>1066</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1.5" x14ac:dyDescent="0.25">
      <c r="A1590" s="12">
        <v>1573</v>
      </c>
      <c r="B1590" s="10" t="s">
        <v>1015</v>
      </c>
      <c r="C1590" s="11" t="s">
        <v>1128</v>
      </c>
      <c r="D1590" s="9"/>
      <c r="E1590" s="9">
        <v>792</v>
      </c>
      <c r="F1590" s="10" t="s">
        <v>1066</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1.5" x14ac:dyDescent="0.25">
      <c r="A1591" s="12">
        <v>1574</v>
      </c>
      <c r="B1591" s="10" t="s">
        <v>1015</v>
      </c>
      <c r="C1591" s="11" t="s">
        <v>1128</v>
      </c>
      <c r="D1591" s="9"/>
      <c r="E1591" s="9">
        <v>792</v>
      </c>
      <c r="F1591" s="10" t="s">
        <v>1066</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1.5" x14ac:dyDescent="0.25">
      <c r="A1592" s="12">
        <v>1575</v>
      </c>
      <c r="B1592" s="10" t="s">
        <v>1015</v>
      </c>
      <c r="C1592" s="11" t="s">
        <v>1128</v>
      </c>
      <c r="D1592" s="9"/>
      <c r="E1592" s="9">
        <v>792</v>
      </c>
      <c r="F1592" s="10" t="s">
        <v>1066</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1.5" x14ac:dyDescent="0.25">
      <c r="A1593" s="12">
        <v>1576</v>
      </c>
      <c r="B1593" s="10" t="s">
        <v>1015</v>
      </c>
      <c r="C1593" s="11" t="s">
        <v>1129</v>
      </c>
      <c r="D1593" s="9"/>
      <c r="E1593" s="9">
        <v>784</v>
      </c>
      <c r="F1593" s="10" t="s">
        <v>1066</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1.5" x14ac:dyDescent="0.25">
      <c r="A1594" s="12">
        <v>1577</v>
      </c>
      <c r="B1594" s="10" t="s">
        <v>1015</v>
      </c>
      <c r="C1594" s="11" t="s">
        <v>1129</v>
      </c>
      <c r="D1594" s="9"/>
      <c r="E1594" s="9">
        <v>784</v>
      </c>
      <c r="F1594" s="10" t="s">
        <v>1066</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1.5" x14ac:dyDescent="0.25">
      <c r="A1595" s="12">
        <v>1578</v>
      </c>
      <c r="B1595" s="10" t="s">
        <v>1015</v>
      </c>
      <c r="C1595" s="11" t="s">
        <v>1129</v>
      </c>
      <c r="D1595" s="9"/>
      <c r="E1595" s="9">
        <v>784</v>
      </c>
      <c r="F1595" s="10" t="s">
        <v>1066</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1.5" x14ac:dyDescent="0.25">
      <c r="A1596" s="12">
        <v>1579</v>
      </c>
      <c r="B1596" s="10" t="s">
        <v>1015</v>
      </c>
      <c r="C1596" s="11" t="s">
        <v>1129</v>
      </c>
      <c r="D1596" s="9"/>
      <c r="E1596" s="9">
        <v>784</v>
      </c>
      <c r="F1596" s="10" t="s">
        <v>1066</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1.5" x14ac:dyDescent="0.25">
      <c r="A1597" s="12">
        <v>1580</v>
      </c>
      <c r="B1597" s="10" t="s">
        <v>1015</v>
      </c>
      <c r="C1597" s="11" t="s">
        <v>1129</v>
      </c>
      <c r="D1597" s="9"/>
      <c r="E1597" s="9">
        <v>784</v>
      </c>
      <c r="F1597" s="10" t="s">
        <v>1066</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1.5" x14ac:dyDescent="0.25">
      <c r="A1598" s="12">
        <v>1581</v>
      </c>
      <c r="B1598" s="10" t="s">
        <v>1015</v>
      </c>
      <c r="C1598" s="11" t="s">
        <v>1129</v>
      </c>
      <c r="D1598" s="9"/>
      <c r="E1598" s="9">
        <v>784</v>
      </c>
      <c r="F1598" s="10" t="s">
        <v>1066</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1.5" x14ac:dyDescent="0.25">
      <c r="A1599" s="12">
        <v>1582</v>
      </c>
      <c r="B1599" s="10" t="s">
        <v>1015</v>
      </c>
      <c r="C1599" s="11" t="s">
        <v>1129</v>
      </c>
      <c r="D1599" s="9"/>
      <c r="E1599" s="9">
        <v>784</v>
      </c>
      <c r="F1599" s="10" t="s">
        <v>1066</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1.5" x14ac:dyDescent="0.25">
      <c r="A1600" s="12">
        <v>1583</v>
      </c>
      <c r="B1600" s="10" t="s">
        <v>1015</v>
      </c>
      <c r="C1600" s="11" t="s">
        <v>1129</v>
      </c>
      <c r="D1600" s="9"/>
      <c r="E1600" s="9">
        <v>784</v>
      </c>
      <c r="F1600" s="10" t="s">
        <v>1066</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1.5" x14ac:dyDescent="0.25">
      <c r="A1601" s="12">
        <v>1584</v>
      </c>
      <c r="B1601" s="10" t="s">
        <v>1015</v>
      </c>
      <c r="C1601" s="11" t="s">
        <v>1129</v>
      </c>
      <c r="D1601" s="9"/>
      <c r="E1601" s="9">
        <v>784</v>
      </c>
      <c r="F1601" s="10" t="s">
        <v>1066</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1.5" x14ac:dyDescent="0.25">
      <c r="A1602" s="12">
        <v>1585</v>
      </c>
      <c r="B1602" s="10" t="s">
        <v>1015</v>
      </c>
      <c r="C1602" s="11" t="s">
        <v>1129</v>
      </c>
      <c r="D1602" s="9"/>
      <c r="E1602" s="9">
        <v>784</v>
      </c>
      <c r="F1602" s="10" t="s">
        <v>1066</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1.5" x14ac:dyDescent="0.25">
      <c r="A1603" s="12">
        <v>1586</v>
      </c>
      <c r="B1603" s="10" t="s">
        <v>1015</v>
      </c>
      <c r="C1603" s="11" t="s">
        <v>1129</v>
      </c>
      <c r="D1603" s="9"/>
      <c r="E1603" s="9">
        <v>784</v>
      </c>
      <c r="F1603" s="10" t="s">
        <v>1066</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1.5" x14ac:dyDescent="0.25">
      <c r="A1604" s="12">
        <v>1587</v>
      </c>
      <c r="B1604" s="10" t="s">
        <v>1015</v>
      </c>
      <c r="C1604" s="11" t="s">
        <v>1129</v>
      </c>
      <c r="D1604" s="9"/>
      <c r="E1604" s="9">
        <v>784</v>
      </c>
      <c r="F1604" s="10" t="s">
        <v>1066</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1.5" x14ac:dyDescent="0.25">
      <c r="A1605" s="12">
        <v>1588</v>
      </c>
      <c r="B1605" s="10" t="s">
        <v>1015</v>
      </c>
      <c r="C1605" s="11" t="s">
        <v>1129</v>
      </c>
      <c r="D1605" s="9"/>
      <c r="E1605" s="9">
        <v>784</v>
      </c>
      <c r="F1605" s="10" t="s">
        <v>1066</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1.5" x14ac:dyDescent="0.25">
      <c r="A1606" s="12">
        <v>1589</v>
      </c>
      <c r="B1606" s="10" t="s">
        <v>1015</v>
      </c>
      <c r="C1606" s="11" t="s">
        <v>1129</v>
      </c>
      <c r="D1606" s="9"/>
      <c r="E1606" s="9">
        <v>784</v>
      </c>
      <c r="F1606" s="10" t="s">
        <v>1066</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1.5" x14ac:dyDescent="0.25">
      <c r="A1607" s="12">
        <v>1590</v>
      </c>
      <c r="B1607" s="10" t="s">
        <v>1015</v>
      </c>
      <c r="C1607" s="11" t="s">
        <v>1129</v>
      </c>
      <c r="D1607" s="9"/>
      <c r="E1607" s="9">
        <v>784</v>
      </c>
      <c r="F1607" s="10" t="s">
        <v>1066</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1.5" x14ac:dyDescent="0.25">
      <c r="A1608" s="12">
        <v>1591</v>
      </c>
      <c r="B1608" s="10" t="s">
        <v>1015</v>
      </c>
      <c r="C1608" s="11" t="s">
        <v>1130</v>
      </c>
      <c r="D1608" s="9"/>
      <c r="E1608" s="9">
        <v>887</v>
      </c>
      <c r="F1608" s="10" t="s">
        <v>1066</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1.5" x14ac:dyDescent="0.25">
      <c r="A1609" s="12">
        <v>1592</v>
      </c>
      <c r="B1609" s="10" t="s">
        <v>1015</v>
      </c>
      <c r="C1609" s="11" t="s">
        <v>1130</v>
      </c>
      <c r="D1609" s="9"/>
      <c r="E1609" s="9">
        <v>887</v>
      </c>
      <c r="F1609" s="10" t="s">
        <v>1066</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1.5" x14ac:dyDescent="0.25">
      <c r="A1610" s="12">
        <v>1593</v>
      </c>
      <c r="B1610" s="10" t="s">
        <v>1015</v>
      </c>
      <c r="C1610" s="11" t="s">
        <v>1130</v>
      </c>
      <c r="D1610" s="9"/>
      <c r="E1610" s="9">
        <v>887</v>
      </c>
      <c r="F1610" s="10" t="s">
        <v>1066</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1.5" x14ac:dyDescent="0.25">
      <c r="A1611" s="12">
        <v>1594</v>
      </c>
      <c r="B1611" s="10" t="s">
        <v>1015</v>
      </c>
      <c r="C1611" s="11" t="s">
        <v>1130</v>
      </c>
      <c r="D1611" s="9"/>
      <c r="E1611" s="9">
        <v>887</v>
      </c>
      <c r="F1611" s="10" t="s">
        <v>1066</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1.5" x14ac:dyDescent="0.25">
      <c r="A1612" s="12">
        <v>1595</v>
      </c>
      <c r="B1612" s="10" t="s">
        <v>1015</v>
      </c>
      <c r="C1612" s="11" t="s">
        <v>1130</v>
      </c>
      <c r="D1612" s="9"/>
      <c r="E1612" s="9">
        <v>887</v>
      </c>
      <c r="F1612" s="10" t="s">
        <v>1066</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1.5" x14ac:dyDescent="0.25">
      <c r="A1613" s="12">
        <v>1596</v>
      </c>
      <c r="B1613" s="10" t="s">
        <v>1015</v>
      </c>
      <c r="C1613" s="11" t="s">
        <v>1130</v>
      </c>
      <c r="D1613" s="9"/>
      <c r="E1613" s="9">
        <v>887</v>
      </c>
      <c r="F1613" s="10" t="s">
        <v>1066</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1.5" x14ac:dyDescent="0.25">
      <c r="A1614" s="12">
        <v>1597</v>
      </c>
      <c r="B1614" s="10" t="s">
        <v>1015</v>
      </c>
      <c r="C1614" s="11" t="s">
        <v>1130</v>
      </c>
      <c r="D1614" s="9"/>
      <c r="E1614" s="9">
        <v>887</v>
      </c>
      <c r="F1614" s="10" t="s">
        <v>1066</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1.5" x14ac:dyDescent="0.25">
      <c r="A1615" s="12">
        <v>1598</v>
      </c>
      <c r="B1615" s="10" t="s">
        <v>1015</v>
      </c>
      <c r="C1615" s="11" t="s">
        <v>1130</v>
      </c>
      <c r="D1615" s="9"/>
      <c r="E1615" s="9">
        <v>887</v>
      </c>
      <c r="F1615" s="10" t="s">
        <v>1066</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1.5" x14ac:dyDescent="0.25">
      <c r="A1616" s="12">
        <v>1599</v>
      </c>
      <c r="B1616" s="10" t="s">
        <v>1015</v>
      </c>
      <c r="C1616" s="11" t="s">
        <v>1130</v>
      </c>
      <c r="D1616" s="9"/>
      <c r="E1616" s="9">
        <v>887</v>
      </c>
      <c r="F1616" s="10" t="s">
        <v>1066</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1.5" x14ac:dyDescent="0.25">
      <c r="A1617" s="12">
        <v>1600</v>
      </c>
      <c r="B1617" s="10" t="s">
        <v>1015</v>
      </c>
      <c r="C1617" s="11" t="s">
        <v>1130</v>
      </c>
      <c r="D1617" s="9"/>
      <c r="E1617" s="9">
        <v>887</v>
      </c>
      <c r="F1617" s="10" t="s">
        <v>1066</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1.5" x14ac:dyDescent="0.25">
      <c r="A1618" s="12">
        <v>1601</v>
      </c>
      <c r="B1618" s="10" t="s">
        <v>1015</v>
      </c>
      <c r="C1618" s="11" t="s">
        <v>1130</v>
      </c>
      <c r="D1618" s="9"/>
      <c r="E1618" s="9">
        <v>887</v>
      </c>
      <c r="F1618" s="10" t="s">
        <v>1066</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1.5" x14ac:dyDescent="0.25">
      <c r="A1619" s="12">
        <v>1602</v>
      </c>
      <c r="B1619" s="10" t="s">
        <v>1015</v>
      </c>
      <c r="C1619" s="11" t="s">
        <v>1130</v>
      </c>
      <c r="D1619" s="9"/>
      <c r="E1619" s="9">
        <v>887</v>
      </c>
      <c r="F1619" s="10" t="s">
        <v>1066</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1.5" x14ac:dyDescent="0.25">
      <c r="A1620" s="12">
        <v>1603</v>
      </c>
      <c r="B1620" s="10" t="s">
        <v>1015</v>
      </c>
      <c r="C1620" s="11" t="s">
        <v>1130</v>
      </c>
      <c r="D1620" s="9"/>
      <c r="E1620" s="9">
        <v>887</v>
      </c>
      <c r="F1620" s="10" t="s">
        <v>1066</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1.5" x14ac:dyDescent="0.25">
      <c r="A1621" s="12">
        <v>1604</v>
      </c>
      <c r="B1621" s="10" t="s">
        <v>1015</v>
      </c>
      <c r="C1621" s="11" t="s">
        <v>1130</v>
      </c>
      <c r="D1621" s="9"/>
      <c r="E1621" s="9">
        <v>887</v>
      </c>
      <c r="F1621" s="10" t="s">
        <v>1066</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1.5" x14ac:dyDescent="0.25">
      <c r="A1622" s="12">
        <v>1605</v>
      </c>
      <c r="B1622" s="10" t="s">
        <v>1015</v>
      </c>
      <c r="C1622" s="11" t="s">
        <v>1130</v>
      </c>
      <c r="D1622" s="9"/>
      <c r="E1622" s="9">
        <v>887</v>
      </c>
      <c r="F1622" s="10" t="s">
        <v>1066</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1.5" x14ac:dyDescent="0.25">
      <c r="A1623" s="28">
        <v>1606</v>
      </c>
      <c r="B1623" s="26" t="s">
        <v>1015</v>
      </c>
      <c r="C1623" s="27" t="s">
        <v>1131</v>
      </c>
      <c r="D1623" s="25"/>
      <c r="E1623" s="25">
        <v>921</v>
      </c>
      <c r="F1623" s="26" t="s">
        <v>1063</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1.5" x14ac:dyDescent="0.25">
      <c r="A1624" s="28">
        <v>1607</v>
      </c>
      <c r="B1624" s="26" t="s">
        <v>1015</v>
      </c>
      <c r="C1624" s="27" t="s">
        <v>1131</v>
      </c>
      <c r="D1624" s="25"/>
      <c r="E1624" s="25">
        <v>921</v>
      </c>
      <c r="F1624" s="26" t="s">
        <v>1063</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1.5" x14ac:dyDescent="0.25">
      <c r="A1625" s="28">
        <v>1608</v>
      </c>
      <c r="B1625" s="26" t="s">
        <v>1015</v>
      </c>
      <c r="C1625" s="27" t="s">
        <v>1131</v>
      </c>
      <c r="D1625" s="25"/>
      <c r="E1625" s="25">
        <v>921</v>
      </c>
      <c r="F1625" s="26" t="s">
        <v>1063</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1.5" x14ac:dyDescent="0.25">
      <c r="A1626" s="28">
        <v>1609</v>
      </c>
      <c r="B1626" s="26" t="s">
        <v>1015</v>
      </c>
      <c r="C1626" s="27" t="s">
        <v>1131</v>
      </c>
      <c r="D1626" s="25"/>
      <c r="E1626" s="25">
        <v>921</v>
      </c>
      <c r="F1626" s="26" t="s">
        <v>1063</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1.5" x14ac:dyDescent="0.25">
      <c r="A1627" s="28">
        <v>1610</v>
      </c>
      <c r="B1627" s="26" t="s">
        <v>1015</v>
      </c>
      <c r="C1627" s="27" t="s">
        <v>1131</v>
      </c>
      <c r="D1627" s="25"/>
      <c r="E1627" s="25">
        <v>921</v>
      </c>
      <c r="F1627" s="26" t="s">
        <v>1063</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1.5" x14ac:dyDescent="0.25">
      <c r="A1628" s="28">
        <v>1611</v>
      </c>
      <c r="B1628" s="26" t="s">
        <v>1015</v>
      </c>
      <c r="C1628" s="27" t="s">
        <v>1131</v>
      </c>
      <c r="D1628" s="25"/>
      <c r="E1628" s="25">
        <v>921</v>
      </c>
      <c r="F1628" s="26" t="s">
        <v>1063</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1.5" x14ac:dyDescent="0.25">
      <c r="A1629" s="28">
        <v>1612</v>
      </c>
      <c r="B1629" s="26" t="s">
        <v>1015</v>
      </c>
      <c r="C1629" s="27" t="s">
        <v>1131</v>
      </c>
      <c r="D1629" s="25"/>
      <c r="E1629" s="25">
        <v>921</v>
      </c>
      <c r="F1629" s="26" t="s">
        <v>1063</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1.5" x14ac:dyDescent="0.25">
      <c r="A1630" s="28">
        <v>1613</v>
      </c>
      <c r="B1630" s="26" t="s">
        <v>1015</v>
      </c>
      <c r="C1630" s="27" t="s">
        <v>1131</v>
      </c>
      <c r="D1630" s="25"/>
      <c r="E1630" s="25">
        <v>921</v>
      </c>
      <c r="F1630" s="26" t="s">
        <v>1063</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1.5" x14ac:dyDescent="0.25">
      <c r="A1631" s="28">
        <v>1614</v>
      </c>
      <c r="B1631" s="26" t="s">
        <v>1015</v>
      </c>
      <c r="C1631" s="27" t="s">
        <v>1131</v>
      </c>
      <c r="D1631" s="25"/>
      <c r="E1631" s="25">
        <v>921</v>
      </c>
      <c r="F1631" s="26" t="s">
        <v>1063</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1.5" x14ac:dyDescent="0.25">
      <c r="A1632" s="28">
        <v>1615</v>
      </c>
      <c r="B1632" s="26" t="s">
        <v>1015</v>
      </c>
      <c r="C1632" s="27" t="s">
        <v>1131</v>
      </c>
      <c r="D1632" s="25"/>
      <c r="E1632" s="25">
        <v>921</v>
      </c>
      <c r="F1632" s="26" t="s">
        <v>1063</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1.5" x14ac:dyDescent="0.25">
      <c r="A1633" s="28">
        <v>1616</v>
      </c>
      <c r="B1633" s="26" t="s">
        <v>1015</v>
      </c>
      <c r="C1633" s="27" t="s">
        <v>1131</v>
      </c>
      <c r="D1633" s="25"/>
      <c r="E1633" s="25">
        <v>921</v>
      </c>
      <c r="F1633" s="26" t="s">
        <v>1063</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1.5" x14ac:dyDescent="0.25">
      <c r="A1634" s="28">
        <v>1617</v>
      </c>
      <c r="B1634" s="26" t="s">
        <v>1015</v>
      </c>
      <c r="C1634" s="27" t="s">
        <v>1131</v>
      </c>
      <c r="D1634" s="25"/>
      <c r="E1634" s="25">
        <v>921</v>
      </c>
      <c r="F1634" s="26" t="s">
        <v>1063</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1.5" x14ac:dyDescent="0.25">
      <c r="A1635" s="28">
        <v>1618</v>
      </c>
      <c r="B1635" s="26" t="s">
        <v>1015</v>
      </c>
      <c r="C1635" s="27" t="s">
        <v>1131</v>
      </c>
      <c r="D1635" s="25"/>
      <c r="E1635" s="25">
        <v>921</v>
      </c>
      <c r="F1635" s="26" t="s">
        <v>1063</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1.5" x14ac:dyDescent="0.25">
      <c r="A1636" s="28">
        <v>1619</v>
      </c>
      <c r="B1636" s="26" t="s">
        <v>1015</v>
      </c>
      <c r="C1636" s="27" t="s">
        <v>1131</v>
      </c>
      <c r="D1636" s="25"/>
      <c r="E1636" s="25">
        <v>921</v>
      </c>
      <c r="F1636" s="26" t="s">
        <v>1063</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1.5" x14ac:dyDescent="0.25">
      <c r="A1637" s="28">
        <v>1620</v>
      </c>
      <c r="B1637" s="26" t="s">
        <v>1015</v>
      </c>
      <c r="C1637" s="27" t="s">
        <v>1131</v>
      </c>
      <c r="D1637" s="25"/>
      <c r="E1637" s="25">
        <v>921</v>
      </c>
      <c r="F1637" s="26" t="s">
        <v>1063</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1.5" x14ac:dyDescent="0.25">
      <c r="A1638" s="23">
        <v>1621</v>
      </c>
      <c r="B1638" s="21" t="s">
        <v>1015</v>
      </c>
      <c r="C1638" s="29" t="s">
        <v>1132</v>
      </c>
      <c r="D1638" s="20"/>
      <c r="E1638" s="20">
        <v>5500</v>
      </c>
      <c r="F1638" s="21" t="s">
        <v>1065</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1.5" x14ac:dyDescent="0.25">
      <c r="A1639" s="23">
        <v>1622</v>
      </c>
      <c r="B1639" s="21" t="s">
        <v>1015</v>
      </c>
      <c r="C1639" s="29" t="s">
        <v>1132</v>
      </c>
      <c r="D1639" s="20"/>
      <c r="E1639" s="20">
        <v>5500</v>
      </c>
      <c r="F1639" s="21" t="s">
        <v>1065</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1.5" x14ac:dyDescent="0.25">
      <c r="A1640" s="23">
        <v>1623</v>
      </c>
      <c r="B1640" s="21" t="s">
        <v>1015</v>
      </c>
      <c r="C1640" s="29" t="s">
        <v>1132</v>
      </c>
      <c r="D1640" s="20"/>
      <c r="E1640" s="20">
        <v>5500</v>
      </c>
      <c r="F1640" s="21" t="s">
        <v>1065</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1.5" x14ac:dyDescent="0.25">
      <c r="A1641" s="23">
        <v>1624</v>
      </c>
      <c r="B1641" s="21" t="s">
        <v>1015</v>
      </c>
      <c r="C1641" s="29" t="s">
        <v>1132</v>
      </c>
      <c r="D1641" s="20"/>
      <c r="E1641" s="20">
        <v>5500</v>
      </c>
      <c r="F1641" s="21" t="s">
        <v>1065</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1.5" x14ac:dyDescent="0.25">
      <c r="A1642" s="23">
        <v>1625</v>
      </c>
      <c r="B1642" s="21" t="s">
        <v>1015</v>
      </c>
      <c r="C1642" s="29" t="s">
        <v>1132</v>
      </c>
      <c r="D1642" s="20"/>
      <c r="E1642" s="20">
        <v>5500</v>
      </c>
      <c r="F1642" s="21" t="s">
        <v>1065</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1.5" x14ac:dyDescent="0.25">
      <c r="A1643" s="23">
        <v>1626</v>
      </c>
      <c r="B1643" s="21" t="s">
        <v>1015</v>
      </c>
      <c r="C1643" s="29" t="s">
        <v>1132</v>
      </c>
      <c r="D1643" s="20"/>
      <c r="E1643" s="20">
        <v>5500</v>
      </c>
      <c r="F1643" s="21" t="s">
        <v>1065</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1.5" x14ac:dyDescent="0.25">
      <c r="A1644" s="23">
        <v>1627</v>
      </c>
      <c r="B1644" s="21" t="s">
        <v>1015</v>
      </c>
      <c r="C1644" s="29" t="s">
        <v>1132</v>
      </c>
      <c r="D1644" s="20"/>
      <c r="E1644" s="20">
        <v>5500</v>
      </c>
      <c r="F1644" s="21" t="s">
        <v>1065</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1.5" x14ac:dyDescent="0.25">
      <c r="A1645" s="23">
        <v>1628</v>
      </c>
      <c r="B1645" s="21" t="s">
        <v>1015</v>
      </c>
      <c r="C1645" s="29" t="s">
        <v>1132</v>
      </c>
      <c r="D1645" s="20"/>
      <c r="E1645" s="20">
        <v>5500</v>
      </c>
      <c r="F1645" s="21" t="s">
        <v>1065</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1.5" x14ac:dyDescent="0.25">
      <c r="A1646" s="23">
        <v>1629</v>
      </c>
      <c r="B1646" s="21" t="s">
        <v>1015</v>
      </c>
      <c r="C1646" s="29" t="s">
        <v>1132</v>
      </c>
      <c r="D1646" s="20"/>
      <c r="E1646" s="20">
        <v>5500</v>
      </c>
      <c r="F1646" s="21" t="s">
        <v>1065</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1.5" x14ac:dyDescent="0.25">
      <c r="A1647" s="23">
        <v>1630</v>
      </c>
      <c r="B1647" s="21" t="s">
        <v>1015</v>
      </c>
      <c r="C1647" s="29" t="s">
        <v>1132</v>
      </c>
      <c r="D1647" s="20"/>
      <c r="E1647" s="20">
        <v>5500</v>
      </c>
      <c r="F1647" s="21" t="s">
        <v>1065</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1.5" x14ac:dyDescent="0.25">
      <c r="A1648" s="23">
        <v>1631</v>
      </c>
      <c r="B1648" s="21" t="s">
        <v>1015</v>
      </c>
      <c r="C1648" s="29" t="s">
        <v>1132</v>
      </c>
      <c r="D1648" s="20"/>
      <c r="E1648" s="20">
        <v>5500</v>
      </c>
      <c r="F1648" s="21" t="s">
        <v>1065</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1.5" x14ac:dyDescent="0.25">
      <c r="A1649" s="23">
        <v>1632</v>
      </c>
      <c r="B1649" s="21" t="s">
        <v>1015</v>
      </c>
      <c r="C1649" s="29" t="s">
        <v>1132</v>
      </c>
      <c r="D1649" s="20"/>
      <c r="E1649" s="20">
        <v>5500</v>
      </c>
      <c r="F1649" s="21" t="s">
        <v>1065</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1.5" x14ac:dyDescent="0.25">
      <c r="A1650" s="23">
        <v>1633</v>
      </c>
      <c r="B1650" s="21" t="s">
        <v>1015</v>
      </c>
      <c r="C1650" s="29" t="s">
        <v>1132</v>
      </c>
      <c r="D1650" s="20"/>
      <c r="E1650" s="20">
        <v>5500</v>
      </c>
      <c r="F1650" s="21" t="s">
        <v>1065</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1.5" x14ac:dyDescent="0.25">
      <c r="A1651" s="23">
        <v>1634</v>
      </c>
      <c r="B1651" s="21" t="s">
        <v>1015</v>
      </c>
      <c r="C1651" s="29" t="s">
        <v>1132</v>
      </c>
      <c r="D1651" s="20"/>
      <c r="E1651" s="20">
        <v>5500</v>
      </c>
      <c r="F1651" s="21" t="s">
        <v>1065</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1.5" x14ac:dyDescent="0.25">
      <c r="A1652" s="23">
        <v>1635</v>
      </c>
      <c r="B1652" s="21" t="s">
        <v>1015</v>
      </c>
      <c r="C1652" s="29" t="s">
        <v>1132</v>
      </c>
      <c r="D1652" s="20"/>
      <c r="E1652" s="20">
        <v>5500</v>
      </c>
      <c r="F1652" s="21" t="s">
        <v>1065</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1.5" x14ac:dyDescent="0.25">
      <c r="A1653" s="12">
        <v>1636</v>
      </c>
      <c r="B1653" s="10" t="s">
        <v>1015</v>
      </c>
      <c r="C1653" s="11" t="s">
        <v>1133</v>
      </c>
      <c r="D1653" s="9"/>
      <c r="E1653" s="9">
        <v>398</v>
      </c>
      <c r="F1653" s="10" t="s">
        <v>1066</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1.5" x14ac:dyDescent="0.25">
      <c r="A1654" s="12">
        <v>1637</v>
      </c>
      <c r="B1654" s="10" t="s">
        <v>1015</v>
      </c>
      <c r="C1654" s="11" t="s">
        <v>1133</v>
      </c>
      <c r="D1654" s="9"/>
      <c r="E1654" s="9">
        <v>398</v>
      </c>
      <c r="F1654" s="10" t="s">
        <v>1066</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1.5" x14ac:dyDescent="0.25">
      <c r="A1655" s="12">
        <v>1638</v>
      </c>
      <c r="B1655" s="10" t="s">
        <v>1015</v>
      </c>
      <c r="C1655" s="11" t="s">
        <v>1133</v>
      </c>
      <c r="D1655" s="9"/>
      <c r="E1655" s="9">
        <v>398</v>
      </c>
      <c r="F1655" s="10" t="s">
        <v>1066</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1.5" x14ac:dyDescent="0.25">
      <c r="A1656" s="12">
        <v>1639</v>
      </c>
      <c r="B1656" s="10" t="s">
        <v>1015</v>
      </c>
      <c r="C1656" s="11" t="s">
        <v>1133</v>
      </c>
      <c r="D1656" s="9"/>
      <c r="E1656" s="9">
        <v>398</v>
      </c>
      <c r="F1656" s="10" t="s">
        <v>1066</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1.5" x14ac:dyDescent="0.25">
      <c r="A1657" s="12">
        <v>1640</v>
      </c>
      <c r="B1657" s="10" t="s">
        <v>1015</v>
      </c>
      <c r="C1657" s="11" t="s">
        <v>1133</v>
      </c>
      <c r="D1657" s="9"/>
      <c r="E1657" s="9">
        <v>398</v>
      </c>
      <c r="F1657" s="10" t="s">
        <v>1066</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1.5" x14ac:dyDescent="0.25">
      <c r="A1658" s="12">
        <v>1641</v>
      </c>
      <c r="B1658" s="10" t="s">
        <v>1015</v>
      </c>
      <c r="C1658" s="11" t="s">
        <v>1133</v>
      </c>
      <c r="D1658" s="9"/>
      <c r="E1658" s="9">
        <v>398</v>
      </c>
      <c r="F1658" s="10" t="s">
        <v>1066</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1.5" x14ac:dyDescent="0.25">
      <c r="A1659" s="12">
        <v>1642</v>
      </c>
      <c r="B1659" s="10" t="s">
        <v>1015</v>
      </c>
      <c r="C1659" s="11" t="s">
        <v>1133</v>
      </c>
      <c r="D1659" s="9"/>
      <c r="E1659" s="9">
        <v>398</v>
      </c>
      <c r="F1659" s="10" t="s">
        <v>1066</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1.5" x14ac:dyDescent="0.25">
      <c r="A1660" s="12">
        <v>1643</v>
      </c>
      <c r="B1660" s="10" t="s">
        <v>1015</v>
      </c>
      <c r="C1660" s="11" t="s">
        <v>1133</v>
      </c>
      <c r="D1660" s="9"/>
      <c r="E1660" s="9">
        <v>398</v>
      </c>
      <c r="F1660" s="10" t="s">
        <v>1066</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1.5" x14ac:dyDescent="0.25">
      <c r="A1661" s="12">
        <v>1644</v>
      </c>
      <c r="B1661" s="10" t="s">
        <v>1015</v>
      </c>
      <c r="C1661" s="11" t="s">
        <v>1133</v>
      </c>
      <c r="D1661" s="9"/>
      <c r="E1661" s="9">
        <v>398</v>
      </c>
      <c r="F1661" s="10" t="s">
        <v>1066</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1.5" x14ac:dyDescent="0.25">
      <c r="A1662" s="12">
        <v>1645</v>
      </c>
      <c r="B1662" s="10" t="s">
        <v>1015</v>
      </c>
      <c r="C1662" s="11" t="s">
        <v>1133</v>
      </c>
      <c r="D1662" s="9"/>
      <c r="E1662" s="9">
        <v>398</v>
      </c>
      <c r="F1662" s="10" t="s">
        <v>1066</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1.5" x14ac:dyDescent="0.25">
      <c r="A1663" s="12">
        <v>1646</v>
      </c>
      <c r="B1663" s="10" t="s">
        <v>1015</v>
      </c>
      <c r="C1663" s="11" t="s">
        <v>1133</v>
      </c>
      <c r="D1663" s="9"/>
      <c r="E1663" s="9">
        <v>398</v>
      </c>
      <c r="F1663" s="10" t="s">
        <v>1066</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1.5" x14ac:dyDescent="0.25">
      <c r="A1664" s="12">
        <v>1647</v>
      </c>
      <c r="B1664" s="10" t="s">
        <v>1015</v>
      </c>
      <c r="C1664" s="11" t="s">
        <v>1133</v>
      </c>
      <c r="D1664" s="9"/>
      <c r="E1664" s="9">
        <v>398</v>
      </c>
      <c r="F1664" s="10" t="s">
        <v>1066</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1.5" x14ac:dyDescent="0.25">
      <c r="A1665" s="12">
        <v>1648</v>
      </c>
      <c r="B1665" s="10" t="s">
        <v>1015</v>
      </c>
      <c r="C1665" s="11" t="s">
        <v>1133</v>
      </c>
      <c r="D1665" s="9"/>
      <c r="E1665" s="9">
        <v>398</v>
      </c>
      <c r="F1665" s="10" t="s">
        <v>1066</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1.5" x14ac:dyDescent="0.25">
      <c r="A1666" s="12">
        <v>1649</v>
      </c>
      <c r="B1666" s="10" t="s">
        <v>1015</v>
      </c>
      <c r="C1666" s="11" t="s">
        <v>1133</v>
      </c>
      <c r="D1666" s="9"/>
      <c r="E1666" s="9">
        <v>398</v>
      </c>
      <c r="F1666" s="10" t="s">
        <v>1066</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1.5" x14ac:dyDescent="0.25">
      <c r="A1667" s="12">
        <v>1650</v>
      </c>
      <c r="B1667" s="10" t="s">
        <v>1015</v>
      </c>
      <c r="C1667" s="11" t="s">
        <v>1133</v>
      </c>
      <c r="D1667" s="9"/>
      <c r="E1667" s="9">
        <v>398</v>
      </c>
      <c r="F1667" s="10" t="s">
        <v>1066</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1.5" x14ac:dyDescent="0.25">
      <c r="A1668" s="12">
        <v>1651</v>
      </c>
      <c r="B1668" s="10" t="s">
        <v>1015</v>
      </c>
      <c r="C1668" s="11" t="s">
        <v>1134</v>
      </c>
      <c r="D1668" s="9"/>
      <c r="E1668" s="9">
        <v>417</v>
      </c>
      <c r="F1668" s="10" t="s">
        <v>1066</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1.5" x14ac:dyDescent="0.25">
      <c r="A1669" s="12">
        <v>1652</v>
      </c>
      <c r="B1669" s="10" t="s">
        <v>1015</v>
      </c>
      <c r="C1669" s="11" t="s">
        <v>1134</v>
      </c>
      <c r="D1669" s="9"/>
      <c r="E1669" s="9">
        <v>417</v>
      </c>
      <c r="F1669" s="10" t="s">
        <v>1066</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1.5" x14ac:dyDescent="0.25">
      <c r="A1670" s="12">
        <v>1653</v>
      </c>
      <c r="B1670" s="10" t="s">
        <v>1015</v>
      </c>
      <c r="C1670" s="11" t="s">
        <v>1134</v>
      </c>
      <c r="D1670" s="9"/>
      <c r="E1670" s="9">
        <v>417</v>
      </c>
      <c r="F1670" s="10" t="s">
        <v>1066</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1.5" x14ac:dyDescent="0.25">
      <c r="A1671" s="12">
        <v>1654</v>
      </c>
      <c r="B1671" s="10" t="s">
        <v>1015</v>
      </c>
      <c r="C1671" s="11" t="s">
        <v>1134</v>
      </c>
      <c r="D1671" s="9"/>
      <c r="E1671" s="9">
        <v>417</v>
      </c>
      <c r="F1671" s="10" t="s">
        <v>1066</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1.5" x14ac:dyDescent="0.25">
      <c r="A1672" s="12">
        <v>1655</v>
      </c>
      <c r="B1672" s="10" t="s">
        <v>1015</v>
      </c>
      <c r="C1672" s="11" t="s">
        <v>1134</v>
      </c>
      <c r="D1672" s="9"/>
      <c r="E1672" s="9">
        <v>417</v>
      </c>
      <c r="F1672" s="10" t="s">
        <v>1066</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1.5" x14ac:dyDescent="0.25">
      <c r="A1673" s="12">
        <v>1656</v>
      </c>
      <c r="B1673" s="10" t="s">
        <v>1015</v>
      </c>
      <c r="C1673" s="11" t="s">
        <v>1134</v>
      </c>
      <c r="D1673" s="9"/>
      <c r="E1673" s="9">
        <v>417</v>
      </c>
      <c r="F1673" s="10" t="s">
        <v>1066</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1.5" x14ac:dyDescent="0.25">
      <c r="A1674" s="12">
        <v>1657</v>
      </c>
      <c r="B1674" s="10" t="s">
        <v>1015</v>
      </c>
      <c r="C1674" s="11" t="s">
        <v>1134</v>
      </c>
      <c r="D1674" s="9"/>
      <c r="E1674" s="9">
        <v>417</v>
      </c>
      <c r="F1674" s="10" t="s">
        <v>1066</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1.5" x14ac:dyDescent="0.25">
      <c r="A1675" s="12">
        <v>1658</v>
      </c>
      <c r="B1675" s="10" t="s">
        <v>1015</v>
      </c>
      <c r="C1675" s="11" t="s">
        <v>1134</v>
      </c>
      <c r="D1675" s="9"/>
      <c r="E1675" s="9">
        <v>417</v>
      </c>
      <c r="F1675" s="10" t="s">
        <v>1066</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1.5" x14ac:dyDescent="0.25">
      <c r="A1676" s="12">
        <v>1659</v>
      </c>
      <c r="B1676" s="10" t="s">
        <v>1015</v>
      </c>
      <c r="C1676" s="11" t="s">
        <v>1134</v>
      </c>
      <c r="D1676" s="9"/>
      <c r="E1676" s="9">
        <v>417</v>
      </c>
      <c r="F1676" s="10" t="s">
        <v>1066</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1.5" x14ac:dyDescent="0.25">
      <c r="A1677" s="12">
        <v>1660</v>
      </c>
      <c r="B1677" s="10" t="s">
        <v>1015</v>
      </c>
      <c r="C1677" s="11" t="s">
        <v>1134</v>
      </c>
      <c r="D1677" s="9"/>
      <c r="E1677" s="9">
        <v>417</v>
      </c>
      <c r="F1677" s="10" t="s">
        <v>1066</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1.5" x14ac:dyDescent="0.25">
      <c r="A1678" s="12">
        <v>1661</v>
      </c>
      <c r="B1678" s="10" t="s">
        <v>1015</v>
      </c>
      <c r="C1678" s="11" t="s">
        <v>1134</v>
      </c>
      <c r="D1678" s="9"/>
      <c r="E1678" s="9">
        <v>417</v>
      </c>
      <c r="F1678" s="10" t="s">
        <v>1066</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1.5" x14ac:dyDescent="0.25">
      <c r="A1679" s="12">
        <v>1662</v>
      </c>
      <c r="B1679" s="10" t="s">
        <v>1015</v>
      </c>
      <c r="C1679" s="11" t="s">
        <v>1134</v>
      </c>
      <c r="D1679" s="9"/>
      <c r="E1679" s="9">
        <v>417</v>
      </c>
      <c r="F1679" s="10" t="s">
        <v>1066</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1.5" x14ac:dyDescent="0.25">
      <c r="A1680" s="12">
        <v>1663</v>
      </c>
      <c r="B1680" s="10" t="s">
        <v>1015</v>
      </c>
      <c r="C1680" s="11" t="s">
        <v>1134</v>
      </c>
      <c r="D1680" s="9"/>
      <c r="E1680" s="9">
        <v>417</v>
      </c>
      <c r="F1680" s="10" t="s">
        <v>1066</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1.5" x14ac:dyDescent="0.25">
      <c r="A1681" s="12">
        <v>1664</v>
      </c>
      <c r="B1681" s="10" t="s">
        <v>1015</v>
      </c>
      <c r="C1681" s="11" t="s">
        <v>1134</v>
      </c>
      <c r="D1681" s="9"/>
      <c r="E1681" s="9">
        <v>417</v>
      </c>
      <c r="F1681" s="10" t="s">
        <v>1066</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1.5" x14ac:dyDescent="0.25">
      <c r="A1682" s="12">
        <v>1665</v>
      </c>
      <c r="B1682" s="10" t="s">
        <v>1015</v>
      </c>
      <c r="C1682" s="11" t="s">
        <v>1134</v>
      </c>
      <c r="D1682" s="9"/>
      <c r="E1682" s="9">
        <v>417</v>
      </c>
      <c r="F1682" s="10" t="s">
        <v>1066</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1.5" x14ac:dyDescent="0.25">
      <c r="A1683" s="12">
        <v>1666</v>
      </c>
      <c r="B1683" s="10" t="s">
        <v>1015</v>
      </c>
      <c r="C1683" s="11" t="s">
        <v>1135</v>
      </c>
      <c r="D1683" s="9"/>
      <c r="E1683" s="9">
        <v>762</v>
      </c>
      <c r="F1683" s="10" t="s">
        <v>1066</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1.5" x14ac:dyDescent="0.25">
      <c r="A1684" s="12">
        <v>1667</v>
      </c>
      <c r="B1684" s="10" t="s">
        <v>1015</v>
      </c>
      <c r="C1684" s="11" t="s">
        <v>1135</v>
      </c>
      <c r="D1684" s="9"/>
      <c r="E1684" s="9">
        <v>762</v>
      </c>
      <c r="F1684" s="10" t="s">
        <v>1066</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1.5" x14ac:dyDescent="0.25">
      <c r="A1685" s="12">
        <v>1668</v>
      </c>
      <c r="B1685" s="10" t="s">
        <v>1015</v>
      </c>
      <c r="C1685" s="11" t="s">
        <v>1135</v>
      </c>
      <c r="D1685" s="9"/>
      <c r="E1685" s="9">
        <v>762</v>
      </c>
      <c r="F1685" s="10" t="s">
        <v>1066</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1.5" x14ac:dyDescent="0.25">
      <c r="A1686" s="12">
        <v>1669</v>
      </c>
      <c r="B1686" s="10" t="s">
        <v>1015</v>
      </c>
      <c r="C1686" s="11" t="s">
        <v>1135</v>
      </c>
      <c r="D1686" s="9"/>
      <c r="E1686" s="9">
        <v>762</v>
      </c>
      <c r="F1686" s="10" t="s">
        <v>1066</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1.5" x14ac:dyDescent="0.25">
      <c r="A1687" s="12">
        <v>1670</v>
      </c>
      <c r="B1687" s="10" t="s">
        <v>1015</v>
      </c>
      <c r="C1687" s="11" t="s">
        <v>1135</v>
      </c>
      <c r="D1687" s="9"/>
      <c r="E1687" s="9">
        <v>762</v>
      </c>
      <c r="F1687" s="10" t="s">
        <v>1066</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1.5" x14ac:dyDescent="0.25">
      <c r="A1688" s="12">
        <v>1671</v>
      </c>
      <c r="B1688" s="10" t="s">
        <v>1015</v>
      </c>
      <c r="C1688" s="11" t="s">
        <v>1135</v>
      </c>
      <c r="D1688" s="9"/>
      <c r="E1688" s="9">
        <v>762</v>
      </c>
      <c r="F1688" s="10" t="s">
        <v>1066</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1.5" x14ac:dyDescent="0.25">
      <c r="A1689" s="12">
        <v>1672</v>
      </c>
      <c r="B1689" s="10" t="s">
        <v>1015</v>
      </c>
      <c r="C1689" s="11" t="s">
        <v>1135</v>
      </c>
      <c r="D1689" s="9"/>
      <c r="E1689" s="9">
        <v>762</v>
      </c>
      <c r="F1689" s="10" t="s">
        <v>1066</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1.5" x14ac:dyDescent="0.25">
      <c r="A1690" s="12">
        <v>1673</v>
      </c>
      <c r="B1690" s="10" t="s">
        <v>1015</v>
      </c>
      <c r="C1690" s="11" t="s">
        <v>1135</v>
      </c>
      <c r="D1690" s="9"/>
      <c r="E1690" s="9">
        <v>762</v>
      </c>
      <c r="F1690" s="10" t="s">
        <v>1066</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1.5" x14ac:dyDescent="0.25">
      <c r="A1691" s="12">
        <v>1674</v>
      </c>
      <c r="B1691" s="10" t="s">
        <v>1015</v>
      </c>
      <c r="C1691" s="11" t="s">
        <v>1135</v>
      </c>
      <c r="D1691" s="9"/>
      <c r="E1691" s="9">
        <v>762</v>
      </c>
      <c r="F1691" s="10" t="s">
        <v>1066</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1.5" x14ac:dyDescent="0.25">
      <c r="A1692" s="12">
        <v>1675</v>
      </c>
      <c r="B1692" s="10" t="s">
        <v>1015</v>
      </c>
      <c r="C1692" s="11" t="s">
        <v>1135</v>
      </c>
      <c r="D1692" s="9"/>
      <c r="E1692" s="9">
        <v>762</v>
      </c>
      <c r="F1692" s="10" t="s">
        <v>1066</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1.5" x14ac:dyDescent="0.25">
      <c r="A1693" s="12">
        <v>1676</v>
      </c>
      <c r="B1693" s="10" t="s">
        <v>1015</v>
      </c>
      <c r="C1693" s="11" t="s">
        <v>1135</v>
      </c>
      <c r="D1693" s="9"/>
      <c r="E1693" s="9">
        <v>762</v>
      </c>
      <c r="F1693" s="10" t="s">
        <v>1066</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1.5" x14ac:dyDescent="0.25">
      <c r="A1694" s="12">
        <v>1677</v>
      </c>
      <c r="B1694" s="10" t="s">
        <v>1015</v>
      </c>
      <c r="C1694" s="11" t="s">
        <v>1135</v>
      </c>
      <c r="D1694" s="9"/>
      <c r="E1694" s="9">
        <v>762</v>
      </c>
      <c r="F1694" s="10" t="s">
        <v>1066</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1.5" x14ac:dyDescent="0.25">
      <c r="A1695" s="12">
        <v>1678</v>
      </c>
      <c r="B1695" s="10" t="s">
        <v>1015</v>
      </c>
      <c r="C1695" s="11" t="s">
        <v>1135</v>
      </c>
      <c r="D1695" s="9"/>
      <c r="E1695" s="9">
        <v>762</v>
      </c>
      <c r="F1695" s="10" t="s">
        <v>1066</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1.5" x14ac:dyDescent="0.25">
      <c r="A1696" s="12">
        <v>1679</v>
      </c>
      <c r="B1696" s="10" t="s">
        <v>1015</v>
      </c>
      <c r="C1696" s="11" t="s">
        <v>1135</v>
      </c>
      <c r="D1696" s="9"/>
      <c r="E1696" s="9">
        <v>762</v>
      </c>
      <c r="F1696" s="10" t="s">
        <v>1066</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1.5" x14ac:dyDescent="0.25">
      <c r="A1697" s="12">
        <v>1680</v>
      </c>
      <c r="B1697" s="10" t="s">
        <v>1015</v>
      </c>
      <c r="C1697" s="11" t="s">
        <v>1135</v>
      </c>
      <c r="D1697" s="9"/>
      <c r="E1697" s="9">
        <v>762</v>
      </c>
      <c r="F1697" s="10" t="s">
        <v>1066</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1.5" x14ac:dyDescent="0.25">
      <c r="A1698" s="12">
        <v>1681</v>
      </c>
      <c r="B1698" s="10" t="s">
        <v>1015</v>
      </c>
      <c r="C1698" s="11" t="s">
        <v>1136</v>
      </c>
      <c r="D1698" s="9"/>
      <c r="E1698" s="9">
        <v>795</v>
      </c>
      <c r="F1698" s="10" t="s">
        <v>1066</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1.5" x14ac:dyDescent="0.25">
      <c r="A1699" s="12">
        <v>1682</v>
      </c>
      <c r="B1699" s="10" t="s">
        <v>1015</v>
      </c>
      <c r="C1699" s="11" t="s">
        <v>1136</v>
      </c>
      <c r="D1699" s="9"/>
      <c r="E1699" s="9">
        <v>795</v>
      </c>
      <c r="F1699" s="10" t="s">
        <v>1066</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1.5" x14ac:dyDescent="0.25">
      <c r="A1700" s="12">
        <v>1683</v>
      </c>
      <c r="B1700" s="10" t="s">
        <v>1015</v>
      </c>
      <c r="C1700" s="11" t="s">
        <v>1136</v>
      </c>
      <c r="D1700" s="9"/>
      <c r="E1700" s="9">
        <v>795</v>
      </c>
      <c r="F1700" s="10" t="s">
        <v>1066</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1.5" x14ac:dyDescent="0.25">
      <c r="A1701" s="12">
        <v>1684</v>
      </c>
      <c r="B1701" s="10" t="s">
        <v>1015</v>
      </c>
      <c r="C1701" s="11" t="s">
        <v>1136</v>
      </c>
      <c r="D1701" s="9"/>
      <c r="E1701" s="9">
        <v>795</v>
      </c>
      <c r="F1701" s="10" t="s">
        <v>1066</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1.5" x14ac:dyDescent="0.25">
      <c r="A1702" s="12">
        <v>1685</v>
      </c>
      <c r="B1702" s="10" t="s">
        <v>1015</v>
      </c>
      <c r="C1702" s="11" t="s">
        <v>1136</v>
      </c>
      <c r="D1702" s="9"/>
      <c r="E1702" s="9">
        <v>795</v>
      </c>
      <c r="F1702" s="10" t="s">
        <v>1066</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1.5" x14ac:dyDescent="0.25">
      <c r="A1703" s="12">
        <v>1686</v>
      </c>
      <c r="B1703" s="10" t="s">
        <v>1015</v>
      </c>
      <c r="C1703" s="11" t="s">
        <v>1136</v>
      </c>
      <c r="D1703" s="9"/>
      <c r="E1703" s="9">
        <v>795</v>
      </c>
      <c r="F1703" s="10" t="s">
        <v>1066</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1.5" x14ac:dyDescent="0.25">
      <c r="A1704" s="12">
        <v>1687</v>
      </c>
      <c r="B1704" s="10" t="s">
        <v>1015</v>
      </c>
      <c r="C1704" s="11" t="s">
        <v>1136</v>
      </c>
      <c r="D1704" s="9"/>
      <c r="E1704" s="9">
        <v>795</v>
      </c>
      <c r="F1704" s="10" t="s">
        <v>1066</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1.5" x14ac:dyDescent="0.25">
      <c r="A1705" s="12">
        <v>1688</v>
      </c>
      <c r="B1705" s="10" t="s">
        <v>1015</v>
      </c>
      <c r="C1705" s="11" t="s">
        <v>1136</v>
      </c>
      <c r="D1705" s="9"/>
      <c r="E1705" s="9">
        <v>795</v>
      </c>
      <c r="F1705" s="10" t="s">
        <v>1066</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1.5" x14ac:dyDescent="0.25">
      <c r="A1706" s="12">
        <v>1689</v>
      </c>
      <c r="B1706" s="10" t="s">
        <v>1015</v>
      </c>
      <c r="C1706" s="11" t="s">
        <v>1136</v>
      </c>
      <c r="D1706" s="9"/>
      <c r="E1706" s="9">
        <v>795</v>
      </c>
      <c r="F1706" s="10" t="s">
        <v>1066</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1.5" x14ac:dyDescent="0.25">
      <c r="A1707" s="12">
        <v>1690</v>
      </c>
      <c r="B1707" s="10" t="s">
        <v>1015</v>
      </c>
      <c r="C1707" s="11" t="s">
        <v>1136</v>
      </c>
      <c r="D1707" s="9"/>
      <c r="E1707" s="9">
        <v>795</v>
      </c>
      <c r="F1707" s="10" t="s">
        <v>1066</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1.5" x14ac:dyDescent="0.25">
      <c r="A1708" s="12">
        <v>1691</v>
      </c>
      <c r="B1708" s="10" t="s">
        <v>1015</v>
      </c>
      <c r="C1708" s="11" t="s">
        <v>1136</v>
      </c>
      <c r="D1708" s="9"/>
      <c r="E1708" s="9">
        <v>795</v>
      </c>
      <c r="F1708" s="10" t="s">
        <v>1066</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1.5" x14ac:dyDescent="0.25">
      <c r="A1709" s="12">
        <v>1692</v>
      </c>
      <c r="B1709" s="10" t="s">
        <v>1015</v>
      </c>
      <c r="C1709" s="11" t="s">
        <v>1136</v>
      </c>
      <c r="D1709" s="9"/>
      <c r="E1709" s="9">
        <v>795</v>
      </c>
      <c r="F1709" s="10" t="s">
        <v>1066</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1.5" x14ac:dyDescent="0.25">
      <c r="A1710" s="12">
        <v>1693</v>
      </c>
      <c r="B1710" s="10" t="s">
        <v>1015</v>
      </c>
      <c r="C1710" s="11" t="s">
        <v>1136</v>
      </c>
      <c r="D1710" s="9"/>
      <c r="E1710" s="9">
        <v>795</v>
      </c>
      <c r="F1710" s="10" t="s">
        <v>1066</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1.5" x14ac:dyDescent="0.25">
      <c r="A1711" s="12">
        <v>1694</v>
      </c>
      <c r="B1711" s="10" t="s">
        <v>1015</v>
      </c>
      <c r="C1711" s="11" t="s">
        <v>1136</v>
      </c>
      <c r="D1711" s="9"/>
      <c r="E1711" s="9">
        <v>795</v>
      </c>
      <c r="F1711" s="10" t="s">
        <v>1066</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1.5" x14ac:dyDescent="0.25">
      <c r="A1712" s="12">
        <v>1695</v>
      </c>
      <c r="B1712" s="10" t="s">
        <v>1015</v>
      </c>
      <c r="C1712" s="11" t="s">
        <v>1136</v>
      </c>
      <c r="D1712" s="9"/>
      <c r="E1712" s="9">
        <v>795</v>
      </c>
      <c r="F1712" s="10" t="s">
        <v>1066</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1.5" x14ac:dyDescent="0.25">
      <c r="A1713" s="12">
        <v>1696</v>
      </c>
      <c r="B1713" s="10" t="s">
        <v>1015</v>
      </c>
      <c r="C1713" s="11" t="s">
        <v>1137</v>
      </c>
      <c r="D1713" s="9"/>
      <c r="E1713" s="9">
        <v>860</v>
      </c>
      <c r="F1713" s="10" t="s">
        <v>1066</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1.5" x14ac:dyDescent="0.25">
      <c r="A1714" s="12">
        <v>1697</v>
      </c>
      <c r="B1714" s="10" t="s">
        <v>1015</v>
      </c>
      <c r="C1714" s="11" t="s">
        <v>1137</v>
      </c>
      <c r="D1714" s="9"/>
      <c r="E1714" s="9">
        <v>860</v>
      </c>
      <c r="F1714" s="10" t="s">
        <v>1066</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1.5" x14ac:dyDescent="0.25">
      <c r="A1715" s="12">
        <v>1698</v>
      </c>
      <c r="B1715" s="10" t="s">
        <v>1015</v>
      </c>
      <c r="C1715" s="11" t="s">
        <v>1137</v>
      </c>
      <c r="D1715" s="9"/>
      <c r="E1715" s="9">
        <v>860</v>
      </c>
      <c r="F1715" s="10" t="s">
        <v>1066</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1.5" x14ac:dyDescent="0.25">
      <c r="A1716" s="12">
        <v>1699</v>
      </c>
      <c r="B1716" s="10" t="s">
        <v>1015</v>
      </c>
      <c r="C1716" s="11" t="s">
        <v>1137</v>
      </c>
      <c r="D1716" s="9"/>
      <c r="E1716" s="9">
        <v>860</v>
      </c>
      <c r="F1716" s="10" t="s">
        <v>1066</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1.5" x14ac:dyDescent="0.25">
      <c r="A1717" s="12">
        <v>1700</v>
      </c>
      <c r="B1717" s="10" t="s">
        <v>1015</v>
      </c>
      <c r="C1717" s="11" t="s">
        <v>1137</v>
      </c>
      <c r="D1717" s="9"/>
      <c r="E1717" s="9">
        <v>860</v>
      </c>
      <c r="F1717" s="10" t="s">
        <v>1066</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1.5" x14ac:dyDescent="0.25">
      <c r="A1718" s="12">
        <v>1701</v>
      </c>
      <c r="B1718" s="10" t="s">
        <v>1015</v>
      </c>
      <c r="C1718" s="11" t="s">
        <v>1137</v>
      </c>
      <c r="D1718" s="9"/>
      <c r="E1718" s="9">
        <v>860</v>
      </c>
      <c r="F1718" s="10" t="s">
        <v>1066</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1.5" x14ac:dyDescent="0.25">
      <c r="A1719" s="12">
        <v>1702</v>
      </c>
      <c r="B1719" s="10" t="s">
        <v>1015</v>
      </c>
      <c r="C1719" s="11" t="s">
        <v>1137</v>
      </c>
      <c r="D1719" s="9"/>
      <c r="E1719" s="9">
        <v>860</v>
      </c>
      <c r="F1719" s="10" t="s">
        <v>1066</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1.5" x14ac:dyDescent="0.25">
      <c r="A1720" s="12">
        <v>1703</v>
      </c>
      <c r="B1720" s="10" t="s">
        <v>1015</v>
      </c>
      <c r="C1720" s="11" t="s">
        <v>1137</v>
      </c>
      <c r="D1720" s="9"/>
      <c r="E1720" s="9">
        <v>860</v>
      </c>
      <c r="F1720" s="10" t="s">
        <v>1066</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1.5" x14ac:dyDescent="0.25">
      <c r="A1721" s="12">
        <v>1704</v>
      </c>
      <c r="B1721" s="10" t="s">
        <v>1015</v>
      </c>
      <c r="C1721" s="11" t="s">
        <v>1137</v>
      </c>
      <c r="D1721" s="9"/>
      <c r="E1721" s="9">
        <v>860</v>
      </c>
      <c r="F1721" s="10" t="s">
        <v>1066</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1.5" x14ac:dyDescent="0.25">
      <c r="A1722" s="12">
        <v>1705</v>
      </c>
      <c r="B1722" s="10" t="s">
        <v>1015</v>
      </c>
      <c r="C1722" s="11" t="s">
        <v>1137</v>
      </c>
      <c r="D1722" s="9"/>
      <c r="E1722" s="9">
        <v>860</v>
      </c>
      <c r="F1722" s="10" t="s">
        <v>1066</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1.5" x14ac:dyDescent="0.25">
      <c r="A1723" s="12">
        <v>1706</v>
      </c>
      <c r="B1723" s="10" t="s">
        <v>1015</v>
      </c>
      <c r="C1723" s="11" t="s">
        <v>1137</v>
      </c>
      <c r="D1723" s="9"/>
      <c r="E1723" s="9">
        <v>860</v>
      </c>
      <c r="F1723" s="10" t="s">
        <v>1066</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1.5" x14ac:dyDescent="0.25">
      <c r="A1724" s="12">
        <v>1707</v>
      </c>
      <c r="B1724" s="10" t="s">
        <v>1015</v>
      </c>
      <c r="C1724" s="11" t="s">
        <v>1137</v>
      </c>
      <c r="D1724" s="9"/>
      <c r="E1724" s="9">
        <v>860</v>
      </c>
      <c r="F1724" s="10" t="s">
        <v>1066</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1.5" x14ac:dyDescent="0.25">
      <c r="A1725" s="12">
        <v>1708</v>
      </c>
      <c r="B1725" s="10" t="s">
        <v>1015</v>
      </c>
      <c r="C1725" s="11" t="s">
        <v>1137</v>
      </c>
      <c r="D1725" s="9"/>
      <c r="E1725" s="9">
        <v>860</v>
      </c>
      <c r="F1725" s="10" t="s">
        <v>1066</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1.5" x14ac:dyDescent="0.25">
      <c r="A1726" s="12">
        <v>1709</v>
      </c>
      <c r="B1726" s="10" t="s">
        <v>1015</v>
      </c>
      <c r="C1726" s="11" t="s">
        <v>1137</v>
      </c>
      <c r="D1726" s="9"/>
      <c r="E1726" s="9">
        <v>860</v>
      </c>
      <c r="F1726" s="10" t="s">
        <v>1066</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1.5" x14ac:dyDescent="0.25">
      <c r="A1727" s="12">
        <v>1710</v>
      </c>
      <c r="B1727" s="10" t="s">
        <v>1015</v>
      </c>
      <c r="C1727" s="11" t="s">
        <v>1137</v>
      </c>
      <c r="D1727" s="9"/>
      <c r="E1727" s="9">
        <v>860</v>
      </c>
      <c r="F1727" s="10" t="s">
        <v>1066</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1.5" x14ac:dyDescent="0.25">
      <c r="A1728" s="23">
        <v>1711</v>
      </c>
      <c r="B1728" s="21" t="s">
        <v>1015</v>
      </c>
      <c r="C1728" s="29" t="s">
        <v>1138</v>
      </c>
      <c r="D1728" s="20"/>
      <c r="E1728" s="20">
        <v>5501</v>
      </c>
      <c r="F1728" s="21" t="s">
        <v>1065</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1.5" x14ac:dyDescent="0.25">
      <c r="A1729" s="23">
        <v>1712</v>
      </c>
      <c r="B1729" s="21" t="s">
        <v>1015</v>
      </c>
      <c r="C1729" s="29" t="s">
        <v>1138</v>
      </c>
      <c r="D1729" s="20"/>
      <c r="E1729" s="20">
        <v>5501</v>
      </c>
      <c r="F1729" s="21" t="s">
        <v>1065</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1.5" x14ac:dyDescent="0.25">
      <c r="A1730" s="23">
        <v>1713</v>
      </c>
      <c r="B1730" s="21" t="s">
        <v>1015</v>
      </c>
      <c r="C1730" s="29" t="s">
        <v>1138</v>
      </c>
      <c r="D1730" s="20"/>
      <c r="E1730" s="20">
        <v>5501</v>
      </c>
      <c r="F1730" s="21" t="s">
        <v>1065</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1.5" x14ac:dyDescent="0.25">
      <c r="A1731" s="23">
        <v>1714</v>
      </c>
      <c r="B1731" s="21" t="s">
        <v>1015</v>
      </c>
      <c r="C1731" s="29" t="s">
        <v>1138</v>
      </c>
      <c r="D1731" s="20"/>
      <c r="E1731" s="20">
        <v>5501</v>
      </c>
      <c r="F1731" s="21" t="s">
        <v>1065</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1.5" x14ac:dyDescent="0.25">
      <c r="A1732" s="23">
        <v>1715</v>
      </c>
      <c r="B1732" s="21" t="s">
        <v>1015</v>
      </c>
      <c r="C1732" s="29" t="s">
        <v>1138</v>
      </c>
      <c r="D1732" s="20"/>
      <c r="E1732" s="20">
        <v>5501</v>
      </c>
      <c r="F1732" s="21" t="s">
        <v>1065</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1.5" x14ac:dyDescent="0.25">
      <c r="A1733" s="23">
        <v>1716</v>
      </c>
      <c r="B1733" s="21" t="s">
        <v>1015</v>
      </c>
      <c r="C1733" s="29" t="s">
        <v>1138</v>
      </c>
      <c r="D1733" s="20"/>
      <c r="E1733" s="20">
        <v>5501</v>
      </c>
      <c r="F1733" s="21" t="s">
        <v>1065</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1.5" x14ac:dyDescent="0.25">
      <c r="A1734" s="23">
        <v>1717</v>
      </c>
      <c r="B1734" s="21" t="s">
        <v>1015</v>
      </c>
      <c r="C1734" s="29" t="s">
        <v>1138</v>
      </c>
      <c r="D1734" s="20"/>
      <c r="E1734" s="20">
        <v>5501</v>
      </c>
      <c r="F1734" s="21" t="s">
        <v>1065</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1.5" x14ac:dyDescent="0.25">
      <c r="A1735" s="23">
        <v>1718</v>
      </c>
      <c r="B1735" s="21" t="s">
        <v>1015</v>
      </c>
      <c r="C1735" s="29" t="s">
        <v>1138</v>
      </c>
      <c r="D1735" s="20"/>
      <c r="E1735" s="20">
        <v>5501</v>
      </c>
      <c r="F1735" s="21" t="s">
        <v>1065</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1.5" x14ac:dyDescent="0.25">
      <c r="A1736" s="23">
        <v>1719</v>
      </c>
      <c r="B1736" s="21" t="s">
        <v>1015</v>
      </c>
      <c r="C1736" s="29" t="s">
        <v>1138</v>
      </c>
      <c r="D1736" s="20"/>
      <c r="E1736" s="20">
        <v>5501</v>
      </c>
      <c r="F1736" s="21" t="s">
        <v>1065</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1.5" x14ac:dyDescent="0.25">
      <c r="A1737" s="23">
        <v>1720</v>
      </c>
      <c r="B1737" s="21" t="s">
        <v>1015</v>
      </c>
      <c r="C1737" s="29" t="s">
        <v>1138</v>
      </c>
      <c r="D1737" s="20"/>
      <c r="E1737" s="20">
        <v>5501</v>
      </c>
      <c r="F1737" s="21" t="s">
        <v>1065</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1.5" x14ac:dyDescent="0.25">
      <c r="A1738" s="23">
        <v>1721</v>
      </c>
      <c r="B1738" s="21" t="s">
        <v>1015</v>
      </c>
      <c r="C1738" s="29" t="s">
        <v>1138</v>
      </c>
      <c r="D1738" s="20"/>
      <c r="E1738" s="20">
        <v>5501</v>
      </c>
      <c r="F1738" s="21" t="s">
        <v>1065</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1.5" x14ac:dyDescent="0.25">
      <c r="A1739" s="23">
        <v>1722</v>
      </c>
      <c r="B1739" s="21" t="s">
        <v>1015</v>
      </c>
      <c r="C1739" s="29" t="s">
        <v>1138</v>
      </c>
      <c r="D1739" s="20"/>
      <c r="E1739" s="20">
        <v>5501</v>
      </c>
      <c r="F1739" s="21" t="s">
        <v>1065</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1.5" x14ac:dyDescent="0.25">
      <c r="A1740" s="23">
        <v>1723</v>
      </c>
      <c r="B1740" s="21" t="s">
        <v>1015</v>
      </c>
      <c r="C1740" s="29" t="s">
        <v>1138</v>
      </c>
      <c r="D1740" s="20"/>
      <c r="E1740" s="20">
        <v>5501</v>
      </c>
      <c r="F1740" s="21" t="s">
        <v>1065</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1.5" x14ac:dyDescent="0.25">
      <c r="A1741" s="23">
        <v>1724</v>
      </c>
      <c r="B1741" s="21" t="s">
        <v>1015</v>
      </c>
      <c r="C1741" s="29" t="s">
        <v>1138</v>
      </c>
      <c r="D1741" s="20"/>
      <c r="E1741" s="20">
        <v>5501</v>
      </c>
      <c r="F1741" s="21" t="s">
        <v>1065</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1.5" x14ac:dyDescent="0.25">
      <c r="A1742" s="23">
        <v>1725</v>
      </c>
      <c r="B1742" s="21" t="s">
        <v>1015</v>
      </c>
      <c r="C1742" s="29" t="s">
        <v>1138</v>
      </c>
      <c r="D1742" s="20"/>
      <c r="E1742" s="20">
        <v>5501</v>
      </c>
      <c r="F1742" s="21" t="s">
        <v>1065</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1.5" x14ac:dyDescent="0.25">
      <c r="A1743" s="12">
        <v>1726</v>
      </c>
      <c r="B1743" s="10" t="s">
        <v>1015</v>
      </c>
      <c r="C1743" s="11" t="s">
        <v>1139</v>
      </c>
      <c r="D1743" s="9"/>
      <c r="E1743" s="9">
        <v>4</v>
      </c>
      <c r="F1743" s="10" t="s">
        <v>1066</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1.5" x14ac:dyDescent="0.25">
      <c r="A1744" s="12">
        <v>1727</v>
      </c>
      <c r="B1744" s="10" t="s">
        <v>1015</v>
      </c>
      <c r="C1744" s="11" t="s">
        <v>1139</v>
      </c>
      <c r="D1744" s="9"/>
      <c r="E1744" s="9">
        <v>4</v>
      </c>
      <c r="F1744" s="10" t="s">
        <v>1066</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1.5" x14ac:dyDescent="0.25">
      <c r="A1745" s="12">
        <v>1728</v>
      </c>
      <c r="B1745" s="10" t="s">
        <v>1015</v>
      </c>
      <c r="C1745" s="11" t="s">
        <v>1139</v>
      </c>
      <c r="D1745" s="9"/>
      <c r="E1745" s="9">
        <v>4</v>
      </c>
      <c r="F1745" s="10" t="s">
        <v>1066</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1.5" x14ac:dyDescent="0.25">
      <c r="A1746" s="12">
        <v>1729</v>
      </c>
      <c r="B1746" s="10" t="s">
        <v>1015</v>
      </c>
      <c r="C1746" s="11" t="s">
        <v>1139</v>
      </c>
      <c r="D1746" s="9"/>
      <c r="E1746" s="9">
        <v>4</v>
      </c>
      <c r="F1746" s="10" t="s">
        <v>1066</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1.5" x14ac:dyDescent="0.25">
      <c r="A1747" s="12">
        <v>1730</v>
      </c>
      <c r="B1747" s="10" t="s">
        <v>1015</v>
      </c>
      <c r="C1747" s="11" t="s">
        <v>1139</v>
      </c>
      <c r="D1747" s="9"/>
      <c r="E1747" s="9">
        <v>4</v>
      </c>
      <c r="F1747" s="10" t="s">
        <v>1066</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1.5" x14ac:dyDescent="0.25">
      <c r="A1748" s="12">
        <v>1731</v>
      </c>
      <c r="B1748" s="10" t="s">
        <v>1015</v>
      </c>
      <c r="C1748" s="11" t="s">
        <v>1139</v>
      </c>
      <c r="D1748" s="9"/>
      <c r="E1748" s="9">
        <v>4</v>
      </c>
      <c r="F1748" s="10" t="s">
        <v>1066</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1.5" x14ac:dyDescent="0.25">
      <c r="A1749" s="12">
        <v>1732</v>
      </c>
      <c r="B1749" s="10" t="s">
        <v>1015</v>
      </c>
      <c r="C1749" s="11" t="s">
        <v>1139</v>
      </c>
      <c r="D1749" s="9"/>
      <c r="E1749" s="9">
        <v>4</v>
      </c>
      <c r="F1749" s="10" t="s">
        <v>1066</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1.5" x14ac:dyDescent="0.25">
      <c r="A1750" s="12">
        <v>1733</v>
      </c>
      <c r="B1750" s="10" t="s">
        <v>1015</v>
      </c>
      <c r="C1750" s="11" t="s">
        <v>1139</v>
      </c>
      <c r="D1750" s="9"/>
      <c r="E1750" s="9">
        <v>4</v>
      </c>
      <c r="F1750" s="10" t="s">
        <v>1066</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1.5" x14ac:dyDescent="0.25">
      <c r="A1751" s="12">
        <v>1734</v>
      </c>
      <c r="B1751" s="10" t="s">
        <v>1015</v>
      </c>
      <c r="C1751" s="11" t="s">
        <v>1139</v>
      </c>
      <c r="D1751" s="9"/>
      <c r="E1751" s="9">
        <v>4</v>
      </c>
      <c r="F1751" s="10" t="s">
        <v>1066</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1.5" x14ac:dyDescent="0.25">
      <c r="A1752" s="12">
        <v>1735</v>
      </c>
      <c r="B1752" s="10" t="s">
        <v>1015</v>
      </c>
      <c r="C1752" s="11" t="s">
        <v>1139</v>
      </c>
      <c r="D1752" s="9"/>
      <c r="E1752" s="9">
        <v>4</v>
      </c>
      <c r="F1752" s="10" t="s">
        <v>1066</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1.5" x14ac:dyDescent="0.25">
      <c r="A1753" s="12">
        <v>1736</v>
      </c>
      <c r="B1753" s="10" t="s">
        <v>1015</v>
      </c>
      <c r="C1753" s="11" t="s">
        <v>1139</v>
      </c>
      <c r="D1753" s="9"/>
      <c r="E1753" s="9">
        <v>4</v>
      </c>
      <c r="F1753" s="10" t="s">
        <v>1066</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1.5" x14ac:dyDescent="0.25">
      <c r="A1754" s="12">
        <v>1737</v>
      </c>
      <c r="B1754" s="10" t="s">
        <v>1015</v>
      </c>
      <c r="C1754" s="11" t="s">
        <v>1139</v>
      </c>
      <c r="D1754" s="9"/>
      <c r="E1754" s="9">
        <v>4</v>
      </c>
      <c r="F1754" s="10" t="s">
        <v>1066</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1.5" x14ac:dyDescent="0.25">
      <c r="A1755" s="12">
        <v>1738</v>
      </c>
      <c r="B1755" s="10" t="s">
        <v>1015</v>
      </c>
      <c r="C1755" s="11" t="s">
        <v>1139</v>
      </c>
      <c r="D1755" s="9"/>
      <c r="E1755" s="9">
        <v>4</v>
      </c>
      <c r="F1755" s="10" t="s">
        <v>1066</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1.5" x14ac:dyDescent="0.25">
      <c r="A1756" s="12">
        <v>1739</v>
      </c>
      <c r="B1756" s="10" t="s">
        <v>1015</v>
      </c>
      <c r="C1756" s="11" t="s">
        <v>1139</v>
      </c>
      <c r="D1756" s="9"/>
      <c r="E1756" s="9">
        <v>4</v>
      </c>
      <c r="F1756" s="10" t="s">
        <v>1066</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1.5" x14ac:dyDescent="0.25">
      <c r="A1757" s="12">
        <v>1740</v>
      </c>
      <c r="B1757" s="10" t="s">
        <v>1015</v>
      </c>
      <c r="C1757" s="11" t="s">
        <v>1139</v>
      </c>
      <c r="D1757" s="9"/>
      <c r="E1757" s="9">
        <v>4</v>
      </c>
      <c r="F1757" s="10" t="s">
        <v>1066</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1.5" x14ac:dyDescent="0.25">
      <c r="A1758" s="12">
        <v>1741</v>
      </c>
      <c r="B1758" s="10" t="s">
        <v>1015</v>
      </c>
      <c r="C1758" s="11" t="s">
        <v>1140</v>
      </c>
      <c r="D1758" s="9"/>
      <c r="E1758" s="9">
        <v>50</v>
      </c>
      <c r="F1758" s="10" t="s">
        <v>1066</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1.5" x14ac:dyDescent="0.25">
      <c r="A1759" s="12">
        <v>1742</v>
      </c>
      <c r="B1759" s="10" t="s">
        <v>1015</v>
      </c>
      <c r="C1759" s="11" t="s">
        <v>1140</v>
      </c>
      <c r="D1759" s="9"/>
      <c r="E1759" s="9">
        <v>50</v>
      </c>
      <c r="F1759" s="10" t="s">
        <v>1066</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1.5" x14ac:dyDescent="0.25">
      <c r="A1760" s="12">
        <v>1743</v>
      </c>
      <c r="B1760" s="10" t="s">
        <v>1015</v>
      </c>
      <c r="C1760" s="11" t="s">
        <v>1140</v>
      </c>
      <c r="D1760" s="9"/>
      <c r="E1760" s="9">
        <v>50</v>
      </c>
      <c r="F1760" s="10" t="s">
        <v>1066</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1.5" x14ac:dyDescent="0.25">
      <c r="A1761" s="12">
        <v>1744</v>
      </c>
      <c r="B1761" s="10" t="s">
        <v>1015</v>
      </c>
      <c r="C1761" s="11" t="s">
        <v>1140</v>
      </c>
      <c r="D1761" s="9"/>
      <c r="E1761" s="9">
        <v>50</v>
      </c>
      <c r="F1761" s="10" t="s">
        <v>1066</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1.5" x14ac:dyDescent="0.25">
      <c r="A1762" s="12">
        <v>1745</v>
      </c>
      <c r="B1762" s="10" t="s">
        <v>1015</v>
      </c>
      <c r="C1762" s="11" t="s">
        <v>1140</v>
      </c>
      <c r="D1762" s="9"/>
      <c r="E1762" s="9">
        <v>50</v>
      </c>
      <c r="F1762" s="10" t="s">
        <v>1066</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1.5" x14ac:dyDescent="0.25">
      <c r="A1763" s="12">
        <v>1746</v>
      </c>
      <c r="B1763" s="10" t="s">
        <v>1015</v>
      </c>
      <c r="C1763" s="11" t="s">
        <v>1140</v>
      </c>
      <c r="D1763" s="9"/>
      <c r="E1763" s="9">
        <v>50</v>
      </c>
      <c r="F1763" s="10" t="s">
        <v>1066</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1.5" x14ac:dyDescent="0.25">
      <c r="A1764" s="12">
        <v>1747</v>
      </c>
      <c r="B1764" s="10" t="s">
        <v>1015</v>
      </c>
      <c r="C1764" s="11" t="s">
        <v>1140</v>
      </c>
      <c r="D1764" s="9"/>
      <c r="E1764" s="9">
        <v>50</v>
      </c>
      <c r="F1764" s="10" t="s">
        <v>1066</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1.5" x14ac:dyDescent="0.25">
      <c r="A1765" s="12">
        <v>1748</v>
      </c>
      <c r="B1765" s="10" t="s">
        <v>1015</v>
      </c>
      <c r="C1765" s="11" t="s">
        <v>1140</v>
      </c>
      <c r="D1765" s="9"/>
      <c r="E1765" s="9">
        <v>50</v>
      </c>
      <c r="F1765" s="10" t="s">
        <v>1066</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1.5" x14ac:dyDescent="0.25">
      <c r="A1766" s="12">
        <v>1749</v>
      </c>
      <c r="B1766" s="10" t="s">
        <v>1015</v>
      </c>
      <c r="C1766" s="11" t="s">
        <v>1140</v>
      </c>
      <c r="D1766" s="9"/>
      <c r="E1766" s="9">
        <v>50</v>
      </c>
      <c r="F1766" s="10" t="s">
        <v>1066</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1.5" x14ac:dyDescent="0.25">
      <c r="A1767" s="12">
        <v>1750</v>
      </c>
      <c r="B1767" s="10" t="s">
        <v>1015</v>
      </c>
      <c r="C1767" s="11" t="s">
        <v>1140</v>
      </c>
      <c r="D1767" s="9"/>
      <c r="E1767" s="9">
        <v>50</v>
      </c>
      <c r="F1767" s="10" t="s">
        <v>1066</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1.5" x14ac:dyDescent="0.25">
      <c r="A1768" s="12">
        <v>1751</v>
      </c>
      <c r="B1768" s="10" t="s">
        <v>1015</v>
      </c>
      <c r="C1768" s="11" t="s">
        <v>1140</v>
      </c>
      <c r="D1768" s="9"/>
      <c r="E1768" s="9">
        <v>50</v>
      </c>
      <c r="F1768" s="10" t="s">
        <v>1066</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1.5" x14ac:dyDescent="0.25">
      <c r="A1769" s="12">
        <v>1752</v>
      </c>
      <c r="B1769" s="10" t="s">
        <v>1015</v>
      </c>
      <c r="C1769" s="11" t="s">
        <v>1140</v>
      </c>
      <c r="D1769" s="9"/>
      <c r="E1769" s="9">
        <v>50</v>
      </c>
      <c r="F1769" s="10" t="s">
        <v>1066</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1.5" x14ac:dyDescent="0.25">
      <c r="A1770" s="12">
        <v>1753</v>
      </c>
      <c r="B1770" s="10" t="s">
        <v>1015</v>
      </c>
      <c r="C1770" s="11" t="s">
        <v>1140</v>
      </c>
      <c r="D1770" s="9"/>
      <c r="E1770" s="9">
        <v>50</v>
      </c>
      <c r="F1770" s="10" t="s">
        <v>1066</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1.5" x14ac:dyDescent="0.25">
      <c r="A1771" s="12">
        <v>1754</v>
      </c>
      <c r="B1771" s="10" t="s">
        <v>1015</v>
      </c>
      <c r="C1771" s="11" t="s">
        <v>1140</v>
      </c>
      <c r="D1771" s="9"/>
      <c r="E1771" s="9">
        <v>50</v>
      </c>
      <c r="F1771" s="10" t="s">
        <v>1066</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1.5" x14ac:dyDescent="0.25">
      <c r="A1772" s="12">
        <v>1755</v>
      </c>
      <c r="B1772" s="10" t="s">
        <v>1015</v>
      </c>
      <c r="C1772" s="11" t="s">
        <v>1140</v>
      </c>
      <c r="D1772" s="9"/>
      <c r="E1772" s="9">
        <v>50</v>
      </c>
      <c r="F1772" s="10" t="s">
        <v>1066</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1.5" x14ac:dyDescent="0.25">
      <c r="A1773" s="12">
        <v>1756</v>
      </c>
      <c r="B1773" s="10" t="s">
        <v>1015</v>
      </c>
      <c r="C1773" s="11" t="s">
        <v>1141</v>
      </c>
      <c r="D1773" s="9"/>
      <c r="E1773" s="9">
        <v>64</v>
      </c>
      <c r="F1773" s="10" t="s">
        <v>1066</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1.5" x14ac:dyDescent="0.25">
      <c r="A1774" s="12">
        <v>1757</v>
      </c>
      <c r="B1774" s="10" t="s">
        <v>1015</v>
      </c>
      <c r="C1774" s="11" t="s">
        <v>1141</v>
      </c>
      <c r="D1774" s="9"/>
      <c r="E1774" s="9">
        <v>64</v>
      </c>
      <c r="F1774" s="10" t="s">
        <v>1066</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1.5" x14ac:dyDescent="0.25">
      <c r="A1775" s="12">
        <v>1758</v>
      </c>
      <c r="B1775" s="10" t="s">
        <v>1015</v>
      </c>
      <c r="C1775" s="11" t="s">
        <v>1141</v>
      </c>
      <c r="D1775" s="9"/>
      <c r="E1775" s="9">
        <v>64</v>
      </c>
      <c r="F1775" s="10" t="s">
        <v>1066</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1.5" x14ac:dyDescent="0.25">
      <c r="A1776" s="12">
        <v>1759</v>
      </c>
      <c r="B1776" s="10" t="s">
        <v>1015</v>
      </c>
      <c r="C1776" s="11" t="s">
        <v>1141</v>
      </c>
      <c r="D1776" s="9"/>
      <c r="E1776" s="9">
        <v>64</v>
      </c>
      <c r="F1776" s="10" t="s">
        <v>1066</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1.5" x14ac:dyDescent="0.25">
      <c r="A1777" s="12">
        <v>1760</v>
      </c>
      <c r="B1777" s="10" t="s">
        <v>1015</v>
      </c>
      <c r="C1777" s="11" t="s">
        <v>1141</v>
      </c>
      <c r="D1777" s="9"/>
      <c r="E1777" s="9">
        <v>64</v>
      </c>
      <c r="F1777" s="10" t="s">
        <v>1066</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1.5" x14ac:dyDescent="0.25">
      <c r="A1778" s="12">
        <v>1761</v>
      </c>
      <c r="B1778" s="10" t="s">
        <v>1015</v>
      </c>
      <c r="C1778" s="11" t="s">
        <v>1141</v>
      </c>
      <c r="D1778" s="9"/>
      <c r="E1778" s="9">
        <v>64</v>
      </c>
      <c r="F1778" s="10" t="s">
        <v>1066</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1.5" x14ac:dyDescent="0.25">
      <c r="A1779" s="12">
        <v>1762</v>
      </c>
      <c r="B1779" s="10" t="s">
        <v>1015</v>
      </c>
      <c r="C1779" s="11" t="s">
        <v>1141</v>
      </c>
      <c r="D1779" s="9"/>
      <c r="E1779" s="9">
        <v>64</v>
      </c>
      <c r="F1779" s="10" t="s">
        <v>1066</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1.5" x14ac:dyDescent="0.25">
      <c r="A1780" s="12">
        <v>1763</v>
      </c>
      <c r="B1780" s="10" t="s">
        <v>1015</v>
      </c>
      <c r="C1780" s="11" t="s">
        <v>1141</v>
      </c>
      <c r="D1780" s="9"/>
      <c r="E1780" s="9">
        <v>64</v>
      </c>
      <c r="F1780" s="10" t="s">
        <v>1066</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1.5" x14ac:dyDescent="0.25">
      <c r="A1781" s="12">
        <v>1764</v>
      </c>
      <c r="B1781" s="10" t="s">
        <v>1015</v>
      </c>
      <c r="C1781" s="11" t="s">
        <v>1141</v>
      </c>
      <c r="D1781" s="9"/>
      <c r="E1781" s="9">
        <v>64</v>
      </c>
      <c r="F1781" s="10" t="s">
        <v>1066</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1.5" x14ac:dyDescent="0.25">
      <c r="A1782" s="12">
        <v>1765</v>
      </c>
      <c r="B1782" s="10" t="s">
        <v>1015</v>
      </c>
      <c r="C1782" s="11" t="s">
        <v>1141</v>
      </c>
      <c r="D1782" s="9"/>
      <c r="E1782" s="9">
        <v>64</v>
      </c>
      <c r="F1782" s="10" t="s">
        <v>1066</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1.5" x14ac:dyDescent="0.25">
      <c r="A1783" s="12">
        <v>1766</v>
      </c>
      <c r="B1783" s="10" t="s">
        <v>1015</v>
      </c>
      <c r="C1783" s="11" t="s">
        <v>1141</v>
      </c>
      <c r="D1783" s="9"/>
      <c r="E1783" s="9">
        <v>64</v>
      </c>
      <c r="F1783" s="10" t="s">
        <v>1066</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1.5" x14ac:dyDescent="0.25">
      <c r="A1784" s="12">
        <v>1767</v>
      </c>
      <c r="B1784" s="10" t="s">
        <v>1015</v>
      </c>
      <c r="C1784" s="11" t="s">
        <v>1141</v>
      </c>
      <c r="D1784" s="9"/>
      <c r="E1784" s="9">
        <v>64</v>
      </c>
      <c r="F1784" s="10" t="s">
        <v>1066</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1.5" x14ac:dyDescent="0.25">
      <c r="A1785" s="12">
        <v>1768</v>
      </c>
      <c r="B1785" s="10" t="s">
        <v>1015</v>
      </c>
      <c r="C1785" s="11" t="s">
        <v>1141</v>
      </c>
      <c r="D1785" s="9"/>
      <c r="E1785" s="9">
        <v>64</v>
      </c>
      <c r="F1785" s="10" t="s">
        <v>1066</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1.5" x14ac:dyDescent="0.25">
      <c r="A1786" s="12">
        <v>1769</v>
      </c>
      <c r="B1786" s="10" t="s">
        <v>1015</v>
      </c>
      <c r="C1786" s="11" t="s">
        <v>1141</v>
      </c>
      <c r="D1786" s="9"/>
      <c r="E1786" s="9">
        <v>64</v>
      </c>
      <c r="F1786" s="10" t="s">
        <v>1066</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1.5" x14ac:dyDescent="0.25">
      <c r="A1787" s="12">
        <v>1770</v>
      </c>
      <c r="B1787" s="10" t="s">
        <v>1015</v>
      </c>
      <c r="C1787" s="11" t="s">
        <v>1141</v>
      </c>
      <c r="D1787" s="9"/>
      <c r="E1787" s="9">
        <v>64</v>
      </c>
      <c r="F1787" s="10" t="s">
        <v>1066</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1.5" x14ac:dyDescent="0.25">
      <c r="A1788" s="12">
        <v>1771</v>
      </c>
      <c r="B1788" s="10" t="s">
        <v>1015</v>
      </c>
      <c r="C1788" s="11" t="s">
        <v>1142</v>
      </c>
      <c r="D1788" s="9"/>
      <c r="E1788" s="9">
        <v>356</v>
      </c>
      <c r="F1788" s="10" t="s">
        <v>1066</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1.5" x14ac:dyDescent="0.25">
      <c r="A1789" s="12">
        <v>1772</v>
      </c>
      <c r="B1789" s="10" t="s">
        <v>1015</v>
      </c>
      <c r="C1789" s="11" t="s">
        <v>1142</v>
      </c>
      <c r="D1789" s="9"/>
      <c r="E1789" s="9">
        <v>356</v>
      </c>
      <c r="F1789" s="10" t="s">
        <v>1066</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1.5" x14ac:dyDescent="0.25">
      <c r="A1790" s="12">
        <v>1773</v>
      </c>
      <c r="B1790" s="10" t="s">
        <v>1015</v>
      </c>
      <c r="C1790" s="11" t="s">
        <v>1142</v>
      </c>
      <c r="D1790" s="9"/>
      <c r="E1790" s="9">
        <v>356</v>
      </c>
      <c r="F1790" s="10" t="s">
        <v>1066</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1.5" x14ac:dyDescent="0.25">
      <c r="A1791" s="12">
        <v>1774</v>
      </c>
      <c r="B1791" s="10" t="s">
        <v>1015</v>
      </c>
      <c r="C1791" s="11" t="s">
        <v>1142</v>
      </c>
      <c r="D1791" s="9"/>
      <c r="E1791" s="9">
        <v>356</v>
      </c>
      <c r="F1791" s="10" t="s">
        <v>1066</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1.5" x14ac:dyDescent="0.25">
      <c r="A1792" s="12">
        <v>1775</v>
      </c>
      <c r="B1792" s="10" t="s">
        <v>1015</v>
      </c>
      <c r="C1792" s="11" t="s">
        <v>1142</v>
      </c>
      <c r="D1792" s="9"/>
      <c r="E1792" s="9">
        <v>356</v>
      </c>
      <c r="F1792" s="10" t="s">
        <v>1066</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1.5" x14ac:dyDescent="0.25">
      <c r="A1793" s="12">
        <v>1776</v>
      </c>
      <c r="B1793" s="10" t="s">
        <v>1015</v>
      </c>
      <c r="C1793" s="11" t="s">
        <v>1142</v>
      </c>
      <c r="D1793" s="9"/>
      <c r="E1793" s="9">
        <v>356</v>
      </c>
      <c r="F1793" s="10" t="s">
        <v>1066</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1.5" x14ac:dyDescent="0.25">
      <c r="A1794" s="12">
        <v>1777</v>
      </c>
      <c r="B1794" s="10" t="s">
        <v>1015</v>
      </c>
      <c r="C1794" s="11" t="s">
        <v>1142</v>
      </c>
      <c r="D1794" s="9"/>
      <c r="E1794" s="9">
        <v>356</v>
      </c>
      <c r="F1794" s="10" t="s">
        <v>1066</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1.5" x14ac:dyDescent="0.25">
      <c r="A1795" s="12">
        <v>1778</v>
      </c>
      <c r="B1795" s="10" t="s">
        <v>1015</v>
      </c>
      <c r="C1795" s="11" t="s">
        <v>1142</v>
      </c>
      <c r="D1795" s="9"/>
      <c r="E1795" s="9">
        <v>356</v>
      </c>
      <c r="F1795" s="10" t="s">
        <v>1066</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1.5" x14ac:dyDescent="0.25">
      <c r="A1796" s="12">
        <v>1779</v>
      </c>
      <c r="B1796" s="10" t="s">
        <v>1015</v>
      </c>
      <c r="C1796" s="11" t="s">
        <v>1142</v>
      </c>
      <c r="D1796" s="9"/>
      <c r="E1796" s="9">
        <v>356</v>
      </c>
      <c r="F1796" s="10" t="s">
        <v>1066</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1.5" x14ac:dyDescent="0.25">
      <c r="A1797" s="12">
        <v>1780</v>
      </c>
      <c r="B1797" s="10" t="s">
        <v>1015</v>
      </c>
      <c r="C1797" s="11" t="s">
        <v>1142</v>
      </c>
      <c r="D1797" s="9"/>
      <c r="E1797" s="9">
        <v>356</v>
      </c>
      <c r="F1797" s="10" t="s">
        <v>1066</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1.5" x14ac:dyDescent="0.25">
      <c r="A1798" s="12">
        <v>1781</v>
      </c>
      <c r="B1798" s="10" t="s">
        <v>1015</v>
      </c>
      <c r="C1798" s="11" t="s">
        <v>1142</v>
      </c>
      <c r="D1798" s="9"/>
      <c r="E1798" s="9">
        <v>356</v>
      </c>
      <c r="F1798" s="10" t="s">
        <v>1066</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1.5" x14ac:dyDescent="0.25">
      <c r="A1799" s="12">
        <v>1782</v>
      </c>
      <c r="B1799" s="10" t="s">
        <v>1015</v>
      </c>
      <c r="C1799" s="11" t="s">
        <v>1142</v>
      </c>
      <c r="D1799" s="9"/>
      <c r="E1799" s="9">
        <v>356</v>
      </c>
      <c r="F1799" s="10" t="s">
        <v>1066</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1.5" x14ac:dyDescent="0.25">
      <c r="A1800" s="12">
        <v>1783</v>
      </c>
      <c r="B1800" s="10" t="s">
        <v>1015</v>
      </c>
      <c r="C1800" s="11" t="s">
        <v>1142</v>
      </c>
      <c r="D1800" s="9"/>
      <c r="E1800" s="9">
        <v>356</v>
      </c>
      <c r="F1800" s="10" t="s">
        <v>1066</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1.5" x14ac:dyDescent="0.25">
      <c r="A1801" s="12">
        <v>1784</v>
      </c>
      <c r="B1801" s="10" t="s">
        <v>1015</v>
      </c>
      <c r="C1801" s="11" t="s">
        <v>1142</v>
      </c>
      <c r="D1801" s="9"/>
      <c r="E1801" s="9">
        <v>356</v>
      </c>
      <c r="F1801" s="10" t="s">
        <v>1066</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1.5" x14ac:dyDescent="0.25">
      <c r="A1802" s="12">
        <v>1785</v>
      </c>
      <c r="B1802" s="10" t="s">
        <v>1015</v>
      </c>
      <c r="C1802" s="11" t="s">
        <v>1142</v>
      </c>
      <c r="D1802" s="9"/>
      <c r="E1802" s="9">
        <v>356</v>
      </c>
      <c r="F1802" s="10" t="s">
        <v>1066</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1.5" x14ac:dyDescent="0.25">
      <c r="A1803" s="12">
        <v>1786</v>
      </c>
      <c r="B1803" s="10" t="s">
        <v>1015</v>
      </c>
      <c r="C1803" s="11" t="s">
        <v>1143</v>
      </c>
      <c r="D1803" s="9"/>
      <c r="E1803" s="9">
        <v>364</v>
      </c>
      <c r="F1803" s="10" t="s">
        <v>1066</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1.5" x14ac:dyDescent="0.25">
      <c r="A1804" s="12">
        <v>1787</v>
      </c>
      <c r="B1804" s="10" t="s">
        <v>1015</v>
      </c>
      <c r="C1804" s="11" t="s">
        <v>1143</v>
      </c>
      <c r="D1804" s="9"/>
      <c r="E1804" s="9">
        <v>364</v>
      </c>
      <c r="F1804" s="10" t="s">
        <v>1066</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1.5" x14ac:dyDescent="0.25">
      <c r="A1805" s="12">
        <v>1788</v>
      </c>
      <c r="B1805" s="10" t="s">
        <v>1015</v>
      </c>
      <c r="C1805" s="11" t="s">
        <v>1143</v>
      </c>
      <c r="D1805" s="9"/>
      <c r="E1805" s="9">
        <v>364</v>
      </c>
      <c r="F1805" s="10" t="s">
        <v>1066</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1.5" x14ac:dyDescent="0.25">
      <c r="A1806" s="12">
        <v>1789</v>
      </c>
      <c r="B1806" s="10" t="s">
        <v>1015</v>
      </c>
      <c r="C1806" s="11" t="s">
        <v>1143</v>
      </c>
      <c r="D1806" s="9"/>
      <c r="E1806" s="9">
        <v>364</v>
      </c>
      <c r="F1806" s="10" t="s">
        <v>1066</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1.5" x14ac:dyDescent="0.25">
      <c r="A1807" s="12">
        <v>1790</v>
      </c>
      <c r="B1807" s="10" t="s">
        <v>1015</v>
      </c>
      <c r="C1807" s="11" t="s">
        <v>1143</v>
      </c>
      <c r="D1807" s="9"/>
      <c r="E1807" s="9">
        <v>364</v>
      </c>
      <c r="F1807" s="10" t="s">
        <v>1066</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1.5" x14ac:dyDescent="0.25">
      <c r="A1808" s="12">
        <v>1791</v>
      </c>
      <c r="B1808" s="10" t="s">
        <v>1015</v>
      </c>
      <c r="C1808" s="11" t="s">
        <v>1143</v>
      </c>
      <c r="D1808" s="9"/>
      <c r="E1808" s="9">
        <v>364</v>
      </c>
      <c r="F1808" s="10" t="s">
        <v>1066</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1.5" x14ac:dyDescent="0.25">
      <c r="A1809" s="12">
        <v>1792</v>
      </c>
      <c r="B1809" s="10" t="s">
        <v>1015</v>
      </c>
      <c r="C1809" s="11" t="s">
        <v>1143</v>
      </c>
      <c r="D1809" s="9"/>
      <c r="E1809" s="9">
        <v>364</v>
      </c>
      <c r="F1809" s="10" t="s">
        <v>1066</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1.5" x14ac:dyDescent="0.25">
      <c r="A1810" s="12">
        <v>1793</v>
      </c>
      <c r="B1810" s="10" t="s">
        <v>1015</v>
      </c>
      <c r="C1810" s="11" t="s">
        <v>1143</v>
      </c>
      <c r="D1810" s="9"/>
      <c r="E1810" s="9">
        <v>364</v>
      </c>
      <c r="F1810" s="10" t="s">
        <v>1066</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1.5" x14ac:dyDescent="0.25">
      <c r="A1811" s="12">
        <v>1794</v>
      </c>
      <c r="B1811" s="10" t="s">
        <v>1015</v>
      </c>
      <c r="C1811" s="11" t="s">
        <v>1143</v>
      </c>
      <c r="D1811" s="9"/>
      <c r="E1811" s="9">
        <v>364</v>
      </c>
      <c r="F1811" s="10" t="s">
        <v>1066</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1.5" x14ac:dyDescent="0.25">
      <c r="A1812" s="12">
        <v>1795</v>
      </c>
      <c r="B1812" s="10" t="s">
        <v>1015</v>
      </c>
      <c r="C1812" s="11" t="s">
        <v>1143</v>
      </c>
      <c r="D1812" s="9"/>
      <c r="E1812" s="9">
        <v>364</v>
      </c>
      <c r="F1812" s="10" t="s">
        <v>1066</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1.5" x14ac:dyDescent="0.25">
      <c r="A1813" s="12">
        <v>1796</v>
      </c>
      <c r="B1813" s="10" t="s">
        <v>1015</v>
      </c>
      <c r="C1813" s="11" t="s">
        <v>1143</v>
      </c>
      <c r="D1813" s="9"/>
      <c r="E1813" s="9">
        <v>364</v>
      </c>
      <c r="F1813" s="10" t="s">
        <v>1066</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1.5" x14ac:dyDescent="0.25">
      <c r="A1814" s="12">
        <v>1797</v>
      </c>
      <c r="B1814" s="10" t="s">
        <v>1015</v>
      </c>
      <c r="C1814" s="11" t="s">
        <v>1143</v>
      </c>
      <c r="D1814" s="9"/>
      <c r="E1814" s="9">
        <v>364</v>
      </c>
      <c r="F1814" s="10" t="s">
        <v>1066</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1.5" x14ac:dyDescent="0.25">
      <c r="A1815" s="12">
        <v>1798</v>
      </c>
      <c r="B1815" s="10" t="s">
        <v>1015</v>
      </c>
      <c r="C1815" s="11" t="s">
        <v>1143</v>
      </c>
      <c r="D1815" s="9"/>
      <c r="E1815" s="9">
        <v>364</v>
      </c>
      <c r="F1815" s="10" t="s">
        <v>1066</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1.5" x14ac:dyDescent="0.25">
      <c r="A1816" s="12">
        <v>1799</v>
      </c>
      <c r="B1816" s="10" t="s">
        <v>1015</v>
      </c>
      <c r="C1816" s="11" t="s">
        <v>1143</v>
      </c>
      <c r="D1816" s="9"/>
      <c r="E1816" s="9">
        <v>364</v>
      </c>
      <c r="F1816" s="10" t="s">
        <v>1066</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1.5" x14ac:dyDescent="0.25">
      <c r="A1817" s="12">
        <v>1800</v>
      </c>
      <c r="B1817" s="10" t="s">
        <v>1015</v>
      </c>
      <c r="C1817" s="11" t="s">
        <v>1143</v>
      </c>
      <c r="D1817" s="9"/>
      <c r="E1817" s="9">
        <v>364</v>
      </c>
      <c r="F1817" s="10" t="s">
        <v>1066</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1.5" x14ac:dyDescent="0.25">
      <c r="A1818" s="12">
        <v>1801</v>
      </c>
      <c r="B1818" s="10" t="s">
        <v>1015</v>
      </c>
      <c r="C1818" s="11" t="s">
        <v>1144</v>
      </c>
      <c r="D1818" s="9"/>
      <c r="E1818" s="9">
        <v>462</v>
      </c>
      <c r="F1818" s="10" t="s">
        <v>1066</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1.5" x14ac:dyDescent="0.25">
      <c r="A1819" s="12">
        <v>1802</v>
      </c>
      <c r="B1819" s="10" t="s">
        <v>1015</v>
      </c>
      <c r="C1819" s="11" t="s">
        <v>1144</v>
      </c>
      <c r="D1819" s="9"/>
      <c r="E1819" s="9">
        <v>462</v>
      </c>
      <c r="F1819" s="10" t="s">
        <v>1066</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1.5" x14ac:dyDescent="0.25">
      <c r="A1820" s="12">
        <v>1803</v>
      </c>
      <c r="B1820" s="10" t="s">
        <v>1015</v>
      </c>
      <c r="C1820" s="11" t="s">
        <v>1144</v>
      </c>
      <c r="D1820" s="9"/>
      <c r="E1820" s="9">
        <v>462</v>
      </c>
      <c r="F1820" s="10" t="s">
        <v>1066</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1.5" x14ac:dyDescent="0.25">
      <c r="A1821" s="12">
        <v>1804</v>
      </c>
      <c r="B1821" s="10" t="s">
        <v>1015</v>
      </c>
      <c r="C1821" s="11" t="s">
        <v>1144</v>
      </c>
      <c r="D1821" s="9"/>
      <c r="E1821" s="9">
        <v>462</v>
      </c>
      <c r="F1821" s="10" t="s">
        <v>1066</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1.5" x14ac:dyDescent="0.25">
      <c r="A1822" s="12">
        <v>1805</v>
      </c>
      <c r="B1822" s="10" t="s">
        <v>1015</v>
      </c>
      <c r="C1822" s="11" t="s">
        <v>1144</v>
      </c>
      <c r="D1822" s="9"/>
      <c r="E1822" s="9">
        <v>462</v>
      </c>
      <c r="F1822" s="10" t="s">
        <v>1066</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1.5" x14ac:dyDescent="0.25">
      <c r="A1823" s="12">
        <v>1806</v>
      </c>
      <c r="B1823" s="10" t="s">
        <v>1015</v>
      </c>
      <c r="C1823" s="11" t="s">
        <v>1144</v>
      </c>
      <c r="D1823" s="9"/>
      <c r="E1823" s="9">
        <v>462</v>
      </c>
      <c r="F1823" s="10" t="s">
        <v>1066</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1.5" x14ac:dyDescent="0.25">
      <c r="A1824" s="12">
        <v>1807</v>
      </c>
      <c r="B1824" s="10" t="s">
        <v>1015</v>
      </c>
      <c r="C1824" s="11" t="s">
        <v>1144</v>
      </c>
      <c r="D1824" s="9"/>
      <c r="E1824" s="9">
        <v>462</v>
      </c>
      <c r="F1824" s="10" t="s">
        <v>1066</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1.5" x14ac:dyDescent="0.25">
      <c r="A1825" s="12">
        <v>1808</v>
      </c>
      <c r="B1825" s="10" t="s">
        <v>1015</v>
      </c>
      <c r="C1825" s="11" t="s">
        <v>1144</v>
      </c>
      <c r="D1825" s="9"/>
      <c r="E1825" s="9">
        <v>462</v>
      </c>
      <c r="F1825" s="10" t="s">
        <v>1066</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1.5" x14ac:dyDescent="0.25">
      <c r="A1826" s="12">
        <v>1809</v>
      </c>
      <c r="B1826" s="10" t="s">
        <v>1015</v>
      </c>
      <c r="C1826" s="11" t="s">
        <v>1144</v>
      </c>
      <c r="D1826" s="9"/>
      <c r="E1826" s="9">
        <v>462</v>
      </c>
      <c r="F1826" s="10" t="s">
        <v>1066</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1.5" x14ac:dyDescent="0.25">
      <c r="A1827" s="12">
        <v>1810</v>
      </c>
      <c r="B1827" s="10" t="s">
        <v>1015</v>
      </c>
      <c r="C1827" s="11" t="s">
        <v>1144</v>
      </c>
      <c r="D1827" s="9"/>
      <c r="E1827" s="9">
        <v>462</v>
      </c>
      <c r="F1827" s="10" t="s">
        <v>1066</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1.5" x14ac:dyDescent="0.25">
      <c r="A1828" s="12">
        <v>1811</v>
      </c>
      <c r="B1828" s="10" t="s">
        <v>1015</v>
      </c>
      <c r="C1828" s="11" t="s">
        <v>1144</v>
      </c>
      <c r="D1828" s="9"/>
      <c r="E1828" s="9">
        <v>462</v>
      </c>
      <c r="F1828" s="10" t="s">
        <v>1066</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1.5" x14ac:dyDescent="0.25">
      <c r="A1829" s="12">
        <v>1812</v>
      </c>
      <c r="B1829" s="10" t="s">
        <v>1015</v>
      </c>
      <c r="C1829" s="11" t="s">
        <v>1144</v>
      </c>
      <c r="D1829" s="9"/>
      <c r="E1829" s="9">
        <v>462</v>
      </c>
      <c r="F1829" s="10" t="s">
        <v>1066</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1.5" x14ac:dyDescent="0.25">
      <c r="A1830" s="12">
        <v>1813</v>
      </c>
      <c r="B1830" s="10" t="s">
        <v>1015</v>
      </c>
      <c r="C1830" s="11" t="s">
        <v>1144</v>
      </c>
      <c r="D1830" s="9"/>
      <c r="E1830" s="9">
        <v>462</v>
      </c>
      <c r="F1830" s="10" t="s">
        <v>1066</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1.5" x14ac:dyDescent="0.25">
      <c r="A1831" s="12">
        <v>1814</v>
      </c>
      <c r="B1831" s="10" t="s">
        <v>1015</v>
      </c>
      <c r="C1831" s="11" t="s">
        <v>1144</v>
      </c>
      <c r="D1831" s="9"/>
      <c r="E1831" s="9">
        <v>462</v>
      </c>
      <c r="F1831" s="10" t="s">
        <v>1066</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1.5" x14ac:dyDescent="0.25">
      <c r="A1832" s="12">
        <v>1815</v>
      </c>
      <c r="B1832" s="10" t="s">
        <v>1015</v>
      </c>
      <c r="C1832" s="11" t="s">
        <v>1144</v>
      </c>
      <c r="D1832" s="9"/>
      <c r="E1832" s="9">
        <v>462</v>
      </c>
      <c r="F1832" s="10" t="s">
        <v>1066</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1.5" x14ac:dyDescent="0.25">
      <c r="A1833" s="12">
        <v>1816</v>
      </c>
      <c r="B1833" s="10" t="s">
        <v>1015</v>
      </c>
      <c r="C1833" s="11" t="s">
        <v>1145</v>
      </c>
      <c r="D1833" s="9"/>
      <c r="E1833" s="9">
        <v>524</v>
      </c>
      <c r="F1833" s="10" t="s">
        <v>1066</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1.5" x14ac:dyDescent="0.25">
      <c r="A1834" s="12">
        <v>1817</v>
      </c>
      <c r="B1834" s="10" t="s">
        <v>1015</v>
      </c>
      <c r="C1834" s="11" t="s">
        <v>1145</v>
      </c>
      <c r="D1834" s="9"/>
      <c r="E1834" s="9">
        <v>524</v>
      </c>
      <c r="F1834" s="10" t="s">
        <v>1066</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1.5" x14ac:dyDescent="0.25">
      <c r="A1835" s="12">
        <v>1818</v>
      </c>
      <c r="B1835" s="10" t="s">
        <v>1015</v>
      </c>
      <c r="C1835" s="11" t="s">
        <v>1145</v>
      </c>
      <c r="D1835" s="9"/>
      <c r="E1835" s="9">
        <v>524</v>
      </c>
      <c r="F1835" s="10" t="s">
        <v>1066</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1.5" x14ac:dyDescent="0.25">
      <c r="A1836" s="12">
        <v>1819</v>
      </c>
      <c r="B1836" s="10" t="s">
        <v>1015</v>
      </c>
      <c r="C1836" s="11" t="s">
        <v>1145</v>
      </c>
      <c r="D1836" s="9"/>
      <c r="E1836" s="9">
        <v>524</v>
      </c>
      <c r="F1836" s="10" t="s">
        <v>1066</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1.5" x14ac:dyDescent="0.25">
      <c r="A1837" s="12">
        <v>1820</v>
      </c>
      <c r="B1837" s="10" t="s">
        <v>1015</v>
      </c>
      <c r="C1837" s="11" t="s">
        <v>1145</v>
      </c>
      <c r="D1837" s="9"/>
      <c r="E1837" s="9">
        <v>524</v>
      </c>
      <c r="F1837" s="10" t="s">
        <v>1066</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1.5" x14ac:dyDescent="0.25">
      <c r="A1838" s="12">
        <v>1821</v>
      </c>
      <c r="B1838" s="10" t="s">
        <v>1015</v>
      </c>
      <c r="C1838" s="11" t="s">
        <v>1145</v>
      </c>
      <c r="D1838" s="9"/>
      <c r="E1838" s="9">
        <v>524</v>
      </c>
      <c r="F1838" s="10" t="s">
        <v>1066</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1.5" x14ac:dyDescent="0.25">
      <c r="A1839" s="12">
        <v>1822</v>
      </c>
      <c r="B1839" s="10" t="s">
        <v>1015</v>
      </c>
      <c r="C1839" s="11" t="s">
        <v>1145</v>
      </c>
      <c r="D1839" s="9"/>
      <c r="E1839" s="9">
        <v>524</v>
      </c>
      <c r="F1839" s="10" t="s">
        <v>1066</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1.5" x14ac:dyDescent="0.25">
      <c r="A1840" s="12">
        <v>1823</v>
      </c>
      <c r="B1840" s="10" t="s">
        <v>1015</v>
      </c>
      <c r="C1840" s="11" t="s">
        <v>1145</v>
      </c>
      <c r="D1840" s="9"/>
      <c r="E1840" s="9">
        <v>524</v>
      </c>
      <c r="F1840" s="10" t="s">
        <v>1066</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1.5" x14ac:dyDescent="0.25">
      <c r="A1841" s="12">
        <v>1824</v>
      </c>
      <c r="B1841" s="10" t="s">
        <v>1015</v>
      </c>
      <c r="C1841" s="11" t="s">
        <v>1145</v>
      </c>
      <c r="D1841" s="9"/>
      <c r="E1841" s="9">
        <v>524</v>
      </c>
      <c r="F1841" s="10" t="s">
        <v>1066</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1.5" x14ac:dyDescent="0.25">
      <c r="A1842" s="12">
        <v>1825</v>
      </c>
      <c r="B1842" s="10" t="s">
        <v>1015</v>
      </c>
      <c r="C1842" s="11" t="s">
        <v>1145</v>
      </c>
      <c r="D1842" s="9"/>
      <c r="E1842" s="9">
        <v>524</v>
      </c>
      <c r="F1842" s="10" t="s">
        <v>1066</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1.5" x14ac:dyDescent="0.25">
      <c r="A1843" s="12">
        <v>1826</v>
      </c>
      <c r="B1843" s="10" t="s">
        <v>1015</v>
      </c>
      <c r="C1843" s="11" t="s">
        <v>1145</v>
      </c>
      <c r="D1843" s="9"/>
      <c r="E1843" s="9">
        <v>524</v>
      </c>
      <c r="F1843" s="10" t="s">
        <v>1066</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1.5" x14ac:dyDescent="0.25">
      <c r="A1844" s="12">
        <v>1827</v>
      </c>
      <c r="B1844" s="10" t="s">
        <v>1015</v>
      </c>
      <c r="C1844" s="11" t="s">
        <v>1145</v>
      </c>
      <c r="D1844" s="9"/>
      <c r="E1844" s="9">
        <v>524</v>
      </c>
      <c r="F1844" s="10" t="s">
        <v>1066</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1.5" x14ac:dyDescent="0.25">
      <c r="A1845" s="12">
        <v>1828</v>
      </c>
      <c r="B1845" s="10" t="s">
        <v>1015</v>
      </c>
      <c r="C1845" s="11" t="s">
        <v>1145</v>
      </c>
      <c r="D1845" s="9"/>
      <c r="E1845" s="9">
        <v>524</v>
      </c>
      <c r="F1845" s="10" t="s">
        <v>1066</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1.5" x14ac:dyDescent="0.25">
      <c r="A1846" s="12">
        <v>1829</v>
      </c>
      <c r="B1846" s="10" t="s">
        <v>1015</v>
      </c>
      <c r="C1846" s="11" t="s">
        <v>1145</v>
      </c>
      <c r="D1846" s="9"/>
      <c r="E1846" s="9">
        <v>524</v>
      </c>
      <c r="F1846" s="10" t="s">
        <v>1066</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1.5" x14ac:dyDescent="0.25">
      <c r="A1847" s="12">
        <v>1830</v>
      </c>
      <c r="B1847" s="10" t="s">
        <v>1015</v>
      </c>
      <c r="C1847" s="11" t="s">
        <v>1145</v>
      </c>
      <c r="D1847" s="9"/>
      <c r="E1847" s="9">
        <v>524</v>
      </c>
      <c r="F1847" s="10" t="s">
        <v>1066</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1.5" x14ac:dyDescent="0.25">
      <c r="A1848" s="12">
        <v>1831</v>
      </c>
      <c r="B1848" s="10" t="s">
        <v>1015</v>
      </c>
      <c r="C1848" s="11" t="s">
        <v>1146</v>
      </c>
      <c r="D1848" s="9"/>
      <c r="E1848" s="9">
        <v>586</v>
      </c>
      <c r="F1848" s="10" t="s">
        <v>1066</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1.5" x14ac:dyDescent="0.25">
      <c r="A1849" s="12">
        <v>1832</v>
      </c>
      <c r="B1849" s="10" t="s">
        <v>1015</v>
      </c>
      <c r="C1849" s="11" t="s">
        <v>1146</v>
      </c>
      <c r="D1849" s="9"/>
      <c r="E1849" s="9">
        <v>586</v>
      </c>
      <c r="F1849" s="10" t="s">
        <v>1066</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1.5" x14ac:dyDescent="0.25">
      <c r="A1850" s="12">
        <v>1833</v>
      </c>
      <c r="B1850" s="10" t="s">
        <v>1015</v>
      </c>
      <c r="C1850" s="11" t="s">
        <v>1146</v>
      </c>
      <c r="D1850" s="9"/>
      <c r="E1850" s="9">
        <v>586</v>
      </c>
      <c r="F1850" s="10" t="s">
        <v>1066</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1.5" x14ac:dyDescent="0.25">
      <c r="A1851" s="12">
        <v>1834</v>
      </c>
      <c r="B1851" s="10" t="s">
        <v>1015</v>
      </c>
      <c r="C1851" s="11" t="s">
        <v>1146</v>
      </c>
      <c r="D1851" s="9"/>
      <c r="E1851" s="9">
        <v>586</v>
      </c>
      <c r="F1851" s="10" t="s">
        <v>1066</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1.5" x14ac:dyDescent="0.25">
      <c r="A1852" s="12">
        <v>1835</v>
      </c>
      <c r="B1852" s="10" t="s">
        <v>1015</v>
      </c>
      <c r="C1852" s="11" t="s">
        <v>1146</v>
      </c>
      <c r="D1852" s="9"/>
      <c r="E1852" s="9">
        <v>586</v>
      </c>
      <c r="F1852" s="10" t="s">
        <v>1066</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1.5" x14ac:dyDescent="0.25">
      <c r="A1853" s="12">
        <v>1836</v>
      </c>
      <c r="B1853" s="10" t="s">
        <v>1015</v>
      </c>
      <c r="C1853" s="11" t="s">
        <v>1146</v>
      </c>
      <c r="D1853" s="9"/>
      <c r="E1853" s="9">
        <v>586</v>
      </c>
      <c r="F1853" s="10" t="s">
        <v>1066</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1.5" x14ac:dyDescent="0.25">
      <c r="A1854" s="12">
        <v>1837</v>
      </c>
      <c r="B1854" s="10" t="s">
        <v>1015</v>
      </c>
      <c r="C1854" s="11" t="s">
        <v>1146</v>
      </c>
      <c r="D1854" s="9"/>
      <c r="E1854" s="9">
        <v>586</v>
      </c>
      <c r="F1854" s="10" t="s">
        <v>1066</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1.5" x14ac:dyDescent="0.25">
      <c r="A1855" s="12">
        <v>1838</v>
      </c>
      <c r="B1855" s="10" t="s">
        <v>1015</v>
      </c>
      <c r="C1855" s="11" t="s">
        <v>1146</v>
      </c>
      <c r="D1855" s="9"/>
      <c r="E1855" s="9">
        <v>586</v>
      </c>
      <c r="F1855" s="10" t="s">
        <v>1066</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1.5" x14ac:dyDescent="0.25">
      <c r="A1856" s="12">
        <v>1839</v>
      </c>
      <c r="B1856" s="10" t="s">
        <v>1015</v>
      </c>
      <c r="C1856" s="11" t="s">
        <v>1146</v>
      </c>
      <c r="D1856" s="9"/>
      <c r="E1856" s="9">
        <v>586</v>
      </c>
      <c r="F1856" s="10" t="s">
        <v>1066</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1.5" x14ac:dyDescent="0.25">
      <c r="A1857" s="12">
        <v>1840</v>
      </c>
      <c r="B1857" s="10" t="s">
        <v>1015</v>
      </c>
      <c r="C1857" s="11" t="s">
        <v>1146</v>
      </c>
      <c r="D1857" s="9"/>
      <c r="E1857" s="9">
        <v>586</v>
      </c>
      <c r="F1857" s="10" t="s">
        <v>1066</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1.5" x14ac:dyDescent="0.25">
      <c r="A1858" s="12">
        <v>1841</v>
      </c>
      <c r="B1858" s="10" t="s">
        <v>1015</v>
      </c>
      <c r="C1858" s="11" t="s">
        <v>1146</v>
      </c>
      <c r="D1858" s="9"/>
      <c r="E1858" s="9">
        <v>586</v>
      </c>
      <c r="F1858" s="10" t="s">
        <v>1066</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1.5" x14ac:dyDescent="0.25">
      <c r="A1859" s="12">
        <v>1842</v>
      </c>
      <c r="B1859" s="10" t="s">
        <v>1015</v>
      </c>
      <c r="C1859" s="11" t="s">
        <v>1146</v>
      </c>
      <c r="D1859" s="9"/>
      <c r="E1859" s="9">
        <v>586</v>
      </c>
      <c r="F1859" s="10" t="s">
        <v>1066</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1.5" x14ac:dyDescent="0.25">
      <c r="A1860" s="12">
        <v>1843</v>
      </c>
      <c r="B1860" s="10" t="s">
        <v>1015</v>
      </c>
      <c r="C1860" s="11" t="s">
        <v>1146</v>
      </c>
      <c r="D1860" s="9"/>
      <c r="E1860" s="9">
        <v>586</v>
      </c>
      <c r="F1860" s="10" t="s">
        <v>1066</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1.5" x14ac:dyDescent="0.25">
      <c r="A1861" s="12">
        <v>1844</v>
      </c>
      <c r="B1861" s="10" t="s">
        <v>1015</v>
      </c>
      <c r="C1861" s="11" t="s">
        <v>1146</v>
      </c>
      <c r="D1861" s="9"/>
      <c r="E1861" s="9">
        <v>586</v>
      </c>
      <c r="F1861" s="10" t="s">
        <v>1066</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1.5" x14ac:dyDescent="0.25">
      <c r="A1862" s="12">
        <v>1845</v>
      </c>
      <c r="B1862" s="10" t="s">
        <v>1015</v>
      </c>
      <c r="C1862" s="11" t="s">
        <v>1146</v>
      </c>
      <c r="D1862" s="9"/>
      <c r="E1862" s="9">
        <v>586</v>
      </c>
      <c r="F1862" s="10" t="s">
        <v>1066</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1.5" x14ac:dyDescent="0.25">
      <c r="A1863" s="12">
        <v>1846</v>
      </c>
      <c r="B1863" s="10" t="s">
        <v>1015</v>
      </c>
      <c r="C1863" s="11" t="s">
        <v>1147</v>
      </c>
      <c r="D1863" s="9"/>
      <c r="E1863" s="9">
        <v>144</v>
      </c>
      <c r="F1863" s="10" t="s">
        <v>1066</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1.5" x14ac:dyDescent="0.25">
      <c r="A1864" s="12">
        <v>1847</v>
      </c>
      <c r="B1864" s="10" t="s">
        <v>1015</v>
      </c>
      <c r="C1864" s="11" t="s">
        <v>1147</v>
      </c>
      <c r="D1864" s="9"/>
      <c r="E1864" s="9">
        <v>144</v>
      </c>
      <c r="F1864" s="10" t="s">
        <v>1066</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1.5" x14ac:dyDescent="0.25">
      <c r="A1865" s="12">
        <v>1848</v>
      </c>
      <c r="B1865" s="10" t="s">
        <v>1015</v>
      </c>
      <c r="C1865" s="11" t="s">
        <v>1147</v>
      </c>
      <c r="D1865" s="9"/>
      <c r="E1865" s="9">
        <v>144</v>
      </c>
      <c r="F1865" s="10" t="s">
        <v>1066</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1.5" x14ac:dyDescent="0.25">
      <c r="A1866" s="12">
        <v>1849</v>
      </c>
      <c r="B1866" s="10" t="s">
        <v>1015</v>
      </c>
      <c r="C1866" s="11" t="s">
        <v>1147</v>
      </c>
      <c r="D1866" s="9"/>
      <c r="E1866" s="9">
        <v>144</v>
      </c>
      <c r="F1866" s="10" t="s">
        <v>1066</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1.5" x14ac:dyDescent="0.25">
      <c r="A1867" s="12">
        <v>1850</v>
      </c>
      <c r="B1867" s="10" t="s">
        <v>1015</v>
      </c>
      <c r="C1867" s="11" t="s">
        <v>1147</v>
      </c>
      <c r="D1867" s="9"/>
      <c r="E1867" s="9">
        <v>144</v>
      </c>
      <c r="F1867" s="10" t="s">
        <v>1066</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1.5" x14ac:dyDescent="0.25">
      <c r="A1868" s="12">
        <v>1851</v>
      </c>
      <c r="B1868" s="10" t="s">
        <v>1015</v>
      </c>
      <c r="C1868" s="11" t="s">
        <v>1147</v>
      </c>
      <c r="D1868" s="9"/>
      <c r="E1868" s="9">
        <v>144</v>
      </c>
      <c r="F1868" s="10" t="s">
        <v>1066</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1.5" x14ac:dyDescent="0.25">
      <c r="A1869" s="12">
        <v>1852</v>
      </c>
      <c r="B1869" s="10" t="s">
        <v>1015</v>
      </c>
      <c r="C1869" s="11" t="s">
        <v>1147</v>
      </c>
      <c r="D1869" s="9"/>
      <c r="E1869" s="9">
        <v>144</v>
      </c>
      <c r="F1869" s="10" t="s">
        <v>1066</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1.5" x14ac:dyDescent="0.25">
      <c r="A1870" s="12">
        <v>1853</v>
      </c>
      <c r="B1870" s="10" t="s">
        <v>1015</v>
      </c>
      <c r="C1870" s="11" t="s">
        <v>1147</v>
      </c>
      <c r="D1870" s="9"/>
      <c r="E1870" s="9">
        <v>144</v>
      </c>
      <c r="F1870" s="10" t="s">
        <v>1066</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1.5" x14ac:dyDescent="0.25">
      <c r="A1871" s="12">
        <v>1854</v>
      </c>
      <c r="B1871" s="10" t="s">
        <v>1015</v>
      </c>
      <c r="C1871" s="11" t="s">
        <v>1147</v>
      </c>
      <c r="D1871" s="9"/>
      <c r="E1871" s="9">
        <v>144</v>
      </c>
      <c r="F1871" s="10" t="s">
        <v>1066</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1.5" x14ac:dyDescent="0.25">
      <c r="A1872" s="12">
        <v>1855</v>
      </c>
      <c r="B1872" s="10" t="s">
        <v>1015</v>
      </c>
      <c r="C1872" s="11" t="s">
        <v>1147</v>
      </c>
      <c r="D1872" s="9"/>
      <c r="E1872" s="9">
        <v>144</v>
      </c>
      <c r="F1872" s="10" t="s">
        <v>1066</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1.5" x14ac:dyDescent="0.25">
      <c r="A1873" s="12">
        <v>1856</v>
      </c>
      <c r="B1873" s="10" t="s">
        <v>1015</v>
      </c>
      <c r="C1873" s="11" t="s">
        <v>1147</v>
      </c>
      <c r="D1873" s="9"/>
      <c r="E1873" s="9">
        <v>144</v>
      </c>
      <c r="F1873" s="10" t="s">
        <v>1066</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1.5" x14ac:dyDescent="0.25">
      <c r="A1874" s="12">
        <v>1857</v>
      </c>
      <c r="B1874" s="10" t="s">
        <v>1015</v>
      </c>
      <c r="C1874" s="11" t="s">
        <v>1147</v>
      </c>
      <c r="D1874" s="9"/>
      <c r="E1874" s="9">
        <v>144</v>
      </c>
      <c r="F1874" s="10" t="s">
        <v>1066</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1.5" x14ac:dyDescent="0.25">
      <c r="A1875" s="12">
        <v>1858</v>
      </c>
      <c r="B1875" s="10" t="s">
        <v>1015</v>
      </c>
      <c r="C1875" s="11" t="s">
        <v>1147</v>
      </c>
      <c r="D1875" s="9"/>
      <c r="E1875" s="9">
        <v>144</v>
      </c>
      <c r="F1875" s="10" t="s">
        <v>1066</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1.5" x14ac:dyDescent="0.25">
      <c r="A1876" s="12">
        <v>1859</v>
      </c>
      <c r="B1876" s="10" t="s">
        <v>1015</v>
      </c>
      <c r="C1876" s="11" t="s">
        <v>1147</v>
      </c>
      <c r="D1876" s="9"/>
      <c r="E1876" s="9">
        <v>144</v>
      </c>
      <c r="F1876" s="10" t="s">
        <v>1066</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1.5" x14ac:dyDescent="0.25">
      <c r="A1877" s="12">
        <v>1860</v>
      </c>
      <c r="B1877" s="10" t="s">
        <v>1015</v>
      </c>
      <c r="C1877" s="11" t="s">
        <v>1147</v>
      </c>
      <c r="D1877" s="9"/>
      <c r="E1877" s="9">
        <v>144</v>
      </c>
      <c r="F1877" s="10" t="s">
        <v>1066</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1.5" x14ac:dyDescent="0.25">
      <c r="A1878" s="28">
        <v>1861</v>
      </c>
      <c r="B1878" s="26" t="s">
        <v>1015</v>
      </c>
      <c r="C1878" s="27" t="s">
        <v>1148</v>
      </c>
      <c r="D1878" s="25"/>
      <c r="E1878" s="25">
        <v>1832</v>
      </c>
      <c r="F1878" s="26" t="s">
        <v>1063</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1.5" x14ac:dyDescent="0.25">
      <c r="A1879" s="28">
        <v>1862</v>
      </c>
      <c r="B1879" s="26" t="s">
        <v>1015</v>
      </c>
      <c r="C1879" s="27" t="s">
        <v>1148</v>
      </c>
      <c r="D1879" s="25"/>
      <c r="E1879" s="25">
        <v>1832</v>
      </c>
      <c r="F1879" s="26" t="s">
        <v>1063</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1.5" x14ac:dyDescent="0.25">
      <c r="A1880" s="28">
        <v>1863</v>
      </c>
      <c r="B1880" s="26" t="s">
        <v>1015</v>
      </c>
      <c r="C1880" s="27" t="s">
        <v>1148</v>
      </c>
      <c r="D1880" s="25"/>
      <c r="E1880" s="25">
        <v>1832</v>
      </c>
      <c r="F1880" s="26" t="s">
        <v>1063</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1.5" x14ac:dyDescent="0.25">
      <c r="A1881" s="28">
        <v>1864</v>
      </c>
      <c r="B1881" s="26" t="s">
        <v>1015</v>
      </c>
      <c r="C1881" s="27" t="s">
        <v>1148</v>
      </c>
      <c r="D1881" s="25"/>
      <c r="E1881" s="25">
        <v>1832</v>
      </c>
      <c r="F1881" s="26" t="s">
        <v>1063</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1.5" x14ac:dyDescent="0.25">
      <c r="A1882" s="28">
        <v>1865</v>
      </c>
      <c r="B1882" s="26" t="s">
        <v>1015</v>
      </c>
      <c r="C1882" s="27" t="s">
        <v>1148</v>
      </c>
      <c r="D1882" s="25"/>
      <c r="E1882" s="25">
        <v>1832</v>
      </c>
      <c r="F1882" s="26" t="s">
        <v>1063</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1.5" x14ac:dyDescent="0.25">
      <c r="A1883" s="28">
        <v>1866</v>
      </c>
      <c r="B1883" s="26" t="s">
        <v>1015</v>
      </c>
      <c r="C1883" s="27" t="s">
        <v>1148</v>
      </c>
      <c r="D1883" s="25"/>
      <c r="E1883" s="25">
        <v>1832</v>
      </c>
      <c r="F1883" s="26" t="s">
        <v>1063</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1.5" x14ac:dyDescent="0.25">
      <c r="A1884" s="28">
        <v>1867</v>
      </c>
      <c r="B1884" s="26" t="s">
        <v>1015</v>
      </c>
      <c r="C1884" s="27" t="s">
        <v>1148</v>
      </c>
      <c r="D1884" s="25"/>
      <c r="E1884" s="25">
        <v>1832</v>
      </c>
      <c r="F1884" s="26" t="s">
        <v>1063</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1.5" x14ac:dyDescent="0.25">
      <c r="A1885" s="28">
        <v>1868</v>
      </c>
      <c r="B1885" s="26" t="s">
        <v>1015</v>
      </c>
      <c r="C1885" s="27" t="s">
        <v>1148</v>
      </c>
      <c r="D1885" s="25"/>
      <c r="E1885" s="25">
        <v>1832</v>
      </c>
      <c r="F1885" s="26" t="s">
        <v>1063</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1.5" x14ac:dyDescent="0.25">
      <c r="A1886" s="28">
        <v>1869</v>
      </c>
      <c r="B1886" s="26" t="s">
        <v>1015</v>
      </c>
      <c r="C1886" s="27" t="s">
        <v>1148</v>
      </c>
      <c r="D1886" s="25"/>
      <c r="E1886" s="25">
        <v>1832</v>
      </c>
      <c r="F1886" s="26" t="s">
        <v>1063</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1.5" x14ac:dyDescent="0.25">
      <c r="A1887" s="28">
        <v>1870</v>
      </c>
      <c r="B1887" s="26" t="s">
        <v>1015</v>
      </c>
      <c r="C1887" s="27" t="s">
        <v>1148</v>
      </c>
      <c r="D1887" s="25"/>
      <c r="E1887" s="25">
        <v>1832</v>
      </c>
      <c r="F1887" s="26" t="s">
        <v>1063</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1.5" x14ac:dyDescent="0.25">
      <c r="A1888" s="28">
        <v>1871</v>
      </c>
      <c r="B1888" s="26" t="s">
        <v>1015</v>
      </c>
      <c r="C1888" s="27" t="s">
        <v>1148</v>
      </c>
      <c r="D1888" s="25"/>
      <c r="E1888" s="25">
        <v>1832</v>
      </c>
      <c r="F1888" s="26" t="s">
        <v>1063</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1.5" x14ac:dyDescent="0.25">
      <c r="A1889" s="28">
        <v>1872</v>
      </c>
      <c r="B1889" s="26" t="s">
        <v>1015</v>
      </c>
      <c r="C1889" s="27" t="s">
        <v>1148</v>
      </c>
      <c r="D1889" s="25"/>
      <c r="E1889" s="25">
        <v>1832</v>
      </c>
      <c r="F1889" s="26" t="s">
        <v>1063</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1.5" x14ac:dyDescent="0.25">
      <c r="A1890" s="28">
        <v>1873</v>
      </c>
      <c r="B1890" s="26" t="s">
        <v>1015</v>
      </c>
      <c r="C1890" s="27" t="s">
        <v>1148</v>
      </c>
      <c r="D1890" s="25"/>
      <c r="E1890" s="25">
        <v>1832</v>
      </c>
      <c r="F1890" s="26" t="s">
        <v>1063</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1.5" x14ac:dyDescent="0.25">
      <c r="A1891" s="28">
        <v>1874</v>
      </c>
      <c r="B1891" s="26" t="s">
        <v>1015</v>
      </c>
      <c r="C1891" s="27" t="s">
        <v>1148</v>
      </c>
      <c r="D1891" s="25"/>
      <c r="E1891" s="25">
        <v>1832</v>
      </c>
      <c r="F1891" s="26" t="s">
        <v>1063</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1.5" x14ac:dyDescent="0.25">
      <c r="A1892" s="28">
        <v>1875</v>
      </c>
      <c r="B1892" s="26" t="s">
        <v>1015</v>
      </c>
      <c r="C1892" s="27" t="s">
        <v>1148</v>
      </c>
      <c r="D1892" s="25"/>
      <c r="E1892" s="25">
        <v>1832</v>
      </c>
      <c r="F1892" s="26" t="s">
        <v>1063</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1.5" x14ac:dyDescent="0.25">
      <c r="A1893" s="23">
        <v>1876</v>
      </c>
      <c r="B1893" s="21" t="s">
        <v>1015</v>
      </c>
      <c r="C1893" s="29" t="s">
        <v>1149</v>
      </c>
      <c r="D1893" s="20"/>
      <c r="E1893" s="20">
        <v>906</v>
      </c>
      <c r="F1893" s="21" t="s">
        <v>1065</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1.5" x14ac:dyDescent="0.25">
      <c r="A1894" s="23">
        <v>1877</v>
      </c>
      <c r="B1894" s="21" t="s">
        <v>1015</v>
      </c>
      <c r="C1894" s="29" t="s">
        <v>1149</v>
      </c>
      <c r="D1894" s="20"/>
      <c r="E1894" s="20">
        <v>906</v>
      </c>
      <c r="F1894" s="21" t="s">
        <v>1065</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1.5" x14ac:dyDescent="0.25">
      <c r="A1895" s="23">
        <v>1878</v>
      </c>
      <c r="B1895" s="21" t="s">
        <v>1015</v>
      </c>
      <c r="C1895" s="29" t="s">
        <v>1149</v>
      </c>
      <c r="D1895" s="20"/>
      <c r="E1895" s="20">
        <v>906</v>
      </c>
      <c r="F1895" s="21" t="s">
        <v>1065</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1.5" x14ac:dyDescent="0.25">
      <c r="A1896" s="23">
        <v>1879</v>
      </c>
      <c r="B1896" s="21" t="s">
        <v>1015</v>
      </c>
      <c r="C1896" s="29" t="s">
        <v>1149</v>
      </c>
      <c r="D1896" s="20"/>
      <c r="E1896" s="20">
        <v>906</v>
      </c>
      <c r="F1896" s="21" t="s">
        <v>1065</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1.5" x14ac:dyDescent="0.25">
      <c r="A1897" s="23">
        <v>1880</v>
      </c>
      <c r="B1897" s="21" t="s">
        <v>1015</v>
      </c>
      <c r="C1897" s="29" t="s">
        <v>1149</v>
      </c>
      <c r="D1897" s="20"/>
      <c r="E1897" s="20">
        <v>906</v>
      </c>
      <c r="F1897" s="21" t="s">
        <v>1065</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1.5" x14ac:dyDescent="0.25">
      <c r="A1898" s="23">
        <v>1881</v>
      </c>
      <c r="B1898" s="21" t="s">
        <v>1015</v>
      </c>
      <c r="C1898" s="29" t="s">
        <v>1149</v>
      </c>
      <c r="D1898" s="20"/>
      <c r="E1898" s="20">
        <v>906</v>
      </c>
      <c r="F1898" s="21" t="s">
        <v>1065</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1.5" x14ac:dyDescent="0.25">
      <c r="A1899" s="23">
        <v>1882</v>
      </c>
      <c r="B1899" s="21" t="s">
        <v>1015</v>
      </c>
      <c r="C1899" s="29" t="s">
        <v>1149</v>
      </c>
      <c r="D1899" s="20"/>
      <c r="E1899" s="20">
        <v>906</v>
      </c>
      <c r="F1899" s="21" t="s">
        <v>1065</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1.5" x14ac:dyDescent="0.25">
      <c r="A1900" s="23">
        <v>1883</v>
      </c>
      <c r="B1900" s="21" t="s">
        <v>1015</v>
      </c>
      <c r="C1900" s="29" t="s">
        <v>1149</v>
      </c>
      <c r="D1900" s="20"/>
      <c r="E1900" s="20">
        <v>906</v>
      </c>
      <c r="F1900" s="21" t="s">
        <v>1065</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1.5" x14ac:dyDescent="0.25">
      <c r="A1901" s="23">
        <v>1884</v>
      </c>
      <c r="B1901" s="21" t="s">
        <v>1015</v>
      </c>
      <c r="C1901" s="29" t="s">
        <v>1149</v>
      </c>
      <c r="D1901" s="20"/>
      <c r="E1901" s="20">
        <v>906</v>
      </c>
      <c r="F1901" s="21" t="s">
        <v>1065</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1.5" x14ac:dyDescent="0.25">
      <c r="A1902" s="23">
        <v>1885</v>
      </c>
      <c r="B1902" s="21" t="s">
        <v>1015</v>
      </c>
      <c r="C1902" s="29" t="s">
        <v>1149</v>
      </c>
      <c r="D1902" s="20"/>
      <c r="E1902" s="20">
        <v>906</v>
      </c>
      <c r="F1902" s="21" t="s">
        <v>1065</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1.5" x14ac:dyDescent="0.25">
      <c r="A1903" s="23">
        <v>1886</v>
      </c>
      <c r="B1903" s="21" t="s">
        <v>1015</v>
      </c>
      <c r="C1903" s="29" t="s">
        <v>1149</v>
      </c>
      <c r="D1903" s="20"/>
      <c r="E1903" s="20">
        <v>906</v>
      </c>
      <c r="F1903" s="21" t="s">
        <v>1065</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1.5" x14ac:dyDescent="0.25">
      <c r="A1904" s="23">
        <v>1887</v>
      </c>
      <c r="B1904" s="21" t="s">
        <v>1015</v>
      </c>
      <c r="C1904" s="29" t="s">
        <v>1149</v>
      </c>
      <c r="D1904" s="20"/>
      <c r="E1904" s="20">
        <v>906</v>
      </c>
      <c r="F1904" s="21" t="s">
        <v>1065</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1.5" x14ac:dyDescent="0.25">
      <c r="A1905" s="23">
        <v>1888</v>
      </c>
      <c r="B1905" s="21" t="s">
        <v>1015</v>
      </c>
      <c r="C1905" s="29" t="s">
        <v>1149</v>
      </c>
      <c r="D1905" s="20"/>
      <c r="E1905" s="20">
        <v>906</v>
      </c>
      <c r="F1905" s="21" t="s">
        <v>1065</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1.5" x14ac:dyDescent="0.25">
      <c r="A1906" s="23">
        <v>1889</v>
      </c>
      <c r="B1906" s="21" t="s">
        <v>1015</v>
      </c>
      <c r="C1906" s="29" t="s">
        <v>1149</v>
      </c>
      <c r="D1906" s="20"/>
      <c r="E1906" s="20">
        <v>906</v>
      </c>
      <c r="F1906" s="21" t="s">
        <v>1065</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1.5" x14ac:dyDescent="0.25">
      <c r="A1907" s="23">
        <v>1890</v>
      </c>
      <c r="B1907" s="21" t="s">
        <v>1015</v>
      </c>
      <c r="C1907" s="29" t="s">
        <v>1149</v>
      </c>
      <c r="D1907" s="20"/>
      <c r="E1907" s="20">
        <v>906</v>
      </c>
      <c r="F1907" s="21" t="s">
        <v>1065</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1.5" x14ac:dyDescent="0.25">
      <c r="A1908" s="12">
        <v>1891</v>
      </c>
      <c r="B1908" s="10" t="s">
        <v>1015</v>
      </c>
      <c r="C1908" s="11" t="s">
        <v>1150</v>
      </c>
      <c r="D1908" s="9">
        <v>8</v>
      </c>
      <c r="E1908" s="9">
        <v>156</v>
      </c>
      <c r="F1908" s="10" t="s">
        <v>1066</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1.5" x14ac:dyDescent="0.25">
      <c r="A1909" s="12">
        <v>1892</v>
      </c>
      <c r="B1909" s="10" t="s">
        <v>1015</v>
      </c>
      <c r="C1909" s="11" t="s">
        <v>1150</v>
      </c>
      <c r="D1909" s="9">
        <v>8</v>
      </c>
      <c r="E1909" s="9">
        <v>156</v>
      </c>
      <c r="F1909" s="10" t="s">
        <v>1066</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1.5" x14ac:dyDescent="0.25">
      <c r="A1910" s="12">
        <v>1893</v>
      </c>
      <c r="B1910" s="10" t="s">
        <v>1015</v>
      </c>
      <c r="C1910" s="11" t="s">
        <v>1150</v>
      </c>
      <c r="D1910" s="9">
        <v>8</v>
      </c>
      <c r="E1910" s="9">
        <v>156</v>
      </c>
      <c r="F1910" s="10" t="s">
        <v>1066</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1.5" x14ac:dyDescent="0.25">
      <c r="A1911" s="12">
        <v>1894</v>
      </c>
      <c r="B1911" s="10" t="s">
        <v>1015</v>
      </c>
      <c r="C1911" s="11" t="s">
        <v>1150</v>
      </c>
      <c r="D1911" s="9">
        <v>8</v>
      </c>
      <c r="E1911" s="9">
        <v>156</v>
      </c>
      <c r="F1911" s="10" t="s">
        <v>1066</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1.5" x14ac:dyDescent="0.25">
      <c r="A1912" s="12">
        <v>1895</v>
      </c>
      <c r="B1912" s="10" t="s">
        <v>1015</v>
      </c>
      <c r="C1912" s="11" t="s">
        <v>1150</v>
      </c>
      <c r="D1912" s="9">
        <v>8</v>
      </c>
      <c r="E1912" s="9">
        <v>156</v>
      </c>
      <c r="F1912" s="10" t="s">
        <v>1066</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1.5" x14ac:dyDescent="0.25">
      <c r="A1913" s="12">
        <v>1896</v>
      </c>
      <c r="B1913" s="10" t="s">
        <v>1015</v>
      </c>
      <c r="C1913" s="11" t="s">
        <v>1150</v>
      </c>
      <c r="D1913" s="9">
        <v>8</v>
      </c>
      <c r="E1913" s="9">
        <v>156</v>
      </c>
      <c r="F1913" s="10" t="s">
        <v>1066</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1.5" x14ac:dyDescent="0.25">
      <c r="A1914" s="12">
        <v>1897</v>
      </c>
      <c r="B1914" s="10" t="s">
        <v>1015</v>
      </c>
      <c r="C1914" s="11" t="s">
        <v>1150</v>
      </c>
      <c r="D1914" s="9">
        <v>8</v>
      </c>
      <c r="E1914" s="9">
        <v>156</v>
      </c>
      <c r="F1914" s="10" t="s">
        <v>1066</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1.5" x14ac:dyDescent="0.25">
      <c r="A1915" s="12">
        <v>1898</v>
      </c>
      <c r="B1915" s="10" t="s">
        <v>1015</v>
      </c>
      <c r="C1915" s="11" t="s">
        <v>1150</v>
      </c>
      <c r="D1915" s="9">
        <v>8</v>
      </c>
      <c r="E1915" s="9">
        <v>156</v>
      </c>
      <c r="F1915" s="10" t="s">
        <v>1066</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1.5" x14ac:dyDescent="0.25">
      <c r="A1916" s="12">
        <v>1899</v>
      </c>
      <c r="B1916" s="10" t="s">
        <v>1015</v>
      </c>
      <c r="C1916" s="11" t="s">
        <v>1150</v>
      </c>
      <c r="D1916" s="9">
        <v>8</v>
      </c>
      <c r="E1916" s="9">
        <v>156</v>
      </c>
      <c r="F1916" s="10" t="s">
        <v>1066</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1.5" x14ac:dyDescent="0.25">
      <c r="A1917" s="12">
        <v>1900</v>
      </c>
      <c r="B1917" s="10" t="s">
        <v>1015</v>
      </c>
      <c r="C1917" s="11" t="s">
        <v>1150</v>
      </c>
      <c r="D1917" s="9">
        <v>8</v>
      </c>
      <c r="E1917" s="9">
        <v>156</v>
      </c>
      <c r="F1917" s="10" t="s">
        <v>1066</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1.5" x14ac:dyDescent="0.25">
      <c r="A1918" s="12">
        <v>1901</v>
      </c>
      <c r="B1918" s="10" t="s">
        <v>1015</v>
      </c>
      <c r="C1918" s="11" t="s">
        <v>1150</v>
      </c>
      <c r="D1918" s="9">
        <v>8</v>
      </c>
      <c r="E1918" s="9">
        <v>156</v>
      </c>
      <c r="F1918" s="10" t="s">
        <v>1066</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1.5" x14ac:dyDescent="0.25">
      <c r="A1919" s="12">
        <v>1902</v>
      </c>
      <c r="B1919" s="10" t="s">
        <v>1015</v>
      </c>
      <c r="C1919" s="11" t="s">
        <v>1150</v>
      </c>
      <c r="D1919" s="9">
        <v>8</v>
      </c>
      <c r="E1919" s="9">
        <v>156</v>
      </c>
      <c r="F1919" s="10" t="s">
        <v>1066</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1.5" x14ac:dyDescent="0.25">
      <c r="A1920" s="12">
        <v>1903</v>
      </c>
      <c r="B1920" s="10" t="s">
        <v>1015</v>
      </c>
      <c r="C1920" s="11" t="s">
        <v>1150</v>
      </c>
      <c r="D1920" s="9">
        <v>8</v>
      </c>
      <c r="E1920" s="9">
        <v>156</v>
      </c>
      <c r="F1920" s="10" t="s">
        <v>1066</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1.5" x14ac:dyDescent="0.25">
      <c r="A1921" s="12">
        <v>1904</v>
      </c>
      <c r="B1921" s="10" t="s">
        <v>1015</v>
      </c>
      <c r="C1921" s="11" t="s">
        <v>1150</v>
      </c>
      <c r="D1921" s="9">
        <v>8</v>
      </c>
      <c r="E1921" s="9">
        <v>156</v>
      </c>
      <c r="F1921" s="10" t="s">
        <v>1066</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1.5" x14ac:dyDescent="0.25">
      <c r="A1922" s="12">
        <v>1905</v>
      </c>
      <c r="B1922" s="10" t="s">
        <v>1015</v>
      </c>
      <c r="C1922" s="11" t="s">
        <v>1150</v>
      </c>
      <c r="D1922" s="9">
        <v>8</v>
      </c>
      <c r="E1922" s="9">
        <v>156</v>
      </c>
      <c r="F1922" s="10" t="s">
        <v>1066</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1.5" x14ac:dyDescent="0.25">
      <c r="A1923" s="12">
        <v>1906</v>
      </c>
      <c r="B1923" s="10" t="s">
        <v>1015</v>
      </c>
      <c r="C1923" s="11" t="s">
        <v>1151</v>
      </c>
      <c r="D1923" s="9">
        <v>9</v>
      </c>
      <c r="E1923" s="9">
        <v>344</v>
      </c>
      <c r="F1923" s="10" t="s">
        <v>1066</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1.5" x14ac:dyDescent="0.25">
      <c r="A1924" s="12">
        <v>1907</v>
      </c>
      <c r="B1924" s="10" t="s">
        <v>1015</v>
      </c>
      <c r="C1924" s="11" t="s">
        <v>1151</v>
      </c>
      <c r="D1924" s="9">
        <v>9</v>
      </c>
      <c r="E1924" s="9">
        <v>344</v>
      </c>
      <c r="F1924" s="10" t="s">
        <v>1066</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1.5" x14ac:dyDescent="0.25">
      <c r="A1925" s="12">
        <v>1908</v>
      </c>
      <c r="B1925" s="10" t="s">
        <v>1015</v>
      </c>
      <c r="C1925" s="11" t="s">
        <v>1151</v>
      </c>
      <c r="D1925" s="9">
        <v>9</v>
      </c>
      <c r="E1925" s="9">
        <v>344</v>
      </c>
      <c r="F1925" s="10" t="s">
        <v>1066</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1.5" x14ac:dyDescent="0.25">
      <c r="A1926" s="12">
        <v>1909</v>
      </c>
      <c r="B1926" s="10" t="s">
        <v>1015</v>
      </c>
      <c r="C1926" s="11" t="s">
        <v>1151</v>
      </c>
      <c r="D1926" s="9">
        <v>9</v>
      </c>
      <c r="E1926" s="9">
        <v>344</v>
      </c>
      <c r="F1926" s="10" t="s">
        <v>1066</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1.5" x14ac:dyDescent="0.25">
      <c r="A1927" s="12">
        <v>1910</v>
      </c>
      <c r="B1927" s="10" t="s">
        <v>1015</v>
      </c>
      <c r="C1927" s="11" t="s">
        <v>1151</v>
      </c>
      <c r="D1927" s="9">
        <v>9</v>
      </c>
      <c r="E1927" s="9">
        <v>344</v>
      </c>
      <c r="F1927" s="10" t="s">
        <v>1066</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1.5" x14ac:dyDescent="0.25">
      <c r="A1928" s="12">
        <v>1911</v>
      </c>
      <c r="B1928" s="10" t="s">
        <v>1015</v>
      </c>
      <c r="C1928" s="11" t="s">
        <v>1151</v>
      </c>
      <c r="D1928" s="9">
        <v>9</v>
      </c>
      <c r="E1928" s="9">
        <v>344</v>
      </c>
      <c r="F1928" s="10" t="s">
        <v>1066</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1.5" x14ac:dyDescent="0.25">
      <c r="A1929" s="12">
        <v>1912</v>
      </c>
      <c r="B1929" s="10" t="s">
        <v>1015</v>
      </c>
      <c r="C1929" s="11" t="s">
        <v>1151</v>
      </c>
      <c r="D1929" s="9">
        <v>9</v>
      </c>
      <c r="E1929" s="9">
        <v>344</v>
      </c>
      <c r="F1929" s="10" t="s">
        <v>1066</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1.5" x14ac:dyDescent="0.25">
      <c r="A1930" s="12">
        <v>1913</v>
      </c>
      <c r="B1930" s="10" t="s">
        <v>1015</v>
      </c>
      <c r="C1930" s="11" t="s">
        <v>1151</v>
      </c>
      <c r="D1930" s="9">
        <v>9</v>
      </c>
      <c r="E1930" s="9">
        <v>344</v>
      </c>
      <c r="F1930" s="10" t="s">
        <v>1066</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1.5" x14ac:dyDescent="0.25">
      <c r="A1931" s="12">
        <v>1914</v>
      </c>
      <c r="B1931" s="10" t="s">
        <v>1015</v>
      </c>
      <c r="C1931" s="11" t="s">
        <v>1151</v>
      </c>
      <c r="D1931" s="9">
        <v>9</v>
      </c>
      <c r="E1931" s="9">
        <v>344</v>
      </c>
      <c r="F1931" s="10" t="s">
        <v>1066</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1.5" x14ac:dyDescent="0.25">
      <c r="A1932" s="12">
        <v>1915</v>
      </c>
      <c r="B1932" s="10" t="s">
        <v>1015</v>
      </c>
      <c r="C1932" s="11" t="s">
        <v>1151</v>
      </c>
      <c r="D1932" s="9">
        <v>9</v>
      </c>
      <c r="E1932" s="9">
        <v>344</v>
      </c>
      <c r="F1932" s="10" t="s">
        <v>1066</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1.5" x14ac:dyDescent="0.25">
      <c r="A1933" s="12">
        <v>1916</v>
      </c>
      <c r="B1933" s="10" t="s">
        <v>1015</v>
      </c>
      <c r="C1933" s="11" t="s">
        <v>1151</v>
      </c>
      <c r="D1933" s="9">
        <v>9</v>
      </c>
      <c r="E1933" s="9">
        <v>344</v>
      </c>
      <c r="F1933" s="10" t="s">
        <v>1066</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1.5" x14ac:dyDescent="0.25">
      <c r="A1934" s="12">
        <v>1917</v>
      </c>
      <c r="B1934" s="10" t="s">
        <v>1015</v>
      </c>
      <c r="C1934" s="11" t="s">
        <v>1151</v>
      </c>
      <c r="D1934" s="9">
        <v>9</v>
      </c>
      <c r="E1934" s="9">
        <v>344</v>
      </c>
      <c r="F1934" s="10" t="s">
        <v>1066</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1.5" x14ac:dyDescent="0.25">
      <c r="A1935" s="12">
        <v>1918</v>
      </c>
      <c r="B1935" s="10" t="s">
        <v>1015</v>
      </c>
      <c r="C1935" s="11" t="s">
        <v>1151</v>
      </c>
      <c r="D1935" s="9">
        <v>9</v>
      </c>
      <c r="E1935" s="9">
        <v>344</v>
      </c>
      <c r="F1935" s="10" t="s">
        <v>1066</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1.5" x14ac:dyDescent="0.25">
      <c r="A1936" s="12">
        <v>1919</v>
      </c>
      <c r="B1936" s="10" t="s">
        <v>1015</v>
      </c>
      <c r="C1936" s="11" t="s">
        <v>1151</v>
      </c>
      <c r="D1936" s="9">
        <v>9</v>
      </c>
      <c r="E1936" s="9">
        <v>344</v>
      </c>
      <c r="F1936" s="10" t="s">
        <v>1066</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1.5" x14ac:dyDescent="0.25">
      <c r="A1937" s="12">
        <v>1920</v>
      </c>
      <c r="B1937" s="10" t="s">
        <v>1015</v>
      </c>
      <c r="C1937" s="11" t="s">
        <v>1151</v>
      </c>
      <c r="D1937" s="9">
        <v>9</v>
      </c>
      <c r="E1937" s="9">
        <v>344</v>
      </c>
      <c r="F1937" s="10" t="s">
        <v>1066</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1.5" x14ac:dyDescent="0.25">
      <c r="A1938" s="12">
        <v>1921</v>
      </c>
      <c r="B1938" s="10" t="s">
        <v>1015</v>
      </c>
      <c r="C1938" s="11" t="s">
        <v>1152</v>
      </c>
      <c r="D1938" s="9">
        <v>10</v>
      </c>
      <c r="E1938" s="9">
        <v>446</v>
      </c>
      <c r="F1938" s="10" t="s">
        <v>1066</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1.5" x14ac:dyDescent="0.25">
      <c r="A1939" s="12">
        <v>1922</v>
      </c>
      <c r="B1939" s="10" t="s">
        <v>1015</v>
      </c>
      <c r="C1939" s="11" t="s">
        <v>1152</v>
      </c>
      <c r="D1939" s="9">
        <v>10</v>
      </c>
      <c r="E1939" s="9">
        <v>446</v>
      </c>
      <c r="F1939" s="10" t="s">
        <v>1066</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1.5" x14ac:dyDescent="0.25">
      <c r="A1940" s="12">
        <v>1923</v>
      </c>
      <c r="B1940" s="10" t="s">
        <v>1015</v>
      </c>
      <c r="C1940" s="11" t="s">
        <v>1152</v>
      </c>
      <c r="D1940" s="9">
        <v>10</v>
      </c>
      <c r="E1940" s="9">
        <v>446</v>
      </c>
      <c r="F1940" s="10" t="s">
        <v>1066</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1.5" x14ac:dyDescent="0.25">
      <c r="A1941" s="12">
        <v>1924</v>
      </c>
      <c r="B1941" s="10" t="s">
        <v>1015</v>
      </c>
      <c r="C1941" s="11" t="s">
        <v>1152</v>
      </c>
      <c r="D1941" s="9">
        <v>10</v>
      </c>
      <c r="E1941" s="9">
        <v>446</v>
      </c>
      <c r="F1941" s="10" t="s">
        <v>1066</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1.5" x14ac:dyDescent="0.25">
      <c r="A1942" s="12">
        <v>1925</v>
      </c>
      <c r="B1942" s="10" t="s">
        <v>1015</v>
      </c>
      <c r="C1942" s="11" t="s">
        <v>1152</v>
      </c>
      <c r="D1942" s="9">
        <v>10</v>
      </c>
      <c r="E1942" s="9">
        <v>446</v>
      </c>
      <c r="F1942" s="10" t="s">
        <v>1066</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1.5" x14ac:dyDescent="0.25">
      <c r="A1943" s="12">
        <v>1926</v>
      </c>
      <c r="B1943" s="10" t="s">
        <v>1015</v>
      </c>
      <c r="C1943" s="11" t="s">
        <v>1152</v>
      </c>
      <c r="D1943" s="9">
        <v>10</v>
      </c>
      <c r="E1943" s="9">
        <v>446</v>
      </c>
      <c r="F1943" s="10" t="s">
        <v>1066</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1.5" x14ac:dyDescent="0.25">
      <c r="A1944" s="12">
        <v>1927</v>
      </c>
      <c r="B1944" s="10" t="s">
        <v>1015</v>
      </c>
      <c r="C1944" s="11" t="s">
        <v>1152</v>
      </c>
      <c r="D1944" s="9">
        <v>10</v>
      </c>
      <c r="E1944" s="9">
        <v>446</v>
      </c>
      <c r="F1944" s="10" t="s">
        <v>1066</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1.5" x14ac:dyDescent="0.25">
      <c r="A1945" s="12">
        <v>1928</v>
      </c>
      <c r="B1945" s="10" t="s">
        <v>1015</v>
      </c>
      <c r="C1945" s="11" t="s">
        <v>1152</v>
      </c>
      <c r="D1945" s="9">
        <v>10</v>
      </c>
      <c r="E1945" s="9">
        <v>446</v>
      </c>
      <c r="F1945" s="10" t="s">
        <v>1066</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1.5" x14ac:dyDescent="0.25">
      <c r="A1946" s="12">
        <v>1929</v>
      </c>
      <c r="B1946" s="10" t="s">
        <v>1015</v>
      </c>
      <c r="C1946" s="11" t="s">
        <v>1152</v>
      </c>
      <c r="D1946" s="9">
        <v>10</v>
      </c>
      <c r="E1946" s="9">
        <v>446</v>
      </c>
      <c r="F1946" s="10" t="s">
        <v>1066</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1.5" x14ac:dyDescent="0.25">
      <c r="A1947" s="12">
        <v>1930</v>
      </c>
      <c r="B1947" s="10" t="s">
        <v>1015</v>
      </c>
      <c r="C1947" s="11" t="s">
        <v>1152</v>
      </c>
      <c r="D1947" s="9">
        <v>10</v>
      </c>
      <c r="E1947" s="9">
        <v>446</v>
      </c>
      <c r="F1947" s="10" t="s">
        <v>1066</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1.5" x14ac:dyDescent="0.25">
      <c r="A1948" s="12">
        <v>1931</v>
      </c>
      <c r="B1948" s="10" t="s">
        <v>1015</v>
      </c>
      <c r="C1948" s="11" t="s">
        <v>1152</v>
      </c>
      <c r="D1948" s="9">
        <v>10</v>
      </c>
      <c r="E1948" s="9">
        <v>446</v>
      </c>
      <c r="F1948" s="10" t="s">
        <v>1066</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1.5" x14ac:dyDescent="0.25">
      <c r="A1949" s="12">
        <v>1932</v>
      </c>
      <c r="B1949" s="10" t="s">
        <v>1015</v>
      </c>
      <c r="C1949" s="11" t="s">
        <v>1152</v>
      </c>
      <c r="D1949" s="9">
        <v>10</v>
      </c>
      <c r="E1949" s="9">
        <v>446</v>
      </c>
      <c r="F1949" s="10" t="s">
        <v>1066</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1.5" x14ac:dyDescent="0.25">
      <c r="A1950" s="12">
        <v>1933</v>
      </c>
      <c r="B1950" s="10" t="s">
        <v>1015</v>
      </c>
      <c r="C1950" s="11" t="s">
        <v>1152</v>
      </c>
      <c r="D1950" s="9">
        <v>10</v>
      </c>
      <c r="E1950" s="9">
        <v>446</v>
      </c>
      <c r="F1950" s="10" t="s">
        <v>1066</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1.5" x14ac:dyDescent="0.25">
      <c r="A1951" s="12">
        <v>1934</v>
      </c>
      <c r="B1951" s="10" t="s">
        <v>1015</v>
      </c>
      <c r="C1951" s="11" t="s">
        <v>1152</v>
      </c>
      <c r="D1951" s="9">
        <v>10</v>
      </c>
      <c r="E1951" s="9">
        <v>446</v>
      </c>
      <c r="F1951" s="10" t="s">
        <v>1066</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1.5" x14ac:dyDescent="0.25">
      <c r="A1952" s="12">
        <v>1935</v>
      </c>
      <c r="B1952" s="10" t="s">
        <v>1015</v>
      </c>
      <c r="C1952" s="11" t="s">
        <v>1152</v>
      </c>
      <c r="D1952" s="9">
        <v>10</v>
      </c>
      <c r="E1952" s="9">
        <v>446</v>
      </c>
      <c r="F1952" s="10" t="s">
        <v>1066</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1.5" x14ac:dyDescent="0.25">
      <c r="A1953" s="12">
        <v>1936</v>
      </c>
      <c r="B1953" s="10" t="s">
        <v>1015</v>
      </c>
      <c r="C1953" s="11" t="s">
        <v>1153</v>
      </c>
      <c r="D1953" s="9">
        <v>11</v>
      </c>
      <c r="E1953" s="9">
        <v>158</v>
      </c>
      <c r="F1953" s="10" t="s">
        <v>1066</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1.5" x14ac:dyDescent="0.25">
      <c r="A1954" s="12">
        <v>1937</v>
      </c>
      <c r="B1954" s="10" t="s">
        <v>1015</v>
      </c>
      <c r="C1954" s="11" t="s">
        <v>1153</v>
      </c>
      <c r="D1954" s="9">
        <v>11</v>
      </c>
      <c r="E1954" s="9">
        <v>158</v>
      </c>
      <c r="F1954" s="10" t="s">
        <v>1066</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1.5" x14ac:dyDescent="0.25">
      <c r="A1955" s="12">
        <v>1938</v>
      </c>
      <c r="B1955" s="10" t="s">
        <v>1015</v>
      </c>
      <c r="C1955" s="11" t="s">
        <v>1153</v>
      </c>
      <c r="D1955" s="9">
        <v>11</v>
      </c>
      <c r="E1955" s="9">
        <v>158</v>
      </c>
      <c r="F1955" s="10" t="s">
        <v>1066</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1.5" x14ac:dyDescent="0.25">
      <c r="A1956" s="12">
        <v>1939</v>
      </c>
      <c r="B1956" s="10" t="s">
        <v>1015</v>
      </c>
      <c r="C1956" s="11" t="s">
        <v>1153</v>
      </c>
      <c r="D1956" s="9">
        <v>11</v>
      </c>
      <c r="E1956" s="9">
        <v>158</v>
      </c>
      <c r="F1956" s="10" t="s">
        <v>1066</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1.5" x14ac:dyDescent="0.25">
      <c r="A1957" s="12">
        <v>1940</v>
      </c>
      <c r="B1957" s="10" t="s">
        <v>1015</v>
      </c>
      <c r="C1957" s="11" t="s">
        <v>1153</v>
      </c>
      <c r="D1957" s="9">
        <v>11</v>
      </c>
      <c r="E1957" s="9">
        <v>158</v>
      </c>
      <c r="F1957" s="10" t="s">
        <v>1066</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1.5" x14ac:dyDescent="0.25">
      <c r="A1958" s="12">
        <v>1941</v>
      </c>
      <c r="B1958" s="10" t="s">
        <v>1015</v>
      </c>
      <c r="C1958" s="11" t="s">
        <v>1153</v>
      </c>
      <c r="D1958" s="9">
        <v>11</v>
      </c>
      <c r="E1958" s="9">
        <v>158</v>
      </c>
      <c r="F1958" s="10" t="s">
        <v>1066</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1.5" x14ac:dyDescent="0.25">
      <c r="A1959" s="12">
        <v>1942</v>
      </c>
      <c r="B1959" s="10" t="s">
        <v>1015</v>
      </c>
      <c r="C1959" s="11" t="s">
        <v>1153</v>
      </c>
      <c r="D1959" s="9">
        <v>11</v>
      </c>
      <c r="E1959" s="9">
        <v>158</v>
      </c>
      <c r="F1959" s="10" t="s">
        <v>1066</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1.5" x14ac:dyDescent="0.25">
      <c r="A1960" s="12">
        <v>1943</v>
      </c>
      <c r="B1960" s="10" t="s">
        <v>1015</v>
      </c>
      <c r="C1960" s="11" t="s">
        <v>1153</v>
      </c>
      <c r="D1960" s="9">
        <v>11</v>
      </c>
      <c r="E1960" s="9">
        <v>158</v>
      </c>
      <c r="F1960" s="10" t="s">
        <v>1066</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1.5" x14ac:dyDescent="0.25">
      <c r="A1961" s="12">
        <v>1944</v>
      </c>
      <c r="B1961" s="10" t="s">
        <v>1015</v>
      </c>
      <c r="C1961" s="11" t="s">
        <v>1153</v>
      </c>
      <c r="D1961" s="9">
        <v>11</v>
      </c>
      <c r="E1961" s="9">
        <v>158</v>
      </c>
      <c r="F1961" s="10" t="s">
        <v>1066</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1.5" x14ac:dyDescent="0.25">
      <c r="A1962" s="12">
        <v>1945</v>
      </c>
      <c r="B1962" s="10" t="s">
        <v>1015</v>
      </c>
      <c r="C1962" s="11" t="s">
        <v>1153</v>
      </c>
      <c r="D1962" s="9">
        <v>11</v>
      </c>
      <c r="E1962" s="9">
        <v>158</v>
      </c>
      <c r="F1962" s="10" t="s">
        <v>1066</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1.5" x14ac:dyDescent="0.25">
      <c r="A1963" s="12">
        <v>1946</v>
      </c>
      <c r="B1963" s="10" t="s">
        <v>1015</v>
      </c>
      <c r="C1963" s="11" t="s">
        <v>1153</v>
      </c>
      <c r="D1963" s="9">
        <v>11</v>
      </c>
      <c r="E1963" s="9">
        <v>158</v>
      </c>
      <c r="F1963" s="10" t="s">
        <v>1066</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1.5" x14ac:dyDescent="0.25">
      <c r="A1964" s="12">
        <v>1947</v>
      </c>
      <c r="B1964" s="10" t="s">
        <v>1015</v>
      </c>
      <c r="C1964" s="11" t="s">
        <v>1153</v>
      </c>
      <c r="D1964" s="9">
        <v>11</v>
      </c>
      <c r="E1964" s="9">
        <v>158</v>
      </c>
      <c r="F1964" s="10" t="s">
        <v>1066</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1.5" x14ac:dyDescent="0.25">
      <c r="A1965" s="12">
        <v>1948</v>
      </c>
      <c r="B1965" s="10" t="s">
        <v>1015</v>
      </c>
      <c r="C1965" s="11" t="s">
        <v>1153</v>
      </c>
      <c r="D1965" s="9">
        <v>11</v>
      </c>
      <c r="E1965" s="9">
        <v>158</v>
      </c>
      <c r="F1965" s="10" t="s">
        <v>1066</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1.5" x14ac:dyDescent="0.25">
      <c r="A1966" s="12">
        <v>1949</v>
      </c>
      <c r="B1966" s="10" t="s">
        <v>1015</v>
      </c>
      <c r="C1966" s="11" t="s">
        <v>1153</v>
      </c>
      <c r="D1966" s="9">
        <v>11</v>
      </c>
      <c r="E1966" s="9">
        <v>158</v>
      </c>
      <c r="F1966" s="10" t="s">
        <v>1066</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1.5" x14ac:dyDescent="0.25">
      <c r="A1967" s="12">
        <v>1950</v>
      </c>
      <c r="B1967" s="10" t="s">
        <v>1015</v>
      </c>
      <c r="C1967" s="11" t="s">
        <v>1153</v>
      </c>
      <c r="D1967" s="9">
        <v>11</v>
      </c>
      <c r="E1967" s="9">
        <v>158</v>
      </c>
      <c r="F1967" s="10" t="s">
        <v>1066</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1.5" x14ac:dyDescent="0.25">
      <c r="A1968" s="12">
        <v>1951</v>
      </c>
      <c r="B1968" s="10" t="s">
        <v>1015</v>
      </c>
      <c r="C1968" s="11" t="s">
        <v>1154</v>
      </c>
      <c r="D1968" s="9"/>
      <c r="E1968" s="9">
        <v>408</v>
      </c>
      <c r="F1968" s="10" t="s">
        <v>1066</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1.5" x14ac:dyDescent="0.25">
      <c r="A1969" s="12">
        <v>1952</v>
      </c>
      <c r="B1969" s="10" t="s">
        <v>1015</v>
      </c>
      <c r="C1969" s="11" t="s">
        <v>1154</v>
      </c>
      <c r="D1969" s="9"/>
      <c r="E1969" s="9">
        <v>408</v>
      </c>
      <c r="F1969" s="10" t="s">
        <v>1066</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1.5" x14ac:dyDescent="0.25">
      <c r="A1970" s="12">
        <v>1953</v>
      </c>
      <c r="B1970" s="10" t="s">
        <v>1015</v>
      </c>
      <c r="C1970" s="11" t="s">
        <v>1154</v>
      </c>
      <c r="D1970" s="9"/>
      <c r="E1970" s="9">
        <v>408</v>
      </c>
      <c r="F1970" s="10" t="s">
        <v>1066</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1.5" x14ac:dyDescent="0.25">
      <c r="A1971" s="12">
        <v>1954</v>
      </c>
      <c r="B1971" s="10" t="s">
        <v>1015</v>
      </c>
      <c r="C1971" s="11" t="s">
        <v>1154</v>
      </c>
      <c r="D1971" s="9"/>
      <c r="E1971" s="9">
        <v>408</v>
      </c>
      <c r="F1971" s="10" t="s">
        <v>1066</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1.5" x14ac:dyDescent="0.25">
      <c r="A1972" s="12">
        <v>1955</v>
      </c>
      <c r="B1972" s="10" t="s">
        <v>1015</v>
      </c>
      <c r="C1972" s="11" t="s">
        <v>1154</v>
      </c>
      <c r="D1972" s="9"/>
      <c r="E1972" s="9">
        <v>408</v>
      </c>
      <c r="F1972" s="10" t="s">
        <v>1066</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1.5" x14ac:dyDescent="0.25">
      <c r="A1973" s="12">
        <v>1956</v>
      </c>
      <c r="B1973" s="10" t="s">
        <v>1015</v>
      </c>
      <c r="C1973" s="11" t="s">
        <v>1154</v>
      </c>
      <c r="D1973" s="9"/>
      <c r="E1973" s="9">
        <v>408</v>
      </c>
      <c r="F1973" s="10" t="s">
        <v>1066</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1.5" x14ac:dyDescent="0.25">
      <c r="A1974" s="12">
        <v>1957</v>
      </c>
      <c r="B1974" s="10" t="s">
        <v>1015</v>
      </c>
      <c r="C1974" s="11" t="s">
        <v>1154</v>
      </c>
      <c r="D1974" s="9"/>
      <c r="E1974" s="9">
        <v>408</v>
      </c>
      <c r="F1974" s="10" t="s">
        <v>1066</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1.5" x14ac:dyDescent="0.25">
      <c r="A1975" s="12">
        <v>1958</v>
      </c>
      <c r="B1975" s="10" t="s">
        <v>1015</v>
      </c>
      <c r="C1975" s="11" t="s">
        <v>1154</v>
      </c>
      <c r="D1975" s="9"/>
      <c r="E1975" s="9">
        <v>408</v>
      </c>
      <c r="F1975" s="10" t="s">
        <v>1066</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1.5" x14ac:dyDescent="0.25">
      <c r="A1976" s="12">
        <v>1959</v>
      </c>
      <c r="B1976" s="10" t="s">
        <v>1015</v>
      </c>
      <c r="C1976" s="11" t="s">
        <v>1154</v>
      </c>
      <c r="D1976" s="9"/>
      <c r="E1976" s="9">
        <v>408</v>
      </c>
      <c r="F1976" s="10" t="s">
        <v>1066</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1.5" x14ac:dyDescent="0.25">
      <c r="A1977" s="12">
        <v>1960</v>
      </c>
      <c r="B1977" s="10" t="s">
        <v>1015</v>
      </c>
      <c r="C1977" s="11" t="s">
        <v>1154</v>
      </c>
      <c r="D1977" s="9"/>
      <c r="E1977" s="9">
        <v>408</v>
      </c>
      <c r="F1977" s="10" t="s">
        <v>1066</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1.5" x14ac:dyDescent="0.25">
      <c r="A1978" s="12">
        <v>1961</v>
      </c>
      <c r="B1978" s="10" t="s">
        <v>1015</v>
      </c>
      <c r="C1978" s="11" t="s">
        <v>1154</v>
      </c>
      <c r="D1978" s="9"/>
      <c r="E1978" s="9">
        <v>408</v>
      </c>
      <c r="F1978" s="10" t="s">
        <v>1066</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1.5" x14ac:dyDescent="0.25">
      <c r="A1979" s="12">
        <v>1962</v>
      </c>
      <c r="B1979" s="10" t="s">
        <v>1015</v>
      </c>
      <c r="C1979" s="11" t="s">
        <v>1154</v>
      </c>
      <c r="D1979" s="9"/>
      <c r="E1979" s="9">
        <v>408</v>
      </c>
      <c r="F1979" s="10" t="s">
        <v>1066</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1.5" x14ac:dyDescent="0.25">
      <c r="A1980" s="12">
        <v>1963</v>
      </c>
      <c r="B1980" s="10" t="s">
        <v>1015</v>
      </c>
      <c r="C1980" s="11" t="s">
        <v>1154</v>
      </c>
      <c r="D1980" s="9"/>
      <c r="E1980" s="9">
        <v>408</v>
      </c>
      <c r="F1980" s="10" t="s">
        <v>1066</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1.5" x14ac:dyDescent="0.25">
      <c r="A1981" s="12">
        <v>1964</v>
      </c>
      <c r="B1981" s="10" t="s">
        <v>1015</v>
      </c>
      <c r="C1981" s="11" t="s">
        <v>1154</v>
      </c>
      <c r="D1981" s="9"/>
      <c r="E1981" s="9">
        <v>408</v>
      </c>
      <c r="F1981" s="10" t="s">
        <v>1066</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1.5" x14ac:dyDescent="0.25">
      <c r="A1982" s="12">
        <v>1965</v>
      </c>
      <c r="B1982" s="10" t="s">
        <v>1015</v>
      </c>
      <c r="C1982" s="11" t="s">
        <v>1154</v>
      </c>
      <c r="D1982" s="9"/>
      <c r="E1982" s="9">
        <v>408</v>
      </c>
      <c r="F1982" s="10" t="s">
        <v>1066</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1.5" x14ac:dyDescent="0.25">
      <c r="A1983" s="12">
        <v>1966</v>
      </c>
      <c r="B1983" s="10" t="s">
        <v>1015</v>
      </c>
      <c r="C1983" s="11" t="s">
        <v>1155</v>
      </c>
      <c r="D1983" s="9"/>
      <c r="E1983" s="9">
        <v>392</v>
      </c>
      <c r="F1983" s="10" t="s">
        <v>1066</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1.5" x14ac:dyDescent="0.25">
      <c r="A1984" s="12">
        <v>1967</v>
      </c>
      <c r="B1984" s="10" t="s">
        <v>1015</v>
      </c>
      <c r="C1984" s="11" t="s">
        <v>1155</v>
      </c>
      <c r="D1984" s="9"/>
      <c r="E1984" s="9">
        <v>392</v>
      </c>
      <c r="F1984" s="10" t="s">
        <v>1066</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1.5" x14ac:dyDescent="0.25">
      <c r="A1985" s="12">
        <v>1968</v>
      </c>
      <c r="B1985" s="10" t="s">
        <v>1015</v>
      </c>
      <c r="C1985" s="11" t="s">
        <v>1155</v>
      </c>
      <c r="D1985" s="9"/>
      <c r="E1985" s="9">
        <v>392</v>
      </c>
      <c r="F1985" s="10" t="s">
        <v>1066</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1.5" x14ac:dyDescent="0.25">
      <c r="A1986" s="12">
        <v>1969</v>
      </c>
      <c r="B1986" s="10" t="s">
        <v>1015</v>
      </c>
      <c r="C1986" s="11" t="s">
        <v>1155</v>
      </c>
      <c r="D1986" s="9"/>
      <c r="E1986" s="9">
        <v>392</v>
      </c>
      <c r="F1986" s="10" t="s">
        <v>1066</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1.5" x14ac:dyDescent="0.25">
      <c r="A1987" s="12">
        <v>1970</v>
      </c>
      <c r="B1987" s="10" t="s">
        <v>1015</v>
      </c>
      <c r="C1987" s="11" t="s">
        <v>1155</v>
      </c>
      <c r="D1987" s="9"/>
      <c r="E1987" s="9">
        <v>392</v>
      </c>
      <c r="F1987" s="10" t="s">
        <v>1066</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1.5" x14ac:dyDescent="0.25">
      <c r="A1988" s="12">
        <v>1971</v>
      </c>
      <c r="B1988" s="10" t="s">
        <v>1015</v>
      </c>
      <c r="C1988" s="11" t="s">
        <v>1155</v>
      </c>
      <c r="D1988" s="9"/>
      <c r="E1988" s="9">
        <v>392</v>
      </c>
      <c r="F1988" s="10" t="s">
        <v>1066</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1.5" x14ac:dyDescent="0.25">
      <c r="A1989" s="12">
        <v>1972</v>
      </c>
      <c r="B1989" s="10" t="s">
        <v>1015</v>
      </c>
      <c r="C1989" s="11" t="s">
        <v>1155</v>
      </c>
      <c r="D1989" s="9"/>
      <c r="E1989" s="9">
        <v>392</v>
      </c>
      <c r="F1989" s="10" t="s">
        <v>1066</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1.5" x14ac:dyDescent="0.25">
      <c r="A1990" s="12">
        <v>1973</v>
      </c>
      <c r="B1990" s="10" t="s">
        <v>1015</v>
      </c>
      <c r="C1990" s="11" t="s">
        <v>1155</v>
      </c>
      <c r="D1990" s="9"/>
      <c r="E1990" s="9">
        <v>392</v>
      </c>
      <c r="F1990" s="10" t="s">
        <v>1066</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1.5" x14ac:dyDescent="0.25">
      <c r="A1991" s="12">
        <v>1974</v>
      </c>
      <c r="B1991" s="10" t="s">
        <v>1015</v>
      </c>
      <c r="C1991" s="11" t="s">
        <v>1155</v>
      </c>
      <c r="D1991" s="9"/>
      <c r="E1991" s="9">
        <v>392</v>
      </c>
      <c r="F1991" s="10" t="s">
        <v>1066</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1.5" x14ac:dyDescent="0.25">
      <c r="A1992" s="12">
        <v>1975</v>
      </c>
      <c r="B1992" s="10" t="s">
        <v>1015</v>
      </c>
      <c r="C1992" s="11" t="s">
        <v>1155</v>
      </c>
      <c r="D1992" s="9"/>
      <c r="E1992" s="9">
        <v>392</v>
      </c>
      <c r="F1992" s="10" t="s">
        <v>1066</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1.5" x14ac:dyDescent="0.25">
      <c r="A1993" s="12">
        <v>1976</v>
      </c>
      <c r="B1993" s="10" t="s">
        <v>1015</v>
      </c>
      <c r="C1993" s="11" t="s">
        <v>1155</v>
      </c>
      <c r="D1993" s="9"/>
      <c r="E1993" s="9">
        <v>392</v>
      </c>
      <c r="F1993" s="10" t="s">
        <v>1066</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1.5" x14ac:dyDescent="0.25">
      <c r="A1994" s="12">
        <v>1977</v>
      </c>
      <c r="B1994" s="10" t="s">
        <v>1015</v>
      </c>
      <c r="C1994" s="11" t="s">
        <v>1155</v>
      </c>
      <c r="D1994" s="9"/>
      <c r="E1994" s="9">
        <v>392</v>
      </c>
      <c r="F1994" s="10" t="s">
        <v>1066</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1.5" x14ac:dyDescent="0.25">
      <c r="A1995" s="12">
        <v>1978</v>
      </c>
      <c r="B1995" s="10" t="s">
        <v>1015</v>
      </c>
      <c r="C1995" s="11" t="s">
        <v>1155</v>
      </c>
      <c r="D1995" s="9"/>
      <c r="E1995" s="9">
        <v>392</v>
      </c>
      <c r="F1995" s="10" t="s">
        <v>1066</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1.5" x14ac:dyDescent="0.25">
      <c r="A1996" s="12">
        <v>1979</v>
      </c>
      <c r="B1996" s="10" t="s">
        <v>1015</v>
      </c>
      <c r="C1996" s="11" t="s">
        <v>1155</v>
      </c>
      <c r="D1996" s="9"/>
      <c r="E1996" s="9">
        <v>392</v>
      </c>
      <c r="F1996" s="10" t="s">
        <v>1066</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1.5" x14ac:dyDescent="0.25">
      <c r="A1997" s="12">
        <v>1980</v>
      </c>
      <c r="B1997" s="10" t="s">
        <v>1015</v>
      </c>
      <c r="C1997" s="11" t="s">
        <v>1155</v>
      </c>
      <c r="D1997" s="9"/>
      <c r="E1997" s="9">
        <v>392</v>
      </c>
      <c r="F1997" s="10" t="s">
        <v>1066</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1.5" x14ac:dyDescent="0.25">
      <c r="A1998" s="12">
        <v>1981</v>
      </c>
      <c r="B1998" s="10" t="s">
        <v>1015</v>
      </c>
      <c r="C1998" s="11" t="s">
        <v>1156</v>
      </c>
      <c r="D1998" s="9"/>
      <c r="E1998" s="9">
        <v>496</v>
      </c>
      <c r="F1998" s="10" t="s">
        <v>1066</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1.5" x14ac:dyDescent="0.25">
      <c r="A1999" s="12">
        <v>1982</v>
      </c>
      <c r="B1999" s="10" t="s">
        <v>1015</v>
      </c>
      <c r="C1999" s="11" t="s">
        <v>1156</v>
      </c>
      <c r="D1999" s="9"/>
      <c r="E1999" s="9">
        <v>496</v>
      </c>
      <c r="F1999" s="10" t="s">
        <v>1066</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1.5" x14ac:dyDescent="0.25">
      <c r="A2000" s="12">
        <v>1983</v>
      </c>
      <c r="B2000" s="10" t="s">
        <v>1015</v>
      </c>
      <c r="C2000" s="11" t="s">
        <v>1156</v>
      </c>
      <c r="D2000" s="9"/>
      <c r="E2000" s="9">
        <v>496</v>
      </c>
      <c r="F2000" s="10" t="s">
        <v>1066</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1.5" x14ac:dyDescent="0.25">
      <c r="A2001" s="12">
        <v>1984</v>
      </c>
      <c r="B2001" s="10" t="s">
        <v>1015</v>
      </c>
      <c r="C2001" s="11" t="s">
        <v>1156</v>
      </c>
      <c r="D2001" s="9"/>
      <c r="E2001" s="9">
        <v>496</v>
      </c>
      <c r="F2001" s="10" t="s">
        <v>1066</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1.5" x14ac:dyDescent="0.25">
      <c r="A2002" s="12">
        <v>1985</v>
      </c>
      <c r="B2002" s="10" t="s">
        <v>1015</v>
      </c>
      <c r="C2002" s="11" t="s">
        <v>1156</v>
      </c>
      <c r="D2002" s="9"/>
      <c r="E2002" s="9">
        <v>496</v>
      </c>
      <c r="F2002" s="10" t="s">
        <v>1066</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1.5" x14ac:dyDescent="0.25">
      <c r="A2003" s="12">
        <v>1986</v>
      </c>
      <c r="B2003" s="10" t="s">
        <v>1015</v>
      </c>
      <c r="C2003" s="11" t="s">
        <v>1156</v>
      </c>
      <c r="D2003" s="9"/>
      <c r="E2003" s="9">
        <v>496</v>
      </c>
      <c r="F2003" s="10" t="s">
        <v>1066</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1.5" x14ac:dyDescent="0.25">
      <c r="A2004" s="12">
        <v>1987</v>
      </c>
      <c r="B2004" s="10" t="s">
        <v>1015</v>
      </c>
      <c r="C2004" s="11" t="s">
        <v>1156</v>
      </c>
      <c r="D2004" s="9"/>
      <c r="E2004" s="9">
        <v>496</v>
      </c>
      <c r="F2004" s="10" t="s">
        <v>1066</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1.5" x14ac:dyDescent="0.25">
      <c r="A2005" s="12">
        <v>1988</v>
      </c>
      <c r="B2005" s="10" t="s">
        <v>1015</v>
      </c>
      <c r="C2005" s="11" t="s">
        <v>1156</v>
      </c>
      <c r="D2005" s="9"/>
      <c r="E2005" s="9">
        <v>496</v>
      </c>
      <c r="F2005" s="10" t="s">
        <v>1066</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1.5" x14ac:dyDescent="0.25">
      <c r="A2006" s="12">
        <v>1989</v>
      </c>
      <c r="B2006" s="10" t="s">
        <v>1015</v>
      </c>
      <c r="C2006" s="11" t="s">
        <v>1156</v>
      </c>
      <c r="D2006" s="9"/>
      <c r="E2006" s="9">
        <v>496</v>
      </c>
      <c r="F2006" s="10" t="s">
        <v>1066</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1.5" x14ac:dyDescent="0.25">
      <c r="A2007" s="12">
        <v>1990</v>
      </c>
      <c r="B2007" s="10" t="s">
        <v>1015</v>
      </c>
      <c r="C2007" s="11" t="s">
        <v>1156</v>
      </c>
      <c r="D2007" s="9"/>
      <c r="E2007" s="9">
        <v>496</v>
      </c>
      <c r="F2007" s="10" t="s">
        <v>1066</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1.5" x14ac:dyDescent="0.25">
      <c r="A2008" s="12">
        <v>1991</v>
      </c>
      <c r="B2008" s="10" t="s">
        <v>1015</v>
      </c>
      <c r="C2008" s="11" t="s">
        <v>1156</v>
      </c>
      <c r="D2008" s="9"/>
      <c r="E2008" s="9">
        <v>496</v>
      </c>
      <c r="F2008" s="10" t="s">
        <v>1066</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1.5" x14ac:dyDescent="0.25">
      <c r="A2009" s="12">
        <v>1992</v>
      </c>
      <c r="B2009" s="10" t="s">
        <v>1015</v>
      </c>
      <c r="C2009" s="11" t="s">
        <v>1156</v>
      </c>
      <c r="D2009" s="9"/>
      <c r="E2009" s="9">
        <v>496</v>
      </c>
      <c r="F2009" s="10" t="s">
        <v>1066</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1.5" x14ac:dyDescent="0.25">
      <c r="A2010" s="12">
        <v>1993</v>
      </c>
      <c r="B2010" s="10" t="s">
        <v>1015</v>
      </c>
      <c r="C2010" s="11" t="s">
        <v>1156</v>
      </c>
      <c r="D2010" s="9"/>
      <c r="E2010" s="9">
        <v>496</v>
      </c>
      <c r="F2010" s="10" t="s">
        <v>1066</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1.5" x14ac:dyDescent="0.25">
      <c r="A2011" s="12">
        <v>1994</v>
      </c>
      <c r="B2011" s="10" t="s">
        <v>1015</v>
      </c>
      <c r="C2011" s="11" t="s">
        <v>1156</v>
      </c>
      <c r="D2011" s="9"/>
      <c r="E2011" s="9">
        <v>496</v>
      </c>
      <c r="F2011" s="10" t="s">
        <v>1066</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1.5" x14ac:dyDescent="0.25">
      <c r="A2012" s="12">
        <v>1995</v>
      </c>
      <c r="B2012" s="10" t="s">
        <v>1015</v>
      </c>
      <c r="C2012" s="11" t="s">
        <v>1156</v>
      </c>
      <c r="D2012" s="9"/>
      <c r="E2012" s="9">
        <v>496</v>
      </c>
      <c r="F2012" s="10" t="s">
        <v>1066</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1.5" x14ac:dyDescent="0.25">
      <c r="A2013" s="12">
        <v>1996</v>
      </c>
      <c r="B2013" s="10" t="s">
        <v>1015</v>
      </c>
      <c r="C2013" s="11" t="s">
        <v>1157</v>
      </c>
      <c r="D2013" s="9"/>
      <c r="E2013" s="9">
        <v>410</v>
      </c>
      <c r="F2013" s="10" t="s">
        <v>1066</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1.5" x14ac:dyDescent="0.25">
      <c r="A2014" s="12">
        <v>1997</v>
      </c>
      <c r="B2014" s="10" t="s">
        <v>1015</v>
      </c>
      <c r="C2014" s="11" t="s">
        <v>1157</v>
      </c>
      <c r="D2014" s="9"/>
      <c r="E2014" s="9">
        <v>410</v>
      </c>
      <c r="F2014" s="10" t="s">
        <v>1066</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1.5" x14ac:dyDescent="0.25">
      <c r="A2015" s="12">
        <v>1998</v>
      </c>
      <c r="B2015" s="10" t="s">
        <v>1015</v>
      </c>
      <c r="C2015" s="11" t="s">
        <v>1157</v>
      </c>
      <c r="D2015" s="9"/>
      <c r="E2015" s="9">
        <v>410</v>
      </c>
      <c r="F2015" s="10" t="s">
        <v>1066</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1.5" x14ac:dyDescent="0.25">
      <c r="A2016" s="12">
        <v>1999</v>
      </c>
      <c r="B2016" s="10" t="s">
        <v>1015</v>
      </c>
      <c r="C2016" s="11" t="s">
        <v>1157</v>
      </c>
      <c r="D2016" s="9"/>
      <c r="E2016" s="9">
        <v>410</v>
      </c>
      <c r="F2016" s="10" t="s">
        <v>1066</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1.5" x14ac:dyDescent="0.25">
      <c r="A2017" s="12">
        <v>2000</v>
      </c>
      <c r="B2017" s="10" t="s">
        <v>1015</v>
      </c>
      <c r="C2017" s="11" t="s">
        <v>1157</v>
      </c>
      <c r="D2017" s="9"/>
      <c r="E2017" s="9">
        <v>410</v>
      </c>
      <c r="F2017" s="10" t="s">
        <v>1066</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1.5" x14ac:dyDescent="0.25">
      <c r="A2018" s="12">
        <v>2001</v>
      </c>
      <c r="B2018" s="10" t="s">
        <v>1015</v>
      </c>
      <c r="C2018" s="11" t="s">
        <v>1157</v>
      </c>
      <c r="D2018" s="9"/>
      <c r="E2018" s="9">
        <v>410</v>
      </c>
      <c r="F2018" s="10" t="s">
        <v>1066</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1.5" x14ac:dyDescent="0.25">
      <c r="A2019" s="12">
        <v>2002</v>
      </c>
      <c r="B2019" s="10" t="s">
        <v>1015</v>
      </c>
      <c r="C2019" s="11" t="s">
        <v>1157</v>
      </c>
      <c r="D2019" s="9"/>
      <c r="E2019" s="9">
        <v>410</v>
      </c>
      <c r="F2019" s="10" t="s">
        <v>1066</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1.5" x14ac:dyDescent="0.25">
      <c r="A2020" s="12">
        <v>2003</v>
      </c>
      <c r="B2020" s="10" t="s">
        <v>1015</v>
      </c>
      <c r="C2020" s="11" t="s">
        <v>1157</v>
      </c>
      <c r="D2020" s="9"/>
      <c r="E2020" s="9">
        <v>410</v>
      </c>
      <c r="F2020" s="10" t="s">
        <v>1066</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1.5" x14ac:dyDescent="0.25">
      <c r="A2021" s="12">
        <v>2004</v>
      </c>
      <c r="B2021" s="10" t="s">
        <v>1015</v>
      </c>
      <c r="C2021" s="11" t="s">
        <v>1157</v>
      </c>
      <c r="D2021" s="9"/>
      <c r="E2021" s="9">
        <v>410</v>
      </c>
      <c r="F2021" s="10" t="s">
        <v>1066</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1.5" x14ac:dyDescent="0.25">
      <c r="A2022" s="12">
        <v>2005</v>
      </c>
      <c r="B2022" s="10" t="s">
        <v>1015</v>
      </c>
      <c r="C2022" s="11" t="s">
        <v>1157</v>
      </c>
      <c r="D2022" s="9"/>
      <c r="E2022" s="9">
        <v>410</v>
      </c>
      <c r="F2022" s="10" t="s">
        <v>1066</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1.5" x14ac:dyDescent="0.25">
      <c r="A2023" s="12">
        <v>2006</v>
      </c>
      <c r="B2023" s="10" t="s">
        <v>1015</v>
      </c>
      <c r="C2023" s="11" t="s">
        <v>1157</v>
      </c>
      <c r="D2023" s="9"/>
      <c r="E2023" s="9">
        <v>410</v>
      </c>
      <c r="F2023" s="10" t="s">
        <v>1066</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1.5" x14ac:dyDescent="0.25">
      <c r="A2024" s="12">
        <v>2007</v>
      </c>
      <c r="B2024" s="10" t="s">
        <v>1015</v>
      </c>
      <c r="C2024" s="11" t="s">
        <v>1157</v>
      </c>
      <c r="D2024" s="9"/>
      <c r="E2024" s="9">
        <v>410</v>
      </c>
      <c r="F2024" s="10" t="s">
        <v>1066</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1.5" x14ac:dyDescent="0.25">
      <c r="A2025" s="12">
        <v>2008</v>
      </c>
      <c r="B2025" s="10" t="s">
        <v>1015</v>
      </c>
      <c r="C2025" s="11" t="s">
        <v>1157</v>
      </c>
      <c r="D2025" s="9"/>
      <c r="E2025" s="9">
        <v>410</v>
      </c>
      <c r="F2025" s="10" t="s">
        <v>1066</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1.5" x14ac:dyDescent="0.25">
      <c r="A2026" s="12">
        <v>2009</v>
      </c>
      <c r="B2026" s="10" t="s">
        <v>1015</v>
      </c>
      <c r="C2026" s="11" t="s">
        <v>1157</v>
      </c>
      <c r="D2026" s="9"/>
      <c r="E2026" s="9">
        <v>410</v>
      </c>
      <c r="F2026" s="10" t="s">
        <v>1066</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1.5" x14ac:dyDescent="0.25">
      <c r="A2027" s="12">
        <v>2010</v>
      </c>
      <c r="B2027" s="10" t="s">
        <v>1015</v>
      </c>
      <c r="C2027" s="11" t="s">
        <v>1157</v>
      </c>
      <c r="D2027" s="9"/>
      <c r="E2027" s="9">
        <v>410</v>
      </c>
      <c r="F2027" s="10" t="s">
        <v>1066</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1.5" x14ac:dyDescent="0.25">
      <c r="A2028" s="23">
        <v>2011</v>
      </c>
      <c r="B2028" s="21" t="s">
        <v>1015</v>
      </c>
      <c r="C2028" s="29" t="s">
        <v>1158</v>
      </c>
      <c r="D2028" s="20"/>
      <c r="E2028" s="20">
        <v>920</v>
      </c>
      <c r="F2028" s="21" t="s">
        <v>1065</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1.5" x14ac:dyDescent="0.25">
      <c r="A2029" s="23">
        <v>2012</v>
      </c>
      <c r="B2029" s="21" t="s">
        <v>1015</v>
      </c>
      <c r="C2029" s="29" t="s">
        <v>1158</v>
      </c>
      <c r="D2029" s="20"/>
      <c r="E2029" s="20">
        <v>920</v>
      </c>
      <c r="F2029" s="21" t="s">
        <v>1065</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1.5" x14ac:dyDescent="0.25">
      <c r="A2030" s="23">
        <v>2013</v>
      </c>
      <c r="B2030" s="21" t="s">
        <v>1015</v>
      </c>
      <c r="C2030" s="29" t="s">
        <v>1158</v>
      </c>
      <c r="D2030" s="20"/>
      <c r="E2030" s="20">
        <v>920</v>
      </c>
      <c r="F2030" s="21" t="s">
        <v>1065</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1.5" x14ac:dyDescent="0.25">
      <c r="A2031" s="23">
        <v>2014</v>
      </c>
      <c r="B2031" s="21" t="s">
        <v>1015</v>
      </c>
      <c r="C2031" s="29" t="s">
        <v>1158</v>
      </c>
      <c r="D2031" s="20"/>
      <c r="E2031" s="20">
        <v>920</v>
      </c>
      <c r="F2031" s="21" t="s">
        <v>1065</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1.5" x14ac:dyDescent="0.25">
      <c r="A2032" s="23">
        <v>2015</v>
      </c>
      <c r="B2032" s="21" t="s">
        <v>1015</v>
      </c>
      <c r="C2032" s="29" t="s">
        <v>1158</v>
      </c>
      <c r="D2032" s="20"/>
      <c r="E2032" s="20">
        <v>920</v>
      </c>
      <c r="F2032" s="21" t="s">
        <v>1065</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1.5" x14ac:dyDescent="0.25">
      <c r="A2033" s="23">
        <v>2016</v>
      </c>
      <c r="B2033" s="21" t="s">
        <v>1015</v>
      </c>
      <c r="C2033" s="29" t="s">
        <v>1158</v>
      </c>
      <c r="D2033" s="20"/>
      <c r="E2033" s="20">
        <v>920</v>
      </c>
      <c r="F2033" s="21" t="s">
        <v>1065</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1.5" x14ac:dyDescent="0.25">
      <c r="A2034" s="23">
        <v>2017</v>
      </c>
      <c r="B2034" s="21" t="s">
        <v>1015</v>
      </c>
      <c r="C2034" s="29" t="s">
        <v>1158</v>
      </c>
      <c r="D2034" s="20"/>
      <c r="E2034" s="20">
        <v>920</v>
      </c>
      <c r="F2034" s="21" t="s">
        <v>1065</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1.5" x14ac:dyDescent="0.25">
      <c r="A2035" s="23">
        <v>2018</v>
      </c>
      <c r="B2035" s="21" t="s">
        <v>1015</v>
      </c>
      <c r="C2035" s="29" t="s">
        <v>1158</v>
      </c>
      <c r="D2035" s="20"/>
      <c r="E2035" s="20">
        <v>920</v>
      </c>
      <c r="F2035" s="21" t="s">
        <v>1065</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1.5" x14ac:dyDescent="0.25">
      <c r="A2036" s="23">
        <v>2019</v>
      </c>
      <c r="B2036" s="21" t="s">
        <v>1015</v>
      </c>
      <c r="C2036" s="29" t="s">
        <v>1158</v>
      </c>
      <c r="D2036" s="20"/>
      <c r="E2036" s="20">
        <v>920</v>
      </c>
      <c r="F2036" s="21" t="s">
        <v>1065</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1.5" x14ac:dyDescent="0.25">
      <c r="A2037" s="23">
        <v>2020</v>
      </c>
      <c r="B2037" s="21" t="s">
        <v>1015</v>
      </c>
      <c r="C2037" s="29" t="s">
        <v>1158</v>
      </c>
      <c r="D2037" s="20"/>
      <c r="E2037" s="20">
        <v>920</v>
      </c>
      <c r="F2037" s="21" t="s">
        <v>1065</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1.5" x14ac:dyDescent="0.25">
      <c r="A2038" s="23">
        <v>2021</v>
      </c>
      <c r="B2038" s="21" t="s">
        <v>1015</v>
      </c>
      <c r="C2038" s="29" t="s">
        <v>1158</v>
      </c>
      <c r="D2038" s="20"/>
      <c r="E2038" s="20">
        <v>920</v>
      </c>
      <c r="F2038" s="21" t="s">
        <v>1065</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1.5" x14ac:dyDescent="0.25">
      <c r="A2039" s="23">
        <v>2022</v>
      </c>
      <c r="B2039" s="21" t="s">
        <v>1015</v>
      </c>
      <c r="C2039" s="29" t="s">
        <v>1158</v>
      </c>
      <c r="D2039" s="20"/>
      <c r="E2039" s="20">
        <v>920</v>
      </c>
      <c r="F2039" s="21" t="s">
        <v>1065</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1.5" x14ac:dyDescent="0.25">
      <c r="A2040" s="23">
        <v>2023</v>
      </c>
      <c r="B2040" s="21" t="s">
        <v>1015</v>
      </c>
      <c r="C2040" s="29" t="s">
        <v>1158</v>
      </c>
      <c r="D2040" s="20"/>
      <c r="E2040" s="20">
        <v>920</v>
      </c>
      <c r="F2040" s="21" t="s">
        <v>1065</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1.5" x14ac:dyDescent="0.25">
      <c r="A2041" s="23">
        <v>2024</v>
      </c>
      <c r="B2041" s="21" t="s">
        <v>1015</v>
      </c>
      <c r="C2041" s="29" t="s">
        <v>1158</v>
      </c>
      <c r="D2041" s="20"/>
      <c r="E2041" s="20">
        <v>920</v>
      </c>
      <c r="F2041" s="21" t="s">
        <v>1065</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1.5" x14ac:dyDescent="0.25">
      <c r="A2042" s="23">
        <v>2025</v>
      </c>
      <c r="B2042" s="21" t="s">
        <v>1015</v>
      </c>
      <c r="C2042" s="29" t="s">
        <v>1158</v>
      </c>
      <c r="D2042" s="20"/>
      <c r="E2042" s="20">
        <v>920</v>
      </c>
      <c r="F2042" s="21" t="s">
        <v>1065</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1.5" x14ac:dyDescent="0.25">
      <c r="A2043" s="12">
        <v>2026</v>
      </c>
      <c r="B2043" s="10" t="s">
        <v>1015</v>
      </c>
      <c r="C2043" s="11" t="s">
        <v>1159</v>
      </c>
      <c r="D2043" s="9"/>
      <c r="E2043" s="9">
        <v>96</v>
      </c>
      <c r="F2043" s="10" t="s">
        <v>1066</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1.5" x14ac:dyDescent="0.25">
      <c r="A2044" s="12">
        <v>2027</v>
      </c>
      <c r="B2044" s="10" t="s">
        <v>1015</v>
      </c>
      <c r="C2044" s="11" t="s">
        <v>1159</v>
      </c>
      <c r="D2044" s="9"/>
      <c r="E2044" s="9">
        <v>96</v>
      </c>
      <c r="F2044" s="10" t="s">
        <v>1066</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1.5" x14ac:dyDescent="0.25">
      <c r="A2045" s="12">
        <v>2028</v>
      </c>
      <c r="B2045" s="10" t="s">
        <v>1015</v>
      </c>
      <c r="C2045" s="11" t="s">
        <v>1159</v>
      </c>
      <c r="D2045" s="9"/>
      <c r="E2045" s="9">
        <v>96</v>
      </c>
      <c r="F2045" s="10" t="s">
        <v>1066</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1.5" x14ac:dyDescent="0.25">
      <c r="A2046" s="12">
        <v>2029</v>
      </c>
      <c r="B2046" s="10" t="s">
        <v>1015</v>
      </c>
      <c r="C2046" s="11" t="s">
        <v>1159</v>
      </c>
      <c r="D2046" s="9"/>
      <c r="E2046" s="9">
        <v>96</v>
      </c>
      <c r="F2046" s="10" t="s">
        <v>1066</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1.5" x14ac:dyDescent="0.25">
      <c r="A2047" s="12">
        <v>2030</v>
      </c>
      <c r="B2047" s="10" t="s">
        <v>1015</v>
      </c>
      <c r="C2047" s="11" t="s">
        <v>1159</v>
      </c>
      <c r="D2047" s="9"/>
      <c r="E2047" s="9">
        <v>96</v>
      </c>
      <c r="F2047" s="10" t="s">
        <v>1066</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1.5" x14ac:dyDescent="0.25">
      <c r="A2048" s="12">
        <v>2031</v>
      </c>
      <c r="B2048" s="10" t="s">
        <v>1015</v>
      </c>
      <c r="C2048" s="11" t="s">
        <v>1159</v>
      </c>
      <c r="D2048" s="9"/>
      <c r="E2048" s="9">
        <v>96</v>
      </c>
      <c r="F2048" s="10" t="s">
        <v>1066</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1.5" x14ac:dyDescent="0.25">
      <c r="A2049" s="12">
        <v>2032</v>
      </c>
      <c r="B2049" s="10" t="s">
        <v>1015</v>
      </c>
      <c r="C2049" s="11" t="s">
        <v>1159</v>
      </c>
      <c r="D2049" s="9"/>
      <c r="E2049" s="9">
        <v>96</v>
      </c>
      <c r="F2049" s="10" t="s">
        <v>1066</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1.5" x14ac:dyDescent="0.25">
      <c r="A2050" s="12">
        <v>2033</v>
      </c>
      <c r="B2050" s="10" t="s">
        <v>1015</v>
      </c>
      <c r="C2050" s="11" t="s">
        <v>1159</v>
      </c>
      <c r="D2050" s="9"/>
      <c r="E2050" s="9">
        <v>96</v>
      </c>
      <c r="F2050" s="10" t="s">
        <v>1066</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1.5" x14ac:dyDescent="0.25">
      <c r="A2051" s="12">
        <v>2034</v>
      </c>
      <c r="B2051" s="10" t="s">
        <v>1015</v>
      </c>
      <c r="C2051" s="11" t="s">
        <v>1159</v>
      </c>
      <c r="D2051" s="9"/>
      <c r="E2051" s="9">
        <v>96</v>
      </c>
      <c r="F2051" s="10" t="s">
        <v>1066</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1.5" x14ac:dyDescent="0.25">
      <c r="A2052" s="12">
        <v>2035</v>
      </c>
      <c r="B2052" s="10" t="s">
        <v>1015</v>
      </c>
      <c r="C2052" s="11" t="s">
        <v>1159</v>
      </c>
      <c r="D2052" s="9"/>
      <c r="E2052" s="9">
        <v>96</v>
      </c>
      <c r="F2052" s="10" t="s">
        <v>1066</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1.5" x14ac:dyDescent="0.25">
      <c r="A2053" s="12">
        <v>2036</v>
      </c>
      <c r="B2053" s="10" t="s">
        <v>1015</v>
      </c>
      <c r="C2053" s="11" t="s">
        <v>1159</v>
      </c>
      <c r="D2053" s="9"/>
      <c r="E2053" s="9">
        <v>96</v>
      </c>
      <c r="F2053" s="10" t="s">
        <v>1066</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1.5" x14ac:dyDescent="0.25">
      <c r="A2054" s="12">
        <v>2037</v>
      </c>
      <c r="B2054" s="10" t="s">
        <v>1015</v>
      </c>
      <c r="C2054" s="11" t="s">
        <v>1159</v>
      </c>
      <c r="D2054" s="9"/>
      <c r="E2054" s="9">
        <v>96</v>
      </c>
      <c r="F2054" s="10" t="s">
        <v>1066</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1.5" x14ac:dyDescent="0.25">
      <c r="A2055" s="12">
        <v>2038</v>
      </c>
      <c r="B2055" s="10" t="s">
        <v>1015</v>
      </c>
      <c r="C2055" s="11" t="s">
        <v>1159</v>
      </c>
      <c r="D2055" s="9"/>
      <c r="E2055" s="9">
        <v>96</v>
      </c>
      <c r="F2055" s="10" t="s">
        <v>1066</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1.5" x14ac:dyDescent="0.25">
      <c r="A2056" s="12">
        <v>2039</v>
      </c>
      <c r="B2056" s="10" t="s">
        <v>1015</v>
      </c>
      <c r="C2056" s="11" t="s">
        <v>1159</v>
      </c>
      <c r="D2056" s="9"/>
      <c r="E2056" s="9">
        <v>96</v>
      </c>
      <c r="F2056" s="10" t="s">
        <v>1066</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1.5" x14ac:dyDescent="0.25">
      <c r="A2057" s="12">
        <v>2040</v>
      </c>
      <c r="B2057" s="10" t="s">
        <v>1015</v>
      </c>
      <c r="C2057" s="11" t="s">
        <v>1159</v>
      </c>
      <c r="D2057" s="9"/>
      <c r="E2057" s="9">
        <v>96</v>
      </c>
      <c r="F2057" s="10" t="s">
        <v>1066</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1.5" x14ac:dyDescent="0.25">
      <c r="A2058" s="12">
        <v>2041</v>
      </c>
      <c r="B2058" s="10" t="s">
        <v>1015</v>
      </c>
      <c r="C2058" s="11" t="s">
        <v>1160</v>
      </c>
      <c r="D2058" s="9"/>
      <c r="E2058" s="9">
        <v>116</v>
      </c>
      <c r="F2058" s="10" t="s">
        <v>1066</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1.5" x14ac:dyDescent="0.25">
      <c r="A2059" s="12">
        <v>2042</v>
      </c>
      <c r="B2059" s="10" t="s">
        <v>1015</v>
      </c>
      <c r="C2059" s="11" t="s">
        <v>1160</v>
      </c>
      <c r="D2059" s="9"/>
      <c r="E2059" s="9">
        <v>116</v>
      </c>
      <c r="F2059" s="10" t="s">
        <v>1066</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1.5" x14ac:dyDescent="0.25">
      <c r="A2060" s="12">
        <v>2043</v>
      </c>
      <c r="B2060" s="10" t="s">
        <v>1015</v>
      </c>
      <c r="C2060" s="11" t="s">
        <v>1160</v>
      </c>
      <c r="D2060" s="9"/>
      <c r="E2060" s="9">
        <v>116</v>
      </c>
      <c r="F2060" s="10" t="s">
        <v>1066</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1.5" x14ac:dyDescent="0.25">
      <c r="A2061" s="12">
        <v>2044</v>
      </c>
      <c r="B2061" s="10" t="s">
        <v>1015</v>
      </c>
      <c r="C2061" s="11" t="s">
        <v>1160</v>
      </c>
      <c r="D2061" s="9"/>
      <c r="E2061" s="9">
        <v>116</v>
      </c>
      <c r="F2061" s="10" t="s">
        <v>1066</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1.5" x14ac:dyDescent="0.25">
      <c r="A2062" s="12">
        <v>2045</v>
      </c>
      <c r="B2062" s="10" t="s">
        <v>1015</v>
      </c>
      <c r="C2062" s="11" t="s">
        <v>1160</v>
      </c>
      <c r="D2062" s="9"/>
      <c r="E2062" s="9">
        <v>116</v>
      </c>
      <c r="F2062" s="10" t="s">
        <v>1066</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1.5" x14ac:dyDescent="0.25">
      <c r="A2063" s="12">
        <v>2046</v>
      </c>
      <c r="B2063" s="10" t="s">
        <v>1015</v>
      </c>
      <c r="C2063" s="11" t="s">
        <v>1160</v>
      </c>
      <c r="D2063" s="9"/>
      <c r="E2063" s="9">
        <v>116</v>
      </c>
      <c r="F2063" s="10" t="s">
        <v>1066</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1.5" x14ac:dyDescent="0.25">
      <c r="A2064" s="12">
        <v>2047</v>
      </c>
      <c r="B2064" s="10" t="s">
        <v>1015</v>
      </c>
      <c r="C2064" s="11" t="s">
        <v>1160</v>
      </c>
      <c r="D2064" s="9"/>
      <c r="E2064" s="9">
        <v>116</v>
      </c>
      <c r="F2064" s="10" t="s">
        <v>1066</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1.5" x14ac:dyDescent="0.25">
      <c r="A2065" s="12">
        <v>2048</v>
      </c>
      <c r="B2065" s="10" t="s">
        <v>1015</v>
      </c>
      <c r="C2065" s="11" t="s">
        <v>1160</v>
      </c>
      <c r="D2065" s="9"/>
      <c r="E2065" s="9">
        <v>116</v>
      </c>
      <c r="F2065" s="10" t="s">
        <v>1066</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1.5" x14ac:dyDescent="0.25">
      <c r="A2066" s="12">
        <v>2049</v>
      </c>
      <c r="B2066" s="10" t="s">
        <v>1015</v>
      </c>
      <c r="C2066" s="11" t="s">
        <v>1160</v>
      </c>
      <c r="D2066" s="9"/>
      <c r="E2066" s="9">
        <v>116</v>
      </c>
      <c r="F2066" s="10" t="s">
        <v>1066</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1.5" x14ac:dyDescent="0.25">
      <c r="A2067" s="12">
        <v>2050</v>
      </c>
      <c r="B2067" s="10" t="s">
        <v>1015</v>
      </c>
      <c r="C2067" s="11" t="s">
        <v>1160</v>
      </c>
      <c r="D2067" s="9"/>
      <c r="E2067" s="9">
        <v>116</v>
      </c>
      <c r="F2067" s="10" t="s">
        <v>1066</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1.5" x14ac:dyDescent="0.25">
      <c r="A2068" s="12">
        <v>2051</v>
      </c>
      <c r="B2068" s="10" t="s">
        <v>1015</v>
      </c>
      <c r="C2068" s="11" t="s">
        <v>1160</v>
      </c>
      <c r="D2068" s="9"/>
      <c r="E2068" s="9">
        <v>116</v>
      </c>
      <c r="F2068" s="10" t="s">
        <v>1066</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1.5" x14ac:dyDescent="0.25">
      <c r="A2069" s="12">
        <v>2052</v>
      </c>
      <c r="B2069" s="10" t="s">
        <v>1015</v>
      </c>
      <c r="C2069" s="11" t="s">
        <v>1160</v>
      </c>
      <c r="D2069" s="9"/>
      <c r="E2069" s="9">
        <v>116</v>
      </c>
      <c r="F2069" s="10" t="s">
        <v>1066</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1.5" x14ac:dyDescent="0.25">
      <c r="A2070" s="12">
        <v>2053</v>
      </c>
      <c r="B2070" s="10" t="s">
        <v>1015</v>
      </c>
      <c r="C2070" s="11" t="s">
        <v>1160</v>
      </c>
      <c r="D2070" s="9"/>
      <c r="E2070" s="9">
        <v>116</v>
      </c>
      <c r="F2070" s="10" t="s">
        <v>1066</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1.5" x14ac:dyDescent="0.25">
      <c r="A2071" s="12">
        <v>2054</v>
      </c>
      <c r="B2071" s="10" t="s">
        <v>1015</v>
      </c>
      <c r="C2071" s="11" t="s">
        <v>1160</v>
      </c>
      <c r="D2071" s="9"/>
      <c r="E2071" s="9">
        <v>116</v>
      </c>
      <c r="F2071" s="10" t="s">
        <v>1066</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1.5" x14ac:dyDescent="0.25">
      <c r="A2072" s="12">
        <v>2055</v>
      </c>
      <c r="B2072" s="10" t="s">
        <v>1015</v>
      </c>
      <c r="C2072" s="11" t="s">
        <v>1160</v>
      </c>
      <c r="D2072" s="9"/>
      <c r="E2072" s="9">
        <v>116</v>
      </c>
      <c r="F2072" s="10" t="s">
        <v>1066</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1.5" x14ac:dyDescent="0.25">
      <c r="A2073" s="12">
        <v>2056</v>
      </c>
      <c r="B2073" s="10" t="s">
        <v>1015</v>
      </c>
      <c r="C2073" s="11" t="s">
        <v>1161</v>
      </c>
      <c r="D2073" s="9"/>
      <c r="E2073" s="9">
        <v>360</v>
      </c>
      <c r="F2073" s="10" t="s">
        <v>1066</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1.5" x14ac:dyDescent="0.25">
      <c r="A2074" s="12">
        <v>2057</v>
      </c>
      <c r="B2074" s="10" t="s">
        <v>1015</v>
      </c>
      <c r="C2074" s="11" t="s">
        <v>1161</v>
      </c>
      <c r="D2074" s="9"/>
      <c r="E2074" s="9">
        <v>360</v>
      </c>
      <c r="F2074" s="10" t="s">
        <v>1066</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1.5" x14ac:dyDescent="0.25">
      <c r="A2075" s="12">
        <v>2058</v>
      </c>
      <c r="B2075" s="10" t="s">
        <v>1015</v>
      </c>
      <c r="C2075" s="11" t="s">
        <v>1161</v>
      </c>
      <c r="D2075" s="9"/>
      <c r="E2075" s="9">
        <v>360</v>
      </c>
      <c r="F2075" s="10" t="s">
        <v>1066</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1.5" x14ac:dyDescent="0.25">
      <c r="A2076" s="12">
        <v>2059</v>
      </c>
      <c r="B2076" s="10" t="s">
        <v>1015</v>
      </c>
      <c r="C2076" s="11" t="s">
        <v>1161</v>
      </c>
      <c r="D2076" s="9"/>
      <c r="E2076" s="9">
        <v>360</v>
      </c>
      <c r="F2076" s="10" t="s">
        <v>1066</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1.5" x14ac:dyDescent="0.25">
      <c r="A2077" s="12">
        <v>2060</v>
      </c>
      <c r="B2077" s="10" t="s">
        <v>1015</v>
      </c>
      <c r="C2077" s="11" t="s">
        <v>1161</v>
      </c>
      <c r="D2077" s="9"/>
      <c r="E2077" s="9">
        <v>360</v>
      </c>
      <c r="F2077" s="10" t="s">
        <v>1066</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1.5" x14ac:dyDescent="0.25">
      <c r="A2078" s="12">
        <v>2061</v>
      </c>
      <c r="B2078" s="10" t="s">
        <v>1015</v>
      </c>
      <c r="C2078" s="11" t="s">
        <v>1161</v>
      </c>
      <c r="D2078" s="9"/>
      <c r="E2078" s="9">
        <v>360</v>
      </c>
      <c r="F2078" s="10" t="s">
        <v>1066</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1.5" x14ac:dyDescent="0.25">
      <c r="A2079" s="12">
        <v>2062</v>
      </c>
      <c r="B2079" s="10" t="s">
        <v>1015</v>
      </c>
      <c r="C2079" s="11" t="s">
        <v>1161</v>
      </c>
      <c r="D2079" s="9"/>
      <c r="E2079" s="9">
        <v>360</v>
      </c>
      <c r="F2079" s="10" t="s">
        <v>1066</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1.5" x14ac:dyDescent="0.25">
      <c r="A2080" s="12">
        <v>2063</v>
      </c>
      <c r="B2080" s="10" t="s">
        <v>1015</v>
      </c>
      <c r="C2080" s="11" t="s">
        <v>1161</v>
      </c>
      <c r="D2080" s="9"/>
      <c r="E2080" s="9">
        <v>360</v>
      </c>
      <c r="F2080" s="10" t="s">
        <v>1066</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1.5" x14ac:dyDescent="0.25">
      <c r="A2081" s="12">
        <v>2064</v>
      </c>
      <c r="B2081" s="10" t="s">
        <v>1015</v>
      </c>
      <c r="C2081" s="11" t="s">
        <v>1161</v>
      </c>
      <c r="D2081" s="9"/>
      <c r="E2081" s="9">
        <v>360</v>
      </c>
      <c r="F2081" s="10" t="s">
        <v>1066</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1.5" x14ac:dyDescent="0.25">
      <c r="A2082" s="12">
        <v>2065</v>
      </c>
      <c r="B2082" s="10" t="s">
        <v>1015</v>
      </c>
      <c r="C2082" s="11" t="s">
        <v>1161</v>
      </c>
      <c r="D2082" s="9"/>
      <c r="E2082" s="9">
        <v>360</v>
      </c>
      <c r="F2082" s="10" t="s">
        <v>1066</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1.5" x14ac:dyDescent="0.25">
      <c r="A2083" s="12">
        <v>2066</v>
      </c>
      <c r="B2083" s="10" t="s">
        <v>1015</v>
      </c>
      <c r="C2083" s="11" t="s">
        <v>1161</v>
      </c>
      <c r="D2083" s="9"/>
      <c r="E2083" s="9">
        <v>360</v>
      </c>
      <c r="F2083" s="10" t="s">
        <v>1066</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1.5" x14ac:dyDescent="0.25">
      <c r="A2084" s="12">
        <v>2067</v>
      </c>
      <c r="B2084" s="10" t="s">
        <v>1015</v>
      </c>
      <c r="C2084" s="11" t="s">
        <v>1161</v>
      </c>
      <c r="D2084" s="9"/>
      <c r="E2084" s="9">
        <v>360</v>
      </c>
      <c r="F2084" s="10" t="s">
        <v>1066</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1.5" x14ac:dyDescent="0.25">
      <c r="A2085" s="12">
        <v>2068</v>
      </c>
      <c r="B2085" s="10" t="s">
        <v>1015</v>
      </c>
      <c r="C2085" s="11" t="s">
        <v>1161</v>
      </c>
      <c r="D2085" s="9"/>
      <c r="E2085" s="9">
        <v>360</v>
      </c>
      <c r="F2085" s="10" t="s">
        <v>1066</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1.5" x14ac:dyDescent="0.25">
      <c r="A2086" s="12">
        <v>2069</v>
      </c>
      <c r="B2086" s="10" t="s">
        <v>1015</v>
      </c>
      <c r="C2086" s="11" t="s">
        <v>1161</v>
      </c>
      <c r="D2086" s="9"/>
      <c r="E2086" s="9">
        <v>360</v>
      </c>
      <c r="F2086" s="10" t="s">
        <v>1066</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1.5" x14ac:dyDescent="0.25">
      <c r="A2087" s="12">
        <v>2070</v>
      </c>
      <c r="B2087" s="10" t="s">
        <v>1015</v>
      </c>
      <c r="C2087" s="11" t="s">
        <v>1161</v>
      </c>
      <c r="D2087" s="9"/>
      <c r="E2087" s="9">
        <v>360</v>
      </c>
      <c r="F2087" s="10" t="s">
        <v>1066</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1.5" x14ac:dyDescent="0.25">
      <c r="A2088" s="12">
        <v>2071</v>
      </c>
      <c r="B2088" s="10" t="s">
        <v>1015</v>
      </c>
      <c r="C2088" s="11" t="s">
        <v>1162</v>
      </c>
      <c r="D2088" s="9"/>
      <c r="E2088" s="9">
        <v>418</v>
      </c>
      <c r="F2088" s="10" t="s">
        <v>1066</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1.5" x14ac:dyDescent="0.25">
      <c r="A2089" s="12">
        <v>2072</v>
      </c>
      <c r="B2089" s="10" t="s">
        <v>1015</v>
      </c>
      <c r="C2089" s="11" t="s">
        <v>1162</v>
      </c>
      <c r="D2089" s="9"/>
      <c r="E2089" s="9">
        <v>418</v>
      </c>
      <c r="F2089" s="10" t="s">
        <v>1066</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1.5" x14ac:dyDescent="0.25">
      <c r="A2090" s="12">
        <v>2073</v>
      </c>
      <c r="B2090" s="10" t="s">
        <v>1015</v>
      </c>
      <c r="C2090" s="11" t="s">
        <v>1162</v>
      </c>
      <c r="D2090" s="9"/>
      <c r="E2090" s="9">
        <v>418</v>
      </c>
      <c r="F2090" s="10" t="s">
        <v>1066</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1.5" x14ac:dyDescent="0.25">
      <c r="A2091" s="12">
        <v>2074</v>
      </c>
      <c r="B2091" s="10" t="s">
        <v>1015</v>
      </c>
      <c r="C2091" s="11" t="s">
        <v>1162</v>
      </c>
      <c r="D2091" s="9"/>
      <c r="E2091" s="9">
        <v>418</v>
      </c>
      <c r="F2091" s="10" t="s">
        <v>1066</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1.5" x14ac:dyDescent="0.25">
      <c r="A2092" s="12">
        <v>2075</v>
      </c>
      <c r="B2092" s="10" t="s">
        <v>1015</v>
      </c>
      <c r="C2092" s="11" t="s">
        <v>1162</v>
      </c>
      <c r="D2092" s="9"/>
      <c r="E2092" s="9">
        <v>418</v>
      </c>
      <c r="F2092" s="10" t="s">
        <v>1066</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1.5" x14ac:dyDescent="0.25">
      <c r="A2093" s="12">
        <v>2076</v>
      </c>
      <c r="B2093" s="10" t="s">
        <v>1015</v>
      </c>
      <c r="C2093" s="11" t="s">
        <v>1162</v>
      </c>
      <c r="D2093" s="9"/>
      <c r="E2093" s="9">
        <v>418</v>
      </c>
      <c r="F2093" s="10" t="s">
        <v>1066</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1.5" x14ac:dyDescent="0.25">
      <c r="A2094" s="12">
        <v>2077</v>
      </c>
      <c r="B2094" s="10" t="s">
        <v>1015</v>
      </c>
      <c r="C2094" s="11" t="s">
        <v>1162</v>
      </c>
      <c r="D2094" s="9"/>
      <c r="E2094" s="9">
        <v>418</v>
      </c>
      <c r="F2094" s="10" t="s">
        <v>1066</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1.5" x14ac:dyDescent="0.25">
      <c r="A2095" s="12">
        <v>2078</v>
      </c>
      <c r="B2095" s="10" t="s">
        <v>1015</v>
      </c>
      <c r="C2095" s="11" t="s">
        <v>1162</v>
      </c>
      <c r="D2095" s="9"/>
      <c r="E2095" s="9">
        <v>418</v>
      </c>
      <c r="F2095" s="10" t="s">
        <v>1066</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1.5" x14ac:dyDescent="0.25">
      <c r="A2096" s="12">
        <v>2079</v>
      </c>
      <c r="B2096" s="10" t="s">
        <v>1015</v>
      </c>
      <c r="C2096" s="11" t="s">
        <v>1162</v>
      </c>
      <c r="D2096" s="9"/>
      <c r="E2096" s="9">
        <v>418</v>
      </c>
      <c r="F2096" s="10" t="s">
        <v>1066</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1.5" x14ac:dyDescent="0.25">
      <c r="A2097" s="12">
        <v>2080</v>
      </c>
      <c r="B2097" s="10" t="s">
        <v>1015</v>
      </c>
      <c r="C2097" s="11" t="s">
        <v>1162</v>
      </c>
      <c r="D2097" s="9"/>
      <c r="E2097" s="9">
        <v>418</v>
      </c>
      <c r="F2097" s="10" t="s">
        <v>1066</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1.5" x14ac:dyDescent="0.25">
      <c r="A2098" s="12">
        <v>2081</v>
      </c>
      <c r="B2098" s="10" t="s">
        <v>1015</v>
      </c>
      <c r="C2098" s="11" t="s">
        <v>1162</v>
      </c>
      <c r="D2098" s="9"/>
      <c r="E2098" s="9">
        <v>418</v>
      </c>
      <c r="F2098" s="10" t="s">
        <v>1066</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1.5" x14ac:dyDescent="0.25">
      <c r="A2099" s="12">
        <v>2082</v>
      </c>
      <c r="B2099" s="10" t="s">
        <v>1015</v>
      </c>
      <c r="C2099" s="11" t="s">
        <v>1162</v>
      </c>
      <c r="D2099" s="9"/>
      <c r="E2099" s="9">
        <v>418</v>
      </c>
      <c r="F2099" s="10" t="s">
        <v>1066</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1.5" x14ac:dyDescent="0.25">
      <c r="A2100" s="12">
        <v>2083</v>
      </c>
      <c r="B2100" s="10" t="s">
        <v>1015</v>
      </c>
      <c r="C2100" s="11" t="s">
        <v>1162</v>
      </c>
      <c r="D2100" s="9"/>
      <c r="E2100" s="9">
        <v>418</v>
      </c>
      <c r="F2100" s="10" t="s">
        <v>1066</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1.5" x14ac:dyDescent="0.25">
      <c r="A2101" s="12">
        <v>2084</v>
      </c>
      <c r="B2101" s="10" t="s">
        <v>1015</v>
      </c>
      <c r="C2101" s="11" t="s">
        <v>1162</v>
      </c>
      <c r="D2101" s="9"/>
      <c r="E2101" s="9">
        <v>418</v>
      </c>
      <c r="F2101" s="10" t="s">
        <v>1066</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1.5" x14ac:dyDescent="0.25">
      <c r="A2102" s="12">
        <v>2085</v>
      </c>
      <c r="B2102" s="10" t="s">
        <v>1015</v>
      </c>
      <c r="C2102" s="11" t="s">
        <v>1162</v>
      </c>
      <c r="D2102" s="9"/>
      <c r="E2102" s="9">
        <v>418</v>
      </c>
      <c r="F2102" s="10" t="s">
        <v>1066</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1.5" x14ac:dyDescent="0.25">
      <c r="A2103" s="12">
        <v>2086</v>
      </c>
      <c r="B2103" s="10" t="s">
        <v>1015</v>
      </c>
      <c r="C2103" s="11" t="s">
        <v>1163</v>
      </c>
      <c r="D2103" s="9">
        <v>12</v>
      </c>
      <c r="E2103" s="9">
        <v>458</v>
      </c>
      <c r="F2103" s="10" t="s">
        <v>1066</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1.5" x14ac:dyDescent="0.25">
      <c r="A2104" s="12">
        <v>2087</v>
      </c>
      <c r="B2104" s="10" t="s">
        <v>1015</v>
      </c>
      <c r="C2104" s="11" t="s">
        <v>1163</v>
      </c>
      <c r="D2104" s="9">
        <v>12</v>
      </c>
      <c r="E2104" s="9">
        <v>458</v>
      </c>
      <c r="F2104" s="10" t="s">
        <v>1066</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1.5" x14ac:dyDescent="0.25">
      <c r="A2105" s="12">
        <v>2088</v>
      </c>
      <c r="B2105" s="10" t="s">
        <v>1015</v>
      </c>
      <c r="C2105" s="11" t="s">
        <v>1163</v>
      </c>
      <c r="D2105" s="9">
        <v>12</v>
      </c>
      <c r="E2105" s="9">
        <v>458</v>
      </c>
      <c r="F2105" s="10" t="s">
        <v>1066</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1.5" x14ac:dyDescent="0.25">
      <c r="A2106" s="12">
        <v>2089</v>
      </c>
      <c r="B2106" s="10" t="s">
        <v>1015</v>
      </c>
      <c r="C2106" s="11" t="s">
        <v>1163</v>
      </c>
      <c r="D2106" s="9">
        <v>12</v>
      </c>
      <c r="E2106" s="9">
        <v>458</v>
      </c>
      <c r="F2106" s="10" t="s">
        <v>1066</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1.5" x14ac:dyDescent="0.25">
      <c r="A2107" s="12">
        <v>2090</v>
      </c>
      <c r="B2107" s="10" t="s">
        <v>1015</v>
      </c>
      <c r="C2107" s="11" t="s">
        <v>1163</v>
      </c>
      <c r="D2107" s="9">
        <v>12</v>
      </c>
      <c r="E2107" s="9">
        <v>458</v>
      </c>
      <c r="F2107" s="10" t="s">
        <v>1066</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1.5" x14ac:dyDescent="0.25">
      <c r="A2108" s="12">
        <v>2091</v>
      </c>
      <c r="B2108" s="10" t="s">
        <v>1015</v>
      </c>
      <c r="C2108" s="11" t="s">
        <v>1163</v>
      </c>
      <c r="D2108" s="9">
        <v>12</v>
      </c>
      <c r="E2108" s="9">
        <v>458</v>
      </c>
      <c r="F2108" s="10" t="s">
        <v>1066</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1.5" x14ac:dyDescent="0.25">
      <c r="A2109" s="12">
        <v>2092</v>
      </c>
      <c r="B2109" s="10" t="s">
        <v>1015</v>
      </c>
      <c r="C2109" s="11" t="s">
        <v>1163</v>
      </c>
      <c r="D2109" s="9">
        <v>12</v>
      </c>
      <c r="E2109" s="9">
        <v>458</v>
      </c>
      <c r="F2109" s="10" t="s">
        <v>1066</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1.5" x14ac:dyDescent="0.25">
      <c r="A2110" s="12">
        <v>2093</v>
      </c>
      <c r="B2110" s="10" t="s">
        <v>1015</v>
      </c>
      <c r="C2110" s="11" t="s">
        <v>1163</v>
      </c>
      <c r="D2110" s="9">
        <v>12</v>
      </c>
      <c r="E2110" s="9">
        <v>458</v>
      </c>
      <c r="F2110" s="10" t="s">
        <v>1066</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1.5" x14ac:dyDescent="0.25">
      <c r="A2111" s="12">
        <v>2094</v>
      </c>
      <c r="B2111" s="10" t="s">
        <v>1015</v>
      </c>
      <c r="C2111" s="11" t="s">
        <v>1163</v>
      </c>
      <c r="D2111" s="9">
        <v>12</v>
      </c>
      <c r="E2111" s="9">
        <v>458</v>
      </c>
      <c r="F2111" s="10" t="s">
        <v>1066</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1.5" x14ac:dyDescent="0.25">
      <c r="A2112" s="12">
        <v>2095</v>
      </c>
      <c r="B2112" s="10" t="s">
        <v>1015</v>
      </c>
      <c r="C2112" s="11" t="s">
        <v>1163</v>
      </c>
      <c r="D2112" s="9">
        <v>12</v>
      </c>
      <c r="E2112" s="9">
        <v>458</v>
      </c>
      <c r="F2112" s="10" t="s">
        <v>1066</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1.5" x14ac:dyDescent="0.25">
      <c r="A2113" s="12">
        <v>2096</v>
      </c>
      <c r="B2113" s="10" t="s">
        <v>1015</v>
      </c>
      <c r="C2113" s="11" t="s">
        <v>1163</v>
      </c>
      <c r="D2113" s="9">
        <v>12</v>
      </c>
      <c r="E2113" s="9">
        <v>458</v>
      </c>
      <c r="F2113" s="10" t="s">
        <v>1066</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1.5" x14ac:dyDescent="0.25">
      <c r="A2114" s="12">
        <v>2097</v>
      </c>
      <c r="B2114" s="10" t="s">
        <v>1015</v>
      </c>
      <c r="C2114" s="11" t="s">
        <v>1163</v>
      </c>
      <c r="D2114" s="9">
        <v>12</v>
      </c>
      <c r="E2114" s="9">
        <v>458</v>
      </c>
      <c r="F2114" s="10" t="s">
        <v>1066</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1.5" x14ac:dyDescent="0.25">
      <c r="A2115" s="12">
        <v>2098</v>
      </c>
      <c r="B2115" s="10" t="s">
        <v>1015</v>
      </c>
      <c r="C2115" s="11" t="s">
        <v>1163</v>
      </c>
      <c r="D2115" s="9">
        <v>12</v>
      </c>
      <c r="E2115" s="9">
        <v>458</v>
      </c>
      <c r="F2115" s="10" t="s">
        <v>1066</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1.5" x14ac:dyDescent="0.25">
      <c r="A2116" s="12">
        <v>2099</v>
      </c>
      <c r="B2116" s="10" t="s">
        <v>1015</v>
      </c>
      <c r="C2116" s="11" t="s">
        <v>1163</v>
      </c>
      <c r="D2116" s="9">
        <v>12</v>
      </c>
      <c r="E2116" s="9">
        <v>458</v>
      </c>
      <c r="F2116" s="10" t="s">
        <v>1066</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1.5" x14ac:dyDescent="0.25">
      <c r="A2117" s="12">
        <v>2100</v>
      </c>
      <c r="B2117" s="10" t="s">
        <v>1015</v>
      </c>
      <c r="C2117" s="11" t="s">
        <v>1163</v>
      </c>
      <c r="D2117" s="9">
        <v>12</v>
      </c>
      <c r="E2117" s="9">
        <v>458</v>
      </c>
      <c r="F2117" s="10" t="s">
        <v>1066</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1.5" x14ac:dyDescent="0.25">
      <c r="A2118" s="12">
        <v>2101</v>
      </c>
      <c r="B2118" s="10" t="s">
        <v>1015</v>
      </c>
      <c r="C2118" s="11" t="s">
        <v>1164</v>
      </c>
      <c r="D2118" s="9"/>
      <c r="E2118" s="9">
        <v>104</v>
      </c>
      <c r="F2118" s="10" t="s">
        <v>1066</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1.5" x14ac:dyDescent="0.25">
      <c r="A2119" s="12">
        <v>2102</v>
      </c>
      <c r="B2119" s="10" t="s">
        <v>1015</v>
      </c>
      <c r="C2119" s="11" t="s">
        <v>1164</v>
      </c>
      <c r="D2119" s="9"/>
      <c r="E2119" s="9">
        <v>104</v>
      </c>
      <c r="F2119" s="10" t="s">
        <v>1066</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1.5" x14ac:dyDescent="0.25">
      <c r="A2120" s="12">
        <v>2103</v>
      </c>
      <c r="B2120" s="10" t="s">
        <v>1015</v>
      </c>
      <c r="C2120" s="11" t="s">
        <v>1164</v>
      </c>
      <c r="D2120" s="9"/>
      <c r="E2120" s="9">
        <v>104</v>
      </c>
      <c r="F2120" s="10" t="s">
        <v>1066</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1.5" x14ac:dyDescent="0.25">
      <c r="A2121" s="12">
        <v>2104</v>
      </c>
      <c r="B2121" s="10" t="s">
        <v>1015</v>
      </c>
      <c r="C2121" s="11" t="s">
        <v>1164</v>
      </c>
      <c r="D2121" s="9"/>
      <c r="E2121" s="9">
        <v>104</v>
      </c>
      <c r="F2121" s="10" t="s">
        <v>1066</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1.5" x14ac:dyDescent="0.25">
      <c r="A2122" s="12">
        <v>2105</v>
      </c>
      <c r="B2122" s="10" t="s">
        <v>1015</v>
      </c>
      <c r="C2122" s="11" t="s">
        <v>1164</v>
      </c>
      <c r="D2122" s="9"/>
      <c r="E2122" s="9">
        <v>104</v>
      </c>
      <c r="F2122" s="10" t="s">
        <v>1066</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1.5" x14ac:dyDescent="0.25">
      <c r="A2123" s="12">
        <v>2106</v>
      </c>
      <c r="B2123" s="10" t="s">
        <v>1015</v>
      </c>
      <c r="C2123" s="11" t="s">
        <v>1164</v>
      </c>
      <c r="D2123" s="9"/>
      <c r="E2123" s="9">
        <v>104</v>
      </c>
      <c r="F2123" s="10" t="s">
        <v>1066</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1.5" x14ac:dyDescent="0.25">
      <c r="A2124" s="12">
        <v>2107</v>
      </c>
      <c r="B2124" s="10" t="s">
        <v>1015</v>
      </c>
      <c r="C2124" s="11" t="s">
        <v>1164</v>
      </c>
      <c r="D2124" s="9"/>
      <c r="E2124" s="9">
        <v>104</v>
      </c>
      <c r="F2124" s="10" t="s">
        <v>1066</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1.5" x14ac:dyDescent="0.25">
      <c r="A2125" s="12">
        <v>2108</v>
      </c>
      <c r="B2125" s="10" t="s">
        <v>1015</v>
      </c>
      <c r="C2125" s="11" t="s">
        <v>1164</v>
      </c>
      <c r="D2125" s="9"/>
      <c r="E2125" s="9">
        <v>104</v>
      </c>
      <c r="F2125" s="10" t="s">
        <v>1066</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1.5" x14ac:dyDescent="0.25">
      <c r="A2126" s="12">
        <v>2109</v>
      </c>
      <c r="B2126" s="10" t="s">
        <v>1015</v>
      </c>
      <c r="C2126" s="11" t="s">
        <v>1164</v>
      </c>
      <c r="D2126" s="9"/>
      <c r="E2126" s="9">
        <v>104</v>
      </c>
      <c r="F2126" s="10" t="s">
        <v>1066</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1.5" x14ac:dyDescent="0.25">
      <c r="A2127" s="12">
        <v>2110</v>
      </c>
      <c r="B2127" s="10" t="s">
        <v>1015</v>
      </c>
      <c r="C2127" s="11" t="s">
        <v>1164</v>
      </c>
      <c r="D2127" s="9"/>
      <c r="E2127" s="9">
        <v>104</v>
      </c>
      <c r="F2127" s="10" t="s">
        <v>1066</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1.5" x14ac:dyDescent="0.25">
      <c r="A2128" s="12">
        <v>2111</v>
      </c>
      <c r="B2128" s="10" t="s">
        <v>1015</v>
      </c>
      <c r="C2128" s="11" t="s">
        <v>1164</v>
      </c>
      <c r="D2128" s="9"/>
      <c r="E2128" s="9">
        <v>104</v>
      </c>
      <c r="F2128" s="10" t="s">
        <v>1066</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1.5" x14ac:dyDescent="0.25">
      <c r="A2129" s="12">
        <v>2112</v>
      </c>
      <c r="B2129" s="10" t="s">
        <v>1015</v>
      </c>
      <c r="C2129" s="11" t="s">
        <v>1164</v>
      </c>
      <c r="D2129" s="9"/>
      <c r="E2129" s="9">
        <v>104</v>
      </c>
      <c r="F2129" s="10" t="s">
        <v>1066</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1.5" x14ac:dyDescent="0.25">
      <c r="A2130" s="12">
        <v>2113</v>
      </c>
      <c r="B2130" s="10" t="s">
        <v>1015</v>
      </c>
      <c r="C2130" s="11" t="s">
        <v>1164</v>
      </c>
      <c r="D2130" s="9"/>
      <c r="E2130" s="9">
        <v>104</v>
      </c>
      <c r="F2130" s="10" t="s">
        <v>1066</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1.5" x14ac:dyDescent="0.25">
      <c r="A2131" s="12">
        <v>2114</v>
      </c>
      <c r="B2131" s="10" t="s">
        <v>1015</v>
      </c>
      <c r="C2131" s="11" t="s">
        <v>1164</v>
      </c>
      <c r="D2131" s="9"/>
      <c r="E2131" s="9">
        <v>104</v>
      </c>
      <c r="F2131" s="10" t="s">
        <v>1066</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1.5" x14ac:dyDescent="0.25">
      <c r="A2132" s="12">
        <v>2115</v>
      </c>
      <c r="B2132" s="10" t="s">
        <v>1015</v>
      </c>
      <c r="C2132" s="11" t="s">
        <v>1164</v>
      </c>
      <c r="D2132" s="9"/>
      <c r="E2132" s="9">
        <v>104</v>
      </c>
      <c r="F2132" s="10" t="s">
        <v>1066</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1.5" x14ac:dyDescent="0.25">
      <c r="A2133" s="12">
        <v>2116</v>
      </c>
      <c r="B2133" s="10" t="s">
        <v>1015</v>
      </c>
      <c r="C2133" s="11" t="s">
        <v>1165</v>
      </c>
      <c r="D2133" s="9"/>
      <c r="E2133" s="9">
        <v>608</v>
      </c>
      <c r="F2133" s="10" t="s">
        <v>1066</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1.5" x14ac:dyDescent="0.25">
      <c r="A2134" s="12">
        <v>2117</v>
      </c>
      <c r="B2134" s="10" t="s">
        <v>1015</v>
      </c>
      <c r="C2134" s="11" t="s">
        <v>1165</v>
      </c>
      <c r="D2134" s="9"/>
      <c r="E2134" s="9">
        <v>608</v>
      </c>
      <c r="F2134" s="10" t="s">
        <v>1066</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1.5" x14ac:dyDescent="0.25">
      <c r="A2135" s="12">
        <v>2118</v>
      </c>
      <c r="B2135" s="10" t="s">
        <v>1015</v>
      </c>
      <c r="C2135" s="11" t="s">
        <v>1165</v>
      </c>
      <c r="D2135" s="9"/>
      <c r="E2135" s="9">
        <v>608</v>
      </c>
      <c r="F2135" s="10" t="s">
        <v>1066</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1.5" x14ac:dyDescent="0.25">
      <c r="A2136" s="12">
        <v>2119</v>
      </c>
      <c r="B2136" s="10" t="s">
        <v>1015</v>
      </c>
      <c r="C2136" s="11" t="s">
        <v>1165</v>
      </c>
      <c r="D2136" s="9"/>
      <c r="E2136" s="9">
        <v>608</v>
      </c>
      <c r="F2136" s="10" t="s">
        <v>1066</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1.5" x14ac:dyDescent="0.25">
      <c r="A2137" s="12">
        <v>2120</v>
      </c>
      <c r="B2137" s="10" t="s">
        <v>1015</v>
      </c>
      <c r="C2137" s="11" t="s">
        <v>1165</v>
      </c>
      <c r="D2137" s="9"/>
      <c r="E2137" s="9">
        <v>608</v>
      </c>
      <c r="F2137" s="10" t="s">
        <v>1066</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1.5" x14ac:dyDescent="0.25">
      <c r="A2138" s="12">
        <v>2121</v>
      </c>
      <c r="B2138" s="10" t="s">
        <v>1015</v>
      </c>
      <c r="C2138" s="11" t="s">
        <v>1165</v>
      </c>
      <c r="D2138" s="9"/>
      <c r="E2138" s="9">
        <v>608</v>
      </c>
      <c r="F2138" s="10" t="s">
        <v>1066</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1.5" x14ac:dyDescent="0.25">
      <c r="A2139" s="12">
        <v>2122</v>
      </c>
      <c r="B2139" s="10" t="s">
        <v>1015</v>
      </c>
      <c r="C2139" s="11" t="s">
        <v>1165</v>
      </c>
      <c r="D2139" s="9"/>
      <c r="E2139" s="9">
        <v>608</v>
      </c>
      <c r="F2139" s="10" t="s">
        <v>1066</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1.5" x14ac:dyDescent="0.25">
      <c r="A2140" s="12">
        <v>2123</v>
      </c>
      <c r="B2140" s="10" t="s">
        <v>1015</v>
      </c>
      <c r="C2140" s="11" t="s">
        <v>1165</v>
      </c>
      <c r="D2140" s="9"/>
      <c r="E2140" s="9">
        <v>608</v>
      </c>
      <c r="F2140" s="10" t="s">
        <v>1066</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1.5" x14ac:dyDescent="0.25">
      <c r="A2141" s="12">
        <v>2124</v>
      </c>
      <c r="B2141" s="10" t="s">
        <v>1015</v>
      </c>
      <c r="C2141" s="11" t="s">
        <v>1165</v>
      </c>
      <c r="D2141" s="9"/>
      <c r="E2141" s="9">
        <v>608</v>
      </c>
      <c r="F2141" s="10" t="s">
        <v>1066</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1.5" x14ac:dyDescent="0.25">
      <c r="A2142" s="12">
        <v>2125</v>
      </c>
      <c r="B2142" s="10" t="s">
        <v>1015</v>
      </c>
      <c r="C2142" s="11" t="s">
        <v>1165</v>
      </c>
      <c r="D2142" s="9"/>
      <c r="E2142" s="9">
        <v>608</v>
      </c>
      <c r="F2142" s="10" t="s">
        <v>1066</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1.5" x14ac:dyDescent="0.25">
      <c r="A2143" s="12">
        <v>2126</v>
      </c>
      <c r="B2143" s="10" t="s">
        <v>1015</v>
      </c>
      <c r="C2143" s="11" t="s">
        <v>1165</v>
      </c>
      <c r="D2143" s="9"/>
      <c r="E2143" s="9">
        <v>608</v>
      </c>
      <c r="F2143" s="10" t="s">
        <v>1066</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1.5" x14ac:dyDescent="0.25">
      <c r="A2144" s="12">
        <v>2127</v>
      </c>
      <c r="B2144" s="10" t="s">
        <v>1015</v>
      </c>
      <c r="C2144" s="11" t="s">
        <v>1165</v>
      </c>
      <c r="D2144" s="9"/>
      <c r="E2144" s="9">
        <v>608</v>
      </c>
      <c r="F2144" s="10" t="s">
        <v>1066</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1.5" x14ac:dyDescent="0.25">
      <c r="A2145" s="12">
        <v>2128</v>
      </c>
      <c r="B2145" s="10" t="s">
        <v>1015</v>
      </c>
      <c r="C2145" s="11" t="s">
        <v>1165</v>
      </c>
      <c r="D2145" s="9"/>
      <c r="E2145" s="9">
        <v>608</v>
      </c>
      <c r="F2145" s="10" t="s">
        <v>1066</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1.5" x14ac:dyDescent="0.25">
      <c r="A2146" s="12">
        <v>2129</v>
      </c>
      <c r="B2146" s="10" t="s">
        <v>1015</v>
      </c>
      <c r="C2146" s="11" t="s">
        <v>1165</v>
      </c>
      <c r="D2146" s="9"/>
      <c r="E2146" s="9">
        <v>608</v>
      </c>
      <c r="F2146" s="10" t="s">
        <v>1066</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1.5" x14ac:dyDescent="0.25">
      <c r="A2147" s="12">
        <v>2130</v>
      </c>
      <c r="B2147" s="10" t="s">
        <v>1015</v>
      </c>
      <c r="C2147" s="11" t="s">
        <v>1165</v>
      </c>
      <c r="D2147" s="9"/>
      <c r="E2147" s="9">
        <v>608</v>
      </c>
      <c r="F2147" s="10" t="s">
        <v>1066</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1.5" x14ac:dyDescent="0.25">
      <c r="A2148" s="12">
        <v>2131</v>
      </c>
      <c r="B2148" s="10" t="s">
        <v>1015</v>
      </c>
      <c r="C2148" s="11" t="s">
        <v>1166</v>
      </c>
      <c r="D2148" s="9"/>
      <c r="E2148" s="9">
        <v>702</v>
      </c>
      <c r="F2148" s="10" t="s">
        <v>1066</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1.5" x14ac:dyDescent="0.25">
      <c r="A2149" s="12">
        <v>2132</v>
      </c>
      <c r="B2149" s="10" t="s">
        <v>1015</v>
      </c>
      <c r="C2149" s="11" t="s">
        <v>1166</v>
      </c>
      <c r="D2149" s="9"/>
      <c r="E2149" s="9">
        <v>702</v>
      </c>
      <c r="F2149" s="10" t="s">
        <v>1066</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1.5" x14ac:dyDescent="0.25">
      <c r="A2150" s="12">
        <v>2133</v>
      </c>
      <c r="B2150" s="10" t="s">
        <v>1015</v>
      </c>
      <c r="C2150" s="11" t="s">
        <v>1166</v>
      </c>
      <c r="D2150" s="9"/>
      <c r="E2150" s="9">
        <v>702</v>
      </c>
      <c r="F2150" s="10" t="s">
        <v>1066</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1.5" x14ac:dyDescent="0.25">
      <c r="A2151" s="12">
        <v>2134</v>
      </c>
      <c r="B2151" s="10" t="s">
        <v>1015</v>
      </c>
      <c r="C2151" s="11" t="s">
        <v>1166</v>
      </c>
      <c r="D2151" s="9"/>
      <c r="E2151" s="9">
        <v>702</v>
      </c>
      <c r="F2151" s="10" t="s">
        <v>1066</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1.5" x14ac:dyDescent="0.25">
      <c r="A2152" s="12">
        <v>2135</v>
      </c>
      <c r="B2152" s="10" t="s">
        <v>1015</v>
      </c>
      <c r="C2152" s="11" t="s">
        <v>1166</v>
      </c>
      <c r="D2152" s="9"/>
      <c r="E2152" s="9">
        <v>702</v>
      </c>
      <c r="F2152" s="10" t="s">
        <v>1066</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1.5" x14ac:dyDescent="0.25">
      <c r="A2153" s="12">
        <v>2136</v>
      </c>
      <c r="B2153" s="10" t="s">
        <v>1015</v>
      </c>
      <c r="C2153" s="11" t="s">
        <v>1166</v>
      </c>
      <c r="D2153" s="9"/>
      <c r="E2153" s="9">
        <v>702</v>
      </c>
      <c r="F2153" s="10" t="s">
        <v>1066</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1.5" x14ac:dyDescent="0.25">
      <c r="A2154" s="12">
        <v>2137</v>
      </c>
      <c r="B2154" s="10" t="s">
        <v>1015</v>
      </c>
      <c r="C2154" s="11" t="s">
        <v>1166</v>
      </c>
      <c r="D2154" s="9"/>
      <c r="E2154" s="9">
        <v>702</v>
      </c>
      <c r="F2154" s="10" t="s">
        <v>1066</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1.5" x14ac:dyDescent="0.25">
      <c r="A2155" s="12">
        <v>2138</v>
      </c>
      <c r="B2155" s="10" t="s">
        <v>1015</v>
      </c>
      <c r="C2155" s="11" t="s">
        <v>1166</v>
      </c>
      <c r="D2155" s="9"/>
      <c r="E2155" s="9">
        <v>702</v>
      </c>
      <c r="F2155" s="10" t="s">
        <v>1066</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1.5" x14ac:dyDescent="0.25">
      <c r="A2156" s="12">
        <v>2139</v>
      </c>
      <c r="B2156" s="10" t="s">
        <v>1015</v>
      </c>
      <c r="C2156" s="11" t="s">
        <v>1166</v>
      </c>
      <c r="D2156" s="9"/>
      <c r="E2156" s="9">
        <v>702</v>
      </c>
      <c r="F2156" s="10" t="s">
        <v>1066</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1.5" x14ac:dyDescent="0.25">
      <c r="A2157" s="12">
        <v>2140</v>
      </c>
      <c r="B2157" s="10" t="s">
        <v>1015</v>
      </c>
      <c r="C2157" s="11" t="s">
        <v>1166</v>
      </c>
      <c r="D2157" s="9"/>
      <c r="E2157" s="9">
        <v>702</v>
      </c>
      <c r="F2157" s="10" t="s">
        <v>1066</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1.5" x14ac:dyDescent="0.25">
      <c r="A2158" s="12">
        <v>2141</v>
      </c>
      <c r="B2158" s="10" t="s">
        <v>1015</v>
      </c>
      <c r="C2158" s="11" t="s">
        <v>1166</v>
      </c>
      <c r="D2158" s="9"/>
      <c r="E2158" s="9">
        <v>702</v>
      </c>
      <c r="F2158" s="10" t="s">
        <v>1066</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1.5" x14ac:dyDescent="0.25">
      <c r="A2159" s="12">
        <v>2142</v>
      </c>
      <c r="B2159" s="10" t="s">
        <v>1015</v>
      </c>
      <c r="C2159" s="11" t="s">
        <v>1166</v>
      </c>
      <c r="D2159" s="9"/>
      <c r="E2159" s="9">
        <v>702</v>
      </c>
      <c r="F2159" s="10" t="s">
        <v>1066</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1.5" x14ac:dyDescent="0.25">
      <c r="A2160" s="12">
        <v>2143</v>
      </c>
      <c r="B2160" s="10" t="s">
        <v>1015</v>
      </c>
      <c r="C2160" s="11" t="s">
        <v>1166</v>
      </c>
      <c r="D2160" s="9"/>
      <c r="E2160" s="9">
        <v>702</v>
      </c>
      <c r="F2160" s="10" t="s">
        <v>1066</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1.5" x14ac:dyDescent="0.25">
      <c r="A2161" s="12">
        <v>2144</v>
      </c>
      <c r="B2161" s="10" t="s">
        <v>1015</v>
      </c>
      <c r="C2161" s="11" t="s">
        <v>1166</v>
      </c>
      <c r="D2161" s="9"/>
      <c r="E2161" s="9">
        <v>702</v>
      </c>
      <c r="F2161" s="10" t="s">
        <v>1066</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1.5" x14ac:dyDescent="0.25">
      <c r="A2162" s="12">
        <v>2145</v>
      </c>
      <c r="B2162" s="10" t="s">
        <v>1015</v>
      </c>
      <c r="C2162" s="11" t="s">
        <v>1166</v>
      </c>
      <c r="D2162" s="9"/>
      <c r="E2162" s="9">
        <v>702</v>
      </c>
      <c r="F2162" s="10" t="s">
        <v>1066</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1.5" x14ac:dyDescent="0.25">
      <c r="A2163" s="12">
        <v>2146</v>
      </c>
      <c r="B2163" s="10" t="s">
        <v>1015</v>
      </c>
      <c r="C2163" s="11" t="s">
        <v>1167</v>
      </c>
      <c r="D2163" s="9"/>
      <c r="E2163" s="9">
        <v>764</v>
      </c>
      <c r="F2163" s="10" t="s">
        <v>1066</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1.5" x14ac:dyDescent="0.25">
      <c r="A2164" s="12">
        <v>2147</v>
      </c>
      <c r="B2164" s="10" t="s">
        <v>1015</v>
      </c>
      <c r="C2164" s="11" t="s">
        <v>1167</v>
      </c>
      <c r="D2164" s="9"/>
      <c r="E2164" s="9">
        <v>764</v>
      </c>
      <c r="F2164" s="10" t="s">
        <v>1066</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1.5" x14ac:dyDescent="0.25">
      <c r="A2165" s="12">
        <v>2148</v>
      </c>
      <c r="B2165" s="10" t="s">
        <v>1015</v>
      </c>
      <c r="C2165" s="11" t="s">
        <v>1167</v>
      </c>
      <c r="D2165" s="9"/>
      <c r="E2165" s="9">
        <v>764</v>
      </c>
      <c r="F2165" s="10" t="s">
        <v>1066</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1.5" x14ac:dyDescent="0.25">
      <c r="A2166" s="12">
        <v>2149</v>
      </c>
      <c r="B2166" s="10" t="s">
        <v>1015</v>
      </c>
      <c r="C2166" s="11" t="s">
        <v>1167</v>
      </c>
      <c r="D2166" s="9"/>
      <c r="E2166" s="9">
        <v>764</v>
      </c>
      <c r="F2166" s="10" t="s">
        <v>1066</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1.5" x14ac:dyDescent="0.25">
      <c r="A2167" s="12">
        <v>2150</v>
      </c>
      <c r="B2167" s="10" t="s">
        <v>1015</v>
      </c>
      <c r="C2167" s="11" t="s">
        <v>1167</v>
      </c>
      <c r="D2167" s="9"/>
      <c r="E2167" s="9">
        <v>764</v>
      </c>
      <c r="F2167" s="10" t="s">
        <v>1066</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1.5" x14ac:dyDescent="0.25">
      <c r="A2168" s="12">
        <v>2151</v>
      </c>
      <c r="B2168" s="10" t="s">
        <v>1015</v>
      </c>
      <c r="C2168" s="11" t="s">
        <v>1167</v>
      </c>
      <c r="D2168" s="9"/>
      <c r="E2168" s="9">
        <v>764</v>
      </c>
      <c r="F2168" s="10" t="s">
        <v>1066</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1.5" x14ac:dyDescent="0.25">
      <c r="A2169" s="12">
        <v>2152</v>
      </c>
      <c r="B2169" s="10" t="s">
        <v>1015</v>
      </c>
      <c r="C2169" s="11" t="s">
        <v>1167</v>
      </c>
      <c r="D2169" s="9"/>
      <c r="E2169" s="9">
        <v>764</v>
      </c>
      <c r="F2169" s="10" t="s">
        <v>1066</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1.5" x14ac:dyDescent="0.25">
      <c r="A2170" s="12">
        <v>2153</v>
      </c>
      <c r="B2170" s="10" t="s">
        <v>1015</v>
      </c>
      <c r="C2170" s="11" t="s">
        <v>1167</v>
      </c>
      <c r="D2170" s="9"/>
      <c r="E2170" s="9">
        <v>764</v>
      </c>
      <c r="F2170" s="10" t="s">
        <v>1066</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1.5" x14ac:dyDescent="0.25">
      <c r="A2171" s="12">
        <v>2154</v>
      </c>
      <c r="B2171" s="10" t="s">
        <v>1015</v>
      </c>
      <c r="C2171" s="11" t="s">
        <v>1167</v>
      </c>
      <c r="D2171" s="9"/>
      <c r="E2171" s="9">
        <v>764</v>
      </c>
      <c r="F2171" s="10" t="s">
        <v>1066</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1.5" x14ac:dyDescent="0.25">
      <c r="A2172" s="12">
        <v>2155</v>
      </c>
      <c r="B2172" s="10" t="s">
        <v>1015</v>
      </c>
      <c r="C2172" s="11" t="s">
        <v>1167</v>
      </c>
      <c r="D2172" s="9"/>
      <c r="E2172" s="9">
        <v>764</v>
      </c>
      <c r="F2172" s="10" t="s">
        <v>1066</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1.5" x14ac:dyDescent="0.25">
      <c r="A2173" s="12">
        <v>2156</v>
      </c>
      <c r="B2173" s="10" t="s">
        <v>1015</v>
      </c>
      <c r="C2173" s="11" t="s">
        <v>1167</v>
      </c>
      <c r="D2173" s="9"/>
      <c r="E2173" s="9">
        <v>764</v>
      </c>
      <c r="F2173" s="10" t="s">
        <v>1066</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1.5" x14ac:dyDescent="0.25">
      <c r="A2174" s="12">
        <v>2157</v>
      </c>
      <c r="B2174" s="10" t="s">
        <v>1015</v>
      </c>
      <c r="C2174" s="11" t="s">
        <v>1167</v>
      </c>
      <c r="D2174" s="9"/>
      <c r="E2174" s="9">
        <v>764</v>
      </c>
      <c r="F2174" s="10" t="s">
        <v>1066</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1.5" x14ac:dyDescent="0.25">
      <c r="A2175" s="12">
        <v>2158</v>
      </c>
      <c r="B2175" s="10" t="s">
        <v>1015</v>
      </c>
      <c r="C2175" s="11" t="s">
        <v>1167</v>
      </c>
      <c r="D2175" s="9"/>
      <c r="E2175" s="9">
        <v>764</v>
      </c>
      <c r="F2175" s="10" t="s">
        <v>1066</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1.5" x14ac:dyDescent="0.25">
      <c r="A2176" s="12">
        <v>2159</v>
      </c>
      <c r="B2176" s="10" t="s">
        <v>1015</v>
      </c>
      <c r="C2176" s="11" t="s">
        <v>1167</v>
      </c>
      <c r="D2176" s="9"/>
      <c r="E2176" s="9">
        <v>764</v>
      </c>
      <c r="F2176" s="10" t="s">
        <v>1066</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1.5" x14ac:dyDescent="0.25">
      <c r="A2177" s="12">
        <v>2160</v>
      </c>
      <c r="B2177" s="10" t="s">
        <v>1015</v>
      </c>
      <c r="C2177" s="11" t="s">
        <v>1167</v>
      </c>
      <c r="D2177" s="9"/>
      <c r="E2177" s="9">
        <v>764</v>
      </c>
      <c r="F2177" s="10" t="s">
        <v>1066</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1.5" x14ac:dyDescent="0.25">
      <c r="A2178" s="12">
        <v>2161</v>
      </c>
      <c r="B2178" s="10" t="s">
        <v>1015</v>
      </c>
      <c r="C2178" s="11" t="s">
        <v>1168</v>
      </c>
      <c r="D2178" s="9"/>
      <c r="E2178" s="9">
        <v>626</v>
      </c>
      <c r="F2178" s="10" t="s">
        <v>1066</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1.5" x14ac:dyDescent="0.25">
      <c r="A2179" s="12">
        <v>2162</v>
      </c>
      <c r="B2179" s="10" t="s">
        <v>1015</v>
      </c>
      <c r="C2179" s="11" t="s">
        <v>1168</v>
      </c>
      <c r="D2179" s="9"/>
      <c r="E2179" s="9">
        <v>626</v>
      </c>
      <c r="F2179" s="10" t="s">
        <v>1066</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1.5" x14ac:dyDescent="0.25">
      <c r="A2180" s="12">
        <v>2163</v>
      </c>
      <c r="B2180" s="10" t="s">
        <v>1015</v>
      </c>
      <c r="C2180" s="11" t="s">
        <v>1168</v>
      </c>
      <c r="D2180" s="9"/>
      <c r="E2180" s="9">
        <v>626</v>
      </c>
      <c r="F2180" s="10" t="s">
        <v>1066</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1.5" x14ac:dyDescent="0.25">
      <c r="A2181" s="12">
        <v>2164</v>
      </c>
      <c r="B2181" s="10" t="s">
        <v>1015</v>
      </c>
      <c r="C2181" s="11" t="s">
        <v>1168</v>
      </c>
      <c r="D2181" s="9"/>
      <c r="E2181" s="9">
        <v>626</v>
      </c>
      <c r="F2181" s="10" t="s">
        <v>1066</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1.5" x14ac:dyDescent="0.25">
      <c r="A2182" s="12">
        <v>2165</v>
      </c>
      <c r="B2182" s="10" t="s">
        <v>1015</v>
      </c>
      <c r="C2182" s="11" t="s">
        <v>1168</v>
      </c>
      <c r="D2182" s="9"/>
      <c r="E2182" s="9">
        <v>626</v>
      </c>
      <c r="F2182" s="10" t="s">
        <v>1066</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1.5" x14ac:dyDescent="0.25">
      <c r="A2183" s="12">
        <v>2166</v>
      </c>
      <c r="B2183" s="10" t="s">
        <v>1015</v>
      </c>
      <c r="C2183" s="11" t="s">
        <v>1168</v>
      </c>
      <c r="D2183" s="9"/>
      <c r="E2183" s="9">
        <v>626</v>
      </c>
      <c r="F2183" s="10" t="s">
        <v>1066</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1.5" x14ac:dyDescent="0.25">
      <c r="A2184" s="12">
        <v>2167</v>
      </c>
      <c r="B2184" s="10" t="s">
        <v>1015</v>
      </c>
      <c r="C2184" s="11" t="s">
        <v>1168</v>
      </c>
      <c r="D2184" s="9"/>
      <c r="E2184" s="9">
        <v>626</v>
      </c>
      <c r="F2184" s="10" t="s">
        <v>1066</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1.5" x14ac:dyDescent="0.25">
      <c r="A2185" s="12">
        <v>2168</v>
      </c>
      <c r="B2185" s="10" t="s">
        <v>1015</v>
      </c>
      <c r="C2185" s="11" t="s">
        <v>1168</v>
      </c>
      <c r="D2185" s="9"/>
      <c r="E2185" s="9">
        <v>626</v>
      </c>
      <c r="F2185" s="10" t="s">
        <v>1066</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1.5" x14ac:dyDescent="0.25">
      <c r="A2186" s="12">
        <v>2169</v>
      </c>
      <c r="B2186" s="10" t="s">
        <v>1015</v>
      </c>
      <c r="C2186" s="11" t="s">
        <v>1168</v>
      </c>
      <c r="D2186" s="9"/>
      <c r="E2186" s="9">
        <v>626</v>
      </c>
      <c r="F2186" s="10" t="s">
        <v>1066</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1.5" x14ac:dyDescent="0.25">
      <c r="A2187" s="12">
        <v>2170</v>
      </c>
      <c r="B2187" s="10" t="s">
        <v>1015</v>
      </c>
      <c r="C2187" s="11" t="s">
        <v>1168</v>
      </c>
      <c r="D2187" s="9"/>
      <c r="E2187" s="9">
        <v>626</v>
      </c>
      <c r="F2187" s="10" t="s">
        <v>1066</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1.5" x14ac:dyDescent="0.25">
      <c r="A2188" s="12">
        <v>2171</v>
      </c>
      <c r="B2188" s="10" t="s">
        <v>1015</v>
      </c>
      <c r="C2188" s="11" t="s">
        <v>1168</v>
      </c>
      <c r="D2188" s="9"/>
      <c r="E2188" s="9">
        <v>626</v>
      </c>
      <c r="F2188" s="10" t="s">
        <v>1066</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1.5" x14ac:dyDescent="0.25">
      <c r="A2189" s="12">
        <v>2172</v>
      </c>
      <c r="B2189" s="10" t="s">
        <v>1015</v>
      </c>
      <c r="C2189" s="11" t="s">
        <v>1168</v>
      </c>
      <c r="D2189" s="9"/>
      <c r="E2189" s="9">
        <v>626</v>
      </c>
      <c r="F2189" s="10" t="s">
        <v>1066</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1.5" x14ac:dyDescent="0.25">
      <c r="A2190" s="12">
        <v>2173</v>
      </c>
      <c r="B2190" s="10" t="s">
        <v>1015</v>
      </c>
      <c r="C2190" s="11" t="s">
        <v>1168</v>
      </c>
      <c r="D2190" s="9"/>
      <c r="E2190" s="9">
        <v>626</v>
      </c>
      <c r="F2190" s="10" t="s">
        <v>1066</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1.5" x14ac:dyDescent="0.25">
      <c r="A2191" s="12">
        <v>2174</v>
      </c>
      <c r="B2191" s="10" t="s">
        <v>1015</v>
      </c>
      <c r="C2191" s="11" t="s">
        <v>1168</v>
      </c>
      <c r="D2191" s="9"/>
      <c r="E2191" s="9">
        <v>626</v>
      </c>
      <c r="F2191" s="10" t="s">
        <v>1066</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1.5" x14ac:dyDescent="0.25">
      <c r="A2192" s="12">
        <v>2175</v>
      </c>
      <c r="B2192" s="10" t="s">
        <v>1015</v>
      </c>
      <c r="C2192" s="11" t="s">
        <v>1168</v>
      </c>
      <c r="D2192" s="9"/>
      <c r="E2192" s="9">
        <v>626</v>
      </c>
      <c r="F2192" s="10" t="s">
        <v>1066</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1.5" x14ac:dyDescent="0.25">
      <c r="A2193" s="12">
        <v>2176</v>
      </c>
      <c r="B2193" s="10" t="s">
        <v>1015</v>
      </c>
      <c r="C2193" s="11" t="s">
        <v>1169</v>
      </c>
      <c r="D2193" s="9"/>
      <c r="E2193" s="9">
        <v>704</v>
      </c>
      <c r="F2193" s="10" t="s">
        <v>1066</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1.5" x14ac:dyDescent="0.25">
      <c r="A2194" s="12">
        <v>2177</v>
      </c>
      <c r="B2194" s="10" t="s">
        <v>1015</v>
      </c>
      <c r="C2194" s="11" t="s">
        <v>1169</v>
      </c>
      <c r="D2194" s="9"/>
      <c r="E2194" s="9">
        <v>704</v>
      </c>
      <c r="F2194" s="10" t="s">
        <v>1066</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1.5" x14ac:dyDescent="0.25">
      <c r="A2195" s="12">
        <v>2178</v>
      </c>
      <c r="B2195" s="10" t="s">
        <v>1015</v>
      </c>
      <c r="C2195" s="11" t="s">
        <v>1169</v>
      </c>
      <c r="D2195" s="9"/>
      <c r="E2195" s="9">
        <v>704</v>
      </c>
      <c r="F2195" s="10" t="s">
        <v>1066</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1.5" x14ac:dyDescent="0.25">
      <c r="A2196" s="12">
        <v>2179</v>
      </c>
      <c r="B2196" s="10" t="s">
        <v>1015</v>
      </c>
      <c r="C2196" s="11" t="s">
        <v>1169</v>
      </c>
      <c r="D2196" s="9"/>
      <c r="E2196" s="9">
        <v>704</v>
      </c>
      <c r="F2196" s="10" t="s">
        <v>1066</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1.5" x14ac:dyDescent="0.25">
      <c r="A2197" s="12">
        <v>2180</v>
      </c>
      <c r="B2197" s="10" t="s">
        <v>1015</v>
      </c>
      <c r="C2197" s="11" t="s">
        <v>1169</v>
      </c>
      <c r="D2197" s="9"/>
      <c r="E2197" s="9">
        <v>704</v>
      </c>
      <c r="F2197" s="10" t="s">
        <v>1066</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1.5" x14ac:dyDescent="0.25">
      <c r="A2198" s="12">
        <v>2181</v>
      </c>
      <c r="B2198" s="10" t="s">
        <v>1015</v>
      </c>
      <c r="C2198" s="11" t="s">
        <v>1169</v>
      </c>
      <c r="D2198" s="9"/>
      <c r="E2198" s="9">
        <v>704</v>
      </c>
      <c r="F2198" s="10" t="s">
        <v>1066</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1.5" x14ac:dyDescent="0.25">
      <c r="A2199" s="12">
        <v>2182</v>
      </c>
      <c r="B2199" s="10" t="s">
        <v>1015</v>
      </c>
      <c r="C2199" s="11" t="s">
        <v>1169</v>
      </c>
      <c r="D2199" s="9"/>
      <c r="E2199" s="9">
        <v>704</v>
      </c>
      <c r="F2199" s="10" t="s">
        <v>1066</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1.5" x14ac:dyDescent="0.25">
      <c r="A2200" s="12">
        <v>2183</v>
      </c>
      <c r="B2200" s="10" t="s">
        <v>1015</v>
      </c>
      <c r="C2200" s="11" t="s">
        <v>1169</v>
      </c>
      <c r="D2200" s="9"/>
      <c r="E2200" s="9">
        <v>704</v>
      </c>
      <c r="F2200" s="10" t="s">
        <v>1066</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1.5" x14ac:dyDescent="0.25">
      <c r="A2201" s="12">
        <v>2184</v>
      </c>
      <c r="B2201" s="10" t="s">
        <v>1015</v>
      </c>
      <c r="C2201" s="11" t="s">
        <v>1169</v>
      </c>
      <c r="D2201" s="9"/>
      <c r="E2201" s="9">
        <v>704</v>
      </c>
      <c r="F2201" s="10" t="s">
        <v>1066</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1.5" x14ac:dyDescent="0.25">
      <c r="A2202" s="12">
        <v>2185</v>
      </c>
      <c r="B2202" s="10" t="s">
        <v>1015</v>
      </c>
      <c r="C2202" s="11" t="s">
        <v>1169</v>
      </c>
      <c r="D2202" s="9"/>
      <c r="E2202" s="9">
        <v>704</v>
      </c>
      <c r="F2202" s="10" t="s">
        <v>1066</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1.5" x14ac:dyDescent="0.25">
      <c r="A2203" s="12">
        <v>2186</v>
      </c>
      <c r="B2203" s="10" t="s">
        <v>1015</v>
      </c>
      <c r="C2203" s="11" t="s">
        <v>1169</v>
      </c>
      <c r="D2203" s="9"/>
      <c r="E2203" s="9">
        <v>704</v>
      </c>
      <c r="F2203" s="10" t="s">
        <v>1066</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1.5" x14ac:dyDescent="0.25">
      <c r="A2204" s="12">
        <v>2187</v>
      </c>
      <c r="B2204" s="10" t="s">
        <v>1015</v>
      </c>
      <c r="C2204" s="11" t="s">
        <v>1169</v>
      </c>
      <c r="D2204" s="9"/>
      <c r="E2204" s="9">
        <v>704</v>
      </c>
      <c r="F2204" s="10" t="s">
        <v>1066</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1.5" x14ac:dyDescent="0.25">
      <c r="A2205" s="12">
        <v>2188</v>
      </c>
      <c r="B2205" s="10" t="s">
        <v>1015</v>
      </c>
      <c r="C2205" s="11" t="s">
        <v>1169</v>
      </c>
      <c r="D2205" s="9"/>
      <c r="E2205" s="9">
        <v>704</v>
      </c>
      <c r="F2205" s="10" t="s">
        <v>1066</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1.5" x14ac:dyDescent="0.25">
      <c r="A2206" s="12">
        <v>2189</v>
      </c>
      <c r="B2206" s="10" t="s">
        <v>1015</v>
      </c>
      <c r="C2206" s="11" t="s">
        <v>1169</v>
      </c>
      <c r="D2206" s="9"/>
      <c r="E2206" s="9">
        <v>704</v>
      </c>
      <c r="F2206" s="10" t="s">
        <v>1066</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1.5" x14ac:dyDescent="0.25">
      <c r="A2207" s="12">
        <v>2190</v>
      </c>
      <c r="B2207" s="10" t="s">
        <v>1015</v>
      </c>
      <c r="C2207" s="11" t="s">
        <v>1169</v>
      </c>
      <c r="D2207" s="9"/>
      <c r="E2207" s="9">
        <v>704</v>
      </c>
      <c r="F2207" s="10" t="s">
        <v>1066</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1.5" x14ac:dyDescent="0.25">
      <c r="A2208" s="28">
        <v>2191</v>
      </c>
      <c r="B2208" s="26" t="s">
        <v>1015</v>
      </c>
      <c r="C2208" s="27" t="s">
        <v>1170</v>
      </c>
      <c r="D2208" s="25"/>
      <c r="E2208" s="25">
        <v>1830</v>
      </c>
      <c r="F2208" s="26" t="s">
        <v>1063</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1.5" x14ac:dyDescent="0.25">
      <c r="A2209" s="28">
        <v>2192</v>
      </c>
      <c r="B2209" s="26" t="s">
        <v>1015</v>
      </c>
      <c r="C2209" s="27" t="s">
        <v>1170</v>
      </c>
      <c r="D2209" s="25"/>
      <c r="E2209" s="25">
        <v>1830</v>
      </c>
      <c r="F2209" s="26" t="s">
        <v>1063</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1.5" x14ac:dyDescent="0.25">
      <c r="A2210" s="28">
        <v>2193</v>
      </c>
      <c r="B2210" s="26" t="s">
        <v>1015</v>
      </c>
      <c r="C2210" s="27" t="s">
        <v>1170</v>
      </c>
      <c r="D2210" s="25"/>
      <c r="E2210" s="25">
        <v>1830</v>
      </c>
      <c r="F2210" s="26" t="s">
        <v>1063</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1.5" x14ac:dyDescent="0.25">
      <c r="A2211" s="28">
        <v>2194</v>
      </c>
      <c r="B2211" s="26" t="s">
        <v>1015</v>
      </c>
      <c r="C2211" s="27" t="s">
        <v>1170</v>
      </c>
      <c r="D2211" s="25"/>
      <c r="E2211" s="25">
        <v>1830</v>
      </c>
      <c r="F2211" s="26" t="s">
        <v>1063</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1.5" x14ac:dyDescent="0.25">
      <c r="A2212" s="28">
        <v>2195</v>
      </c>
      <c r="B2212" s="26" t="s">
        <v>1015</v>
      </c>
      <c r="C2212" s="27" t="s">
        <v>1170</v>
      </c>
      <c r="D2212" s="25"/>
      <c r="E2212" s="25">
        <v>1830</v>
      </c>
      <c r="F2212" s="26" t="s">
        <v>1063</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1.5" x14ac:dyDescent="0.25">
      <c r="A2213" s="28">
        <v>2196</v>
      </c>
      <c r="B2213" s="26" t="s">
        <v>1015</v>
      </c>
      <c r="C2213" s="27" t="s">
        <v>1170</v>
      </c>
      <c r="D2213" s="25"/>
      <c r="E2213" s="25">
        <v>1830</v>
      </c>
      <c r="F2213" s="26" t="s">
        <v>1063</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1.5" x14ac:dyDescent="0.25">
      <c r="A2214" s="28">
        <v>2197</v>
      </c>
      <c r="B2214" s="26" t="s">
        <v>1015</v>
      </c>
      <c r="C2214" s="27" t="s">
        <v>1170</v>
      </c>
      <c r="D2214" s="25"/>
      <c r="E2214" s="25">
        <v>1830</v>
      </c>
      <c r="F2214" s="26" t="s">
        <v>1063</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1.5" x14ac:dyDescent="0.25">
      <c r="A2215" s="28">
        <v>2198</v>
      </c>
      <c r="B2215" s="26" t="s">
        <v>1015</v>
      </c>
      <c r="C2215" s="27" t="s">
        <v>1170</v>
      </c>
      <c r="D2215" s="25"/>
      <c r="E2215" s="25">
        <v>1830</v>
      </c>
      <c r="F2215" s="26" t="s">
        <v>1063</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1.5" x14ac:dyDescent="0.25">
      <c r="A2216" s="28">
        <v>2199</v>
      </c>
      <c r="B2216" s="26" t="s">
        <v>1015</v>
      </c>
      <c r="C2216" s="27" t="s">
        <v>1170</v>
      </c>
      <c r="D2216" s="25"/>
      <c r="E2216" s="25">
        <v>1830</v>
      </c>
      <c r="F2216" s="26" t="s">
        <v>1063</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1.5" x14ac:dyDescent="0.25">
      <c r="A2217" s="28">
        <v>2200</v>
      </c>
      <c r="B2217" s="26" t="s">
        <v>1015</v>
      </c>
      <c r="C2217" s="27" t="s">
        <v>1170</v>
      </c>
      <c r="D2217" s="25"/>
      <c r="E2217" s="25">
        <v>1830</v>
      </c>
      <c r="F2217" s="26" t="s">
        <v>1063</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1.5" x14ac:dyDescent="0.25">
      <c r="A2218" s="28">
        <v>2201</v>
      </c>
      <c r="B2218" s="26" t="s">
        <v>1015</v>
      </c>
      <c r="C2218" s="27" t="s">
        <v>1170</v>
      </c>
      <c r="D2218" s="25"/>
      <c r="E2218" s="25">
        <v>1830</v>
      </c>
      <c r="F2218" s="26" t="s">
        <v>1063</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1.5" x14ac:dyDescent="0.25">
      <c r="A2219" s="28">
        <v>2202</v>
      </c>
      <c r="B2219" s="26" t="s">
        <v>1015</v>
      </c>
      <c r="C2219" s="27" t="s">
        <v>1170</v>
      </c>
      <c r="D2219" s="25"/>
      <c r="E2219" s="25">
        <v>1830</v>
      </c>
      <c r="F2219" s="26" t="s">
        <v>1063</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1.5" x14ac:dyDescent="0.25">
      <c r="A2220" s="28">
        <v>2203</v>
      </c>
      <c r="B2220" s="26" t="s">
        <v>1015</v>
      </c>
      <c r="C2220" s="27" t="s">
        <v>1170</v>
      </c>
      <c r="D2220" s="25"/>
      <c r="E2220" s="25">
        <v>1830</v>
      </c>
      <c r="F2220" s="26" t="s">
        <v>1063</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1.5" x14ac:dyDescent="0.25">
      <c r="A2221" s="28">
        <v>2204</v>
      </c>
      <c r="B2221" s="26" t="s">
        <v>1015</v>
      </c>
      <c r="C2221" s="27" t="s">
        <v>1170</v>
      </c>
      <c r="D2221" s="25"/>
      <c r="E2221" s="25">
        <v>1830</v>
      </c>
      <c r="F2221" s="26" t="s">
        <v>1063</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1.5" x14ac:dyDescent="0.25">
      <c r="A2222" s="28">
        <v>2205</v>
      </c>
      <c r="B2222" s="26" t="s">
        <v>1015</v>
      </c>
      <c r="C2222" s="27" t="s">
        <v>1170</v>
      </c>
      <c r="D2222" s="25"/>
      <c r="E2222" s="25">
        <v>1830</v>
      </c>
      <c r="F2222" s="26" t="s">
        <v>1063</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1.5" x14ac:dyDescent="0.25">
      <c r="A2223" s="23">
        <v>2206</v>
      </c>
      <c r="B2223" s="21" t="s">
        <v>1015</v>
      </c>
      <c r="C2223" s="29" t="s">
        <v>1171</v>
      </c>
      <c r="D2223" s="20"/>
      <c r="E2223" s="20">
        <v>915</v>
      </c>
      <c r="F2223" s="21" t="s">
        <v>1065</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1.5" x14ac:dyDescent="0.25">
      <c r="A2224" s="23">
        <v>2207</v>
      </c>
      <c r="B2224" s="21" t="s">
        <v>1015</v>
      </c>
      <c r="C2224" s="29" t="s">
        <v>1171</v>
      </c>
      <c r="D2224" s="20"/>
      <c r="E2224" s="20">
        <v>915</v>
      </c>
      <c r="F2224" s="21" t="s">
        <v>1065</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1.5" x14ac:dyDescent="0.25">
      <c r="A2225" s="23">
        <v>2208</v>
      </c>
      <c r="B2225" s="21" t="s">
        <v>1015</v>
      </c>
      <c r="C2225" s="29" t="s">
        <v>1171</v>
      </c>
      <c r="D2225" s="20"/>
      <c r="E2225" s="20">
        <v>915</v>
      </c>
      <c r="F2225" s="21" t="s">
        <v>1065</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1.5" x14ac:dyDescent="0.25">
      <c r="A2226" s="23">
        <v>2209</v>
      </c>
      <c r="B2226" s="21" t="s">
        <v>1015</v>
      </c>
      <c r="C2226" s="29" t="s">
        <v>1171</v>
      </c>
      <c r="D2226" s="20"/>
      <c r="E2226" s="20">
        <v>915</v>
      </c>
      <c r="F2226" s="21" t="s">
        <v>1065</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1.5" x14ac:dyDescent="0.25">
      <c r="A2227" s="23">
        <v>2210</v>
      </c>
      <c r="B2227" s="21" t="s">
        <v>1015</v>
      </c>
      <c r="C2227" s="29" t="s">
        <v>1171</v>
      </c>
      <c r="D2227" s="20"/>
      <c r="E2227" s="20">
        <v>915</v>
      </c>
      <c r="F2227" s="21" t="s">
        <v>1065</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1.5" x14ac:dyDescent="0.25">
      <c r="A2228" s="23">
        <v>2211</v>
      </c>
      <c r="B2228" s="21" t="s">
        <v>1015</v>
      </c>
      <c r="C2228" s="29" t="s">
        <v>1171</v>
      </c>
      <c r="D2228" s="20"/>
      <c r="E2228" s="20">
        <v>915</v>
      </c>
      <c r="F2228" s="21" t="s">
        <v>1065</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1.5" x14ac:dyDescent="0.25">
      <c r="A2229" s="23">
        <v>2212</v>
      </c>
      <c r="B2229" s="21" t="s">
        <v>1015</v>
      </c>
      <c r="C2229" s="29" t="s">
        <v>1171</v>
      </c>
      <c r="D2229" s="20"/>
      <c r="E2229" s="20">
        <v>915</v>
      </c>
      <c r="F2229" s="21" t="s">
        <v>1065</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1.5" x14ac:dyDescent="0.25">
      <c r="A2230" s="23">
        <v>2213</v>
      </c>
      <c r="B2230" s="21" t="s">
        <v>1015</v>
      </c>
      <c r="C2230" s="29" t="s">
        <v>1171</v>
      </c>
      <c r="D2230" s="20"/>
      <c r="E2230" s="20">
        <v>915</v>
      </c>
      <c r="F2230" s="21" t="s">
        <v>1065</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1.5" x14ac:dyDescent="0.25">
      <c r="A2231" s="23">
        <v>2214</v>
      </c>
      <c r="B2231" s="21" t="s">
        <v>1015</v>
      </c>
      <c r="C2231" s="29" t="s">
        <v>1171</v>
      </c>
      <c r="D2231" s="20"/>
      <c r="E2231" s="20">
        <v>915</v>
      </c>
      <c r="F2231" s="21" t="s">
        <v>1065</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1.5" x14ac:dyDescent="0.25">
      <c r="A2232" s="23">
        <v>2215</v>
      </c>
      <c r="B2232" s="21" t="s">
        <v>1015</v>
      </c>
      <c r="C2232" s="29" t="s">
        <v>1171</v>
      </c>
      <c r="D2232" s="20"/>
      <c r="E2232" s="20">
        <v>915</v>
      </c>
      <c r="F2232" s="21" t="s">
        <v>1065</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1.5" x14ac:dyDescent="0.25">
      <c r="A2233" s="23">
        <v>2216</v>
      </c>
      <c r="B2233" s="21" t="s">
        <v>1015</v>
      </c>
      <c r="C2233" s="29" t="s">
        <v>1171</v>
      </c>
      <c r="D2233" s="20"/>
      <c r="E2233" s="20">
        <v>915</v>
      </c>
      <c r="F2233" s="21" t="s">
        <v>1065</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1.5" x14ac:dyDescent="0.25">
      <c r="A2234" s="23">
        <v>2217</v>
      </c>
      <c r="B2234" s="21" t="s">
        <v>1015</v>
      </c>
      <c r="C2234" s="29" t="s">
        <v>1171</v>
      </c>
      <c r="D2234" s="20"/>
      <c r="E2234" s="20">
        <v>915</v>
      </c>
      <c r="F2234" s="21" t="s">
        <v>1065</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1.5" x14ac:dyDescent="0.25">
      <c r="A2235" s="23">
        <v>2218</v>
      </c>
      <c r="B2235" s="21" t="s">
        <v>1015</v>
      </c>
      <c r="C2235" s="29" t="s">
        <v>1171</v>
      </c>
      <c r="D2235" s="20"/>
      <c r="E2235" s="20">
        <v>915</v>
      </c>
      <c r="F2235" s="21" t="s">
        <v>1065</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1.5" x14ac:dyDescent="0.25">
      <c r="A2236" s="23">
        <v>2219</v>
      </c>
      <c r="B2236" s="21" t="s">
        <v>1015</v>
      </c>
      <c r="C2236" s="29" t="s">
        <v>1171</v>
      </c>
      <c r="D2236" s="20"/>
      <c r="E2236" s="20">
        <v>915</v>
      </c>
      <c r="F2236" s="21" t="s">
        <v>1065</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1.5" x14ac:dyDescent="0.25">
      <c r="A2237" s="23">
        <v>2220</v>
      </c>
      <c r="B2237" s="21" t="s">
        <v>1015</v>
      </c>
      <c r="C2237" s="29" t="s">
        <v>1171</v>
      </c>
      <c r="D2237" s="20"/>
      <c r="E2237" s="20">
        <v>915</v>
      </c>
      <c r="F2237" s="21" t="s">
        <v>1065</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1.5" x14ac:dyDescent="0.25">
      <c r="A2238" s="12">
        <v>2221</v>
      </c>
      <c r="B2238" s="10" t="s">
        <v>1015</v>
      </c>
      <c r="C2238" s="11" t="s">
        <v>1172</v>
      </c>
      <c r="D2238" s="9"/>
      <c r="E2238" s="9">
        <v>28</v>
      </c>
      <c r="F2238" s="10" t="s">
        <v>1066</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1.5" x14ac:dyDescent="0.25">
      <c r="A2239" s="12">
        <v>2222</v>
      </c>
      <c r="B2239" s="10" t="s">
        <v>1015</v>
      </c>
      <c r="C2239" s="11" t="s">
        <v>1172</v>
      </c>
      <c r="D2239" s="9"/>
      <c r="E2239" s="9">
        <v>28</v>
      </c>
      <c r="F2239" s="10" t="s">
        <v>1066</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1.5" x14ac:dyDescent="0.25">
      <c r="A2240" s="12">
        <v>2223</v>
      </c>
      <c r="B2240" s="10" t="s">
        <v>1015</v>
      </c>
      <c r="C2240" s="11" t="s">
        <v>1172</v>
      </c>
      <c r="D2240" s="9"/>
      <c r="E2240" s="9">
        <v>28</v>
      </c>
      <c r="F2240" s="10" t="s">
        <v>1066</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1.5" x14ac:dyDescent="0.25">
      <c r="A2241" s="12">
        <v>2224</v>
      </c>
      <c r="B2241" s="10" t="s">
        <v>1015</v>
      </c>
      <c r="C2241" s="11" t="s">
        <v>1172</v>
      </c>
      <c r="D2241" s="9"/>
      <c r="E2241" s="9">
        <v>28</v>
      </c>
      <c r="F2241" s="10" t="s">
        <v>1066</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1.5" x14ac:dyDescent="0.25">
      <c r="A2242" s="12">
        <v>2225</v>
      </c>
      <c r="B2242" s="10" t="s">
        <v>1015</v>
      </c>
      <c r="C2242" s="11" t="s">
        <v>1172</v>
      </c>
      <c r="D2242" s="9"/>
      <c r="E2242" s="9">
        <v>28</v>
      </c>
      <c r="F2242" s="10" t="s">
        <v>1066</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1.5" x14ac:dyDescent="0.25">
      <c r="A2243" s="12">
        <v>2226</v>
      </c>
      <c r="B2243" s="10" t="s">
        <v>1015</v>
      </c>
      <c r="C2243" s="11" t="s">
        <v>1172</v>
      </c>
      <c r="D2243" s="9"/>
      <c r="E2243" s="9">
        <v>28</v>
      </c>
      <c r="F2243" s="10" t="s">
        <v>1066</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1.5" x14ac:dyDescent="0.25">
      <c r="A2244" s="12">
        <v>2227</v>
      </c>
      <c r="B2244" s="10" t="s">
        <v>1015</v>
      </c>
      <c r="C2244" s="11" t="s">
        <v>1172</v>
      </c>
      <c r="D2244" s="9"/>
      <c r="E2244" s="9">
        <v>28</v>
      </c>
      <c r="F2244" s="10" t="s">
        <v>1066</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1.5" x14ac:dyDescent="0.25">
      <c r="A2245" s="12">
        <v>2228</v>
      </c>
      <c r="B2245" s="10" t="s">
        <v>1015</v>
      </c>
      <c r="C2245" s="11" t="s">
        <v>1172</v>
      </c>
      <c r="D2245" s="9"/>
      <c r="E2245" s="9">
        <v>28</v>
      </c>
      <c r="F2245" s="10" t="s">
        <v>1066</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1.5" x14ac:dyDescent="0.25">
      <c r="A2246" s="12">
        <v>2229</v>
      </c>
      <c r="B2246" s="10" t="s">
        <v>1015</v>
      </c>
      <c r="C2246" s="11" t="s">
        <v>1172</v>
      </c>
      <c r="D2246" s="9"/>
      <c r="E2246" s="9">
        <v>28</v>
      </c>
      <c r="F2246" s="10" t="s">
        <v>1066</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1.5" x14ac:dyDescent="0.25">
      <c r="A2247" s="12">
        <v>2230</v>
      </c>
      <c r="B2247" s="10" t="s">
        <v>1015</v>
      </c>
      <c r="C2247" s="11" t="s">
        <v>1172</v>
      </c>
      <c r="D2247" s="9"/>
      <c r="E2247" s="9">
        <v>28</v>
      </c>
      <c r="F2247" s="10" t="s">
        <v>1066</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1.5" x14ac:dyDescent="0.25">
      <c r="A2248" s="12">
        <v>2231</v>
      </c>
      <c r="B2248" s="10" t="s">
        <v>1015</v>
      </c>
      <c r="C2248" s="11" t="s">
        <v>1172</v>
      </c>
      <c r="D2248" s="9"/>
      <c r="E2248" s="9">
        <v>28</v>
      </c>
      <c r="F2248" s="10" t="s">
        <v>1066</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1.5" x14ac:dyDescent="0.25">
      <c r="A2249" s="12">
        <v>2232</v>
      </c>
      <c r="B2249" s="10" t="s">
        <v>1015</v>
      </c>
      <c r="C2249" s="11" t="s">
        <v>1172</v>
      </c>
      <c r="D2249" s="9"/>
      <c r="E2249" s="9">
        <v>28</v>
      </c>
      <c r="F2249" s="10" t="s">
        <v>1066</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1.5" x14ac:dyDescent="0.25">
      <c r="A2250" s="12">
        <v>2233</v>
      </c>
      <c r="B2250" s="10" t="s">
        <v>1015</v>
      </c>
      <c r="C2250" s="11" t="s">
        <v>1172</v>
      </c>
      <c r="D2250" s="9"/>
      <c r="E2250" s="9">
        <v>28</v>
      </c>
      <c r="F2250" s="10" t="s">
        <v>1066</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1.5" x14ac:dyDescent="0.25">
      <c r="A2251" s="12">
        <v>2234</v>
      </c>
      <c r="B2251" s="10" t="s">
        <v>1015</v>
      </c>
      <c r="C2251" s="11" t="s">
        <v>1172</v>
      </c>
      <c r="D2251" s="9"/>
      <c r="E2251" s="9">
        <v>28</v>
      </c>
      <c r="F2251" s="10" t="s">
        <v>1066</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1.5" x14ac:dyDescent="0.25">
      <c r="A2252" s="12">
        <v>2235</v>
      </c>
      <c r="B2252" s="10" t="s">
        <v>1015</v>
      </c>
      <c r="C2252" s="11" t="s">
        <v>1172</v>
      </c>
      <c r="D2252" s="9"/>
      <c r="E2252" s="9">
        <v>28</v>
      </c>
      <c r="F2252" s="10" t="s">
        <v>1066</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1.5" x14ac:dyDescent="0.25">
      <c r="A2253" s="12">
        <v>2236</v>
      </c>
      <c r="B2253" s="10" t="s">
        <v>1015</v>
      </c>
      <c r="C2253" s="11" t="s">
        <v>1173</v>
      </c>
      <c r="D2253" s="9">
        <v>13</v>
      </c>
      <c r="E2253" s="9">
        <v>533</v>
      </c>
      <c r="F2253" s="10" t="s">
        <v>1066</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1.5" x14ac:dyDescent="0.25">
      <c r="A2254" s="12">
        <v>2237</v>
      </c>
      <c r="B2254" s="10" t="s">
        <v>1015</v>
      </c>
      <c r="C2254" s="11" t="s">
        <v>1173</v>
      </c>
      <c r="D2254" s="9">
        <v>13</v>
      </c>
      <c r="E2254" s="9">
        <v>533</v>
      </c>
      <c r="F2254" s="10" t="s">
        <v>1066</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1.5" x14ac:dyDescent="0.25">
      <c r="A2255" s="12">
        <v>2238</v>
      </c>
      <c r="B2255" s="10" t="s">
        <v>1015</v>
      </c>
      <c r="C2255" s="11" t="s">
        <v>1173</v>
      </c>
      <c r="D2255" s="9">
        <v>13</v>
      </c>
      <c r="E2255" s="9">
        <v>533</v>
      </c>
      <c r="F2255" s="10" t="s">
        <v>1066</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1.5" x14ac:dyDescent="0.25">
      <c r="A2256" s="12">
        <v>2239</v>
      </c>
      <c r="B2256" s="10" t="s">
        <v>1015</v>
      </c>
      <c r="C2256" s="11" t="s">
        <v>1173</v>
      </c>
      <c r="D2256" s="9">
        <v>13</v>
      </c>
      <c r="E2256" s="9">
        <v>533</v>
      </c>
      <c r="F2256" s="10" t="s">
        <v>1066</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1.5" x14ac:dyDescent="0.25">
      <c r="A2257" s="12">
        <v>2240</v>
      </c>
      <c r="B2257" s="10" t="s">
        <v>1015</v>
      </c>
      <c r="C2257" s="11" t="s">
        <v>1173</v>
      </c>
      <c r="D2257" s="9">
        <v>13</v>
      </c>
      <c r="E2257" s="9">
        <v>533</v>
      </c>
      <c r="F2257" s="10" t="s">
        <v>1066</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1.5" x14ac:dyDescent="0.25">
      <c r="A2258" s="12">
        <v>2241</v>
      </c>
      <c r="B2258" s="10" t="s">
        <v>1015</v>
      </c>
      <c r="C2258" s="11" t="s">
        <v>1173</v>
      </c>
      <c r="D2258" s="9">
        <v>13</v>
      </c>
      <c r="E2258" s="9">
        <v>533</v>
      </c>
      <c r="F2258" s="10" t="s">
        <v>1066</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1.5" x14ac:dyDescent="0.25">
      <c r="A2259" s="12">
        <v>2242</v>
      </c>
      <c r="B2259" s="10" t="s">
        <v>1015</v>
      </c>
      <c r="C2259" s="11" t="s">
        <v>1173</v>
      </c>
      <c r="D2259" s="9">
        <v>13</v>
      </c>
      <c r="E2259" s="9">
        <v>533</v>
      </c>
      <c r="F2259" s="10" t="s">
        <v>1066</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1.5" x14ac:dyDescent="0.25">
      <c r="A2260" s="12">
        <v>2243</v>
      </c>
      <c r="B2260" s="10" t="s">
        <v>1015</v>
      </c>
      <c r="C2260" s="11" t="s">
        <v>1173</v>
      </c>
      <c r="D2260" s="9">
        <v>13</v>
      </c>
      <c r="E2260" s="9">
        <v>533</v>
      </c>
      <c r="F2260" s="10" t="s">
        <v>1066</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1.5" x14ac:dyDescent="0.25">
      <c r="A2261" s="12">
        <v>2244</v>
      </c>
      <c r="B2261" s="10" t="s">
        <v>1015</v>
      </c>
      <c r="C2261" s="11" t="s">
        <v>1173</v>
      </c>
      <c r="D2261" s="9">
        <v>13</v>
      </c>
      <c r="E2261" s="9">
        <v>533</v>
      </c>
      <c r="F2261" s="10" t="s">
        <v>1066</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1.5" x14ac:dyDescent="0.25">
      <c r="A2262" s="12">
        <v>2245</v>
      </c>
      <c r="B2262" s="10" t="s">
        <v>1015</v>
      </c>
      <c r="C2262" s="11" t="s">
        <v>1173</v>
      </c>
      <c r="D2262" s="9">
        <v>13</v>
      </c>
      <c r="E2262" s="9">
        <v>533</v>
      </c>
      <c r="F2262" s="10" t="s">
        <v>1066</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1.5" x14ac:dyDescent="0.25">
      <c r="A2263" s="12">
        <v>2246</v>
      </c>
      <c r="B2263" s="10" t="s">
        <v>1015</v>
      </c>
      <c r="C2263" s="11" t="s">
        <v>1173</v>
      </c>
      <c r="D2263" s="9">
        <v>13</v>
      </c>
      <c r="E2263" s="9">
        <v>533</v>
      </c>
      <c r="F2263" s="10" t="s">
        <v>1066</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1.5" x14ac:dyDescent="0.25">
      <c r="A2264" s="12">
        <v>2247</v>
      </c>
      <c r="B2264" s="10" t="s">
        <v>1015</v>
      </c>
      <c r="C2264" s="11" t="s">
        <v>1173</v>
      </c>
      <c r="D2264" s="9">
        <v>13</v>
      </c>
      <c r="E2264" s="9">
        <v>533</v>
      </c>
      <c r="F2264" s="10" t="s">
        <v>1066</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1.5" x14ac:dyDescent="0.25">
      <c r="A2265" s="12">
        <v>2248</v>
      </c>
      <c r="B2265" s="10" t="s">
        <v>1015</v>
      </c>
      <c r="C2265" s="11" t="s">
        <v>1173</v>
      </c>
      <c r="D2265" s="9">
        <v>13</v>
      </c>
      <c r="E2265" s="9">
        <v>533</v>
      </c>
      <c r="F2265" s="10" t="s">
        <v>1066</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1.5" x14ac:dyDescent="0.25">
      <c r="A2266" s="12">
        <v>2249</v>
      </c>
      <c r="B2266" s="10" t="s">
        <v>1015</v>
      </c>
      <c r="C2266" s="11" t="s">
        <v>1173</v>
      </c>
      <c r="D2266" s="9">
        <v>13</v>
      </c>
      <c r="E2266" s="9">
        <v>533</v>
      </c>
      <c r="F2266" s="10" t="s">
        <v>1066</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1.5" x14ac:dyDescent="0.25">
      <c r="A2267" s="12">
        <v>2250</v>
      </c>
      <c r="B2267" s="10" t="s">
        <v>1015</v>
      </c>
      <c r="C2267" s="11" t="s">
        <v>1173</v>
      </c>
      <c r="D2267" s="9">
        <v>13</v>
      </c>
      <c r="E2267" s="9">
        <v>533</v>
      </c>
      <c r="F2267" s="10" t="s">
        <v>1066</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1.5" x14ac:dyDescent="0.25">
      <c r="A2268" s="12">
        <v>2251</v>
      </c>
      <c r="B2268" s="10" t="s">
        <v>1015</v>
      </c>
      <c r="C2268" s="11" t="s">
        <v>1174</v>
      </c>
      <c r="D2268" s="9"/>
      <c r="E2268" s="9">
        <v>44</v>
      </c>
      <c r="F2268" s="10" t="s">
        <v>1066</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1.5" x14ac:dyDescent="0.25">
      <c r="A2269" s="12">
        <v>2252</v>
      </c>
      <c r="B2269" s="10" t="s">
        <v>1015</v>
      </c>
      <c r="C2269" s="11" t="s">
        <v>1174</v>
      </c>
      <c r="D2269" s="9"/>
      <c r="E2269" s="9">
        <v>44</v>
      </c>
      <c r="F2269" s="10" t="s">
        <v>1066</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1.5" x14ac:dyDescent="0.25">
      <c r="A2270" s="12">
        <v>2253</v>
      </c>
      <c r="B2270" s="10" t="s">
        <v>1015</v>
      </c>
      <c r="C2270" s="11" t="s">
        <v>1174</v>
      </c>
      <c r="D2270" s="9"/>
      <c r="E2270" s="9">
        <v>44</v>
      </c>
      <c r="F2270" s="10" t="s">
        <v>1066</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1.5" x14ac:dyDescent="0.25">
      <c r="A2271" s="12">
        <v>2254</v>
      </c>
      <c r="B2271" s="10" t="s">
        <v>1015</v>
      </c>
      <c r="C2271" s="11" t="s">
        <v>1174</v>
      </c>
      <c r="D2271" s="9"/>
      <c r="E2271" s="9">
        <v>44</v>
      </c>
      <c r="F2271" s="10" t="s">
        <v>1066</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1.5" x14ac:dyDescent="0.25">
      <c r="A2272" s="12">
        <v>2255</v>
      </c>
      <c r="B2272" s="10" t="s">
        <v>1015</v>
      </c>
      <c r="C2272" s="11" t="s">
        <v>1174</v>
      </c>
      <c r="D2272" s="9"/>
      <c r="E2272" s="9">
        <v>44</v>
      </c>
      <c r="F2272" s="10" t="s">
        <v>1066</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1.5" x14ac:dyDescent="0.25">
      <c r="A2273" s="12">
        <v>2256</v>
      </c>
      <c r="B2273" s="10" t="s">
        <v>1015</v>
      </c>
      <c r="C2273" s="11" t="s">
        <v>1174</v>
      </c>
      <c r="D2273" s="9"/>
      <c r="E2273" s="9">
        <v>44</v>
      </c>
      <c r="F2273" s="10" t="s">
        <v>1066</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1.5" x14ac:dyDescent="0.25">
      <c r="A2274" s="12">
        <v>2257</v>
      </c>
      <c r="B2274" s="10" t="s">
        <v>1015</v>
      </c>
      <c r="C2274" s="11" t="s">
        <v>1174</v>
      </c>
      <c r="D2274" s="9"/>
      <c r="E2274" s="9">
        <v>44</v>
      </c>
      <c r="F2274" s="10" t="s">
        <v>1066</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1.5" x14ac:dyDescent="0.25">
      <c r="A2275" s="12">
        <v>2258</v>
      </c>
      <c r="B2275" s="10" t="s">
        <v>1015</v>
      </c>
      <c r="C2275" s="11" t="s">
        <v>1174</v>
      </c>
      <c r="D2275" s="9"/>
      <c r="E2275" s="9">
        <v>44</v>
      </c>
      <c r="F2275" s="10" t="s">
        <v>1066</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1.5" x14ac:dyDescent="0.25">
      <c r="A2276" s="12">
        <v>2259</v>
      </c>
      <c r="B2276" s="10" t="s">
        <v>1015</v>
      </c>
      <c r="C2276" s="11" t="s">
        <v>1174</v>
      </c>
      <c r="D2276" s="9"/>
      <c r="E2276" s="9">
        <v>44</v>
      </c>
      <c r="F2276" s="10" t="s">
        <v>1066</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1.5" x14ac:dyDescent="0.25">
      <c r="A2277" s="12">
        <v>2260</v>
      </c>
      <c r="B2277" s="10" t="s">
        <v>1015</v>
      </c>
      <c r="C2277" s="11" t="s">
        <v>1174</v>
      </c>
      <c r="D2277" s="9"/>
      <c r="E2277" s="9">
        <v>44</v>
      </c>
      <c r="F2277" s="10" t="s">
        <v>1066</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1.5" x14ac:dyDescent="0.25">
      <c r="A2278" s="12">
        <v>2261</v>
      </c>
      <c r="B2278" s="10" t="s">
        <v>1015</v>
      </c>
      <c r="C2278" s="11" t="s">
        <v>1174</v>
      </c>
      <c r="D2278" s="9"/>
      <c r="E2278" s="9">
        <v>44</v>
      </c>
      <c r="F2278" s="10" t="s">
        <v>1066</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1.5" x14ac:dyDescent="0.25">
      <c r="A2279" s="12">
        <v>2262</v>
      </c>
      <c r="B2279" s="10" t="s">
        <v>1015</v>
      </c>
      <c r="C2279" s="11" t="s">
        <v>1174</v>
      </c>
      <c r="D2279" s="9"/>
      <c r="E2279" s="9">
        <v>44</v>
      </c>
      <c r="F2279" s="10" t="s">
        <v>1066</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1.5" x14ac:dyDescent="0.25">
      <c r="A2280" s="12">
        <v>2263</v>
      </c>
      <c r="B2280" s="10" t="s">
        <v>1015</v>
      </c>
      <c r="C2280" s="11" t="s">
        <v>1174</v>
      </c>
      <c r="D2280" s="9"/>
      <c r="E2280" s="9">
        <v>44</v>
      </c>
      <c r="F2280" s="10" t="s">
        <v>1066</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1.5" x14ac:dyDescent="0.25">
      <c r="A2281" s="12">
        <v>2264</v>
      </c>
      <c r="B2281" s="10" t="s">
        <v>1015</v>
      </c>
      <c r="C2281" s="11" t="s">
        <v>1174</v>
      </c>
      <c r="D2281" s="9"/>
      <c r="E2281" s="9">
        <v>44</v>
      </c>
      <c r="F2281" s="10" t="s">
        <v>1066</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1.5" x14ac:dyDescent="0.25">
      <c r="A2282" s="12">
        <v>2265</v>
      </c>
      <c r="B2282" s="10" t="s">
        <v>1015</v>
      </c>
      <c r="C2282" s="11" t="s">
        <v>1174</v>
      </c>
      <c r="D2282" s="9"/>
      <c r="E2282" s="9">
        <v>44</v>
      </c>
      <c r="F2282" s="10" t="s">
        <v>1066</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1.5" x14ac:dyDescent="0.25">
      <c r="A2283" s="12">
        <v>2266</v>
      </c>
      <c r="B2283" s="10" t="s">
        <v>1015</v>
      </c>
      <c r="C2283" s="11" t="s">
        <v>1175</v>
      </c>
      <c r="D2283" s="9"/>
      <c r="E2283" s="9">
        <v>52</v>
      </c>
      <c r="F2283" s="10" t="s">
        <v>1066</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1.5" x14ac:dyDescent="0.25">
      <c r="A2284" s="12">
        <v>2267</v>
      </c>
      <c r="B2284" s="10" t="s">
        <v>1015</v>
      </c>
      <c r="C2284" s="11" t="s">
        <v>1175</v>
      </c>
      <c r="D2284" s="9"/>
      <c r="E2284" s="9">
        <v>52</v>
      </c>
      <c r="F2284" s="10" t="s">
        <v>1066</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1.5" x14ac:dyDescent="0.25">
      <c r="A2285" s="12">
        <v>2268</v>
      </c>
      <c r="B2285" s="10" t="s">
        <v>1015</v>
      </c>
      <c r="C2285" s="11" t="s">
        <v>1175</v>
      </c>
      <c r="D2285" s="9"/>
      <c r="E2285" s="9">
        <v>52</v>
      </c>
      <c r="F2285" s="10" t="s">
        <v>1066</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1.5" x14ac:dyDescent="0.25">
      <c r="A2286" s="12">
        <v>2269</v>
      </c>
      <c r="B2286" s="10" t="s">
        <v>1015</v>
      </c>
      <c r="C2286" s="11" t="s">
        <v>1175</v>
      </c>
      <c r="D2286" s="9"/>
      <c r="E2286" s="9">
        <v>52</v>
      </c>
      <c r="F2286" s="10" t="s">
        <v>1066</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1.5" x14ac:dyDescent="0.25">
      <c r="A2287" s="12">
        <v>2270</v>
      </c>
      <c r="B2287" s="10" t="s">
        <v>1015</v>
      </c>
      <c r="C2287" s="11" t="s">
        <v>1175</v>
      </c>
      <c r="D2287" s="9"/>
      <c r="E2287" s="9">
        <v>52</v>
      </c>
      <c r="F2287" s="10" t="s">
        <v>1066</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1.5" x14ac:dyDescent="0.25">
      <c r="A2288" s="12">
        <v>2271</v>
      </c>
      <c r="B2288" s="10" t="s">
        <v>1015</v>
      </c>
      <c r="C2288" s="11" t="s">
        <v>1175</v>
      </c>
      <c r="D2288" s="9"/>
      <c r="E2288" s="9">
        <v>52</v>
      </c>
      <c r="F2288" s="10" t="s">
        <v>1066</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1.5" x14ac:dyDescent="0.25">
      <c r="A2289" s="12">
        <v>2272</v>
      </c>
      <c r="B2289" s="10" t="s">
        <v>1015</v>
      </c>
      <c r="C2289" s="11" t="s">
        <v>1175</v>
      </c>
      <c r="D2289" s="9"/>
      <c r="E2289" s="9">
        <v>52</v>
      </c>
      <c r="F2289" s="10" t="s">
        <v>1066</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1.5" x14ac:dyDescent="0.25">
      <c r="A2290" s="12">
        <v>2273</v>
      </c>
      <c r="B2290" s="10" t="s">
        <v>1015</v>
      </c>
      <c r="C2290" s="11" t="s">
        <v>1175</v>
      </c>
      <c r="D2290" s="9"/>
      <c r="E2290" s="9">
        <v>52</v>
      </c>
      <c r="F2290" s="10" t="s">
        <v>1066</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1.5" x14ac:dyDescent="0.25">
      <c r="A2291" s="12">
        <v>2274</v>
      </c>
      <c r="B2291" s="10" t="s">
        <v>1015</v>
      </c>
      <c r="C2291" s="11" t="s">
        <v>1175</v>
      </c>
      <c r="D2291" s="9"/>
      <c r="E2291" s="9">
        <v>52</v>
      </c>
      <c r="F2291" s="10" t="s">
        <v>1066</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1.5" x14ac:dyDescent="0.25">
      <c r="A2292" s="12">
        <v>2275</v>
      </c>
      <c r="B2292" s="10" t="s">
        <v>1015</v>
      </c>
      <c r="C2292" s="11" t="s">
        <v>1175</v>
      </c>
      <c r="D2292" s="9"/>
      <c r="E2292" s="9">
        <v>52</v>
      </c>
      <c r="F2292" s="10" t="s">
        <v>1066</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1.5" x14ac:dyDescent="0.25">
      <c r="A2293" s="12">
        <v>2276</v>
      </c>
      <c r="B2293" s="10" t="s">
        <v>1015</v>
      </c>
      <c r="C2293" s="11" t="s">
        <v>1175</v>
      </c>
      <c r="D2293" s="9"/>
      <c r="E2293" s="9">
        <v>52</v>
      </c>
      <c r="F2293" s="10" t="s">
        <v>1066</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1.5" x14ac:dyDescent="0.25">
      <c r="A2294" s="12">
        <v>2277</v>
      </c>
      <c r="B2294" s="10" t="s">
        <v>1015</v>
      </c>
      <c r="C2294" s="11" t="s">
        <v>1175</v>
      </c>
      <c r="D2294" s="9"/>
      <c r="E2294" s="9">
        <v>52</v>
      </c>
      <c r="F2294" s="10" t="s">
        <v>1066</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1.5" x14ac:dyDescent="0.25">
      <c r="A2295" s="12">
        <v>2278</v>
      </c>
      <c r="B2295" s="10" t="s">
        <v>1015</v>
      </c>
      <c r="C2295" s="11" t="s">
        <v>1175</v>
      </c>
      <c r="D2295" s="9"/>
      <c r="E2295" s="9">
        <v>52</v>
      </c>
      <c r="F2295" s="10" t="s">
        <v>1066</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1.5" x14ac:dyDescent="0.25">
      <c r="A2296" s="12">
        <v>2279</v>
      </c>
      <c r="B2296" s="10" t="s">
        <v>1015</v>
      </c>
      <c r="C2296" s="11" t="s">
        <v>1175</v>
      </c>
      <c r="D2296" s="9"/>
      <c r="E2296" s="9">
        <v>52</v>
      </c>
      <c r="F2296" s="10" t="s">
        <v>1066</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1.5" x14ac:dyDescent="0.25">
      <c r="A2297" s="12">
        <v>2280</v>
      </c>
      <c r="B2297" s="10" t="s">
        <v>1015</v>
      </c>
      <c r="C2297" s="11" t="s">
        <v>1175</v>
      </c>
      <c r="D2297" s="9"/>
      <c r="E2297" s="9">
        <v>52</v>
      </c>
      <c r="F2297" s="10" t="s">
        <v>1066</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1.5" x14ac:dyDescent="0.25">
      <c r="A2298" s="12">
        <v>2281</v>
      </c>
      <c r="B2298" s="10" t="s">
        <v>1015</v>
      </c>
      <c r="C2298" s="11" t="s">
        <v>1176</v>
      </c>
      <c r="D2298" s="9"/>
      <c r="E2298" s="9">
        <v>192</v>
      </c>
      <c r="F2298" s="10" t="s">
        <v>1066</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1.5" x14ac:dyDescent="0.25">
      <c r="A2299" s="12">
        <v>2282</v>
      </c>
      <c r="B2299" s="10" t="s">
        <v>1015</v>
      </c>
      <c r="C2299" s="11" t="s">
        <v>1176</v>
      </c>
      <c r="D2299" s="9"/>
      <c r="E2299" s="9">
        <v>192</v>
      </c>
      <c r="F2299" s="10" t="s">
        <v>1066</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1.5" x14ac:dyDescent="0.25">
      <c r="A2300" s="12">
        <v>2283</v>
      </c>
      <c r="B2300" s="10" t="s">
        <v>1015</v>
      </c>
      <c r="C2300" s="11" t="s">
        <v>1176</v>
      </c>
      <c r="D2300" s="9"/>
      <c r="E2300" s="9">
        <v>192</v>
      </c>
      <c r="F2300" s="10" t="s">
        <v>1066</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1.5" x14ac:dyDescent="0.25">
      <c r="A2301" s="12">
        <v>2284</v>
      </c>
      <c r="B2301" s="10" t="s">
        <v>1015</v>
      </c>
      <c r="C2301" s="11" t="s">
        <v>1176</v>
      </c>
      <c r="D2301" s="9"/>
      <c r="E2301" s="9">
        <v>192</v>
      </c>
      <c r="F2301" s="10" t="s">
        <v>1066</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1.5" x14ac:dyDescent="0.25">
      <c r="A2302" s="12">
        <v>2285</v>
      </c>
      <c r="B2302" s="10" t="s">
        <v>1015</v>
      </c>
      <c r="C2302" s="11" t="s">
        <v>1176</v>
      </c>
      <c r="D2302" s="9"/>
      <c r="E2302" s="9">
        <v>192</v>
      </c>
      <c r="F2302" s="10" t="s">
        <v>1066</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1.5" x14ac:dyDescent="0.25">
      <c r="A2303" s="12">
        <v>2286</v>
      </c>
      <c r="B2303" s="10" t="s">
        <v>1015</v>
      </c>
      <c r="C2303" s="11" t="s">
        <v>1176</v>
      </c>
      <c r="D2303" s="9"/>
      <c r="E2303" s="9">
        <v>192</v>
      </c>
      <c r="F2303" s="10" t="s">
        <v>1066</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1.5" x14ac:dyDescent="0.25">
      <c r="A2304" s="12">
        <v>2287</v>
      </c>
      <c r="B2304" s="10" t="s">
        <v>1015</v>
      </c>
      <c r="C2304" s="11" t="s">
        <v>1176</v>
      </c>
      <c r="D2304" s="9"/>
      <c r="E2304" s="9">
        <v>192</v>
      </c>
      <c r="F2304" s="10" t="s">
        <v>1066</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1.5" x14ac:dyDescent="0.25">
      <c r="A2305" s="12">
        <v>2288</v>
      </c>
      <c r="B2305" s="10" t="s">
        <v>1015</v>
      </c>
      <c r="C2305" s="11" t="s">
        <v>1176</v>
      </c>
      <c r="D2305" s="9"/>
      <c r="E2305" s="9">
        <v>192</v>
      </c>
      <c r="F2305" s="10" t="s">
        <v>1066</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1.5" x14ac:dyDescent="0.25">
      <c r="A2306" s="12">
        <v>2289</v>
      </c>
      <c r="B2306" s="10" t="s">
        <v>1015</v>
      </c>
      <c r="C2306" s="11" t="s">
        <v>1176</v>
      </c>
      <c r="D2306" s="9"/>
      <c r="E2306" s="9">
        <v>192</v>
      </c>
      <c r="F2306" s="10" t="s">
        <v>1066</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1.5" x14ac:dyDescent="0.25">
      <c r="A2307" s="12">
        <v>2290</v>
      </c>
      <c r="B2307" s="10" t="s">
        <v>1015</v>
      </c>
      <c r="C2307" s="11" t="s">
        <v>1176</v>
      </c>
      <c r="D2307" s="9"/>
      <c r="E2307" s="9">
        <v>192</v>
      </c>
      <c r="F2307" s="10" t="s">
        <v>1066</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1.5" x14ac:dyDescent="0.25">
      <c r="A2308" s="12">
        <v>2291</v>
      </c>
      <c r="B2308" s="10" t="s">
        <v>1015</v>
      </c>
      <c r="C2308" s="11" t="s">
        <v>1176</v>
      </c>
      <c r="D2308" s="9"/>
      <c r="E2308" s="9">
        <v>192</v>
      </c>
      <c r="F2308" s="10" t="s">
        <v>1066</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1.5" x14ac:dyDescent="0.25">
      <c r="A2309" s="12">
        <v>2292</v>
      </c>
      <c r="B2309" s="10" t="s">
        <v>1015</v>
      </c>
      <c r="C2309" s="11" t="s">
        <v>1176</v>
      </c>
      <c r="D2309" s="9"/>
      <c r="E2309" s="9">
        <v>192</v>
      </c>
      <c r="F2309" s="10" t="s">
        <v>1066</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1.5" x14ac:dyDescent="0.25">
      <c r="A2310" s="12">
        <v>2293</v>
      </c>
      <c r="B2310" s="10" t="s">
        <v>1015</v>
      </c>
      <c r="C2310" s="11" t="s">
        <v>1176</v>
      </c>
      <c r="D2310" s="9"/>
      <c r="E2310" s="9">
        <v>192</v>
      </c>
      <c r="F2310" s="10" t="s">
        <v>1066</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1.5" x14ac:dyDescent="0.25">
      <c r="A2311" s="12">
        <v>2294</v>
      </c>
      <c r="B2311" s="10" t="s">
        <v>1015</v>
      </c>
      <c r="C2311" s="11" t="s">
        <v>1176</v>
      </c>
      <c r="D2311" s="9"/>
      <c r="E2311" s="9">
        <v>192</v>
      </c>
      <c r="F2311" s="10" t="s">
        <v>1066</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1.5" x14ac:dyDescent="0.25">
      <c r="A2312" s="12">
        <v>2295</v>
      </c>
      <c r="B2312" s="10" t="s">
        <v>1015</v>
      </c>
      <c r="C2312" s="11" t="s">
        <v>1176</v>
      </c>
      <c r="D2312" s="9"/>
      <c r="E2312" s="9">
        <v>192</v>
      </c>
      <c r="F2312" s="10" t="s">
        <v>1066</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1.5" x14ac:dyDescent="0.25">
      <c r="A2313" s="12">
        <v>2296</v>
      </c>
      <c r="B2313" s="10" t="s">
        <v>1015</v>
      </c>
      <c r="C2313" s="11" t="s">
        <v>1177</v>
      </c>
      <c r="D2313" s="9">
        <v>13</v>
      </c>
      <c r="E2313" s="9">
        <v>531</v>
      </c>
      <c r="F2313" s="10" t="s">
        <v>1066</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1.5" x14ac:dyDescent="0.25">
      <c r="A2314" s="12">
        <v>2297</v>
      </c>
      <c r="B2314" s="10" t="s">
        <v>1015</v>
      </c>
      <c r="C2314" s="11" t="s">
        <v>1177</v>
      </c>
      <c r="D2314" s="9">
        <v>13</v>
      </c>
      <c r="E2314" s="9">
        <v>531</v>
      </c>
      <c r="F2314" s="10" t="s">
        <v>1066</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1.5" x14ac:dyDescent="0.25">
      <c r="A2315" s="12">
        <v>2298</v>
      </c>
      <c r="B2315" s="10" t="s">
        <v>1015</v>
      </c>
      <c r="C2315" s="11" t="s">
        <v>1177</v>
      </c>
      <c r="D2315" s="9">
        <v>13</v>
      </c>
      <c r="E2315" s="9">
        <v>531</v>
      </c>
      <c r="F2315" s="10" t="s">
        <v>1066</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1.5" x14ac:dyDescent="0.25">
      <c r="A2316" s="12">
        <v>2299</v>
      </c>
      <c r="B2316" s="10" t="s">
        <v>1015</v>
      </c>
      <c r="C2316" s="11" t="s">
        <v>1177</v>
      </c>
      <c r="D2316" s="9">
        <v>13</v>
      </c>
      <c r="E2316" s="9">
        <v>531</v>
      </c>
      <c r="F2316" s="10" t="s">
        <v>1066</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1.5" x14ac:dyDescent="0.25">
      <c r="A2317" s="12">
        <v>2300</v>
      </c>
      <c r="B2317" s="10" t="s">
        <v>1015</v>
      </c>
      <c r="C2317" s="11" t="s">
        <v>1177</v>
      </c>
      <c r="D2317" s="9">
        <v>13</v>
      </c>
      <c r="E2317" s="9">
        <v>531</v>
      </c>
      <c r="F2317" s="10" t="s">
        <v>1066</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1.5" x14ac:dyDescent="0.25">
      <c r="A2318" s="12">
        <v>2301</v>
      </c>
      <c r="B2318" s="10" t="s">
        <v>1015</v>
      </c>
      <c r="C2318" s="11" t="s">
        <v>1177</v>
      </c>
      <c r="D2318" s="9">
        <v>13</v>
      </c>
      <c r="E2318" s="9">
        <v>531</v>
      </c>
      <c r="F2318" s="10" t="s">
        <v>1066</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1.5" x14ac:dyDescent="0.25">
      <c r="A2319" s="12">
        <v>2302</v>
      </c>
      <c r="B2319" s="10" t="s">
        <v>1015</v>
      </c>
      <c r="C2319" s="11" t="s">
        <v>1177</v>
      </c>
      <c r="D2319" s="9">
        <v>13</v>
      </c>
      <c r="E2319" s="9">
        <v>531</v>
      </c>
      <c r="F2319" s="10" t="s">
        <v>1066</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1.5" x14ac:dyDescent="0.25">
      <c r="A2320" s="12">
        <v>2303</v>
      </c>
      <c r="B2320" s="10" t="s">
        <v>1015</v>
      </c>
      <c r="C2320" s="11" t="s">
        <v>1177</v>
      </c>
      <c r="D2320" s="9">
        <v>13</v>
      </c>
      <c r="E2320" s="9">
        <v>531</v>
      </c>
      <c r="F2320" s="10" t="s">
        <v>1066</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1.5" x14ac:dyDescent="0.25">
      <c r="A2321" s="12">
        <v>2304</v>
      </c>
      <c r="B2321" s="10" t="s">
        <v>1015</v>
      </c>
      <c r="C2321" s="11" t="s">
        <v>1177</v>
      </c>
      <c r="D2321" s="9">
        <v>13</v>
      </c>
      <c r="E2321" s="9">
        <v>531</v>
      </c>
      <c r="F2321" s="10" t="s">
        <v>1066</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1.5" x14ac:dyDescent="0.25">
      <c r="A2322" s="12">
        <v>2305</v>
      </c>
      <c r="B2322" s="10" t="s">
        <v>1015</v>
      </c>
      <c r="C2322" s="11" t="s">
        <v>1177</v>
      </c>
      <c r="D2322" s="9">
        <v>13</v>
      </c>
      <c r="E2322" s="9">
        <v>531</v>
      </c>
      <c r="F2322" s="10" t="s">
        <v>1066</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1.5" x14ac:dyDescent="0.25">
      <c r="A2323" s="12">
        <v>2306</v>
      </c>
      <c r="B2323" s="10" t="s">
        <v>1015</v>
      </c>
      <c r="C2323" s="11" t="s">
        <v>1177</v>
      </c>
      <c r="D2323" s="9">
        <v>13</v>
      </c>
      <c r="E2323" s="9">
        <v>531</v>
      </c>
      <c r="F2323" s="10" t="s">
        <v>1066</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1.5" x14ac:dyDescent="0.25">
      <c r="A2324" s="12">
        <v>2307</v>
      </c>
      <c r="B2324" s="10" t="s">
        <v>1015</v>
      </c>
      <c r="C2324" s="11" t="s">
        <v>1177</v>
      </c>
      <c r="D2324" s="9">
        <v>13</v>
      </c>
      <c r="E2324" s="9">
        <v>531</v>
      </c>
      <c r="F2324" s="10" t="s">
        <v>1066</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1.5" x14ac:dyDescent="0.25">
      <c r="A2325" s="12">
        <v>2308</v>
      </c>
      <c r="B2325" s="10" t="s">
        <v>1015</v>
      </c>
      <c r="C2325" s="11" t="s">
        <v>1177</v>
      </c>
      <c r="D2325" s="9">
        <v>13</v>
      </c>
      <c r="E2325" s="9">
        <v>531</v>
      </c>
      <c r="F2325" s="10" t="s">
        <v>1066</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1.5" x14ac:dyDescent="0.25">
      <c r="A2326" s="12">
        <v>2309</v>
      </c>
      <c r="B2326" s="10" t="s">
        <v>1015</v>
      </c>
      <c r="C2326" s="11" t="s">
        <v>1177</v>
      </c>
      <c r="D2326" s="9">
        <v>13</v>
      </c>
      <c r="E2326" s="9">
        <v>531</v>
      </c>
      <c r="F2326" s="10" t="s">
        <v>1066</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1.5" x14ac:dyDescent="0.25">
      <c r="A2327" s="12">
        <v>2310</v>
      </c>
      <c r="B2327" s="10" t="s">
        <v>1015</v>
      </c>
      <c r="C2327" s="11" t="s">
        <v>1177</v>
      </c>
      <c r="D2327" s="9">
        <v>13</v>
      </c>
      <c r="E2327" s="9">
        <v>531</v>
      </c>
      <c r="F2327" s="10" t="s">
        <v>1066</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1.5" x14ac:dyDescent="0.25">
      <c r="A2328" s="12">
        <v>2311</v>
      </c>
      <c r="B2328" s="10" t="s">
        <v>1015</v>
      </c>
      <c r="C2328" s="11" t="s">
        <v>1178</v>
      </c>
      <c r="D2328" s="9"/>
      <c r="E2328" s="9">
        <v>214</v>
      </c>
      <c r="F2328" s="10" t="s">
        <v>1066</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1.5" x14ac:dyDescent="0.25">
      <c r="A2329" s="12">
        <v>2312</v>
      </c>
      <c r="B2329" s="10" t="s">
        <v>1015</v>
      </c>
      <c r="C2329" s="11" t="s">
        <v>1178</v>
      </c>
      <c r="D2329" s="9"/>
      <c r="E2329" s="9">
        <v>214</v>
      </c>
      <c r="F2329" s="10" t="s">
        <v>1066</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1.5" x14ac:dyDescent="0.25">
      <c r="A2330" s="12">
        <v>2313</v>
      </c>
      <c r="B2330" s="10" t="s">
        <v>1015</v>
      </c>
      <c r="C2330" s="11" t="s">
        <v>1178</v>
      </c>
      <c r="D2330" s="9"/>
      <c r="E2330" s="9">
        <v>214</v>
      </c>
      <c r="F2330" s="10" t="s">
        <v>1066</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1.5" x14ac:dyDescent="0.25">
      <c r="A2331" s="12">
        <v>2314</v>
      </c>
      <c r="B2331" s="10" t="s">
        <v>1015</v>
      </c>
      <c r="C2331" s="11" t="s">
        <v>1178</v>
      </c>
      <c r="D2331" s="9"/>
      <c r="E2331" s="9">
        <v>214</v>
      </c>
      <c r="F2331" s="10" t="s">
        <v>1066</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1.5" x14ac:dyDescent="0.25">
      <c r="A2332" s="12">
        <v>2315</v>
      </c>
      <c r="B2332" s="10" t="s">
        <v>1015</v>
      </c>
      <c r="C2332" s="11" t="s">
        <v>1178</v>
      </c>
      <c r="D2332" s="9"/>
      <c r="E2332" s="9">
        <v>214</v>
      </c>
      <c r="F2332" s="10" t="s">
        <v>1066</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1.5" x14ac:dyDescent="0.25">
      <c r="A2333" s="12">
        <v>2316</v>
      </c>
      <c r="B2333" s="10" t="s">
        <v>1015</v>
      </c>
      <c r="C2333" s="11" t="s">
        <v>1178</v>
      </c>
      <c r="D2333" s="9"/>
      <c r="E2333" s="9">
        <v>214</v>
      </c>
      <c r="F2333" s="10" t="s">
        <v>1066</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1.5" x14ac:dyDescent="0.25">
      <c r="A2334" s="12">
        <v>2317</v>
      </c>
      <c r="B2334" s="10" t="s">
        <v>1015</v>
      </c>
      <c r="C2334" s="11" t="s">
        <v>1178</v>
      </c>
      <c r="D2334" s="9"/>
      <c r="E2334" s="9">
        <v>214</v>
      </c>
      <c r="F2334" s="10" t="s">
        <v>1066</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1.5" x14ac:dyDescent="0.25">
      <c r="A2335" s="12">
        <v>2318</v>
      </c>
      <c r="B2335" s="10" t="s">
        <v>1015</v>
      </c>
      <c r="C2335" s="11" t="s">
        <v>1178</v>
      </c>
      <c r="D2335" s="9"/>
      <c r="E2335" s="9">
        <v>214</v>
      </c>
      <c r="F2335" s="10" t="s">
        <v>1066</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1.5" x14ac:dyDescent="0.25">
      <c r="A2336" s="12">
        <v>2319</v>
      </c>
      <c r="B2336" s="10" t="s">
        <v>1015</v>
      </c>
      <c r="C2336" s="11" t="s">
        <v>1178</v>
      </c>
      <c r="D2336" s="9"/>
      <c r="E2336" s="9">
        <v>214</v>
      </c>
      <c r="F2336" s="10" t="s">
        <v>1066</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1.5" x14ac:dyDescent="0.25">
      <c r="A2337" s="12">
        <v>2320</v>
      </c>
      <c r="B2337" s="10" t="s">
        <v>1015</v>
      </c>
      <c r="C2337" s="11" t="s">
        <v>1178</v>
      </c>
      <c r="D2337" s="9"/>
      <c r="E2337" s="9">
        <v>214</v>
      </c>
      <c r="F2337" s="10" t="s">
        <v>1066</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1.5" x14ac:dyDescent="0.25">
      <c r="A2338" s="12">
        <v>2321</v>
      </c>
      <c r="B2338" s="10" t="s">
        <v>1015</v>
      </c>
      <c r="C2338" s="11" t="s">
        <v>1178</v>
      </c>
      <c r="D2338" s="9"/>
      <c r="E2338" s="9">
        <v>214</v>
      </c>
      <c r="F2338" s="10" t="s">
        <v>1066</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1.5" x14ac:dyDescent="0.25">
      <c r="A2339" s="12">
        <v>2322</v>
      </c>
      <c r="B2339" s="10" t="s">
        <v>1015</v>
      </c>
      <c r="C2339" s="11" t="s">
        <v>1178</v>
      </c>
      <c r="D2339" s="9"/>
      <c r="E2339" s="9">
        <v>214</v>
      </c>
      <c r="F2339" s="10" t="s">
        <v>1066</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1.5" x14ac:dyDescent="0.25">
      <c r="A2340" s="12">
        <v>2323</v>
      </c>
      <c r="B2340" s="10" t="s">
        <v>1015</v>
      </c>
      <c r="C2340" s="11" t="s">
        <v>1178</v>
      </c>
      <c r="D2340" s="9"/>
      <c r="E2340" s="9">
        <v>214</v>
      </c>
      <c r="F2340" s="10" t="s">
        <v>1066</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1.5" x14ac:dyDescent="0.25">
      <c r="A2341" s="12">
        <v>2324</v>
      </c>
      <c r="B2341" s="10" t="s">
        <v>1015</v>
      </c>
      <c r="C2341" s="11" t="s">
        <v>1178</v>
      </c>
      <c r="D2341" s="9"/>
      <c r="E2341" s="9">
        <v>214</v>
      </c>
      <c r="F2341" s="10" t="s">
        <v>1066</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1.5" x14ac:dyDescent="0.25">
      <c r="A2342" s="12">
        <v>2325</v>
      </c>
      <c r="B2342" s="10" t="s">
        <v>1015</v>
      </c>
      <c r="C2342" s="11" t="s">
        <v>1178</v>
      </c>
      <c r="D2342" s="9"/>
      <c r="E2342" s="9">
        <v>214</v>
      </c>
      <c r="F2342" s="10" t="s">
        <v>1066</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1.5" x14ac:dyDescent="0.25">
      <c r="A2343" s="12">
        <v>2326</v>
      </c>
      <c r="B2343" s="10" t="s">
        <v>1015</v>
      </c>
      <c r="C2343" s="11" t="s">
        <v>1179</v>
      </c>
      <c r="D2343" s="9"/>
      <c r="E2343" s="9">
        <v>308</v>
      </c>
      <c r="F2343" s="10" t="s">
        <v>1066</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1.5" x14ac:dyDescent="0.25">
      <c r="A2344" s="12">
        <v>2327</v>
      </c>
      <c r="B2344" s="10" t="s">
        <v>1015</v>
      </c>
      <c r="C2344" s="11" t="s">
        <v>1179</v>
      </c>
      <c r="D2344" s="9"/>
      <c r="E2344" s="9">
        <v>308</v>
      </c>
      <c r="F2344" s="10" t="s">
        <v>1066</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1.5" x14ac:dyDescent="0.25">
      <c r="A2345" s="12">
        <v>2328</v>
      </c>
      <c r="B2345" s="10" t="s">
        <v>1015</v>
      </c>
      <c r="C2345" s="11" t="s">
        <v>1179</v>
      </c>
      <c r="D2345" s="9"/>
      <c r="E2345" s="9">
        <v>308</v>
      </c>
      <c r="F2345" s="10" t="s">
        <v>1066</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1.5" x14ac:dyDescent="0.25">
      <c r="A2346" s="12">
        <v>2329</v>
      </c>
      <c r="B2346" s="10" t="s">
        <v>1015</v>
      </c>
      <c r="C2346" s="11" t="s">
        <v>1179</v>
      </c>
      <c r="D2346" s="9"/>
      <c r="E2346" s="9">
        <v>308</v>
      </c>
      <c r="F2346" s="10" t="s">
        <v>1066</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1.5" x14ac:dyDescent="0.25">
      <c r="A2347" s="12">
        <v>2330</v>
      </c>
      <c r="B2347" s="10" t="s">
        <v>1015</v>
      </c>
      <c r="C2347" s="11" t="s">
        <v>1179</v>
      </c>
      <c r="D2347" s="9"/>
      <c r="E2347" s="9">
        <v>308</v>
      </c>
      <c r="F2347" s="10" t="s">
        <v>1066</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1.5" x14ac:dyDescent="0.25">
      <c r="A2348" s="12">
        <v>2331</v>
      </c>
      <c r="B2348" s="10" t="s">
        <v>1015</v>
      </c>
      <c r="C2348" s="11" t="s">
        <v>1179</v>
      </c>
      <c r="D2348" s="9"/>
      <c r="E2348" s="9">
        <v>308</v>
      </c>
      <c r="F2348" s="10" t="s">
        <v>1066</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1.5" x14ac:dyDescent="0.25">
      <c r="A2349" s="12">
        <v>2332</v>
      </c>
      <c r="B2349" s="10" t="s">
        <v>1015</v>
      </c>
      <c r="C2349" s="11" t="s">
        <v>1179</v>
      </c>
      <c r="D2349" s="9"/>
      <c r="E2349" s="9">
        <v>308</v>
      </c>
      <c r="F2349" s="10" t="s">
        <v>1066</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1.5" x14ac:dyDescent="0.25">
      <c r="A2350" s="12">
        <v>2333</v>
      </c>
      <c r="B2350" s="10" t="s">
        <v>1015</v>
      </c>
      <c r="C2350" s="11" t="s">
        <v>1179</v>
      </c>
      <c r="D2350" s="9"/>
      <c r="E2350" s="9">
        <v>308</v>
      </c>
      <c r="F2350" s="10" t="s">
        <v>1066</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1.5" x14ac:dyDescent="0.25">
      <c r="A2351" s="12">
        <v>2334</v>
      </c>
      <c r="B2351" s="10" t="s">
        <v>1015</v>
      </c>
      <c r="C2351" s="11" t="s">
        <v>1179</v>
      </c>
      <c r="D2351" s="9"/>
      <c r="E2351" s="9">
        <v>308</v>
      </c>
      <c r="F2351" s="10" t="s">
        <v>1066</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1.5" x14ac:dyDescent="0.25">
      <c r="A2352" s="12">
        <v>2335</v>
      </c>
      <c r="B2352" s="10" t="s">
        <v>1015</v>
      </c>
      <c r="C2352" s="11" t="s">
        <v>1179</v>
      </c>
      <c r="D2352" s="9"/>
      <c r="E2352" s="9">
        <v>308</v>
      </c>
      <c r="F2352" s="10" t="s">
        <v>1066</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1.5" x14ac:dyDescent="0.25">
      <c r="A2353" s="12">
        <v>2336</v>
      </c>
      <c r="B2353" s="10" t="s">
        <v>1015</v>
      </c>
      <c r="C2353" s="11" t="s">
        <v>1179</v>
      </c>
      <c r="D2353" s="9"/>
      <c r="E2353" s="9">
        <v>308</v>
      </c>
      <c r="F2353" s="10" t="s">
        <v>1066</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1.5" x14ac:dyDescent="0.25">
      <c r="A2354" s="12">
        <v>2337</v>
      </c>
      <c r="B2354" s="10" t="s">
        <v>1015</v>
      </c>
      <c r="C2354" s="11" t="s">
        <v>1179</v>
      </c>
      <c r="D2354" s="9"/>
      <c r="E2354" s="9">
        <v>308</v>
      </c>
      <c r="F2354" s="10" t="s">
        <v>1066</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1.5" x14ac:dyDescent="0.25">
      <c r="A2355" s="12">
        <v>2338</v>
      </c>
      <c r="B2355" s="10" t="s">
        <v>1015</v>
      </c>
      <c r="C2355" s="11" t="s">
        <v>1179</v>
      </c>
      <c r="D2355" s="9"/>
      <c r="E2355" s="9">
        <v>308</v>
      </c>
      <c r="F2355" s="10" t="s">
        <v>1066</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1.5" x14ac:dyDescent="0.25">
      <c r="A2356" s="12">
        <v>2339</v>
      </c>
      <c r="B2356" s="10" t="s">
        <v>1015</v>
      </c>
      <c r="C2356" s="11" t="s">
        <v>1179</v>
      </c>
      <c r="D2356" s="9"/>
      <c r="E2356" s="9">
        <v>308</v>
      </c>
      <c r="F2356" s="10" t="s">
        <v>1066</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1.5" x14ac:dyDescent="0.25">
      <c r="A2357" s="12">
        <v>2340</v>
      </c>
      <c r="B2357" s="10" t="s">
        <v>1015</v>
      </c>
      <c r="C2357" s="11" t="s">
        <v>1179</v>
      </c>
      <c r="D2357" s="9"/>
      <c r="E2357" s="9">
        <v>308</v>
      </c>
      <c r="F2357" s="10" t="s">
        <v>1066</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1.5" x14ac:dyDescent="0.25">
      <c r="A2358" s="12">
        <v>2341</v>
      </c>
      <c r="B2358" s="10" t="s">
        <v>1015</v>
      </c>
      <c r="C2358" s="11" t="s">
        <v>1180</v>
      </c>
      <c r="D2358" s="9">
        <v>2</v>
      </c>
      <c r="E2358" s="9">
        <v>312</v>
      </c>
      <c r="F2358" s="10" t="s">
        <v>1066</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1.5" x14ac:dyDescent="0.25">
      <c r="A2359" s="12">
        <v>2342</v>
      </c>
      <c r="B2359" s="10" t="s">
        <v>1015</v>
      </c>
      <c r="C2359" s="11" t="s">
        <v>1180</v>
      </c>
      <c r="D2359" s="9">
        <v>2</v>
      </c>
      <c r="E2359" s="9">
        <v>312</v>
      </c>
      <c r="F2359" s="10" t="s">
        <v>1066</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1.5" x14ac:dyDescent="0.25">
      <c r="A2360" s="12">
        <v>2343</v>
      </c>
      <c r="B2360" s="10" t="s">
        <v>1015</v>
      </c>
      <c r="C2360" s="11" t="s">
        <v>1180</v>
      </c>
      <c r="D2360" s="9">
        <v>2</v>
      </c>
      <c r="E2360" s="9">
        <v>312</v>
      </c>
      <c r="F2360" s="10" t="s">
        <v>1066</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1.5" x14ac:dyDescent="0.25">
      <c r="A2361" s="12">
        <v>2344</v>
      </c>
      <c r="B2361" s="10" t="s">
        <v>1015</v>
      </c>
      <c r="C2361" s="11" t="s">
        <v>1180</v>
      </c>
      <c r="D2361" s="9">
        <v>2</v>
      </c>
      <c r="E2361" s="9">
        <v>312</v>
      </c>
      <c r="F2361" s="10" t="s">
        <v>1066</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1.5" x14ac:dyDescent="0.25">
      <c r="A2362" s="12">
        <v>2345</v>
      </c>
      <c r="B2362" s="10" t="s">
        <v>1015</v>
      </c>
      <c r="C2362" s="11" t="s">
        <v>1180</v>
      </c>
      <c r="D2362" s="9">
        <v>2</v>
      </c>
      <c r="E2362" s="9">
        <v>312</v>
      </c>
      <c r="F2362" s="10" t="s">
        <v>1066</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1.5" x14ac:dyDescent="0.25">
      <c r="A2363" s="12">
        <v>2346</v>
      </c>
      <c r="B2363" s="10" t="s">
        <v>1015</v>
      </c>
      <c r="C2363" s="11" t="s">
        <v>1180</v>
      </c>
      <c r="D2363" s="9">
        <v>2</v>
      </c>
      <c r="E2363" s="9">
        <v>312</v>
      </c>
      <c r="F2363" s="10" t="s">
        <v>1066</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1.5" x14ac:dyDescent="0.25">
      <c r="A2364" s="12">
        <v>2347</v>
      </c>
      <c r="B2364" s="10" t="s">
        <v>1015</v>
      </c>
      <c r="C2364" s="11" t="s">
        <v>1180</v>
      </c>
      <c r="D2364" s="9">
        <v>2</v>
      </c>
      <c r="E2364" s="9">
        <v>312</v>
      </c>
      <c r="F2364" s="10" t="s">
        <v>1066</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1.5" x14ac:dyDescent="0.25">
      <c r="A2365" s="12">
        <v>2348</v>
      </c>
      <c r="B2365" s="10" t="s">
        <v>1015</v>
      </c>
      <c r="C2365" s="11" t="s">
        <v>1180</v>
      </c>
      <c r="D2365" s="9">
        <v>2</v>
      </c>
      <c r="E2365" s="9">
        <v>312</v>
      </c>
      <c r="F2365" s="10" t="s">
        <v>1066</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1.5" x14ac:dyDescent="0.25">
      <c r="A2366" s="12">
        <v>2349</v>
      </c>
      <c r="B2366" s="10" t="s">
        <v>1015</v>
      </c>
      <c r="C2366" s="11" t="s">
        <v>1180</v>
      </c>
      <c r="D2366" s="9">
        <v>2</v>
      </c>
      <c r="E2366" s="9">
        <v>312</v>
      </c>
      <c r="F2366" s="10" t="s">
        <v>1066</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1.5" x14ac:dyDescent="0.25">
      <c r="A2367" s="12">
        <v>2350</v>
      </c>
      <c r="B2367" s="10" t="s">
        <v>1015</v>
      </c>
      <c r="C2367" s="11" t="s">
        <v>1180</v>
      </c>
      <c r="D2367" s="9">
        <v>2</v>
      </c>
      <c r="E2367" s="9">
        <v>312</v>
      </c>
      <c r="F2367" s="10" t="s">
        <v>1066</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1.5" x14ac:dyDescent="0.25">
      <c r="A2368" s="12">
        <v>2351</v>
      </c>
      <c r="B2368" s="10" t="s">
        <v>1015</v>
      </c>
      <c r="C2368" s="11" t="s">
        <v>1180</v>
      </c>
      <c r="D2368" s="9">
        <v>2</v>
      </c>
      <c r="E2368" s="9">
        <v>312</v>
      </c>
      <c r="F2368" s="10" t="s">
        <v>1066</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1.5" x14ac:dyDescent="0.25">
      <c r="A2369" s="12">
        <v>2352</v>
      </c>
      <c r="B2369" s="10" t="s">
        <v>1015</v>
      </c>
      <c r="C2369" s="11" t="s">
        <v>1180</v>
      </c>
      <c r="D2369" s="9">
        <v>2</v>
      </c>
      <c r="E2369" s="9">
        <v>312</v>
      </c>
      <c r="F2369" s="10" t="s">
        <v>1066</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1.5" x14ac:dyDescent="0.25">
      <c r="A2370" s="12">
        <v>2353</v>
      </c>
      <c r="B2370" s="10" t="s">
        <v>1015</v>
      </c>
      <c r="C2370" s="11" t="s">
        <v>1180</v>
      </c>
      <c r="D2370" s="9">
        <v>2</v>
      </c>
      <c r="E2370" s="9">
        <v>312</v>
      </c>
      <c r="F2370" s="10" t="s">
        <v>1066</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1.5" x14ac:dyDescent="0.25">
      <c r="A2371" s="12">
        <v>2354</v>
      </c>
      <c r="B2371" s="10" t="s">
        <v>1015</v>
      </c>
      <c r="C2371" s="11" t="s">
        <v>1180</v>
      </c>
      <c r="D2371" s="9">
        <v>2</v>
      </c>
      <c r="E2371" s="9">
        <v>312</v>
      </c>
      <c r="F2371" s="10" t="s">
        <v>1066</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1.5" x14ac:dyDescent="0.25">
      <c r="A2372" s="12">
        <v>2355</v>
      </c>
      <c r="B2372" s="10" t="s">
        <v>1015</v>
      </c>
      <c r="C2372" s="11" t="s">
        <v>1180</v>
      </c>
      <c r="D2372" s="9">
        <v>2</v>
      </c>
      <c r="E2372" s="9">
        <v>312</v>
      </c>
      <c r="F2372" s="10" t="s">
        <v>1066</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1.5" x14ac:dyDescent="0.25">
      <c r="A2373" s="12">
        <v>2356</v>
      </c>
      <c r="B2373" s="10" t="s">
        <v>1015</v>
      </c>
      <c r="C2373" s="11" t="s">
        <v>1181</v>
      </c>
      <c r="D2373" s="9"/>
      <c r="E2373" s="9">
        <v>332</v>
      </c>
      <c r="F2373" s="10" t="s">
        <v>1066</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1.5" x14ac:dyDescent="0.25">
      <c r="A2374" s="12">
        <v>2357</v>
      </c>
      <c r="B2374" s="10" t="s">
        <v>1015</v>
      </c>
      <c r="C2374" s="11" t="s">
        <v>1181</v>
      </c>
      <c r="D2374" s="9"/>
      <c r="E2374" s="9">
        <v>332</v>
      </c>
      <c r="F2374" s="10" t="s">
        <v>1066</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1.5" x14ac:dyDescent="0.25">
      <c r="A2375" s="12">
        <v>2358</v>
      </c>
      <c r="B2375" s="10" t="s">
        <v>1015</v>
      </c>
      <c r="C2375" s="11" t="s">
        <v>1181</v>
      </c>
      <c r="D2375" s="9"/>
      <c r="E2375" s="9">
        <v>332</v>
      </c>
      <c r="F2375" s="10" t="s">
        <v>1066</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1.5" x14ac:dyDescent="0.25">
      <c r="A2376" s="12">
        <v>2359</v>
      </c>
      <c r="B2376" s="10" t="s">
        <v>1015</v>
      </c>
      <c r="C2376" s="11" t="s">
        <v>1181</v>
      </c>
      <c r="D2376" s="9"/>
      <c r="E2376" s="9">
        <v>332</v>
      </c>
      <c r="F2376" s="10" t="s">
        <v>1066</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1.5" x14ac:dyDescent="0.25">
      <c r="A2377" s="12">
        <v>2360</v>
      </c>
      <c r="B2377" s="10" t="s">
        <v>1015</v>
      </c>
      <c r="C2377" s="11" t="s">
        <v>1181</v>
      </c>
      <c r="D2377" s="9"/>
      <c r="E2377" s="9">
        <v>332</v>
      </c>
      <c r="F2377" s="10" t="s">
        <v>1066</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1.5" x14ac:dyDescent="0.25">
      <c r="A2378" s="12">
        <v>2361</v>
      </c>
      <c r="B2378" s="10" t="s">
        <v>1015</v>
      </c>
      <c r="C2378" s="11" t="s">
        <v>1181</v>
      </c>
      <c r="D2378" s="9"/>
      <c r="E2378" s="9">
        <v>332</v>
      </c>
      <c r="F2378" s="10" t="s">
        <v>1066</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1.5" x14ac:dyDescent="0.25">
      <c r="A2379" s="12">
        <v>2362</v>
      </c>
      <c r="B2379" s="10" t="s">
        <v>1015</v>
      </c>
      <c r="C2379" s="11" t="s">
        <v>1181</v>
      </c>
      <c r="D2379" s="9"/>
      <c r="E2379" s="9">
        <v>332</v>
      </c>
      <c r="F2379" s="10" t="s">
        <v>1066</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1.5" x14ac:dyDescent="0.25">
      <c r="A2380" s="12">
        <v>2363</v>
      </c>
      <c r="B2380" s="10" t="s">
        <v>1015</v>
      </c>
      <c r="C2380" s="11" t="s">
        <v>1181</v>
      </c>
      <c r="D2380" s="9"/>
      <c r="E2380" s="9">
        <v>332</v>
      </c>
      <c r="F2380" s="10" t="s">
        <v>1066</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1.5" x14ac:dyDescent="0.25">
      <c r="A2381" s="12">
        <v>2364</v>
      </c>
      <c r="B2381" s="10" t="s">
        <v>1015</v>
      </c>
      <c r="C2381" s="11" t="s">
        <v>1181</v>
      </c>
      <c r="D2381" s="9"/>
      <c r="E2381" s="9">
        <v>332</v>
      </c>
      <c r="F2381" s="10" t="s">
        <v>1066</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1.5" x14ac:dyDescent="0.25">
      <c r="A2382" s="12">
        <v>2365</v>
      </c>
      <c r="B2382" s="10" t="s">
        <v>1015</v>
      </c>
      <c r="C2382" s="11" t="s">
        <v>1181</v>
      </c>
      <c r="D2382" s="9"/>
      <c r="E2382" s="9">
        <v>332</v>
      </c>
      <c r="F2382" s="10" t="s">
        <v>1066</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1.5" x14ac:dyDescent="0.25">
      <c r="A2383" s="12">
        <v>2366</v>
      </c>
      <c r="B2383" s="10" t="s">
        <v>1015</v>
      </c>
      <c r="C2383" s="11" t="s">
        <v>1181</v>
      </c>
      <c r="D2383" s="9"/>
      <c r="E2383" s="9">
        <v>332</v>
      </c>
      <c r="F2383" s="10" t="s">
        <v>1066</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1.5" x14ac:dyDescent="0.25">
      <c r="A2384" s="12">
        <v>2367</v>
      </c>
      <c r="B2384" s="10" t="s">
        <v>1015</v>
      </c>
      <c r="C2384" s="11" t="s">
        <v>1181</v>
      </c>
      <c r="D2384" s="9"/>
      <c r="E2384" s="9">
        <v>332</v>
      </c>
      <c r="F2384" s="10" t="s">
        <v>1066</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1.5" x14ac:dyDescent="0.25">
      <c r="A2385" s="12">
        <v>2368</v>
      </c>
      <c r="B2385" s="10" t="s">
        <v>1015</v>
      </c>
      <c r="C2385" s="11" t="s">
        <v>1181</v>
      </c>
      <c r="D2385" s="9"/>
      <c r="E2385" s="9">
        <v>332</v>
      </c>
      <c r="F2385" s="10" t="s">
        <v>1066</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1.5" x14ac:dyDescent="0.25">
      <c r="A2386" s="12">
        <v>2369</v>
      </c>
      <c r="B2386" s="10" t="s">
        <v>1015</v>
      </c>
      <c r="C2386" s="11" t="s">
        <v>1181</v>
      </c>
      <c r="D2386" s="9"/>
      <c r="E2386" s="9">
        <v>332</v>
      </c>
      <c r="F2386" s="10" t="s">
        <v>1066</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1.5" x14ac:dyDescent="0.25">
      <c r="A2387" s="12">
        <v>2370</v>
      </c>
      <c r="B2387" s="10" t="s">
        <v>1015</v>
      </c>
      <c r="C2387" s="11" t="s">
        <v>1181</v>
      </c>
      <c r="D2387" s="9"/>
      <c r="E2387" s="9">
        <v>332</v>
      </c>
      <c r="F2387" s="10" t="s">
        <v>1066</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1.5" x14ac:dyDescent="0.25">
      <c r="A2388" s="12">
        <v>2371</v>
      </c>
      <c r="B2388" s="10" t="s">
        <v>1015</v>
      </c>
      <c r="C2388" s="11" t="s">
        <v>1182</v>
      </c>
      <c r="D2388" s="9"/>
      <c r="E2388" s="9">
        <v>388</v>
      </c>
      <c r="F2388" s="10" t="s">
        <v>1066</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1.5" x14ac:dyDescent="0.25">
      <c r="A2389" s="12">
        <v>2372</v>
      </c>
      <c r="B2389" s="10" t="s">
        <v>1015</v>
      </c>
      <c r="C2389" s="11" t="s">
        <v>1182</v>
      </c>
      <c r="D2389" s="9"/>
      <c r="E2389" s="9">
        <v>388</v>
      </c>
      <c r="F2389" s="10" t="s">
        <v>1066</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1.5" x14ac:dyDescent="0.25">
      <c r="A2390" s="12">
        <v>2373</v>
      </c>
      <c r="B2390" s="10" t="s">
        <v>1015</v>
      </c>
      <c r="C2390" s="11" t="s">
        <v>1182</v>
      </c>
      <c r="D2390" s="9"/>
      <c r="E2390" s="9">
        <v>388</v>
      </c>
      <c r="F2390" s="10" t="s">
        <v>1066</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1.5" x14ac:dyDescent="0.25">
      <c r="A2391" s="12">
        <v>2374</v>
      </c>
      <c r="B2391" s="10" t="s">
        <v>1015</v>
      </c>
      <c r="C2391" s="11" t="s">
        <v>1182</v>
      </c>
      <c r="D2391" s="9"/>
      <c r="E2391" s="9">
        <v>388</v>
      </c>
      <c r="F2391" s="10" t="s">
        <v>1066</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1.5" x14ac:dyDescent="0.25">
      <c r="A2392" s="12">
        <v>2375</v>
      </c>
      <c r="B2392" s="10" t="s">
        <v>1015</v>
      </c>
      <c r="C2392" s="11" t="s">
        <v>1182</v>
      </c>
      <c r="D2392" s="9"/>
      <c r="E2392" s="9">
        <v>388</v>
      </c>
      <c r="F2392" s="10" t="s">
        <v>1066</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1.5" x14ac:dyDescent="0.25">
      <c r="A2393" s="12">
        <v>2376</v>
      </c>
      <c r="B2393" s="10" t="s">
        <v>1015</v>
      </c>
      <c r="C2393" s="11" t="s">
        <v>1182</v>
      </c>
      <c r="D2393" s="9"/>
      <c r="E2393" s="9">
        <v>388</v>
      </c>
      <c r="F2393" s="10" t="s">
        <v>1066</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1.5" x14ac:dyDescent="0.25">
      <c r="A2394" s="12">
        <v>2377</v>
      </c>
      <c r="B2394" s="10" t="s">
        <v>1015</v>
      </c>
      <c r="C2394" s="11" t="s">
        <v>1182</v>
      </c>
      <c r="D2394" s="9"/>
      <c r="E2394" s="9">
        <v>388</v>
      </c>
      <c r="F2394" s="10" t="s">
        <v>1066</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1.5" x14ac:dyDescent="0.25">
      <c r="A2395" s="12">
        <v>2378</v>
      </c>
      <c r="B2395" s="10" t="s">
        <v>1015</v>
      </c>
      <c r="C2395" s="11" t="s">
        <v>1182</v>
      </c>
      <c r="D2395" s="9"/>
      <c r="E2395" s="9">
        <v>388</v>
      </c>
      <c r="F2395" s="10" t="s">
        <v>1066</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1.5" x14ac:dyDescent="0.25">
      <c r="A2396" s="12">
        <v>2379</v>
      </c>
      <c r="B2396" s="10" t="s">
        <v>1015</v>
      </c>
      <c r="C2396" s="11" t="s">
        <v>1182</v>
      </c>
      <c r="D2396" s="9"/>
      <c r="E2396" s="9">
        <v>388</v>
      </c>
      <c r="F2396" s="10" t="s">
        <v>1066</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1.5" x14ac:dyDescent="0.25">
      <c r="A2397" s="12">
        <v>2380</v>
      </c>
      <c r="B2397" s="10" t="s">
        <v>1015</v>
      </c>
      <c r="C2397" s="11" t="s">
        <v>1182</v>
      </c>
      <c r="D2397" s="9"/>
      <c r="E2397" s="9">
        <v>388</v>
      </c>
      <c r="F2397" s="10" t="s">
        <v>1066</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1.5" x14ac:dyDescent="0.25">
      <c r="A2398" s="12">
        <v>2381</v>
      </c>
      <c r="B2398" s="10" t="s">
        <v>1015</v>
      </c>
      <c r="C2398" s="11" t="s">
        <v>1182</v>
      </c>
      <c r="D2398" s="9"/>
      <c r="E2398" s="9">
        <v>388</v>
      </c>
      <c r="F2398" s="10" t="s">
        <v>1066</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1.5" x14ac:dyDescent="0.25">
      <c r="A2399" s="12">
        <v>2382</v>
      </c>
      <c r="B2399" s="10" t="s">
        <v>1015</v>
      </c>
      <c r="C2399" s="11" t="s">
        <v>1182</v>
      </c>
      <c r="D2399" s="9"/>
      <c r="E2399" s="9">
        <v>388</v>
      </c>
      <c r="F2399" s="10" t="s">
        <v>1066</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1.5" x14ac:dyDescent="0.25">
      <c r="A2400" s="12">
        <v>2383</v>
      </c>
      <c r="B2400" s="10" t="s">
        <v>1015</v>
      </c>
      <c r="C2400" s="11" t="s">
        <v>1182</v>
      </c>
      <c r="D2400" s="9"/>
      <c r="E2400" s="9">
        <v>388</v>
      </c>
      <c r="F2400" s="10" t="s">
        <v>1066</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1.5" x14ac:dyDescent="0.25">
      <c r="A2401" s="12">
        <v>2384</v>
      </c>
      <c r="B2401" s="10" t="s">
        <v>1015</v>
      </c>
      <c r="C2401" s="11" t="s">
        <v>1182</v>
      </c>
      <c r="D2401" s="9"/>
      <c r="E2401" s="9">
        <v>388</v>
      </c>
      <c r="F2401" s="10" t="s">
        <v>1066</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1.5" x14ac:dyDescent="0.25">
      <c r="A2402" s="12">
        <v>2385</v>
      </c>
      <c r="B2402" s="10" t="s">
        <v>1015</v>
      </c>
      <c r="C2402" s="11" t="s">
        <v>1182</v>
      </c>
      <c r="D2402" s="9"/>
      <c r="E2402" s="9">
        <v>388</v>
      </c>
      <c r="F2402" s="10" t="s">
        <v>1066</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1.5" x14ac:dyDescent="0.25">
      <c r="A2403" s="12">
        <v>2386</v>
      </c>
      <c r="B2403" s="10" t="s">
        <v>1015</v>
      </c>
      <c r="C2403" s="11" t="s">
        <v>1183</v>
      </c>
      <c r="D2403" s="9">
        <v>2</v>
      </c>
      <c r="E2403" s="9">
        <v>474</v>
      </c>
      <c r="F2403" s="10" t="s">
        <v>1066</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1.5" x14ac:dyDescent="0.25">
      <c r="A2404" s="12">
        <v>2387</v>
      </c>
      <c r="B2404" s="10" t="s">
        <v>1015</v>
      </c>
      <c r="C2404" s="11" t="s">
        <v>1183</v>
      </c>
      <c r="D2404" s="9">
        <v>2</v>
      </c>
      <c r="E2404" s="9">
        <v>474</v>
      </c>
      <c r="F2404" s="10" t="s">
        <v>1066</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1.5" x14ac:dyDescent="0.25">
      <c r="A2405" s="12">
        <v>2388</v>
      </c>
      <c r="B2405" s="10" t="s">
        <v>1015</v>
      </c>
      <c r="C2405" s="11" t="s">
        <v>1183</v>
      </c>
      <c r="D2405" s="9">
        <v>2</v>
      </c>
      <c r="E2405" s="9">
        <v>474</v>
      </c>
      <c r="F2405" s="10" t="s">
        <v>1066</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1.5" x14ac:dyDescent="0.25">
      <c r="A2406" s="12">
        <v>2389</v>
      </c>
      <c r="B2406" s="10" t="s">
        <v>1015</v>
      </c>
      <c r="C2406" s="11" t="s">
        <v>1183</v>
      </c>
      <c r="D2406" s="9">
        <v>2</v>
      </c>
      <c r="E2406" s="9">
        <v>474</v>
      </c>
      <c r="F2406" s="10" t="s">
        <v>1066</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1.5" x14ac:dyDescent="0.25">
      <c r="A2407" s="12">
        <v>2390</v>
      </c>
      <c r="B2407" s="10" t="s">
        <v>1015</v>
      </c>
      <c r="C2407" s="11" t="s">
        <v>1183</v>
      </c>
      <c r="D2407" s="9">
        <v>2</v>
      </c>
      <c r="E2407" s="9">
        <v>474</v>
      </c>
      <c r="F2407" s="10" t="s">
        <v>1066</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1.5" x14ac:dyDescent="0.25">
      <c r="A2408" s="12">
        <v>2391</v>
      </c>
      <c r="B2408" s="10" t="s">
        <v>1015</v>
      </c>
      <c r="C2408" s="11" t="s">
        <v>1183</v>
      </c>
      <c r="D2408" s="9">
        <v>2</v>
      </c>
      <c r="E2408" s="9">
        <v>474</v>
      </c>
      <c r="F2408" s="10" t="s">
        <v>1066</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1.5" x14ac:dyDescent="0.25">
      <c r="A2409" s="12">
        <v>2392</v>
      </c>
      <c r="B2409" s="10" t="s">
        <v>1015</v>
      </c>
      <c r="C2409" s="11" t="s">
        <v>1183</v>
      </c>
      <c r="D2409" s="9">
        <v>2</v>
      </c>
      <c r="E2409" s="9">
        <v>474</v>
      </c>
      <c r="F2409" s="10" t="s">
        <v>1066</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1.5" x14ac:dyDescent="0.25">
      <c r="A2410" s="12">
        <v>2393</v>
      </c>
      <c r="B2410" s="10" t="s">
        <v>1015</v>
      </c>
      <c r="C2410" s="11" t="s">
        <v>1183</v>
      </c>
      <c r="D2410" s="9">
        <v>2</v>
      </c>
      <c r="E2410" s="9">
        <v>474</v>
      </c>
      <c r="F2410" s="10" t="s">
        <v>1066</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1.5" x14ac:dyDescent="0.25">
      <c r="A2411" s="12">
        <v>2394</v>
      </c>
      <c r="B2411" s="10" t="s">
        <v>1015</v>
      </c>
      <c r="C2411" s="11" t="s">
        <v>1183</v>
      </c>
      <c r="D2411" s="9">
        <v>2</v>
      </c>
      <c r="E2411" s="9">
        <v>474</v>
      </c>
      <c r="F2411" s="10" t="s">
        <v>1066</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1.5" x14ac:dyDescent="0.25">
      <c r="A2412" s="12">
        <v>2395</v>
      </c>
      <c r="B2412" s="10" t="s">
        <v>1015</v>
      </c>
      <c r="C2412" s="11" t="s">
        <v>1183</v>
      </c>
      <c r="D2412" s="9">
        <v>2</v>
      </c>
      <c r="E2412" s="9">
        <v>474</v>
      </c>
      <c r="F2412" s="10" t="s">
        <v>1066</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1.5" x14ac:dyDescent="0.25">
      <c r="A2413" s="12">
        <v>2396</v>
      </c>
      <c r="B2413" s="10" t="s">
        <v>1015</v>
      </c>
      <c r="C2413" s="11" t="s">
        <v>1183</v>
      </c>
      <c r="D2413" s="9">
        <v>2</v>
      </c>
      <c r="E2413" s="9">
        <v>474</v>
      </c>
      <c r="F2413" s="10" t="s">
        <v>1066</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1.5" x14ac:dyDescent="0.25">
      <c r="A2414" s="12">
        <v>2397</v>
      </c>
      <c r="B2414" s="10" t="s">
        <v>1015</v>
      </c>
      <c r="C2414" s="11" t="s">
        <v>1183</v>
      </c>
      <c r="D2414" s="9">
        <v>2</v>
      </c>
      <c r="E2414" s="9">
        <v>474</v>
      </c>
      <c r="F2414" s="10" t="s">
        <v>1066</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1.5" x14ac:dyDescent="0.25">
      <c r="A2415" s="12">
        <v>2398</v>
      </c>
      <c r="B2415" s="10" t="s">
        <v>1015</v>
      </c>
      <c r="C2415" s="11" t="s">
        <v>1183</v>
      </c>
      <c r="D2415" s="9">
        <v>2</v>
      </c>
      <c r="E2415" s="9">
        <v>474</v>
      </c>
      <c r="F2415" s="10" t="s">
        <v>1066</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1.5" x14ac:dyDescent="0.25">
      <c r="A2416" s="12">
        <v>2399</v>
      </c>
      <c r="B2416" s="10" t="s">
        <v>1015</v>
      </c>
      <c r="C2416" s="11" t="s">
        <v>1183</v>
      </c>
      <c r="D2416" s="9">
        <v>2</v>
      </c>
      <c r="E2416" s="9">
        <v>474</v>
      </c>
      <c r="F2416" s="10" t="s">
        <v>1066</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1.5" x14ac:dyDescent="0.25">
      <c r="A2417" s="12">
        <v>2400</v>
      </c>
      <c r="B2417" s="10" t="s">
        <v>1015</v>
      </c>
      <c r="C2417" s="11" t="s">
        <v>1183</v>
      </c>
      <c r="D2417" s="9">
        <v>2</v>
      </c>
      <c r="E2417" s="9">
        <v>474</v>
      </c>
      <c r="F2417" s="10" t="s">
        <v>1066</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1.5" x14ac:dyDescent="0.25">
      <c r="A2418" s="12">
        <v>2401</v>
      </c>
      <c r="B2418" s="10" t="s">
        <v>1015</v>
      </c>
      <c r="C2418" s="11" t="s">
        <v>1184</v>
      </c>
      <c r="D2418" s="9">
        <v>14</v>
      </c>
      <c r="E2418" s="9">
        <v>630</v>
      </c>
      <c r="F2418" s="10" t="s">
        <v>1066</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1.5" x14ac:dyDescent="0.25">
      <c r="A2419" s="12">
        <v>2402</v>
      </c>
      <c r="B2419" s="10" t="s">
        <v>1015</v>
      </c>
      <c r="C2419" s="11" t="s">
        <v>1184</v>
      </c>
      <c r="D2419" s="9">
        <v>14</v>
      </c>
      <c r="E2419" s="9">
        <v>630</v>
      </c>
      <c r="F2419" s="10" t="s">
        <v>1066</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1.5" x14ac:dyDescent="0.25">
      <c r="A2420" s="12">
        <v>2403</v>
      </c>
      <c r="B2420" s="10" t="s">
        <v>1015</v>
      </c>
      <c r="C2420" s="11" t="s">
        <v>1184</v>
      </c>
      <c r="D2420" s="9">
        <v>14</v>
      </c>
      <c r="E2420" s="9">
        <v>630</v>
      </c>
      <c r="F2420" s="10" t="s">
        <v>1066</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1.5" x14ac:dyDescent="0.25">
      <c r="A2421" s="12">
        <v>2404</v>
      </c>
      <c r="B2421" s="10" t="s">
        <v>1015</v>
      </c>
      <c r="C2421" s="11" t="s">
        <v>1184</v>
      </c>
      <c r="D2421" s="9">
        <v>14</v>
      </c>
      <c r="E2421" s="9">
        <v>630</v>
      </c>
      <c r="F2421" s="10" t="s">
        <v>1066</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1.5" x14ac:dyDescent="0.25">
      <c r="A2422" s="12">
        <v>2405</v>
      </c>
      <c r="B2422" s="10" t="s">
        <v>1015</v>
      </c>
      <c r="C2422" s="11" t="s">
        <v>1184</v>
      </c>
      <c r="D2422" s="9">
        <v>14</v>
      </c>
      <c r="E2422" s="9">
        <v>630</v>
      </c>
      <c r="F2422" s="10" t="s">
        <v>1066</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1.5" x14ac:dyDescent="0.25">
      <c r="A2423" s="12">
        <v>2406</v>
      </c>
      <c r="B2423" s="10" t="s">
        <v>1015</v>
      </c>
      <c r="C2423" s="11" t="s">
        <v>1184</v>
      </c>
      <c r="D2423" s="9">
        <v>14</v>
      </c>
      <c r="E2423" s="9">
        <v>630</v>
      </c>
      <c r="F2423" s="10" t="s">
        <v>1066</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1.5" x14ac:dyDescent="0.25">
      <c r="A2424" s="12">
        <v>2407</v>
      </c>
      <c r="B2424" s="10" t="s">
        <v>1015</v>
      </c>
      <c r="C2424" s="11" t="s">
        <v>1184</v>
      </c>
      <c r="D2424" s="9">
        <v>14</v>
      </c>
      <c r="E2424" s="9">
        <v>630</v>
      </c>
      <c r="F2424" s="10" t="s">
        <v>1066</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1.5" x14ac:dyDescent="0.25">
      <c r="A2425" s="12">
        <v>2408</v>
      </c>
      <c r="B2425" s="10" t="s">
        <v>1015</v>
      </c>
      <c r="C2425" s="11" t="s">
        <v>1184</v>
      </c>
      <c r="D2425" s="9">
        <v>14</v>
      </c>
      <c r="E2425" s="9">
        <v>630</v>
      </c>
      <c r="F2425" s="10" t="s">
        <v>1066</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1.5" x14ac:dyDescent="0.25">
      <c r="A2426" s="12">
        <v>2409</v>
      </c>
      <c r="B2426" s="10" t="s">
        <v>1015</v>
      </c>
      <c r="C2426" s="11" t="s">
        <v>1184</v>
      </c>
      <c r="D2426" s="9">
        <v>14</v>
      </c>
      <c r="E2426" s="9">
        <v>630</v>
      </c>
      <c r="F2426" s="10" t="s">
        <v>1066</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1.5" x14ac:dyDescent="0.25">
      <c r="A2427" s="12">
        <v>2410</v>
      </c>
      <c r="B2427" s="10" t="s">
        <v>1015</v>
      </c>
      <c r="C2427" s="11" t="s">
        <v>1184</v>
      </c>
      <c r="D2427" s="9">
        <v>14</v>
      </c>
      <c r="E2427" s="9">
        <v>630</v>
      </c>
      <c r="F2427" s="10" t="s">
        <v>1066</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1.5" x14ac:dyDescent="0.25">
      <c r="A2428" s="12">
        <v>2411</v>
      </c>
      <c r="B2428" s="10" t="s">
        <v>1015</v>
      </c>
      <c r="C2428" s="11" t="s">
        <v>1184</v>
      </c>
      <c r="D2428" s="9">
        <v>14</v>
      </c>
      <c r="E2428" s="9">
        <v>630</v>
      </c>
      <c r="F2428" s="10" t="s">
        <v>1066</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1.5" x14ac:dyDescent="0.25">
      <c r="A2429" s="12">
        <v>2412</v>
      </c>
      <c r="B2429" s="10" t="s">
        <v>1015</v>
      </c>
      <c r="C2429" s="11" t="s">
        <v>1184</v>
      </c>
      <c r="D2429" s="9">
        <v>14</v>
      </c>
      <c r="E2429" s="9">
        <v>630</v>
      </c>
      <c r="F2429" s="10" t="s">
        <v>1066</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1.5" x14ac:dyDescent="0.25">
      <c r="A2430" s="12">
        <v>2413</v>
      </c>
      <c r="B2430" s="10" t="s">
        <v>1015</v>
      </c>
      <c r="C2430" s="11" t="s">
        <v>1184</v>
      </c>
      <c r="D2430" s="9">
        <v>14</v>
      </c>
      <c r="E2430" s="9">
        <v>630</v>
      </c>
      <c r="F2430" s="10" t="s">
        <v>1066</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1.5" x14ac:dyDescent="0.25">
      <c r="A2431" s="12">
        <v>2414</v>
      </c>
      <c r="B2431" s="10" t="s">
        <v>1015</v>
      </c>
      <c r="C2431" s="11" t="s">
        <v>1184</v>
      </c>
      <c r="D2431" s="9">
        <v>14</v>
      </c>
      <c r="E2431" s="9">
        <v>630</v>
      </c>
      <c r="F2431" s="10" t="s">
        <v>1066</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1.5" x14ac:dyDescent="0.25">
      <c r="A2432" s="12">
        <v>2415</v>
      </c>
      <c r="B2432" s="10" t="s">
        <v>1015</v>
      </c>
      <c r="C2432" s="11" t="s">
        <v>1184</v>
      </c>
      <c r="D2432" s="9">
        <v>14</v>
      </c>
      <c r="E2432" s="9">
        <v>630</v>
      </c>
      <c r="F2432" s="10" t="s">
        <v>1066</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1.5" x14ac:dyDescent="0.25">
      <c r="A2433" s="12">
        <v>2416</v>
      </c>
      <c r="B2433" s="10" t="s">
        <v>1015</v>
      </c>
      <c r="C2433" s="11" t="s">
        <v>1185</v>
      </c>
      <c r="D2433" s="9"/>
      <c r="E2433" s="9">
        <v>662</v>
      </c>
      <c r="F2433" s="10" t="s">
        <v>1066</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1.5" x14ac:dyDescent="0.25">
      <c r="A2434" s="12">
        <v>2417</v>
      </c>
      <c r="B2434" s="10" t="s">
        <v>1015</v>
      </c>
      <c r="C2434" s="11" t="s">
        <v>1185</v>
      </c>
      <c r="D2434" s="9"/>
      <c r="E2434" s="9">
        <v>662</v>
      </c>
      <c r="F2434" s="10" t="s">
        <v>1066</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1.5" x14ac:dyDescent="0.25">
      <c r="A2435" s="12">
        <v>2418</v>
      </c>
      <c r="B2435" s="10" t="s">
        <v>1015</v>
      </c>
      <c r="C2435" s="11" t="s">
        <v>1185</v>
      </c>
      <c r="D2435" s="9"/>
      <c r="E2435" s="9">
        <v>662</v>
      </c>
      <c r="F2435" s="10" t="s">
        <v>1066</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1.5" x14ac:dyDescent="0.25">
      <c r="A2436" s="12">
        <v>2419</v>
      </c>
      <c r="B2436" s="10" t="s">
        <v>1015</v>
      </c>
      <c r="C2436" s="11" t="s">
        <v>1185</v>
      </c>
      <c r="D2436" s="9"/>
      <c r="E2436" s="9">
        <v>662</v>
      </c>
      <c r="F2436" s="10" t="s">
        <v>1066</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1.5" x14ac:dyDescent="0.25">
      <c r="A2437" s="12">
        <v>2420</v>
      </c>
      <c r="B2437" s="10" t="s">
        <v>1015</v>
      </c>
      <c r="C2437" s="11" t="s">
        <v>1185</v>
      </c>
      <c r="D2437" s="9"/>
      <c r="E2437" s="9">
        <v>662</v>
      </c>
      <c r="F2437" s="10" t="s">
        <v>1066</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1.5" x14ac:dyDescent="0.25">
      <c r="A2438" s="12">
        <v>2421</v>
      </c>
      <c r="B2438" s="10" t="s">
        <v>1015</v>
      </c>
      <c r="C2438" s="11" t="s">
        <v>1185</v>
      </c>
      <c r="D2438" s="9"/>
      <c r="E2438" s="9">
        <v>662</v>
      </c>
      <c r="F2438" s="10" t="s">
        <v>1066</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1.5" x14ac:dyDescent="0.25">
      <c r="A2439" s="12">
        <v>2422</v>
      </c>
      <c r="B2439" s="10" t="s">
        <v>1015</v>
      </c>
      <c r="C2439" s="11" t="s">
        <v>1185</v>
      </c>
      <c r="D2439" s="9"/>
      <c r="E2439" s="9">
        <v>662</v>
      </c>
      <c r="F2439" s="10" t="s">
        <v>1066</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1.5" x14ac:dyDescent="0.25">
      <c r="A2440" s="12">
        <v>2423</v>
      </c>
      <c r="B2440" s="10" t="s">
        <v>1015</v>
      </c>
      <c r="C2440" s="11" t="s">
        <v>1185</v>
      </c>
      <c r="D2440" s="9"/>
      <c r="E2440" s="9">
        <v>662</v>
      </c>
      <c r="F2440" s="10" t="s">
        <v>1066</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1.5" x14ac:dyDescent="0.25">
      <c r="A2441" s="12">
        <v>2424</v>
      </c>
      <c r="B2441" s="10" t="s">
        <v>1015</v>
      </c>
      <c r="C2441" s="11" t="s">
        <v>1185</v>
      </c>
      <c r="D2441" s="9"/>
      <c r="E2441" s="9">
        <v>662</v>
      </c>
      <c r="F2441" s="10" t="s">
        <v>1066</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1.5" x14ac:dyDescent="0.25">
      <c r="A2442" s="12">
        <v>2425</v>
      </c>
      <c r="B2442" s="10" t="s">
        <v>1015</v>
      </c>
      <c r="C2442" s="11" t="s">
        <v>1185</v>
      </c>
      <c r="D2442" s="9"/>
      <c r="E2442" s="9">
        <v>662</v>
      </c>
      <c r="F2442" s="10" t="s">
        <v>1066</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1.5" x14ac:dyDescent="0.25">
      <c r="A2443" s="12">
        <v>2426</v>
      </c>
      <c r="B2443" s="10" t="s">
        <v>1015</v>
      </c>
      <c r="C2443" s="11" t="s">
        <v>1185</v>
      </c>
      <c r="D2443" s="9"/>
      <c r="E2443" s="9">
        <v>662</v>
      </c>
      <c r="F2443" s="10" t="s">
        <v>1066</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1.5" x14ac:dyDescent="0.25">
      <c r="A2444" s="12">
        <v>2427</v>
      </c>
      <c r="B2444" s="10" t="s">
        <v>1015</v>
      </c>
      <c r="C2444" s="11" t="s">
        <v>1185</v>
      </c>
      <c r="D2444" s="9"/>
      <c r="E2444" s="9">
        <v>662</v>
      </c>
      <c r="F2444" s="10" t="s">
        <v>1066</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1.5" x14ac:dyDescent="0.25">
      <c r="A2445" s="12">
        <v>2428</v>
      </c>
      <c r="B2445" s="10" t="s">
        <v>1015</v>
      </c>
      <c r="C2445" s="11" t="s">
        <v>1185</v>
      </c>
      <c r="D2445" s="9"/>
      <c r="E2445" s="9">
        <v>662</v>
      </c>
      <c r="F2445" s="10" t="s">
        <v>1066</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1.5" x14ac:dyDescent="0.25">
      <c r="A2446" s="12">
        <v>2429</v>
      </c>
      <c r="B2446" s="10" t="s">
        <v>1015</v>
      </c>
      <c r="C2446" s="11" t="s">
        <v>1185</v>
      </c>
      <c r="D2446" s="9"/>
      <c r="E2446" s="9">
        <v>662</v>
      </c>
      <c r="F2446" s="10" t="s">
        <v>1066</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1.5" x14ac:dyDescent="0.25">
      <c r="A2447" s="12">
        <v>2430</v>
      </c>
      <c r="B2447" s="10" t="s">
        <v>1015</v>
      </c>
      <c r="C2447" s="11" t="s">
        <v>1185</v>
      </c>
      <c r="D2447" s="9"/>
      <c r="E2447" s="9">
        <v>662</v>
      </c>
      <c r="F2447" s="10" t="s">
        <v>1066</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1.5" x14ac:dyDescent="0.25">
      <c r="A2448" s="12">
        <v>2431</v>
      </c>
      <c r="B2448" s="10" t="s">
        <v>1015</v>
      </c>
      <c r="C2448" s="11" t="s">
        <v>1186</v>
      </c>
      <c r="D2448" s="9"/>
      <c r="E2448" s="9">
        <v>670</v>
      </c>
      <c r="F2448" s="10" t="s">
        <v>1066</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1.5" x14ac:dyDescent="0.25">
      <c r="A2449" s="12">
        <v>2432</v>
      </c>
      <c r="B2449" s="10" t="s">
        <v>1015</v>
      </c>
      <c r="C2449" s="11" t="s">
        <v>1186</v>
      </c>
      <c r="D2449" s="9"/>
      <c r="E2449" s="9">
        <v>670</v>
      </c>
      <c r="F2449" s="10" t="s">
        <v>1066</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1.5" x14ac:dyDescent="0.25">
      <c r="A2450" s="12">
        <v>2433</v>
      </c>
      <c r="B2450" s="10" t="s">
        <v>1015</v>
      </c>
      <c r="C2450" s="11" t="s">
        <v>1186</v>
      </c>
      <c r="D2450" s="9"/>
      <c r="E2450" s="9">
        <v>670</v>
      </c>
      <c r="F2450" s="10" t="s">
        <v>1066</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1.5" x14ac:dyDescent="0.25">
      <c r="A2451" s="12">
        <v>2434</v>
      </c>
      <c r="B2451" s="10" t="s">
        <v>1015</v>
      </c>
      <c r="C2451" s="11" t="s">
        <v>1186</v>
      </c>
      <c r="D2451" s="9"/>
      <c r="E2451" s="9">
        <v>670</v>
      </c>
      <c r="F2451" s="10" t="s">
        <v>1066</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1.5" x14ac:dyDescent="0.25">
      <c r="A2452" s="12">
        <v>2435</v>
      </c>
      <c r="B2452" s="10" t="s">
        <v>1015</v>
      </c>
      <c r="C2452" s="11" t="s">
        <v>1186</v>
      </c>
      <c r="D2452" s="9"/>
      <c r="E2452" s="9">
        <v>670</v>
      </c>
      <c r="F2452" s="10" t="s">
        <v>1066</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1.5" x14ac:dyDescent="0.25">
      <c r="A2453" s="12">
        <v>2436</v>
      </c>
      <c r="B2453" s="10" t="s">
        <v>1015</v>
      </c>
      <c r="C2453" s="11" t="s">
        <v>1186</v>
      </c>
      <c r="D2453" s="9"/>
      <c r="E2453" s="9">
        <v>670</v>
      </c>
      <c r="F2453" s="10" t="s">
        <v>1066</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1.5" x14ac:dyDescent="0.25">
      <c r="A2454" s="12">
        <v>2437</v>
      </c>
      <c r="B2454" s="10" t="s">
        <v>1015</v>
      </c>
      <c r="C2454" s="11" t="s">
        <v>1186</v>
      </c>
      <c r="D2454" s="9"/>
      <c r="E2454" s="9">
        <v>670</v>
      </c>
      <c r="F2454" s="10" t="s">
        <v>1066</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1.5" x14ac:dyDescent="0.25">
      <c r="A2455" s="12">
        <v>2438</v>
      </c>
      <c r="B2455" s="10" t="s">
        <v>1015</v>
      </c>
      <c r="C2455" s="11" t="s">
        <v>1186</v>
      </c>
      <c r="D2455" s="9"/>
      <c r="E2455" s="9">
        <v>670</v>
      </c>
      <c r="F2455" s="10" t="s">
        <v>1066</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1.5" x14ac:dyDescent="0.25">
      <c r="A2456" s="12">
        <v>2439</v>
      </c>
      <c r="B2456" s="10" t="s">
        <v>1015</v>
      </c>
      <c r="C2456" s="11" t="s">
        <v>1186</v>
      </c>
      <c r="D2456" s="9"/>
      <c r="E2456" s="9">
        <v>670</v>
      </c>
      <c r="F2456" s="10" t="s">
        <v>1066</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1.5" x14ac:dyDescent="0.25">
      <c r="A2457" s="12">
        <v>2440</v>
      </c>
      <c r="B2457" s="10" t="s">
        <v>1015</v>
      </c>
      <c r="C2457" s="11" t="s">
        <v>1186</v>
      </c>
      <c r="D2457" s="9"/>
      <c r="E2457" s="9">
        <v>670</v>
      </c>
      <c r="F2457" s="10" t="s">
        <v>1066</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1.5" x14ac:dyDescent="0.25">
      <c r="A2458" s="12">
        <v>2441</v>
      </c>
      <c r="B2458" s="10" t="s">
        <v>1015</v>
      </c>
      <c r="C2458" s="11" t="s">
        <v>1186</v>
      </c>
      <c r="D2458" s="9"/>
      <c r="E2458" s="9">
        <v>670</v>
      </c>
      <c r="F2458" s="10" t="s">
        <v>1066</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1.5" x14ac:dyDescent="0.25">
      <c r="A2459" s="12">
        <v>2442</v>
      </c>
      <c r="B2459" s="10" t="s">
        <v>1015</v>
      </c>
      <c r="C2459" s="11" t="s">
        <v>1186</v>
      </c>
      <c r="D2459" s="9"/>
      <c r="E2459" s="9">
        <v>670</v>
      </c>
      <c r="F2459" s="10" t="s">
        <v>1066</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1.5" x14ac:dyDescent="0.25">
      <c r="A2460" s="12">
        <v>2443</v>
      </c>
      <c r="B2460" s="10" t="s">
        <v>1015</v>
      </c>
      <c r="C2460" s="11" t="s">
        <v>1186</v>
      </c>
      <c r="D2460" s="9"/>
      <c r="E2460" s="9">
        <v>670</v>
      </c>
      <c r="F2460" s="10" t="s">
        <v>1066</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1.5" x14ac:dyDescent="0.25">
      <c r="A2461" s="12">
        <v>2444</v>
      </c>
      <c r="B2461" s="10" t="s">
        <v>1015</v>
      </c>
      <c r="C2461" s="11" t="s">
        <v>1186</v>
      </c>
      <c r="D2461" s="9"/>
      <c r="E2461" s="9">
        <v>670</v>
      </c>
      <c r="F2461" s="10" t="s">
        <v>1066</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1.5" x14ac:dyDescent="0.25">
      <c r="A2462" s="12">
        <v>2445</v>
      </c>
      <c r="B2462" s="10" t="s">
        <v>1015</v>
      </c>
      <c r="C2462" s="11" t="s">
        <v>1186</v>
      </c>
      <c r="D2462" s="9"/>
      <c r="E2462" s="9">
        <v>670</v>
      </c>
      <c r="F2462" s="10" t="s">
        <v>1066</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1.5" x14ac:dyDescent="0.25">
      <c r="A2463" s="12">
        <v>2446</v>
      </c>
      <c r="B2463" s="10" t="s">
        <v>1015</v>
      </c>
      <c r="C2463" s="11" t="s">
        <v>1187</v>
      </c>
      <c r="D2463" s="9"/>
      <c r="E2463" s="9">
        <v>780</v>
      </c>
      <c r="F2463" s="10" t="s">
        <v>1066</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1.5" x14ac:dyDescent="0.25">
      <c r="A2464" s="12">
        <v>2447</v>
      </c>
      <c r="B2464" s="10" t="s">
        <v>1015</v>
      </c>
      <c r="C2464" s="11" t="s">
        <v>1187</v>
      </c>
      <c r="D2464" s="9"/>
      <c r="E2464" s="9">
        <v>780</v>
      </c>
      <c r="F2464" s="10" t="s">
        <v>1066</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1.5" x14ac:dyDescent="0.25">
      <c r="A2465" s="12">
        <v>2448</v>
      </c>
      <c r="B2465" s="10" t="s">
        <v>1015</v>
      </c>
      <c r="C2465" s="11" t="s">
        <v>1187</v>
      </c>
      <c r="D2465" s="9"/>
      <c r="E2465" s="9">
        <v>780</v>
      </c>
      <c r="F2465" s="10" t="s">
        <v>1066</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1.5" x14ac:dyDescent="0.25">
      <c r="A2466" s="12">
        <v>2449</v>
      </c>
      <c r="B2466" s="10" t="s">
        <v>1015</v>
      </c>
      <c r="C2466" s="11" t="s">
        <v>1187</v>
      </c>
      <c r="D2466" s="9"/>
      <c r="E2466" s="9">
        <v>780</v>
      </c>
      <c r="F2466" s="10" t="s">
        <v>1066</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1.5" x14ac:dyDescent="0.25">
      <c r="A2467" s="12">
        <v>2450</v>
      </c>
      <c r="B2467" s="10" t="s">
        <v>1015</v>
      </c>
      <c r="C2467" s="11" t="s">
        <v>1187</v>
      </c>
      <c r="D2467" s="9"/>
      <c r="E2467" s="9">
        <v>780</v>
      </c>
      <c r="F2467" s="10" t="s">
        <v>1066</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1.5" x14ac:dyDescent="0.25">
      <c r="A2468" s="12">
        <v>2451</v>
      </c>
      <c r="B2468" s="10" t="s">
        <v>1015</v>
      </c>
      <c r="C2468" s="11" t="s">
        <v>1187</v>
      </c>
      <c r="D2468" s="9"/>
      <c r="E2468" s="9">
        <v>780</v>
      </c>
      <c r="F2468" s="10" t="s">
        <v>1066</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1.5" x14ac:dyDescent="0.25">
      <c r="A2469" s="12">
        <v>2452</v>
      </c>
      <c r="B2469" s="10" t="s">
        <v>1015</v>
      </c>
      <c r="C2469" s="11" t="s">
        <v>1187</v>
      </c>
      <c r="D2469" s="9"/>
      <c r="E2469" s="9">
        <v>780</v>
      </c>
      <c r="F2469" s="10" t="s">
        <v>1066</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1.5" x14ac:dyDescent="0.25">
      <c r="A2470" s="12">
        <v>2453</v>
      </c>
      <c r="B2470" s="10" t="s">
        <v>1015</v>
      </c>
      <c r="C2470" s="11" t="s">
        <v>1187</v>
      </c>
      <c r="D2470" s="9"/>
      <c r="E2470" s="9">
        <v>780</v>
      </c>
      <c r="F2470" s="10" t="s">
        <v>1066</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1.5" x14ac:dyDescent="0.25">
      <c r="A2471" s="12">
        <v>2454</v>
      </c>
      <c r="B2471" s="10" t="s">
        <v>1015</v>
      </c>
      <c r="C2471" s="11" t="s">
        <v>1187</v>
      </c>
      <c r="D2471" s="9"/>
      <c r="E2471" s="9">
        <v>780</v>
      </c>
      <c r="F2471" s="10" t="s">
        <v>1066</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1.5" x14ac:dyDescent="0.25">
      <c r="A2472" s="12">
        <v>2455</v>
      </c>
      <c r="B2472" s="10" t="s">
        <v>1015</v>
      </c>
      <c r="C2472" s="11" t="s">
        <v>1187</v>
      </c>
      <c r="D2472" s="9"/>
      <c r="E2472" s="9">
        <v>780</v>
      </c>
      <c r="F2472" s="10" t="s">
        <v>1066</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1.5" x14ac:dyDescent="0.25">
      <c r="A2473" s="12">
        <v>2456</v>
      </c>
      <c r="B2473" s="10" t="s">
        <v>1015</v>
      </c>
      <c r="C2473" s="11" t="s">
        <v>1187</v>
      </c>
      <c r="D2473" s="9"/>
      <c r="E2473" s="9">
        <v>780</v>
      </c>
      <c r="F2473" s="10" t="s">
        <v>1066</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1.5" x14ac:dyDescent="0.25">
      <c r="A2474" s="12">
        <v>2457</v>
      </c>
      <c r="B2474" s="10" t="s">
        <v>1015</v>
      </c>
      <c r="C2474" s="11" t="s">
        <v>1187</v>
      </c>
      <c r="D2474" s="9"/>
      <c r="E2474" s="9">
        <v>780</v>
      </c>
      <c r="F2474" s="10" t="s">
        <v>1066</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1.5" x14ac:dyDescent="0.25">
      <c r="A2475" s="12">
        <v>2458</v>
      </c>
      <c r="B2475" s="10" t="s">
        <v>1015</v>
      </c>
      <c r="C2475" s="11" t="s">
        <v>1187</v>
      </c>
      <c r="D2475" s="9"/>
      <c r="E2475" s="9">
        <v>780</v>
      </c>
      <c r="F2475" s="10" t="s">
        <v>1066</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1.5" x14ac:dyDescent="0.25">
      <c r="A2476" s="12">
        <v>2459</v>
      </c>
      <c r="B2476" s="10" t="s">
        <v>1015</v>
      </c>
      <c r="C2476" s="11" t="s">
        <v>1187</v>
      </c>
      <c r="D2476" s="9"/>
      <c r="E2476" s="9">
        <v>780</v>
      </c>
      <c r="F2476" s="10" t="s">
        <v>1066</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1.5" x14ac:dyDescent="0.25">
      <c r="A2477" s="12">
        <v>2460</v>
      </c>
      <c r="B2477" s="10" t="s">
        <v>1015</v>
      </c>
      <c r="C2477" s="11" t="s">
        <v>1187</v>
      </c>
      <c r="D2477" s="9"/>
      <c r="E2477" s="9">
        <v>780</v>
      </c>
      <c r="F2477" s="10" t="s">
        <v>1066</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1.5" x14ac:dyDescent="0.25">
      <c r="A2478" s="12">
        <v>2461</v>
      </c>
      <c r="B2478" s="10" t="s">
        <v>1015</v>
      </c>
      <c r="C2478" s="11" t="s">
        <v>1188</v>
      </c>
      <c r="D2478" s="9">
        <v>14</v>
      </c>
      <c r="E2478" s="9">
        <v>850</v>
      </c>
      <c r="F2478" s="10" t="s">
        <v>1066</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1.5" x14ac:dyDescent="0.25">
      <c r="A2479" s="12">
        <v>2462</v>
      </c>
      <c r="B2479" s="10" t="s">
        <v>1015</v>
      </c>
      <c r="C2479" s="11" t="s">
        <v>1188</v>
      </c>
      <c r="D2479" s="9">
        <v>14</v>
      </c>
      <c r="E2479" s="9">
        <v>850</v>
      </c>
      <c r="F2479" s="10" t="s">
        <v>1066</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1.5" x14ac:dyDescent="0.25">
      <c r="A2480" s="12">
        <v>2463</v>
      </c>
      <c r="B2480" s="10" t="s">
        <v>1015</v>
      </c>
      <c r="C2480" s="11" t="s">
        <v>1188</v>
      </c>
      <c r="D2480" s="9">
        <v>14</v>
      </c>
      <c r="E2480" s="9">
        <v>850</v>
      </c>
      <c r="F2480" s="10" t="s">
        <v>1066</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1.5" x14ac:dyDescent="0.25">
      <c r="A2481" s="12">
        <v>2464</v>
      </c>
      <c r="B2481" s="10" t="s">
        <v>1015</v>
      </c>
      <c r="C2481" s="11" t="s">
        <v>1188</v>
      </c>
      <c r="D2481" s="9">
        <v>14</v>
      </c>
      <c r="E2481" s="9">
        <v>850</v>
      </c>
      <c r="F2481" s="10" t="s">
        <v>1066</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1.5" x14ac:dyDescent="0.25">
      <c r="A2482" s="12">
        <v>2465</v>
      </c>
      <c r="B2482" s="10" t="s">
        <v>1015</v>
      </c>
      <c r="C2482" s="11" t="s">
        <v>1188</v>
      </c>
      <c r="D2482" s="9">
        <v>14</v>
      </c>
      <c r="E2482" s="9">
        <v>850</v>
      </c>
      <c r="F2482" s="10" t="s">
        <v>1066</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1.5" x14ac:dyDescent="0.25">
      <c r="A2483" s="12">
        <v>2466</v>
      </c>
      <c r="B2483" s="10" t="s">
        <v>1015</v>
      </c>
      <c r="C2483" s="11" t="s">
        <v>1188</v>
      </c>
      <c r="D2483" s="9">
        <v>14</v>
      </c>
      <c r="E2483" s="9">
        <v>850</v>
      </c>
      <c r="F2483" s="10" t="s">
        <v>1066</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1.5" x14ac:dyDescent="0.25">
      <c r="A2484" s="12">
        <v>2467</v>
      </c>
      <c r="B2484" s="10" t="s">
        <v>1015</v>
      </c>
      <c r="C2484" s="11" t="s">
        <v>1188</v>
      </c>
      <c r="D2484" s="9">
        <v>14</v>
      </c>
      <c r="E2484" s="9">
        <v>850</v>
      </c>
      <c r="F2484" s="10" t="s">
        <v>1066</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1.5" x14ac:dyDescent="0.25">
      <c r="A2485" s="12">
        <v>2468</v>
      </c>
      <c r="B2485" s="10" t="s">
        <v>1015</v>
      </c>
      <c r="C2485" s="11" t="s">
        <v>1188</v>
      </c>
      <c r="D2485" s="9">
        <v>14</v>
      </c>
      <c r="E2485" s="9">
        <v>850</v>
      </c>
      <c r="F2485" s="10" t="s">
        <v>1066</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1.5" x14ac:dyDescent="0.25">
      <c r="A2486" s="12">
        <v>2469</v>
      </c>
      <c r="B2486" s="10" t="s">
        <v>1015</v>
      </c>
      <c r="C2486" s="11" t="s">
        <v>1188</v>
      </c>
      <c r="D2486" s="9">
        <v>14</v>
      </c>
      <c r="E2486" s="9">
        <v>850</v>
      </c>
      <c r="F2486" s="10" t="s">
        <v>1066</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1.5" x14ac:dyDescent="0.25">
      <c r="A2487" s="12">
        <v>2470</v>
      </c>
      <c r="B2487" s="10" t="s">
        <v>1015</v>
      </c>
      <c r="C2487" s="11" t="s">
        <v>1188</v>
      </c>
      <c r="D2487" s="9">
        <v>14</v>
      </c>
      <c r="E2487" s="9">
        <v>850</v>
      </c>
      <c r="F2487" s="10" t="s">
        <v>1066</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1.5" x14ac:dyDescent="0.25">
      <c r="A2488" s="12">
        <v>2471</v>
      </c>
      <c r="B2488" s="10" t="s">
        <v>1015</v>
      </c>
      <c r="C2488" s="11" t="s">
        <v>1188</v>
      </c>
      <c r="D2488" s="9">
        <v>14</v>
      </c>
      <c r="E2488" s="9">
        <v>850</v>
      </c>
      <c r="F2488" s="10" t="s">
        <v>1066</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1.5" x14ac:dyDescent="0.25">
      <c r="A2489" s="12">
        <v>2472</v>
      </c>
      <c r="B2489" s="10" t="s">
        <v>1015</v>
      </c>
      <c r="C2489" s="11" t="s">
        <v>1188</v>
      </c>
      <c r="D2489" s="9">
        <v>14</v>
      </c>
      <c r="E2489" s="9">
        <v>850</v>
      </c>
      <c r="F2489" s="10" t="s">
        <v>1066</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1.5" x14ac:dyDescent="0.25">
      <c r="A2490" s="12">
        <v>2473</v>
      </c>
      <c r="B2490" s="10" t="s">
        <v>1015</v>
      </c>
      <c r="C2490" s="11" t="s">
        <v>1188</v>
      </c>
      <c r="D2490" s="9">
        <v>14</v>
      </c>
      <c r="E2490" s="9">
        <v>850</v>
      </c>
      <c r="F2490" s="10" t="s">
        <v>1066</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1.5" x14ac:dyDescent="0.25">
      <c r="A2491" s="12">
        <v>2474</v>
      </c>
      <c r="B2491" s="10" t="s">
        <v>1015</v>
      </c>
      <c r="C2491" s="11" t="s">
        <v>1188</v>
      </c>
      <c r="D2491" s="9">
        <v>14</v>
      </c>
      <c r="E2491" s="9">
        <v>850</v>
      </c>
      <c r="F2491" s="10" t="s">
        <v>1066</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1.5" x14ac:dyDescent="0.25">
      <c r="A2492" s="12">
        <v>2475</v>
      </c>
      <c r="B2492" s="10" t="s">
        <v>1015</v>
      </c>
      <c r="C2492" s="11" t="s">
        <v>1188</v>
      </c>
      <c r="D2492" s="9">
        <v>14</v>
      </c>
      <c r="E2492" s="9">
        <v>850</v>
      </c>
      <c r="F2492" s="10" t="s">
        <v>1066</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1.5" x14ac:dyDescent="0.25">
      <c r="A2493" s="23">
        <v>2476</v>
      </c>
      <c r="B2493" s="21" t="s">
        <v>1015</v>
      </c>
      <c r="C2493" s="29" t="s">
        <v>1189</v>
      </c>
      <c r="D2493" s="20"/>
      <c r="E2493" s="20">
        <v>916</v>
      </c>
      <c r="F2493" s="21" t="s">
        <v>1065</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1.5" x14ac:dyDescent="0.25">
      <c r="A2494" s="23">
        <v>2477</v>
      </c>
      <c r="B2494" s="21" t="s">
        <v>1015</v>
      </c>
      <c r="C2494" s="29" t="s">
        <v>1189</v>
      </c>
      <c r="D2494" s="20"/>
      <c r="E2494" s="20">
        <v>916</v>
      </c>
      <c r="F2494" s="21" t="s">
        <v>1065</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1.5" x14ac:dyDescent="0.25">
      <c r="A2495" s="23">
        <v>2478</v>
      </c>
      <c r="B2495" s="21" t="s">
        <v>1015</v>
      </c>
      <c r="C2495" s="29" t="s">
        <v>1189</v>
      </c>
      <c r="D2495" s="20"/>
      <c r="E2495" s="20">
        <v>916</v>
      </c>
      <c r="F2495" s="21" t="s">
        <v>1065</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1.5" x14ac:dyDescent="0.25">
      <c r="A2496" s="23">
        <v>2479</v>
      </c>
      <c r="B2496" s="21" t="s">
        <v>1015</v>
      </c>
      <c r="C2496" s="29" t="s">
        <v>1189</v>
      </c>
      <c r="D2496" s="20"/>
      <c r="E2496" s="20">
        <v>916</v>
      </c>
      <c r="F2496" s="21" t="s">
        <v>1065</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1.5" x14ac:dyDescent="0.25">
      <c r="A2497" s="23">
        <v>2480</v>
      </c>
      <c r="B2497" s="21" t="s">
        <v>1015</v>
      </c>
      <c r="C2497" s="29" t="s">
        <v>1189</v>
      </c>
      <c r="D2497" s="20"/>
      <c r="E2497" s="20">
        <v>916</v>
      </c>
      <c r="F2497" s="21" t="s">
        <v>1065</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1.5" x14ac:dyDescent="0.25">
      <c r="A2498" s="23">
        <v>2481</v>
      </c>
      <c r="B2498" s="21" t="s">
        <v>1015</v>
      </c>
      <c r="C2498" s="29" t="s">
        <v>1189</v>
      </c>
      <c r="D2498" s="20"/>
      <c r="E2498" s="20">
        <v>916</v>
      </c>
      <c r="F2498" s="21" t="s">
        <v>1065</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1.5" x14ac:dyDescent="0.25">
      <c r="A2499" s="23">
        <v>2482</v>
      </c>
      <c r="B2499" s="21" t="s">
        <v>1015</v>
      </c>
      <c r="C2499" s="29" t="s">
        <v>1189</v>
      </c>
      <c r="D2499" s="20"/>
      <c r="E2499" s="20">
        <v>916</v>
      </c>
      <c r="F2499" s="21" t="s">
        <v>1065</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1.5" x14ac:dyDescent="0.25">
      <c r="A2500" s="23">
        <v>2483</v>
      </c>
      <c r="B2500" s="21" t="s">
        <v>1015</v>
      </c>
      <c r="C2500" s="29" t="s">
        <v>1189</v>
      </c>
      <c r="D2500" s="20"/>
      <c r="E2500" s="20">
        <v>916</v>
      </c>
      <c r="F2500" s="21" t="s">
        <v>1065</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1.5" x14ac:dyDescent="0.25">
      <c r="A2501" s="23">
        <v>2484</v>
      </c>
      <c r="B2501" s="21" t="s">
        <v>1015</v>
      </c>
      <c r="C2501" s="29" t="s">
        <v>1189</v>
      </c>
      <c r="D2501" s="20"/>
      <c r="E2501" s="20">
        <v>916</v>
      </c>
      <c r="F2501" s="21" t="s">
        <v>1065</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1.5" x14ac:dyDescent="0.25">
      <c r="A2502" s="23">
        <v>2485</v>
      </c>
      <c r="B2502" s="21" t="s">
        <v>1015</v>
      </c>
      <c r="C2502" s="29" t="s">
        <v>1189</v>
      </c>
      <c r="D2502" s="20"/>
      <c r="E2502" s="20">
        <v>916</v>
      </c>
      <c r="F2502" s="21" t="s">
        <v>1065</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1.5" x14ac:dyDescent="0.25">
      <c r="A2503" s="23">
        <v>2486</v>
      </c>
      <c r="B2503" s="21" t="s">
        <v>1015</v>
      </c>
      <c r="C2503" s="29" t="s">
        <v>1189</v>
      </c>
      <c r="D2503" s="20"/>
      <c r="E2503" s="20">
        <v>916</v>
      </c>
      <c r="F2503" s="21" t="s">
        <v>1065</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1.5" x14ac:dyDescent="0.25">
      <c r="A2504" s="23">
        <v>2487</v>
      </c>
      <c r="B2504" s="21" t="s">
        <v>1015</v>
      </c>
      <c r="C2504" s="29" t="s">
        <v>1189</v>
      </c>
      <c r="D2504" s="20"/>
      <c r="E2504" s="20">
        <v>916</v>
      </c>
      <c r="F2504" s="21" t="s">
        <v>1065</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1.5" x14ac:dyDescent="0.25">
      <c r="A2505" s="23">
        <v>2488</v>
      </c>
      <c r="B2505" s="21" t="s">
        <v>1015</v>
      </c>
      <c r="C2505" s="29" t="s">
        <v>1189</v>
      </c>
      <c r="D2505" s="20"/>
      <c r="E2505" s="20">
        <v>916</v>
      </c>
      <c r="F2505" s="21" t="s">
        <v>1065</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1.5" x14ac:dyDescent="0.25">
      <c r="A2506" s="23">
        <v>2489</v>
      </c>
      <c r="B2506" s="21" t="s">
        <v>1015</v>
      </c>
      <c r="C2506" s="29" t="s">
        <v>1189</v>
      </c>
      <c r="D2506" s="20"/>
      <c r="E2506" s="20">
        <v>916</v>
      </c>
      <c r="F2506" s="21" t="s">
        <v>1065</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1.5" x14ac:dyDescent="0.25">
      <c r="A2507" s="23">
        <v>2490</v>
      </c>
      <c r="B2507" s="21" t="s">
        <v>1015</v>
      </c>
      <c r="C2507" s="29" t="s">
        <v>1189</v>
      </c>
      <c r="D2507" s="20"/>
      <c r="E2507" s="20">
        <v>916</v>
      </c>
      <c r="F2507" s="21" t="s">
        <v>1065</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1.5" x14ac:dyDescent="0.25">
      <c r="A2508" s="12">
        <v>2491</v>
      </c>
      <c r="B2508" s="10" t="s">
        <v>1015</v>
      </c>
      <c r="C2508" s="11" t="s">
        <v>1190</v>
      </c>
      <c r="D2508" s="9"/>
      <c r="E2508" s="9">
        <v>84</v>
      </c>
      <c r="F2508" s="10" t="s">
        <v>1066</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1.5" x14ac:dyDescent="0.25">
      <c r="A2509" s="12">
        <v>2492</v>
      </c>
      <c r="B2509" s="10" t="s">
        <v>1015</v>
      </c>
      <c r="C2509" s="11" t="s">
        <v>1190</v>
      </c>
      <c r="D2509" s="9"/>
      <c r="E2509" s="9">
        <v>84</v>
      </c>
      <c r="F2509" s="10" t="s">
        <v>1066</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1.5" x14ac:dyDescent="0.25">
      <c r="A2510" s="12">
        <v>2493</v>
      </c>
      <c r="B2510" s="10" t="s">
        <v>1015</v>
      </c>
      <c r="C2510" s="11" t="s">
        <v>1190</v>
      </c>
      <c r="D2510" s="9"/>
      <c r="E2510" s="9">
        <v>84</v>
      </c>
      <c r="F2510" s="10" t="s">
        <v>1066</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1.5" x14ac:dyDescent="0.25">
      <c r="A2511" s="12">
        <v>2494</v>
      </c>
      <c r="B2511" s="10" t="s">
        <v>1015</v>
      </c>
      <c r="C2511" s="11" t="s">
        <v>1190</v>
      </c>
      <c r="D2511" s="9"/>
      <c r="E2511" s="9">
        <v>84</v>
      </c>
      <c r="F2511" s="10" t="s">
        <v>1066</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1.5" x14ac:dyDescent="0.25">
      <c r="A2512" s="12">
        <v>2495</v>
      </c>
      <c r="B2512" s="10" t="s">
        <v>1015</v>
      </c>
      <c r="C2512" s="11" t="s">
        <v>1190</v>
      </c>
      <c r="D2512" s="9"/>
      <c r="E2512" s="9">
        <v>84</v>
      </c>
      <c r="F2512" s="10" t="s">
        <v>1066</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1.5" x14ac:dyDescent="0.25">
      <c r="A2513" s="12">
        <v>2496</v>
      </c>
      <c r="B2513" s="10" t="s">
        <v>1015</v>
      </c>
      <c r="C2513" s="11" t="s">
        <v>1190</v>
      </c>
      <c r="D2513" s="9"/>
      <c r="E2513" s="9">
        <v>84</v>
      </c>
      <c r="F2513" s="10" t="s">
        <v>1066</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1.5" x14ac:dyDescent="0.25">
      <c r="A2514" s="12">
        <v>2497</v>
      </c>
      <c r="B2514" s="10" t="s">
        <v>1015</v>
      </c>
      <c r="C2514" s="11" t="s">
        <v>1190</v>
      </c>
      <c r="D2514" s="9"/>
      <c r="E2514" s="9">
        <v>84</v>
      </c>
      <c r="F2514" s="10" t="s">
        <v>1066</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1.5" x14ac:dyDescent="0.25">
      <c r="A2515" s="12">
        <v>2498</v>
      </c>
      <c r="B2515" s="10" t="s">
        <v>1015</v>
      </c>
      <c r="C2515" s="11" t="s">
        <v>1190</v>
      </c>
      <c r="D2515" s="9"/>
      <c r="E2515" s="9">
        <v>84</v>
      </c>
      <c r="F2515" s="10" t="s">
        <v>1066</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1.5" x14ac:dyDescent="0.25">
      <c r="A2516" s="12">
        <v>2499</v>
      </c>
      <c r="B2516" s="10" t="s">
        <v>1015</v>
      </c>
      <c r="C2516" s="11" t="s">
        <v>1190</v>
      </c>
      <c r="D2516" s="9"/>
      <c r="E2516" s="9">
        <v>84</v>
      </c>
      <c r="F2516" s="10" t="s">
        <v>1066</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1.5" x14ac:dyDescent="0.25">
      <c r="A2517" s="12">
        <v>2500</v>
      </c>
      <c r="B2517" s="10" t="s">
        <v>1015</v>
      </c>
      <c r="C2517" s="11" t="s">
        <v>1190</v>
      </c>
      <c r="D2517" s="9"/>
      <c r="E2517" s="9">
        <v>84</v>
      </c>
      <c r="F2517" s="10" t="s">
        <v>1066</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1.5" x14ac:dyDescent="0.25">
      <c r="A2518" s="12">
        <v>2501</v>
      </c>
      <c r="B2518" s="10" t="s">
        <v>1015</v>
      </c>
      <c r="C2518" s="11" t="s">
        <v>1190</v>
      </c>
      <c r="D2518" s="9"/>
      <c r="E2518" s="9">
        <v>84</v>
      </c>
      <c r="F2518" s="10" t="s">
        <v>1066</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1.5" x14ac:dyDescent="0.25">
      <c r="A2519" s="12">
        <v>2502</v>
      </c>
      <c r="B2519" s="10" t="s">
        <v>1015</v>
      </c>
      <c r="C2519" s="11" t="s">
        <v>1190</v>
      </c>
      <c r="D2519" s="9"/>
      <c r="E2519" s="9">
        <v>84</v>
      </c>
      <c r="F2519" s="10" t="s">
        <v>1066</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1.5" x14ac:dyDescent="0.25">
      <c r="A2520" s="12">
        <v>2503</v>
      </c>
      <c r="B2520" s="10" t="s">
        <v>1015</v>
      </c>
      <c r="C2520" s="11" t="s">
        <v>1190</v>
      </c>
      <c r="D2520" s="9"/>
      <c r="E2520" s="9">
        <v>84</v>
      </c>
      <c r="F2520" s="10" t="s">
        <v>1066</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1.5" x14ac:dyDescent="0.25">
      <c r="A2521" s="12">
        <v>2504</v>
      </c>
      <c r="B2521" s="10" t="s">
        <v>1015</v>
      </c>
      <c r="C2521" s="11" t="s">
        <v>1190</v>
      </c>
      <c r="D2521" s="9"/>
      <c r="E2521" s="9">
        <v>84</v>
      </c>
      <c r="F2521" s="10" t="s">
        <v>1066</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1.5" x14ac:dyDescent="0.25">
      <c r="A2522" s="12">
        <v>2505</v>
      </c>
      <c r="B2522" s="10" t="s">
        <v>1015</v>
      </c>
      <c r="C2522" s="11" t="s">
        <v>1190</v>
      </c>
      <c r="D2522" s="9"/>
      <c r="E2522" s="9">
        <v>84</v>
      </c>
      <c r="F2522" s="10" t="s">
        <v>1066</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1.5" x14ac:dyDescent="0.25">
      <c r="A2523" s="12">
        <v>2506</v>
      </c>
      <c r="B2523" s="10" t="s">
        <v>1015</v>
      </c>
      <c r="C2523" s="11" t="s">
        <v>1191</v>
      </c>
      <c r="D2523" s="9"/>
      <c r="E2523" s="9">
        <v>188</v>
      </c>
      <c r="F2523" s="10" t="s">
        <v>1066</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1.5" x14ac:dyDescent="0.25">
      <c r="A2524" s="12">
        <v>2507</v>
      </c>
      <c r="B2524" s="10" t="s">
        <v>1015</v>
      </c>
      <c r="C2524" s="11" t="s">
        <v>1191</v>
      </c>
      <c r="D2524" s="9"/>
      <c r="E2524" s="9">
        <v>188</v>
      </c>
      <c r="F2524" s="10" t="s">
        <v>1066</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1.5" x14ac:dyDescent="0.25">
      <c r="A2525" s="12">
        <v>2508</v>
      </c>
      <c r="B2525" s="10" t="s">
        <v>1015</v>
      </c>
      <c r="C2525" s="11" t="s">
        <v>1191</v>
      </c>
      <c r="D2525" s="9"/>
      <c r="E2525" s="9">
        <v>188</v>
      </c>
      <c r="F2525" s="10" t="s">
        <v>1066</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1.5" x14ac:dyDescent="0.25">
      <c r="A2526" s="12">
        <v>2509</v>
      </c>
      <c r="B2526" s="10" t="s">
        <v>1015</v>
      </c>
      <c r="C2526" s="11" t="s">
        <v>1191</v>
      </c>
      <c r="D2526" s="9"/>
      <c r="E2526" s="9">
        <v>188</v>
      </c>
      <c r="F2526" s="10" t="s">
        <v>1066</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1.5" x14ac:dyDescent="0.25">
      <c r="A2527" s="12">
        <v>2510</v>
      </c>
      <c r="B2527" s="10" t="s">
        <v>1015</v>
      </c>
      <c r="C2527" s="11" t="s">
        <v>1191</v>
      </c>
      <c r="D2527" s="9"/>
      <c r="E2527" s="9">
        <v>188</v>
      </c>
      <c r="F2527" s="10" t="s">
        <v>1066</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1.5" x14ac:dyDescent="0.25">
      <c r="A2528" s="12">
        <v>2511</v>
      </c>
      <c r="B2528" s="10" t="s">
        <v>1015</v>
      </c>
      <c r="C2528" s="11" t="s">
        <v>1191</v>
      </c>
      <c r="D2528" s="9"/>
      <c r="E2528" s="9">
        <v>188</v>
      </c>
      <c r="F2528" s="10" t="s">
        <v>1066</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1.5" x14ac:dyDescent="0.25">
      <c r="A2529" s="12">
        <v>2512</v>
      </c>
      <c r="B2529" s="10" t="s">
        <v>1015</v>
      </c>
      <c r="C2529" s="11" t="s">
        <v>1191</v>
      </c>
      <c r="D2529" s="9"/>
      <c r="E2529" s="9">
        <v>188</v>
      </c>
      <c r="F2529" s="10" t="s">
        <v>1066</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1.5" x14ac:dyDescent="0.25">
      <c r="A2530" s="12">
        <v>2513</v>
      </c>
      <c r="B2530" s="10" t="s">
        <v>1015</v>
      </c>
      <c r="C2530" s="11" t="s">
        <v>1191</v>
      </c>
      <c r="D2530" s="9"/>
      <c r="E2530" s="9">
        <v>188</v>
      </c>
      <c r="F2530" s="10" t="s">
        <v>1066</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1.5" x14ac:dyDescent="0.25">
      <c r="A2531" s="12">
        <v>2514</v>
      </c>
      <c r="B2531" s="10" t="s">
        <v>1015</v>
      </c>
      <c r="C2531" s="11" t="s">
        <v>1191</v>
      </c>
      <c r="D2531" s="9"/>
      <c r="E2531" s="9">
        <v>188</v>
      </c>
      <c r="F2531" s="10" t="s">
        <v>1066</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1.5" x14ac:dyDescent="0.25">
      <c r="A2532" s="12">
        <v>2515</v>
      </c>
      <c r="B2532" s="10" t="s">
        <v>1015</v>
      </c>
      <c r="C2532" s="11" t="s">
        <v>1191</v>
      </c>
      <c r="D2532" s="9"/>
      <c r="E2532" s="9">
        <v>188</v>
      </c>
      <c r="F2532" s="10" t="s">
        <v>1066</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1.5" x14ac:dyDescent="0.25">
      <c r="A2533" s="12">
        <v>2516</v>
      </c>
      <c r="B2533" s="10" t="s">
        <v>1015</v>
      </c>
      <c r="C2533" s="11" t="s">
        <v>1191</v>
      </c>
      <c r="D2533" s="9"/>
      <c r="E2533" s="9">
        <v>188</v>
      </c>
      <c r="F2533" s="10" t="s">
        <v>1066</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1.5" x14ac:dyDescent="0.25">
      <c r="A2534" s="12">
        <v>2517</v>
      </c>
      <c r="B2534" s="10" t="s">
        <v>1015</v>
      </c>
      <c r="C2534" s="11" t="s">
        <v>1191</v>
      </c>
      <c r="D2534" s="9"/>
      <c r="E2534" s="9">
        <v>188</v>
      </c>
      <c r="F2534" s="10" t="s">
        <v>1066</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1.5" x14ac:dyDescent="0.25">
      <c r="A2535" s="12">
        <v>2518</v>
      </c>
      <c r="B2535" s="10" t="s">
        <v>1015</v>
      </c>
      <c r="C2535" s="11" t="s">
        <v>1191</v>
      </c>
      <c r="D2535" s="9"/>
      <c r="E2535" s="9">
        <v>188</v>
      </c>
      <c r="F2535" s="10" t="s">
        <v>1066</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1.5" x14ac:dyDescent="0.25">
      <c r="A2536" s="12">
        <v>2519</v>
      </c>
      <c r="B2536" s="10" t="s">
        <v>1015</v>
      </c>
      <c r="C2536" s="11" t="s">
        <v>1191</v>
      </c>
      <c r="D2536" s="9"/>
      <c r="E2536" s="9">
        <v>188</v>
      </c>
      <c r="F2536" s="10" t="s">
        <v>1066</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1.5" x14ac:dyDescent="0.25">
      <c r="A2537" s="12">
        <v>2520</v>
      </c>
      <c r="B2537" s="10" t="s">
        <v>1015</v>
      </c>
      <c r="C2537" s="11" t="s">
        <v>1191</v>
      </c>
      <c r="D2537" s="9"/>
      <c r="E2537" s="9">
        <v>188</v>
      </c>
      <c r="F2537" s="10" t="s">
        <v>1066</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1.5" x14ac:dyDescent="0.25">
      <c r="A2538" s="12">
        <v>2521</v>
      </c>
      <c r="B2538" s="10" t="s">
        <v>1015</v>
      </c>
      <c r="C2538" s="11" t="s">
        <v>1192</v>
      </c>
      <c r="D2538" s="9"/>
      <c r="E2538" s="9">
        <v>222</v>
      </c>
      <c r="F2538" s="10" t="s">
        <v>1066</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1.5" x14ac:dyDescent="0.25">
      <c r="A2539" s="12">
        <v>2522</v>
      </c>
      <c r="B2539" s="10" t="s">
        <v>1015</v>
      </c>
      <c r="C2539" s="11" t="s">
        <v>1192</v>
      </c>
      <c r="D2539" s="9"/>
      <c r="E2539" s="9">
        <v>222</v>
      </c>
      <c r="F2539" s="10" t="s">
        <v>1066</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1.5" x14ac:dyDescent="0.25">
      <c r="A2540" s="12">
        <v>2523</v>
      </c>
      <c r="B2540" s="10" t="s">
        <v>1015</v>
      </c>
      <c r="C2540" s="11" t="s">
        <v>1192</v>
      </c>
      <c r="D2540" s="9"/>
      <c r="E2540" s="9">
        <v>222</v>
      </c>
      <c r="F2540" s="10" t="s">
        <v>1066</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1.5" x14ac:dyDescent="0.25">
      <c r="A2541" s="12">
        <v>2524</v>
      </c>
      <c r="B2541" s="10" t="s">
        <v>1015</v>
      </c>
      <c r="C2541" s="11" t="s">
        <v>1192</v>
      </c>
      <c r="D2541" s="9"/>
      <c r="E2541" s="9">
        <v>222</v>
      </c>
      <c r="F2541" s="10" t="s">
        <v>1066</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1.5" x14ac:dyDescent="0.25">
      <c r="A2542" s="12">
        <v>2525</v>
      </c>
      <c r="B2542" s="10" t="s">
        <v>1015</v>
      </c>
      <c r="C2542" s="11" t="s">
        <v>1192</v>
      </c>
      <c r="D2542" s="9"/>
      <c r="E2542" s="9">
        <v>222</v>
      </c>
      <c r="F2542" s="10" t="s">
        <v>1066</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1.5" x14ac:dyDescent="0.25">
      <c r="A2543" s="12">
        <v>2526</v>
      </c>
      <c r="B2543" s="10" t="s">
        <v>1015</v>
      </c>
      <c r="C2543" s="11" t="s">
        <v>1192</v>
      </c>
      <c r="D2543" s="9"/>
      <c r="E2543" s="9">
        <v>222</v>
      </c>
      <c r="F2543" s="10" t="s">
        <v>1066</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1.5" x14ac:dyDescent="0.25">
      <c r="A2544" s="12">
        <v>2527</v>
      </c>
      <c r="B2544" s="10" t="s">
        <v>1015</v>
      </c>
      <c r="C2544" s="11" t="s">
        <v>1192</v>
      </c>
      <c r="D2544" s="9"/>
      <c r="E2544" s="9">
        <v>222</v>
      </c>
      <c r="F2544" s="10" t="s">
        <v>1066</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1.5" x14ac:dyDescent="0.25">
      <c r="A2545" s="12">
        <v>2528</v>
      </c>
      <c r="B2545" s="10" t="s">
        <v>1015</v>
      </c>
      <c r="C2545" s="11" t="s">
        <v>1192</v>
      </c>
      <c r="D2545" s="9"/>
      <c r="E2545" s="9">
        <v>222</v>
      </c>
      <c r="F2545" s="10" t="s">
        <v>1066</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1.5" x14ac:dyDescent="0.25">
      <c r="A2546" s="12">
        <v>2529</v>
      </c>
      <c r="B2546" s="10" t="s">
        <v>1015</v>
      </c>
      <c r="C2546" s="11" t="s">
        <v>1192</v>
      </c>
      <c r="D2546" s="9"/>
      <c r="E2546" s="9">
        <v>222</v>
      </c>
      <c r="F2546" s="10" t="s">
        <v>1066</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1.5" x14ac:dyDescent="0.25">
      <c r="A2547" s="12">
        <v>2530</v>
      </c>
      <c r="B2547" s="10" t="s">
        <v>1015</v>
      </c>
      <c r="C2547" s="11" t="s">
        <v>1192</v>
      </c>
      <c r="D2547" s="9"/>
      <c r="E2547" s="9">
        <v>222</v>
      </c>
      <c r="F2547" s="10" t="s">
        <v>1066</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1.5" x14ac:dyDescent="0.25">
      <c r="A2548" s="12">
        <v>2531</v>
      </c>
      <c r="B2548" s="10" t="s">
        <v>1015</v>
      </c>
      <c r="C2548" s="11" t="s">
        <v>1192</v>
      </c>
      <c r="D2548" s="9"/>
      <c r="E2548" s="9">
        <v>222</v>
      </c>
      <c r="F2548" s="10" t="s">
        <v>1066</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1.5" x14ac:dyDescent="0.25">
      <c r="A2549" s="12">
        <v>2532</v>
      </c>
      <c r="B2549" s="10" t="s">
        <v>1015</v>
      </c>
      <c r="C2549" s="11" t="s">
        <v>1192</v>
      </c>
      <c r="D2549" s="9"/>
      <c r="E2549" s="9">
        <v>222</v>
      </c>
      <c r="F2549" s="10" t="s">
        <v>1066</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1.5" x14ac:dyDescent="0.25">
      <c r="A2550" s="12">
        <v>2533</v>
      </c>
      <c r="B2550" s="10" t="s">
        <v>1015</v>
      </c>
      <c r="C2550" s="11" t="s">
        <v>1192</v>
      </c>
      <c r="D2550" s="9"/>
      <c r="E2550" s="9">
        <v>222</v>
      </c>
      <c r="F2550" s="10" t="s">
        <v>1066</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1.5" x14ac:dyDescent="0.25">
      <c r="A2551" s="12">
        <v>2534</v>
      </c>
      <c r="B2551" s="10" t="s">
        <v>1015</v>
      </c>
      <c r="C2551" s="11" t="s">
        <v>1192</v>
      </c>
      <c r="D2551" s="9"/>
      <c r="E2551" s="9">
        <v>222</v>
      </c>
      <c r="F2551" s="10" t="s">
        <v>1066</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1.5" x14ac:dyDescent="0.25">
      <c r="A2552" s="12">
        <v>2535</v>
      </c>
      <c r="B2552" s="10" t="s">
        <v>1015</v>
      </c>
      <c r="C2552" s="11" t="s">
        <v>1192</v>
      </c>
      <c r="D2552" s="9"/>
      <c r="E2552" s="9">
        <v>222</v>
      </c>
      <c r="F2552" s="10" t="s">
        <v>1066</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1.5" x14ac:dyDescent="0.25">
      <c r="A2553" s="12">
        <v>2536</v>
      </c>
      <c r="B2553" s="10" t="s">
        <v>1015</v>
      </c>
      <c r="C2553" s="11" t="s">
        <v>1193</v>
      </c>
      <c r="D2553" s="9"/>
      <c r="E2553" s="9">
        <v>320</v>
      </c>
      <c r="F2553" s="10" t="s">
        <v>1066</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1.5" x14ac:dyDescent="0.25">
      <c r="A2554" s="12">
        <v>2537</v>
      </c>
      <c r="B2554" s="10" t="s">
        <v>1015</v>
      </c>
      <c r="C2554" s="11" t="s">
        <v>1193</v>
      </c>
      <c r="D2554" s="9"/>
      <c r="E2554" s="9">
        <v>320</v>
      </c>
      <c r="F2554" s="10" t="s">
        <v>1066</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1.5" x14ac:dyDescent="0.25">
      <c r="A2555" s="12">
        <v>2538</v>
      </c>
      <c r="B2555" s="10" t="s">
        <v>1015</v>
      </c>
      <c r="C2555" s="11" t="s">
        <v>1193</v>
      </c>
      <c r="D2555" s="9"/>
      <c r="E2555" s="9">
        <v>320</v>
      </c>
      <c r="F2555" s="10" t="s">
        <v>1066</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1.5" x14ac:dyDescent="0.25">
      <c r="A2556" s="12">
        <v>2539</v>
      </c>
      <c r="B2556" s="10" t="s">
        <v>1015</v>
      </c>
      <c r="C2556" s="11" t="s">
        <v>1193</v>
      </c>
      <c r="D2556" s="9"/>
      <c r="E2556" s="9">
        <v>320</v>
      </c>
      <c r="F2556" s="10" t="s">
        <v>1066</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1.5" x14ac:dyDescent="0.25">
      <c r="A2557" s="12">
        <v>2540</v>
      </c>
      <c r="B2557" s="10" t="s">
        <v>1015</v>
      </c>
      <c r="C2557" s="11" t="s">
        <v>1193</v>
      </c>
      <c r="D2557" s="9"/>
      <c r="E2557" s="9">
        <v>320</v>
      </c>
      <c r="F2557" s="10" t="s">
        <v>1066</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1.5" x14ac:dyDescent="0.25">
      <c r="A2558" s="12">
        <v>2541</v>
      </c>
      <c r="B2558" s="10" t="s">
        <v>1015</v>
      </c>
      <c r="C2558" s="11" t="s">
        <v>1193</v>
      </c>
      <c r="D2558" s="9"/>
      <c r="E2558" s="9">
        <v>320</v>
      </c>
      <c r="F2558" s="10" t="s">
        <v>1066</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1.5" x14ac:dyDescent="0.25">
      <c r="A2559" s="12">
        <v>2542</v>
      </c>
      <c r="B2559" s="10" t="s">
        <v>1015</v>
      </c>
      <c r="C2559" s="11" t="s">
        <v>1193</v>
      </c>
      <c r="D2559" s="9"/>
      <c r="E2559" s="9">
        <v>320</v>
      </c>
      <c r="F2559" s="10" t="s">
        <v>1066</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1.5" x14ac:dyDescent="0.25">
      <c r="A2560" s="12">
        <v>2543</v>
      </c>
      <c r="B2560" s="10" t="s">
        <v>1015</v>
      </c>
      <c r="C2560" s="11" t="s">
        <v>1193</v>
      </c>
      <c r="D2560" s="9"/>
      <c r="E2560" s="9">
        <v>320</v>
      </c>
      <c r="F2560" s="10" t="s">
        <v>1066</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1.5" x14ac:dyDescent="0.25">
      <c r="A2561" s="12">
        <v>2544</v>
      </c>
      <c r="B2561" s="10" t="s">
        <v>1015</v>
      </c>
      <c r="C2561" s="11" t="s">
        <v>1193</v>
      </c>
      <c r="D2561" s="9"/>
      <c r="E2561" s="9">
        <v>320</v>
      </c>
      <c r="F2561" s="10" t="s">
        <v>1066</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1.5" x14ac:dyDescent="0.25">
      <c r="A2562" s="12">
        <v>2545</v>
      </c>
      <c r="B2562" s="10" t="s">
        <v>1015</v>
      </c>
      <c r="C2562" s="11" t="s">
        <v>1193</v>
      </c>
      <c r="D2562" s="9"/>
      <c r="E2562" s="9">
        <v>320</v>
      </c>
      <c r="F2562" s="10" t="s">
        <v>1066</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1.5" x14ac:dyDescent="0.25">
      <c r="A2563" s="12">
        <v>2546</v>
      </c>
      <c r="B2563" s="10" t="s">
        <v>1015</v>
      </c>
      <c r="C2563" s="11" t="s">
        <v>1193</v>
      </c>
      <c r="D2563" s="9"/>
      <c r="E2563" s="9">
        <v>320</v>
      </c>
      <c r="F2563" s="10" t="s">
        <v>1066</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1.5" x14ac:dyDescent="0.25">
      <c r="A2564" s="12">
        <v>2547</v>
      </c>
      <c r="B2564" s="10" t="s">
        <v>1015</v>
      </c>
      <c r="C2564" s="11" t="s">
        <v>1193</v>
      </c>
      <c r="D2564" s="9"/>
      <c r="E2564" s="9">
        <v>320</v>
      </c>
      <c r="F2564" s="10" t="s">
        <v>1066</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1.5" x14ac:dyDescent="0.25">
      <c r="A2565" s="12">
        <v>2548</v>
      </c>
      <c r="B2565" s="10" t="s">
        <v>1015</v>
      </c>
      <c r="C2565" s="11" t="s">
        <v>1193</v>
      </c>
      <c r="D2565" s="9"/>
      <c r="E2565" s="9">
        <v>320</v>
      </c>
      <c r="F2565" s="10" t="s">
        <v>1066</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1.5" x14ac:dyDescent="0.25">
      <c r="A2566" s="12">
        <v>2549</v>
      </c>
      <c r="B2566" s="10" t="s">
        <v>1015</v>
      </c>
      <c r="C2566" s="11" t="s">
        <v>1193</v>
      </c>
      <c r="D2566" s="9"/>
      <c r="E2566" s="9">
        <v>320</v>
      </c>
      <c r="F2566" s="10" t="s">
        <v>1066</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1.5" x14ac:dyDescent="0.25">
      <c r="A2567" s="12">
        <v>2550</v>
      </c>
      <c r="B2567" s="10" t="s">
        <v>1015</v>
      </c>
      <c r="C2567" s="11" t="s">
        <v>1193</v>
      </c>
      <c r="D2567" s="9"/>
      <c r="E2567" s="9">
        <v>320</v>
      </c>
      <c r="F2567" s="10" t="s">
        <v>1066</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1.5" x14ac:dyDescent="0.25">
      <c r="A2568" s="12">
        <v>2551</v>
      </c>
      <c r="B2568" s="10" t="s">
        <v>1015</v>
      </c>
      <c r="C2568" s="11" t="s">
        <v>1194</v>
      </c>
      <c r="D2568" s="9"/>
      <c r="E2568" s="9">
        <v>340</v>
      </c>
      <c r="F2568" s="10" t="s">
        <v>1066</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1.5" x14ac:dyDescent="0.25">
      <c r="A2569" s="12">
        <v>2552</v>
      </c>
      <c r="B2569" s="10" t="s">
        <v>1015</v>
      </c>
      <c r="C2569" s="11" t="s">
        <v>1194</v>
      </c>
      <c r="D2569" s="9"/>
      <c r="E2569" s="9">
        <v>340</v>
      </c>
      <c r="F2569" s="10" t="s">
        <v>1066</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1.5" x14ac:dyDescent="0.25">
      <c r="A2570" s="12">
        <v>2553</v>
      </c>
      <c r="B2570" s="10" t="s">
        <v>1015</v>
      </c>
      <c r="C2570" s="11" t="s">
        <v>1194</v>
      </c>
      <c r="D2570" s="9"/>
      <c r="E2570" s="9">
        <v>340</v>
      </c>
      <c r="F2570" s="10" t="s">
        <v>1066</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1.5" x14ac:dyDescent="0.25">
      <c r="A2571" s="12">
        <v>2554</v>
      </c>
      <c r="B2571" s="10" t="s">
        <v>1015</v>
      </c>
      <c r="C2571" s="11" t="s">
        <v>1194</v>
      </c>
      <c r="D2571" s="9"/>
      <c r="E2571" s="9">
        <v>340</v>
      </c>
      <c r="F2571" s="10" t="s">
        <v>1066</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1.5" x14ac:dyDescent="0.25">
      <c r="A2572" s="12">
        <v>2555</v>
      </c>
      <c r="B2572" s="10" t="s">
        <v>1015</v>
      </c>
      <c r="C2572" s="11" t="s">
        <v>1194</v>
      </c>
      <c r="D2572" s="9"/>
      <c r="E2572" s="9">
        <v>340</v>
      </c>
      <c r="F2572" s="10" t="s">
        <v>1066</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1.5" x14ac:dyDescent="0.25">
      <c r="A2573" s="12">
        <v>2556</v>
      </c>
      <c r="B2573" s="10" t="s">
        <v>1015</v>
      </c>
      <c r="C2573" s="11" t="s">
        <v>1194</v>
      </c>
      <c r="D2573" s="9"/>
      <c r="E2573" s="9">
        <v>340</v>
      </c>
      <c r="F2573" s="10" t="s">
        <v>1066</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1.5" x14ac:dyDescent="0.25">
      <c r="A2574" s="12">
        <v>2557</v>
      </c>
      <c r="B2574" s="10" t="s">
        <v>1015</v>
      </c>
      <c r="C2574" s="11" t="s">
        <v>1194</v>
      </c>
      <c r="D2574" s="9"/>
      <c r="E2574" s="9">
        <v>340</v>
      </c>
      <c r="F2574" s="10" t="s">
        <v>1066</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1.5" x14ac:dyDescent="0.25">
      <c r="A2575" s="12">
        <v>2558</v>
      </c>
      <c r="B2575" s="10" t="s">
        <v>1015</v>
      </c>
      <c r="C2575" s="11" t="s">
        <v>1194</v>
      </c>
      <c r="D2575" s="9"/>
      <c r="E2575" s="9">
        <v>340</v>
      </c>
      <c r="F2575" s="10" t="s">
        <v>1066</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1.5" x14ac:dyDescent="0.25">
      <c r="A2576" s="12">
        <v>2559</v>
      </c>
      <c r="B2576" s="10" t="s">
        <v>1015</v>
      </c>
      <c r="C2576" s="11" t="s">
        <v>1194</v>
      </c>
      <c r="D2576" s="9"/>
      <c r="E2576" s="9">
        <v>340</v>
      </c>
      <c r="F2576" s="10" t="s">
        <v>1066</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1.5" x14ac:dyDescent="0.25">
      <c r="A2577" s="12">
        <v>2560</v>
      </c>
      <c r="B2577" s="10" t="s">
        <v>1015</v>
      </c>
      <c r="C2577" s="11" t="s">
        <v>1194</v>
      </c>
      <c r="D2577" s="9"/>
      <c r="E2577" s="9">
        <v>340</v>
      </c>
      <c r="F2577" s="10" t="s">
        <v>1066</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1.5" x14ac:dyDescent="0.25">
      <c r="A2578" s="12">
        <v>2561</v>
      </c>
      <c r="B2578" s="10" t="s">
        <v>1015</v>
      </c>
      <c r="C2578" s="11" t="s">
        <v>1194</v>
      </c>
      <c r="D2578" s="9"/>
      <c r="E2578" s="9">
        <v>340</v>
      </c>
      <c r="F2578" s="10" t="s">
        <v>1066</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1.5" x14ac:dyDescent="0.25">
      <c r="A2579" s="12">
        <v>2562</v>
      </c>
      <c r="B2579" s="10" t="s">
        <v>1015</v>
      </c>
      <c r="C2579" s="11" t="s">
        <v>1194</v>
      </c>
      <c r="D2579" s="9"/>
      <c r="E2579" s="9">
        <v>340</v>
      </c>
      <c r="F2579" s="10" t="s">
        <v>1066</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1.5" x14ac:dyDescent="0.25">
      <c r="A2580" s="12">
        <v>2563</v>
      </c>
      <c r="B2580" s="10" t="s">
        <v>1015</v>
      </c>
      <c r="C2580" s="11" t="s">
        <v>1194</v>
      </c>
      <c r="D2580" s="9"/>
      <c r="E2580" s="9">
        <v>340</v>
      </c>
      <c r="F2580" s="10" t="s">
        <v>1066</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1.5" x14ac:dyDescent="0.25">
      <c r="A2581" s="12">
        <v>2564</v>
      </c>
      <c r="B2581" s="10" t="s">
        <v>1015</v>
      </c>
      <c r="C2581" s="11" t="s">
        <v>1194</v>
      </c>
      <c r="D2581" s="9"/>
      <c r="E2581" s="9">
        <v>340</v>
      </c>
      <c r="F2581" s="10" t="s">
        <v>1066</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1.5" x14ac:dyDescent="0.25">
      <c r="A2582" s="12">
        <v>2565</v>
      </c>
      <c r="B2582" s="10" t="s">
        <v>1015</v>
      </c>
      <c r="C2582" s="11" t="s">
        <v>1194</v>
      </c>
      <c r="D2582" s="9"/>
      <c r="E2582" s="9">
        <v>340</v>
      </c>
      <c r="F2582" s="10" t="s">
        <v>1066</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1.5" x14ac:dyDescent="0.25">
      <c r="A2583" s="12">
        <v>2566</v>
      </c>
      <c r="B2583" s="10" t="s">
        <v>1015</v>
      </c>
      <c r="C2583" s="11" t="s">
        <v>1195</v>
      </c>
      <c r="D2583" s="9"/>
      <c r="E2583" s="9">
        <v>484</v>
      </c>
      <c r="F2583" s="10" t="s">
        <v>1066</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1.5" x14ac:dyDescent="0.25">
      <c r="A2584" s="12">
        <v>2567</v>
      </c>
      <c r="B2584" s="10" t="s">
        <v>1015</v>
      </c>
      <c r="C2584" s="11" t="s">
        <v>1195</v>
      </c>
      <c r="D2584" s="9"/>
      <c r="E2584" s="9">
        <v>484</v>
      </c>
      <c r="F2584" s="10" t="s">
        <v>1066</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1.5" x14ac:dyDescent="0.25">
      <c r="A2585" s="12">
        <v>2568</v>
      </c>
      <c r="B2585" s="10" t="s">
        <v>1015</v>
      </c>
      <c r="C2585" s="11" t="s">
        <v>1195</v>
      </c>
      <c r="D2585" s="9"/>
      <c r="E2585" s="9">
        <v>484</v>
      </c>
      <c r="F2585" s="10" t="s">
        <v>1066</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1.5" x14ac:dyDescent="0.25">
      <c r="A2586" s="12">
        <v>2569</v>
      </c>
      <c r="B2586" s="10" t="s">
        <v>1015</v>
      </c>
      <c r="C2586" s="11" t="s">
        <v>1195</v>
      </c>
      <c r="D2586" s="9"/>
      <c r="E2586" s="9">
        <v>484</v>
      </c>
      <c r="F2586" s="10" t="s">
        <v>1066</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1.5" x14ac:dyDescent="0.25">
      <c r="A2587" s="12">
        <v>2570</v>
      </c>
      <c r="B2587" s="10" t="s">
        <v>1015</v>
      </c>
      <c r="C2587" s="11" t="s">
        <v>1195</v>
      </c>
      <c r="D2587" s="9"/>
      <c r="E2587" s="9">
        <v>484</v>
      </c>
      <c r="F2587" s="10" t="s">
        <v>1066</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1.5" x14ac:dyDescent="0.25">
      <c r="A2588" s="12">
        <v>2571</v>
      </c>
      <c r="B2588" s="10" t="s">
        <v>1015</v>
      </c>
      <c r="C2588" s="11" t="s">
        <v>1195</v>
      </c>
      <c r="D2588" s="9"/>
      <c r="E2588" s="9">
        <v>484</v>
      </c>
      <c r="F2588" s="10" t="s">
        <v>1066</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1.5" x14ac:dyDescent="0.25">
      <c r="A2589" s="12">
        <v>2572</v>
      </c>
      <c r="B2589" s="10" t="s">
        <v>1015</v>
      </c>
      <c r="C2589" s="11" t="s">
        <v>1195</v>
      </c>
      <c r="D2589" s="9"/>
      <c r="E2589" s="9">
        <v>484</v>
      </c>
      <c r="F2589" s="10" t="s">
        <v>1066</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1.5" x14ac:dyDescent="0.25">
      <c r="A2590" s="12">
        <v>2573</v>
      </c>
      <c r="B2590" s="10" t="s">
        <v>1015</v>
      </c>
      <c r="C2590" s="11" t="s">
        <v>1195</v>
      </c>
      <c r="D2590" s="9"/>
      <c r="E2590" s="9">
        <v>484</v>
      </c>
      <c r="F2590" s="10" t="s">
        <v>1066</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1.5" x14ac:dyDescent="0.25">
      <c r="A2591" s="12">
        <v>2574</v>
      </c>
      <c r="B2591" s="10" t="s">
        <v>1015</v>
      </c>
      <c r="C2591" s="11" t="s">
        <v>1195</v>
      </c>
      <c r="D2591" s="9"/>
      <c r="E2591" s="9">
        <v>484</v>
      </c>
      <c r="F2591" s="10" t="s">
        <v>1066</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1.5" x14ac:dyDescent="0.25">
      <c r="A2592" s="12">
        <v>2575</v>
      </c>
      <c r="B2592" s="10" t="s">
        <v>1015</v>
      </c>
      <c r="C2592" s="11" t="s">
        <v>1195</v>
      </c>
      <c r="D2592" s="9"/>
      <c r="E2592" s="9">
        <v>484</v>
      </c>
      <c r="F2592" s="10" t="s">
        <v>1066</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1.5" x14ac:dyDescent="0.25">
      <c r="A2593" s="12">
        <v>2576</v>
      </c>
      <c r="B2593" s="10" t="s">
        <v>1015</v>
      </c>
      <c r="C2593" s="11" t="s">
        <v>1195</v>
      </c>
      <c r="D2593" s="9"/>
      <c r="E2593" s="9">
        <v>484</v>
      </c>
      <c r="F2593" s="10" t="s">
        <v>1066</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1.5" x14ac:dyDescent="0.25">
      <c r="A2594" s="12">
        <v>2577</v>
      </c>
      <c r="B2594" s="10" t="s">
        <v>1015</v>
      </c>
      <c r="C2594" s="11" t="s">
        <v>1195</v>
      </c>
      <c r="D2594" s="9"/>
      <c r="E2594" s="9">
        <v>484</v>
      </c>
      <c r="F2594" s="10" t="s">
        <v>1066</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1.5" x14ac:dyDescent="0.25">
      <c r="A2595" s="12">
        <v>2578</v>
      </c>
      <c r="B2595" s="10" t="s">
        <v>1015</v>
      </c>
      <c r="C2595" s="11" t="s">
        <v>1195</v>
      </c>
      <c r="D2595" s="9"/>
      <c r="E2595" s="9">
        <v>484</v>
      </c>
      <c r="F2595" s="10" t="s">
        <v>1066</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1.5" x14ac:dyDescent="0.25">
      <c r="A2596" s="12">
        <v>2579</v>
      </c>
      <c r="B2596" s="10" t="s">
        <v>1015</v>
      </c>
      <c r="C2596" s="11" t="s">
        <v>1195</v>
      </c>
      <c r="D2596" s="9"/>
      <c r="E2596" s="9">
        <v>484</v>
      </c>
      <c r="F2596" s="10" t="s">
        <v>1066</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1.5" x14ac:dyDescent="0.25">
      <c r="A2597" s="12">
        <v>2580</v>
      </c>
      <c r="B2597" s="10" t="s">
        <v>1015</v>
      </c>
      <c r="C2597" s="11" t="s">
        <v>1195</v>
      </c>
      <c r="D2597" s="9"/>
      <c r="E2597" s="9">
        <v>484</v>
      </c>
      <c r="F2597" s="10" t="s">
        <v>1066</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1.5" x14ac:dyDescent="0.25">
      <c r="A2598" s="12">
        <v>2581</v>
      </c>
      <c r="B2598" s="10" t="s">
        <v>1015</v>
      </c>
      <c r="C2598" s="11" t="s">
        <v>1196</v>
      </c>
      <c r="D2598" s="9"/>
      <c r="E2598" s="9">
        <v>558</v>
      </c>
      <c r="F2598" s="10" t="s">
        <v>1066</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1.5" x14ac:dyDescent="0.25">
      <c r="A2599" s="12">
        <v>2582</v>
      </c>
      <c r="B2599" s="10" t="s">
        <v>1015</v>
      </c>
      <c r="C2599" s="11" t="s">
        <v>1196</v>
      </c>
      <c r="D2599" s="9"/>
      <c r="E2599" s="9">
        <v>558</v>
      </c>
      <c r="F2599" s="10" t="s">
        <v>1066</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1.5" x14ac:dyDescent="0.25">
      <c r="A2600" s="12">
        <v>2583</v>
      </c>
      <c r="B2600" s="10" t="s">
        <v>1015</v>
      </c>
      <c r="C2600" s="11" t="s">
        <v>1196</v>
      </c>
      <c r="D2600" s="9"/>
      <c r="E2600" s="9">
        <v>558</v>
      </c>
      <c r="F2600" s="10" t="s">
        <v>1066</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1.5" x14ac:dyDescent="0.25">
      <c r="A2601" s="12">
        <v>2584</v>
      </c>
      <c r="B2601" s="10" t="s">
        <v>1015</v>
      </c>
      <c r="C2601" s="11" t="s">
        <v>1196</v>
      </c>
      <c r="D2601" s="9"/>
      <c r="E2601" s="9">
        <v>558</v>
      </c>
      <c r="F2601" s="10" t="s">
        <v>1066</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1.5" x14ac:dyDescent="0.25">
      <c r="A2602" s="12">
        <v>2585</v>
      </c>
      <c r="B2602" s="10" t="s">
        <v>1015</v>
      </c>
      <c r="C2602" s="11" t="s">
        <v>1196</v>
      </c>
      <c r="D2602" s="9"/>
      <c r="E2602" s="9">
        <v>558</v>
      </c>
      <c r="F2602" s="10" t="s">
        <v>1066</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1.5" x14ac:dyDescent="0.25">
      <c r="A2603" s="12">
        <v>2586</v>
      </c>
      <c r="B2603" s="10" t="s">
        <v>1015</v>
      </c>
      <c r="C2603" s="11" t="s">
        <v>1196</v>
      </c>
      <c r="D2603" s="9"/>
      <c r="E2603" s="9">
        <v>558</v>
      </c>
      <c r="F2603" s="10" t="s">
        <v>1066</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1.5" x14ac:dyDescent="0.25">
      <c r="A2604" s="12">
        <v>2587</v>
      </c>
      <c r="B2604" s="10" t="s">
        <v>1015</v>
      </c>
      <c r="C2604" s="11" t="s">
        <v>1196</v>
      </c>
      <c r="D2604" s="9"/>
      <c r="E2604" s="9">
        <v>558</v>
      </c>
      <c r="F2604" s="10" t="s">
        <v>1066</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1.5" x14ac:dyDescent="0.25">
      <c r="A2605" s="12">
        <v>2588</v>
      </c>
      <c r="B2605" s="10" t="s">
        <v>1015</v>
      </c>
      <c r="C2605" s="11" t="s">
        <v>1196</v>
      </c>
      <c r="D2605" s="9"/>
      <c r="E2605" s="9">
        <v>558</v>
      </c>
      <c r="F2605" s="10" t="s">
        <v>1066</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1.5" x14ac:dyDescent="0.25">
      <c r="A2606" s="12">
        <v>2589</v>
      </c>
      <c r="B2606" s="10" t="s">
        <v>1015</v>
      </c>
      <c r="C2606" s="11" t="s">
        <v>1196</v>
      </c>
      <c r="D2606" s="9"/>
      <c r="E2606" s="9">
        <v>558</v>
      </c>
      <c r="F2606" s="10" t="s">
        <v>1066</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1.5" x14ac:dyDescent="0.25">
      <c r="A2607" s="12">
        <v>2590</v>
      </c>
      <c r="B2607" s="10" t="s">
        <v>1015</v>
      </c>
      <c r="C2607" s="11" t="s">
        <v>1196</v>
      </c>
      <c r="D2607" s="9"/>
      <c r="E2607" s="9">
        <v>558</v>
      </c>
      <c r="F2607" s="10" t="s">
        <v>1066</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1.5" x14ac:dyDescent="0.25">
      <c r="A2608" s="12">
        <v>2591</v>
      </c>
      <c r="B2608" s="10" t="s">
        <v>1015</v>
      </c>
      <c r="C2608" s="11" t="s">
        <v>1196</v>
      </c>
      <c r="D2608" s="9"/>
      <c r="E2608" s="9">
        <v>558</v>
      </c>
      <c r="F2608" s="10" t="s">
        <v>1066</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1.5" x14ac:dyDescent="0.25">
      <c r="A2609" s="12">
        <v>2592</v>
      </c>
      <c r="B2609" s="10" t="s">
        <v>1015</v>
      </c>
      <c r="C2609" s="11" t="s">
        <v>1196</v>
      </c>
      <c r="D2609" s="9"/>
      <c r="E2609" s="9">
        <v>558</v>
      </c>
      <c r="F2609" s="10" t="s">
        <v>1066</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1.5" x14ac:dyDescent="0.25">
      <c r="A2610" s="12">
        <v>2593</v>
      </c>
      <c r="B2610" s="10" t="s">
        <v>1015</v>
      </c>
      <c r="C2610" s="11" t="s">
        <v>1196</v>
      </c>
      <c r="D2610" s="9"/>
      <c r="E2610" s="9">
        <v>558</v>
      </c>
      <c r="F2610" s="10" t="s">
        <v>1066</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1.5" x14ac:dyDescent="0.25">
      <c r="A2611" s="12">
        <v>2594</v>
      </c>
      <c r="B2611" s="10" t="s">
        <v>1015</v>
      </c>
      <c r="C2611" s="11" t="s">
        <v>1196</v>
      </c>
      <c r="D2611" s="9"/>
      <c r="E2611" s="9">
        <v>558</v>
      </c>
      <c r="F2611" s="10" t="s">
        <v>1066</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1.5" x14ac:dyDescent="0.25">
      <c r="A2612" s="12">
        <v>2595</v>
      </c>
      <c r="B2612" s="10" t="s">
        <v>1015</v>
      </c>
      <c r="C2612" s="11" t="s">
        <v>1196</v>
      </c>
      <c r="D2612" s="9"/>
      <c r="E2612" s="9">
        <v>558</v>
      </c>
      <c r="F2612" s="10" t="s">
        <v>1066</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1.5" x14ac:dyDescent="0.25">
      <c r="A2613" s="12">
        <v>2596</v>
      </c>
      <c r="B2613" s="10" t="s">
        <v>1015</v>
      </c>
      <c r="C2613" s="11" t="s">
        <v>1197</v>
      </c>
      <c r="D2613" s="9"/>
      <c r="E2613" s="9">
        <v>591</v>
      </c>
      <c r="F2613" s="10" t="s">
        <v>1066</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1.5" x14ac:dyDescent="0.25">
      <c r="A2614" s="12">
        <v>2597</v>
      </c>
      <c r="B2614" s="10" t="s">
        <v>1015</v>
      </c>
      <c r="C2614" s="11" t="s">
        <v>1197</v>
      </c>
      <c r="D2614" s="9"/>
      <c r="E2614" s="9">
        <v>591</v>
      </c>
      <c r="F2614" s="10" t="s">
        <v>1066</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1.5" x14ac:dyDescent="0.25">
      <c r="A2615" s="12">
        <v>2598</v>
      </c>
      <c r="B2615" s="10" t="s">
        <v>1015</v>
      </c>
      <c r="C2615" s="11" t="s">
        <v>1197</v>
      </c>
      <c r="D2615" s="9"/>
      <c r="E2615" s="9">
        <v>591</v>
      </c>
      <c r="F2615" s="10" t="s">
        <v>1066</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1.5" x14ac:dyDescent="0.25">
      <c r="A2616" s="12">
        <v>2599</v>
      </c>
      <c r="B2616" s="10" t="s">
        <v>1015</v>
      </c>
      <c r="C2616" s="11" t="s">
        <v>1197</v>
      </c>
      <c r="D2616" s="9"/>
      <c r="E2616" s="9">
        <v>591</v>
      </c>
      <c r="F2616" s="10" t="s">
        <v>1066</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1.5" x14ac:dyDescent="0.25">
      <c r="A2617" s="12">
        <v>2600</v>
      </c>
      <c r="B2617" s="10" t="s">
        <v>1015</v>
      </c>
      <c r="C2617" s="11" t="s">
        <v>1197</v>
      </c>
      <c r="D2617" s="9"/>
      <c r="E2617" s="9">
        <v>591</v>
      </c>
      <c r="F2617" s="10" t="s">
        <v>1066</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1.5" x14ac:dyDescent="0.25">
      <c r="A2618" s="12">
        <v>2601</v>
      </c>
      <c r="B2618" s="10" t="s">
        <v>1015</v>
      </c>
      <c r="C2618" s="11" t="s">
        <v>1197</v>
      </c>
      <c r="D2618" s="9"/>
      <c r="E2618" s="9">
        <v>591</v>
      </c>
      <c r="F2618" s="10" t="s">
        <v>1066</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1.5" x14ac:dyDescent="0.25">
      <c r="A2619" s="12">
        <v>2602</v>
      </c>
      <c r="B2619" s="10" t="s">
        <v>1015</v>
      </c>
      <c r="C2619" s="11" t="s">
        <v>1197</v>
      </c>
      <c r="D2619" s="9"/>
      <c r="E2619" s="9">
        <v>591</v>
      </c>
      <c r="F2619" s="10" t="s">
        <v>1066</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1.5" x14ac:dyDescent="0.25">
      <c r="A2620" s="12">
        <v>2603</v>
      </c>
      <c r="B2620" s="10" t="s">
        <v>1015</v>
      </c>
      <c r="C2620" s="11" t="s">
        <v>1197</v>
      </c>
      <c r="D2620" s="9"/>
      <c r="E2620" s="9">
        <v>591</v>
      </c>
      <c r="F2620" s="10" t="s">
        <v>1066</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1.5" x14ac:dyDescent="0.25">
      <c r="A2621" s="12">
        <v>2604</v>
      </c>
      <c r="B2621" s="10" t="s">
        <v>1015</v>
      </c>
      <c r="C2621" s="11" t="s">
        <v>1197</v>
      </c>
      <c r="D2621" s="9"/>
      <c r="E2621" s="9">
        <v>591</v>
      </c>
      <c r="F2621" s="10" t="s">
        <v>1066</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1.5" x14ac:dyDescent="0.25">
      <c r="A2622" s="12">
        <v>2605</v>
      </c>
      <c r="B2622" s="10" t="s">
        <v>1015</v>
      </c>
      <c r="C2622" s="11" t="s">
        <v>1197</v>
      </c>
      <c r="D2622" s="9"/>
      <c r="E2622" s="9">
        <v>591</v>
      </c>
      <c r="F2622" s="10" t="s">
        <v>1066</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1.5" x14ac:dyDescent="0.25">
      <c r="A2623" s="12">
        <v>2606</v>
      </c>
      <c r="B2623" s="10" t="s">
        <v>1015</v>
      </c>
      <c r="C2623" s="11" t="s">
        <v>1197</v>
      </c>
      <c r="D2623" s="9"/>
      <c r="E2623" s="9">
        <v>591</v>
      </c>
      <c r="F2623" s="10" t="s">
        <v>1066</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1.5" x14ac:dyDescent="0.25">
      <c r="A2624" s="12">
        <v>2607</v>
      </c>
      <c r="B2624" s="10" t="s">
        <v>1015</v>
      </c>
      <c r="C2624" s="11" t="s">
        <v>1197</v>
      </c>
      <c r="D2624" s="9"/>
      <c r="E2624" s="9">
        <v>591</v>
      </c>
      <c r="F2624" s="10" t="s">
        <v>1066</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1.5" x14ac:dyDescent="0.25">
      <c r="A2625" s="12">
        <v>2608</v>
      </c>
      <c r="B2625" s="10" t="s">
        <v>1015</v>
      </c>
      <c r="C2625" s="11" t="s">
        <v>1197</v>
      </c>
      <c r="D2625" s="9"/>
      <c r="E2625" s="9">
        <v>591</v>
      </c>
      <c r="F2625" s="10" t="s">
        <v>1066</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1.5" x14ac:dyDescent="0.25">
      <c r="A2626" s="12">
        <v>2609</v>
      </c>
      <c r="B2626" s="10" t="s">
        <v>1015</v>
      </c>
      <c r="C2626" s="11" t="s">
        <v>1197</v>
      </c>
      <c r="D2626" s="9"/>
      <c r="E2626" s="9">
        <v>591</v>
      </c>
      <c r="F2626" s="10" t="s">
        <v>1066</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1.5" x14ac:dyDescent="0.25">
      <c r="A2627" s="12">
        <v>2610</v>
      </c>
      <c r="B2627" s="10" t="s">
        <v>1015</v>
      </c>
      <c r="C2627" s="11" t="s">
        <v>1197</v>
      </c>
      <c r="D2627" s="9"/>
      <c r="E2627" s="9">
        <v>591</v>
      </c>
      <c r="F2627" s="10" t="s">
        <v>1066</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1.5" x14ac:dyDescent="0.25">
      <c r="A2628" s="23">
        <v>2611</v>
      </c>
      <c r="B2628" s="21" t="s">
        <v>1015</v>
      </c>
      <c r="C2628" s="29" t="s">
        <v>1198</v>
      </c>
      <c r="D2628" s="20"/>
      <c r="E2628" s="20">
        <v>931</v>
      </c>
      <c r="F2628" s="21" t="s">
        <v>1065</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1.5" x14ac:dyDescent="0.25">
      <c r="A2629" s="23">
        <v>2612</v>
      </c>
      <c r="B2629" s="21" t="s">
        <v>1015</v>
      </c>
      <c r="C2629" s="29" t="s">
        <v>1198</v>
      </c>
      <c r="D2629" s="20"/>
      <c r="E2629" s="20">
        <v>931</v>
      </c>
      <c r="F2629" s="21" t="s">
        <v>1065</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1.5" x14ac:dyDescent="0.25">
      <c r="A2630" s="23">
        <v>2613</v>
      </c>
      <c r="B2630" s="21" t="s">
        <v>1015</v>
      </c>
      <c r="C2630" s="29" t="s">
        <v>1198</v>
      </c>
      <c r="D2630" s="20"/>
      <c r="E2630" s="20">
        <v>931</v>
      </c>
      <c r="F2630" s="21" t="s">
        <v>1065</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1.5" x14ac:dyDescent="0.25">
      <c r="A2631" s="23">
        <v>2614</v>
      </c>
      <c r="B2631" s="21" t="s">
        <v>1015</v>
      </c>
      <c r="C2631" s="29" t="s">
        <v>1198</v>
      </c>
      <c r="D2631" s="20"/>
      <c r="E2631" s="20">
        <v>931</v>
      </c>
      <c r="F2631" s="21" t="s">
        <v>1065</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1.5" x14ac:dyDescent="0.25">
      <c r="A2632" s="23">
        <v>2615</v>
      </c>
      <c r="B2632" s="21" t="s">
        <v>1015</v>
      </c>
      <c r="C2632" s="29" t="s">
        <v>1198</v>
      </c>
      <c r="D2632" s="20"/>
      <c r="E2632" s="20">
        <v>931</v>
      </c>
      <c r="F2632" s="21" t="s">
        <v>1065</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1.5" x14ac:dyDescent="0.25">
      <c r="A2633" s="23">
        <v>2616</v>
      </c>
      <c r="B2633" s="21" t="s">
        <v>1015</v>
      </c>
      <c r="C2633" s="29" t="s">
        <v>1198</v>
      </c>
      <c r="D2633" s="20"/>
      <c r="E2633" s="20">
        <v>931</v>
      </c>
      <c r="F2633" s="21" t="s">
        <v>1065</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1.5" x14ac:dyDescent="0.25">
      <c r="A2634" s="23">
        <v>2617</v>
      </c>
      <c r="B2634" s="21" t="s">
        <v>1015</v>
      </c>
      <c r="C2634" s="29" t="s">
        <v>1198</v>
      </c>
      <c r="D2634" s="20"/>
      <c r="E2634" s="20">
        <v>931</v>
      </c>
      <c r="F2634" s="21" t="s">
        <v>1065</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1.5" x14ac:dyDescent="0.25">
      <c r="A2635" s="23">
        <v>2618</v>
      </c>
      <c r="B2635" s="21" t="s">
        <v>1015</v>
      </c>
      <c r="C2635" s="29" t="s">
        <v>1198</v>
      </c>
      <c r="D2635" s="20"/>
      <c r="E2635" s="20">
        <v>931</v>
      </c>
      <c r="F2635" s="21" t="s">
        <v>1065</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1.5" x14ac:dyDescent="0.25">
      <c r="A2636" s="23">
        <v>2619</v>
      </c>
      <c r="B2636" s="21" t="s">
        <v>1015</v>
      </c>
      <c r="C2636" s="29" t="s">
        <v>1198</v>
      </c>
      <c r="D2636" s="20"/>
      <c r="E2636" s="20">
        <v>931</v>
      </c>
      <c r="F2636" s="21" t="s">
        <v>1065</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1.5" x14ac:dyDescent="0.25">
      <c r="A2637" s="23">
        <v>2620</v>
      </c>
      <c r="B2637" s="21" t="s">
        <v>1015</v>
      </c>
      <c r="C2637" s="29" t="s">
        <v>1198</v>
      </c>
      <c r="D2637" s="20"/>
      <c r="E2637" s="20">
        <v>931</v>
      </c>
      <c r="F2637" s="21" t="s">
        <v>1065</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1.5" x14ac:dyDescent="0.25">
      <c r="A2638" s="23">
        <v>2621</v>
      </c>
      <c r="B2638" s="21" t="s">
        <v>1015</v>
      </c>
      <c r="C2638" s="29" t="s">
        <v>1198</v>
      </c>
      <c r="D2638" s="20"/>
      <c r="E2638" s="20">
        <v>931</v>
      </c>
      <c r="F2638" s="21" t="s">
        <v>1065</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1.5" x14ac:dyDescent="0.25">
      <c r="A2639" s="23">
        <v>2622</v>
      </c>
      <c r="B2639" s="21" t="s">
        <v>1015</v>
      </c>
      <c r="C2639" s="29" t="s">
        <v>1198</v>
      </c>
      <c r="D2639" s="20"/>
      <c r="E2639" s="20">
        <v>931</v>
      </c>
      <c r="F2639" s="21" t="s">
        <v>1065</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1.5" x14ac:dyDescent="0.25">
      <c r="A2640" s="23">
        <v>2623</v>
      </c>
      <c r="B2640" s="21" t="s">
        <v>1015</v>
      </c>
      <c r="C2640" s="29" t="s">
        <v>1198</v>
      </c>
      <c r="D2640" s="20"/>
      <c r="E2640" s="20">
        <v>931</v>
      </c>
      <c r="F2640" s="21" t="s">
        <v>1065</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1.5" x14ac:dyDescent="0.25">
      <c r="A2641" s="23">
        <v>2624</v>
      </c>
      <c r="B2641" s="21" t="s">
        <v>1015</v>
      </c>
      <c r="C2641" s="29" t="s">
        <v>1198</v>
      </c>
      <c r="D2641" s="20"/>
      <c r="E2641" s="20">
        <v>931</v>
      </c>
      <c r="F2641" s="21" t="s">
        <v>1065</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1.5" x14ac:dyDescent="0.25">
      <c r="A2642" s="23">
        <v>2625</v>
      </c>
      <c r="B2642" s="21" t="s">
        <v>1015</v>
      </c>
      <c r="C2642" s="29" t="s">
        <v>1198</v>
      </c>
      <c r="D2642" s="20"/>
      <c r="E2642" s="20">
        <v>931</v>
      </c>
      <c r="F2642" s="21" t="s">
        <v>1065</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1.5" x14ac:dyDescent="0.25">
      <c r="A2643" s="12">
        <v>2626</v>
      </c>
      <c r="B2643" s="10" t="s">
        <v>1015</v>
      </c>
      <c r="C2643" s="11" t="s">
        <v>1199</v>
      </c>
      <c r="D2643" s="9"/>
      <c r="E2643" s="9">
        <v>32</v>
      </c>
      <c r="F2643" s="10" t="s">
        <v>1066</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1.5" x14ac:dyDescent="0.25">
      <c r="A2644" s="12">
        <v>2627</v>
      </c>
      <c r="B2644" s="10" t="s">
        <v>1015</v>
      </c>
      <c r="C2644" s="11" t="s">
        <v>1199</v>
      </c>
      <c r="D2644" s="9"/>
      <c r="E2644" s="9">
        <v>32</v>
      </c>
      <c r="F2644" s="10" t="s">
        <v>1066</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1.5" x14ac:dyDescent="0.25">
      <c r="A2645" s="12">
        <v>2628</v>
      </c>
      <c r="B2645" s="10" t="s">
        <v>1015</v>
      </c>
      <c r="C2645" s="11" t="s">
        <v>1199</v>
      </c>
      <c r="D2645" s="9"/>
      <c r="E2645" s="9">
        <v>32</v>
      </c>
      <c r="F2645" s="10" t="s">
        <v>1066</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1.5" x14ac:dyDescent="0.25">
      <c r="A2646" s="12">
        <v>2629</v>
      </c>
      <c r="B2646" s="10" t="s">
        <v>1015</v>
      </c>
      <c r="C2646" s="11" t="s">
        <v>1199</v>
      </c>
      <c r="D2646" s="9"/>
      <c r="E2646" s="9">
        <v>32</v>
      </c>
      <c r="F2646" s="10" t="s">
        <v>1066</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1.5" x14ac:dyDescent="0.25">
      <c r="A2647" s="12">
        <v>2630</v>
      </c>
      <c r="B2647" s="10" t="s">
        <v>1015</v>
      </c>
      <c r="C2647" s="11" t="s">
        <v>1199</v>
      </c>
      <c r="D2647" s="9"/>
      <c r="E2647" s="9">
        <v>32</v>
      </c>
      <c r="F2647" s="10" t="s">
        <v>1066</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1.5" x14ac:dyDescent="0.25">
      <c r="A2648" s="12">
        <v>2631</v>
      </c>
      <c r="B2648" s="10" t="s">
        <v>1015</v>
      </c>
      <c r="C2648" s="11" t="s">
        <v>1199</v>
      </c>
      <c r="D2648" s="9"/>
      <c r="E2648" s="9">
        <v>32</v>
      </c>
      <c r="F2648" s="10" t="s">
        <v>1066</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1.5" x14ac:dyDescent="0.25">
      <c r="A2649" s="12">
        <v>2632</v>
      </c>
      <c r="B2649" s="10" t="s">
        <v>1015</v>
      </c>
      <c r="C2649" s="11" t="s">
        <v>1199</v>
      </c>
      <c r="D2649" s="9"/>
      <c r="E2649" s="9">
        <v>32</v>
      </c>
      <c r="F2649" s="10" t="s">
        <v>1066</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1.5" x14ac:dyDescent="0.25">
      <c r="A2650" s="12">
        <v>2633</v>
      </c>
      <c r="B2650" s="10" t="s">
        <v>1015</v>
      </c>
      <c r="C2650" s="11" t="s">
        <v>1199</v>
      </c>
      <c r="D2650" s="9"/>
      <c r="E2650" s="9">
        <v>32</v>
      </c>
      <c r="F2650" s="10" t="s">
        <v>1066</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1.5" x14ac:dyDescent="0.25">
      <c r="A2651" s="12">
        <v>2634</v>
      </c>
      <c r="B2651" s="10" t="s">
        <v>1015</v>
      </c>
      <c r="C2651" s="11" t="s">
        <v>1199</v>
      </c>
      <c r="D2651" s="9"/>
      <c r="E2651" s="9">
        <v>32</v>
      </c>
      <c r="F2651" s="10" t="s">
        <v>1066</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1.5" x14ac:dyDescent="0.25">
      <c r="A2652" s="12">
        <v>2635</v>
      </c>
      <c r="B2652" s="10" t="s">
        <v>1015</v>
      </c>
      <c r="C2652" s="11" t="s">
        <v>1199</v>
      </c>
      <c r="D2652" s="9"/>
      <c r="E2652" s="9">
        <v>32</v>
      </c>
      <c r="F2652" s="10" t="s">
        <v>1066</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1.5" x14ac:dyDescent="0.25">
      <c r="A2653" s="12">
        <v>2636</v>
      </c>
      <c r="B2653" s="10" t="s">
        <v>1015</v>
      </c>
      <c r="C2653" s="11" t="s">
        <v>1199</v>
      </c>
      <c r="D2653" s="9"/>
      <c r="E2653" s="9">
        <v>32</v>
      </c>
      <c r="F2653" s="10" t="s">
        <v>1066</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1.5" x14ac:dyDescent="0.25">
      <c r="A2654" s="12">
        <v>2637</v>
      </c>
      <c r="B2654" s="10" t="s">
        <v>1015</v>
      </c>
      <c r="C2654" s="11" t="s">
        <v>1199</v>
      </c>
      <c r="D2654" s="9"/>
      <c r="E2654" s="9">
        <v>32</v>
      </c>
      <c r="F2654" s="10" t="s">
        <v>1066</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1.5" x14ac:dyDescent="0.25">
      <c r="A2655" s="12">
        <v>2638</v>
      </c>
      <c r="B2655" s="10" t="s">
        <v>1015</v>
      </c>
      <c r="C2655" s="11" t="s">
        <v>1199</v>
      </c>
      <c r="D2655" s="9"/>
      <c r="E2655" s="9">
        <v>32</v>
      </c>
      <c r="F2655" s="10" t="s">
        <v>1066</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1.5" x14ac:dyDescent="0.25">
      <c r="A2656" s="12">
        <v>2639</v>
      </c>
      <c r="B2656" s="10" t="s">
        <v>1015</v>
      </c>
      <c r="C2656" s="11" t="s">
        <v>1199</v>
      </c>
      <c r="D2656" s="9"/>
      <c r="E2656" s="9">
        <v>32</v>
      </c>
      <c r="F2656" s="10" t="s">
        <v>1066</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1.5" x14ac:dyDescent="0.25">
      <c r="A2657" s="12">
        <v>2640</v>
      </c>
      <c r="B2657" s="10" t="s">
        <v>1015</v>
      </c>
      <c r="C2657" s="11" t="s">
        <v>1199</v>
      </c>
      <c r="D2657" s="9"/>
      <c r="E2657" s="9">
        <v>32</v>
      </c>
      <c r="F2657" s="10" t="s">
        <v>1066</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1.5" x14ac:dyDescent="0.25">
      <c r="A2658" s="12">
        <v>2641</v>
      </c>
      <c r="B2658" s="10" t="s">
        <v>1015</v>
      </c>
      <c r="C2658" s="11" t="s">
        <v>1200</v>
      </c>
      <c r="D2658" s="9"/>
      <c r="E2658" s="9">
        <v>68</v>
      </c>
      <c r="F2658" s="10" t="s">
        <v>1066</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1.5" x14ac:dyDescent="0.25">
      <c r="A2659" s="12">
        <v>2642</v>
      </c>
      <c r="B2659" s="10" t="s">
        <v>1015</v>
      </c>
      <c r="C2659" s="11" t="s">
        <v>1200</v>
      </c>
      <c r="D2659" s="9"/>
      <c r="E2659" s="9">
        <v>68</v>
      </c>
      <c r="F2659" s="10" t="s">
        <v>1066</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1.5" x14ac:dyDescent="0.25">
      <c r="A2660" s="12">
        <v>2643</v>
      </c>
      <c r="B2660" s="10" t="s">
        <v>1015</v>
      </c>
      <c r="C2660" s="11" t="s">
        <v>1200</v>
      </c>
      <c r="D2660" s="9"/>
      <c r="E2660" s="9">
        <v>68</v>
      </c>
      <c r="F2660" s="10" t="s">
        <v>1066</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1.5" x14ac:dyDescent="0.25">
      <c r="A2661" s="12">
        <v>2644</v>
      </c>
      <c r="B2661" s="10" t="s">
        <v>1015</v>
      </c>
      <c r="C2661" s="11" t="s">
        <v>1200</v>
      </c>
      <c r="D2661" s="9"/>
      <c r="E2661" s="9">
        <v>68</v>
      </c>
      <c r="F2661" s="10" t="s">
        <v>1066</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1.5" x14ac:dyDescent="0.25">
      <c r="A2662" s="12">
        <v>2645</v>
      </c>
      <c r="B2662" s="10" t="s">
        <v>1015</v>
      </c>
      <c r="C2662" s="11" t="s">
        <v>1200</v>
      </c>
      <c r="D2662" s="9"/>
      <c r="E2662" s="9">
        <v>68</v>
      </c>
      <c r="F2662" s="10" t="s">
        <v>1066</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1.5" x14ac:dyDescent="0.25">
      <c r="A2663" s="12">
        <v>2646</v>
      </c>
      <c r="B2663" s="10" t="s">
        <v>1015</v>
      </c>
      <c r="C2663" s="11" t="s">
        <v>1200</v>
      </c>
      <c r="D2663" s="9"/>
      <c r="E2663" s="9">
        <v>68</v>
      </c>
      <c r="F2663" s="10" t="s">
        <v>1066</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1.5" x14ac:dyDescent="0.25">
      <c r="A2664" s="12">
        <v>2647</v>
      </c>
      <c r="B2664" s="10" t="s">
        <v>1015</v>
      </c>
      <c r="C2664" s="11" t="s">
        <v>1200</v>
      </c>
      <c r="D2664" s="9"/>
      <c r="E2664" s="9">
        <v>68</v>
      </c>
      <c r="F2664" s="10" t="s">
        <v>1066</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1.5" x14ac:dyDescent="0.25">
      <c r="A2665" s="12">
        <v>2648</v>
      </c>
      <c r="B2665" s="10" t="s">
        <v>1015</v>
      </c>
      <c r="C2665" s="11" t="s">
        <v>1200</v>
      </c>
      <c r="D2665" s="9"/>
      <c r="E2665" s="9">
        <v>68</v>
      </c>
      <c r="F2665" s="10" t="s">
        <v>1066</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1.5" x14ac:dyDescent="0.25">
      <c r="A2666" s="12">
        <v>2649</v>
      </c>
      <c r="B2666" s="10" t="s">
        <v>1015</v>
      </c>
      <c r="C2666" s="11" t="s">
        <v>1200</v>
      </c>
      <c r="D2666" s="9"/>
      <c r="E2666" s="9">
        <v>68</v>
      </c>
      <c r="F2666" s="10" t="s">
        <v>1066</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1.5" x14ac:dyDescent="0.25">
      <c r="A2667" s="12">
        <v>2650</v>
      </c>
      <c r="B2667" s="10" t="s">
        <v>1015</v>
      </c>
      <c r="C2667" s="11" t="s">
        <v>1200</v>
      </c>
      <c r="D2667" s="9"/>
      <c r="E2667" s="9">
        <v>68</v>
      </c>
      <c r="F2667" s="10" t="s">
        <v>1066</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1.5" x14ac:dyDescent="0.25">
      <c r="A2668" s="12">
        <v>2651</v>
      </c>
      <c r="B2668" s="10" t="s">
        <v>1015</v>
      </c>
      <c r="C2668" s="11" t="s">
        <v>1200</v>
      </c>
      <c r="D2668" s="9"/>
      <c r="E2668" s="9">
        <v>68</v>
      </c>
      <c r="F2668" s="10" t="s">
        <v>1066</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1.5" x14ac:dyDescent="0.25">
      <c r="A2669" s="12">
        <v>2652</v>
      </c>
      <c r="B2669" s="10" t="s">
        <v>1015</v>
      </c>
      <c r="C2669" s="11" t="s">
        <v>1200</v>
      </c>
      <c r="D2669" s="9"/>
      <c r="E2669" s="9">
        <v>68</v>
      </c>
      <c r="F2669" s="10" t="s">
        <v>1066</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1.5" x14ac:dyDescent="0.25">
      <c r="A2670" s="12">
        <v>2653</v>
      </c>
      <c r="B2670" s="10" t="s">
        <v>1015</v>
      </c>
      <c r="C2670" s="11" t="s">
        <v>1200</v>
      </c>
      <c r="D2670" s="9"/>
      <c r="E2670" s="9">
        <v>68</v>
      </c>
      <c r="F2670" s="10" t="s">
        <v>1066</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1.5" x14ac:dyDescent="0.25">
      <c r="A2671" s="12">
        <v>2654</v>
      </c>
      <c r="B2671" s="10" t="s">
        <v>1015</v>
      </c>
      <c r="C2671" s="11" t="s">
        <v>1200</v>
      </c>
      <c r="D2671" s="9"/>
      <c r="E2671" s="9">
        <v>68</v>
      </c>
      <c r="F2671" s="10" t="s">
        <v>1066</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1.5" x14ac:dyDescent="0.25">
      <c r="A2672" s="12">
        <v>2655</v>
      </c>
      <c r="B2672" s="10" t="s">
        <v>1015</v>
      </c>
      <c r="C2672" s="11" t="s">
        <v>1200</v>
      </c>
      <c r="D2672" s="9"/>
      <c r="E2672" s="9">
        <v>68</v>
      </c>
      <c r="F2672" s="10" t="s">
        <v>1066</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1.5" x14ac:dyDescent="0.25">
      <c r="A2673" s="12">
        <v>2656</v>
      </c>
      <c r="B2673" s="10" t="s">
        <v>1015</v>
      </c>
      <c r="C2673" s="11" t="s">
        <v>1201</v>
      </c>
      <c r="D2673" s="9"/>
      <c r="E2673" s="9">
        <v>76</v>
      </c>
      <c r="F2673" s="10" t="s">
        <v>1066</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1.5" x14ac:dyDescent="0.25">
      <c r="A2674" s="12">
        <v>2657</v>
      </c>
      <c r="B2674" s="10" t="s">
        <v>1015</v>
      </c>
      <c r="C2674" s="11" t="s">
        <v>1201</v>
      </c>
      <c r="D2674" s="9"/>
      <c r="E2674" s="9">
        <v>76</v>
      </c>
      <c r="F2674" s="10" t="s">
        <v>1066</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1.5" x14ac:dyDescent="0.25">
      <c r="A2675" s="12">
        <v>2658</v>
      </c>
      <c r="B2675" s="10" t="s">
        <v>1015</v>
      </c>
      <c r="C2675" s="11" t="s">
        <v>1201</v>
      </c>
      <c r="D2675" s="9"/>
      <c r="E2675" s="9">
        <v>76</v>
      </c>
      <c r="F2675" s="10" t="s">
        <v>1066</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1.5" x14ac:dyDescent="0.25">
      <c r="A2676" s="12">
        <v>2659</v>
      </c>
      <c r="B2676" s="10" t="s">
        <v>1015</v>
      </c>
      <c r="C2676" s="11" t="s">
        <v>1201</v>
      </c>
      <c r="D2676" s="9"/>
      <c r="E2676" s="9">
        <v>76</v>
      </c>
      <c r="F2676" s="10" t="s">
        <v>1066</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1.5" x14ac:dyDescent="0.25">
      <c r="A2677" s="12">
        <v>2660</v>
      </c>
      <c r="B2677" s="10" t="s">
        <v>1015</v>
      </c>
      <c r="C2677" s="11" t="s">
        <v>1201</v>
      </c>
      <c r="D2677" s="9"/>
      <c r="E2677" s="9">
        <v>76</v>
      </c>
      <c r="F2677" s="10" t="s">
        <v>1066</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1.5" x14ac:dyDescent="0.25">
      <c r="A2678" s="12">
        <v>2661</v>
      </c>
      <c r="B2678" s="10" t="s">
        <v>1015</v>
      </c>
      <c r="C2678" s="11" t="s">
        <v>1201</v>
      </c>
      <c r="D2678" s="9"/>
      <c r="E2678" s="9">
        <v>76</v>
      </c>
      <c r="F2678" s="10" t="s">
        <v>1066</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1.5" x14ac:dyDescent="0.25">
      <c r="A2679" s="12">
        <v>2662</v>
      </c>
      <c r="B2679" s="10" t="s">
        <v>1015</v>
      </c>
      <c r="C2679" s="11" t="s">
        <v>1201</v>
      </c>
      <c r="D2679" s="9"/>
      <c r="E2679" s="9">
        <v>76</v>
      </c>
      <c r="F2679" s="10" t="s">
        <v>1066</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1.5" x14ac:dyDescent="0.25">
      <c r="A2680" s="12">
        <v>2663</v>
      </c>
      <c r="B2680" s="10" t="s">
        <v>1015</v>
      </c>
      <c r="C2680" s="11" t="s">
        <v>1201</v>
      </c>
      <c r="D2680" s="9"/>
      <c r="E2680" s="9">
        <v>76</v>
      </c>
      <c r="F2680" s="10" t="s">
        <v>1066</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1.5" x14ac:dyDescent="0.25">
      <c r="A2681" s="12">
        <v>2664</v>
      </c>
      <c r="B2681" s="10" t="s">
        <v>1015</v>
      </c>
      <c r="C2681" s="11" t="s">
        <v>1201</v>
      </c>
      <c r="D2681" s="9"/>
      <c r="E2681" s="9">
        <v>76</v>
      </c>
      <c r="F2681" s="10" t="s">
        <v>1066</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1.5" x14ac:dyDescent="0.25">
      <c r="A2682" s="12">
        <v>2665</v>
      </c>
      <c r="B2682" s="10" t="s">
        <v>1015</v>
      </c>
      <c r="C2682" s="11" t="s">
        <v>1201</v>
      </c>
      <c r="D2682" s="9"/>
      <c r="E2682" s="9">
        <v>76</v>
      </c>
      <c r="F2682" s="10" t="s">
        <v>1066</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1.5" x14ac:dyDescent="0.25">
      <c r="A2683" s="12">
        <v>2666</v>
      </c>
      <c r="B2683" s="10" t="s">
        <v>1015</v>
      </c>
      <c r="C2683" s="11" t="s">
        <v>1201</v>
      </c>
      <c r="D2683" s="9"/>
      <c r="E2683" s="9">
        <v>76</v>
      </c>
      <c r="F2683" s="10" t="s">
        <v>1066</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1.5" x14ac:dyDescent="0.25">
      <c r="A2684" s="12">
        <v>2667</v>
      </c>
      <c r="B2684" s="10" t="s">
        <v>1015</v>
      </c>
      <c r="C2684" s="11" t="s">
        <v>1201</v>
      </c>
      <c r="D2684" s="9"/>
      <c r="E2684" s="9">
        <v>76</v>
      </c>
      <c r="F2684" s="10" t="s">
        <v>1066</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1.5" x14ac:dyDescent="0.25">
      <c r="A2685" s="12">
        <v>2668</v>
      </c>
      <c r="B2685" s="10" t="s">
        <v>1015</v>
      </c>
      <c r="C2685" s="11" t="s">
        <v>1201</v>
      </c>
      <c r="D2685" s="9"/>
      <c r="E2685" s="9">
        <v>76</v>
      </c>
      <c r="F2685" s="10" t="s">
        <v>1066</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1.5" x14ac:dyDescent="0.25">
      <c r="A2686" s="12">
        <v>2669</v>
      </c>
      <c r="B2686" s="10" t="s">
        <v>1015</v>
      </c>
      <c r="C2686" s="11" t="s">
        <v>1201</v>
      </c>
      <c r="D2686" s="9"/>
      <c r="E2686" s="9">
        <v>76</v>
      </c>
      <c r="F2686" s="10" t="s">
        <v>1066</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1.5" x14ac:dyDescent="0.25">
      <c r="A2687" s="12">
        <v>2670</v>
      </c>
      <c r="B2687" s="10" t="s">
        <v>1015</v>
      </c>
      <c r="C2687" s="11" t="s">
        <v>1201</v>
      </c>
      <c r="D2687" s="9"/>
      <c r="E2687" s="9">
        <v>76</v>
      </c>
      <c r="F2687" s="10" t="s">
        <v>1066</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1.5" x14ac:dyDescent="0.25">
      <c r="A2688" s="12">
        <v>2671</v>
      </c>
      <c r="B2688" s="10" t="s">
        <v>1015</v>
      </c>
      <c r="C2688" s="11" t="s">
        <v>1202</v>
      </c>
      <c r="D2688" s="9"/>
      <c r="E2688" s="9">
        <v>152</v>
      </c>
      <c r="F2688" s="10" t="s">
        <v>1066</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1.5" x14ac:dyDescent="0.25">
      <c r="A2689" s="12">
        <v>2672</v>
      </c>
      <c r="B2689" s="10" t="s">
        <v>1015</v>
      </c>
      <c r="C2689" s="11" t="s">
        <v>1202</v>
      </c>
      <c r="D2689" s="9"/>
      <c r="E2689" s="9">
        <v>152</v>
      </c>
      <c r="F2689" s="10" t="s">
        <v>1066</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1.5" x14ac:dyDescent="0.25">
      <c r="A2690" s="12">
        <v>2673</v>
      </c>
      <c r="B2690" s="10" t="s">
        <v>1015</v>
      </c>
      <c r="C2690" s="11" t="s">
        <v>1202</v>
      </c>
      <c r="D2690" s="9"/>
      <c r="E2690" s="9">
        <v>152</v>
      </c>
      <c r="F2690" s="10" t="s">
        <v>1066</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1.5" x14ac:dyDescent="0.25">
      <c r="A2691" s="12">
        <v>2674</v>
      </c>
      <c r="B2691" s="10" t="s">
        <v>1015</v>
      </c>
      <c r="C2691" s="11" t="s">
        <v>1202</v>
      </c>
      <c r="D2691" s="9"/>
      <c r="E2691" s="9">
        <v>152</v>
      </c>
      <c r="F2691" s="10" t="s">
        <v>1066</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1.5" x14ac:dyDescent="0.25">
      <c r="A2692" s="12">
        <v>2675</v>
      </c>
      <c r="B2692" s="10" t="s">
        <v>1015</v>
      </c>
      <c r="C2692" s="11" t="s">
        <v>1202</v>
      </c>
      <c r="D2692" s="9"/>
      <c r="E2692" s="9">
        <v>152</v>
      </c>
      <c r="F2692" s="10" t="s">
        <v>1066</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1.5" x14ac:dyDescent="0.25">
      <c r="A2693" s="12">
        <v>2676</v>
      </c>
      <c r="B2693" s="10" t="s">
        <v>1015</v>
      </c>
      <c r="C2693" s="11" t="s">
        <v>1202</v>
      </c>
      <c r="D2693" s="9"/>
      <c r="E2693" s="9">
        <v>152</v>
      </c>
      <c r="F2693" s="10" t="s">
        <v>1066</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1.5" x14ac:dyDescent="0.25">
      <c r="A2694" s="12">
        <v>2677</v>
      </c>
      <c r="B2694" s="10" t="s">
        <v>1015</v>
      </c>
      <c r="C2694" s="11" t="s">
        <v>1202</v>
      </c>
      <c r="D2694" s="9"/>
      <c r="E2694" s="9">
        <v>152</v>
      </c>
      <c r="F2694" s="10" t="s">
        <v>1066</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1.5" x14ac:dyDescent="0.25">
      <c r="A2695" s="12">
        <v>2678</v>
      </c>
      <c r="B2695" s="10" t="s">
        <v>1015</v>
      </c>
      <c r="C2695" s="11" t="s">
        <v>1202</v>
      </c>
      <c r="D2695" s="9"/>
      <c r="E2695" s="9">
        <v>152</v>
      </c>
      <c r="F2695" s="10" t="s">
        <v>1066</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1.5" x14ac:dyDescent="0.25">
      <c r="A2696" s="12">
        <v>2679</v>
      </c>
      <c r="B2696" s="10" t="s">
        <v>1015</v>
      </c>
      <c r="C2696" s="11" t="s">
        <v>1202</v>
      </c>
      <c r="D2696" s="9"/>
      <c r="E2696" s="9">
        <v>152</v>
      </c>
      <c r="F2696" s="10" t="s">
        <v>1066</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1.5" x14ac:dyDescent="0.25">
      <c r="A2697" s="12">
        <v>2680</v>
      </c>
      <c r="B2697" s="10" t="s">
        <v>1015</v>
      </c>
      <c r="C2697" s="11" t="s">
        <v>1202</v>
      </c>
      <c r="D2697" s="9"/>
      <c r="E2697" s="9">
        <v>152</v>
      </c>
      <c r="F2697" s="10" t="s">
        <v>1066</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1.5" x14ac:dyDescent="0.25">
      <c r="A2698" s="12">
        <v>2681</v>
      </c>
      <c r="B2698" s="10" t="s">
        <v>1015</v>
      </c>
      <c r="C2698" s="11" t="s">
        <v>1202</v>
      </c>
      <c r="D2698" s="9"/>
      <c r="E2698" s="9">
        <v>152</v>
      </c>
      <c r="F2698" s="10" t="s">
        <v>1066</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1.5" x14ac:dyDescent="0.25">
      <c r="A2699" s="12">
        <v>2682</v>
      </c>
      <c r="B2699" s="10" t="s">
        <v>1015</v>
      </c>
      <c r="C2699" s="11" t="s">
        <v>1202</v>
      </c>
      <c r="D2699" s="9"/>
      <c r="E2699" s="9">
        <v>152</v>
      </c>
      <c r="F2699" s="10" t="s">
        <v>1066</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1.5" x14ac:dyDescent="0.25">
      <c r="A2700" s="12">
        <v>2683</v>
      </c>
      <c r="B2700" s="10" t="s">
        <v>1015</v>
      </c>
      <c r="C2700" s="11" t="s">
        <v>1202</v>
      </c>
      <c r="D2700" s="9"/>
      <c r="E2700" s="9">
        <v>152</v>
      </c>
      <c r="F2700" s="10" t="s">
        <v>1066</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1.5" x14ac:dyDescent="0.25">
      <c r="A2701" s="12">
        <v>2684</v>
      </c>
      <c r="B2701" s="10" t="s">
        <v>1015</v>
      </c>
      <c r="C2701" s="11" t="s">
        <v>1202</v>
      </c>
      <c r="D2701" s="9"/>
      <c r="E2701" s="9">
        <v>152</v>
      </c>
      <c r="F2701" s="10" t="s">
        <v>1066</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1.5" x14ac:dyDescent="0.25">
      <c r="A2702" s="12">
        <v>2685</v>
      </c>
      <c r="B2702" s="10" t="s">
        <v>1015</v>
      </c>
      <c r="C2702" s="11" t="s">
        <v>1202</v>
      </c>
      <c r="D2702" s="9"/>
      <c r="E2702" s="9">
        <v>152</v>
      </c>
      <c r="F2702" s="10" t="s">
        <v>1066</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1.5" x14ac:dyDescent="0.25">
      <c r="A2703" s="12">
        <v>2686</v>
      </c>
      <c r="B2703" s="10" t="s">
        <v>1015</v>
      </c>
      <c r="C2703" s="11" t="s">
        <v>1203</v>
      </c>
      <c r="D2703" s="9"/>
      <c r="E2703" s="9">
        <v>170</v>
      </c>
      <c r="F2703" s="10" t="s">
        <v>1066</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1.5" x14ac:dyDescent="0.25">
      <c r="A2704" s="12">
        <v>2687</v>
      </c>
      <c r="B2704" s="10" t="s">
        <v>1015</v>
      </c>
      <c r="C2704" s="11" t="s">
        <v>1203</v>
      </c>
      <c r="D2704" s="9"/>
      <c r="E2704" s="9">
        <v>170</v>
      </c>
      <c r="F2704" s="10" t="s">
        <v>1066</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1.5" x14ac:dyDescent="0.25">
      <c r="A2705" s="12">
        <v>2688</v>
      </c>
      <c r="B2705" s="10" t="s">
        <v>1015</v>
      </c>
      <c r="C2705" s="11" t="s">
        <v>1203</v>
      </c>
      <c r="D2705" s="9"/>
      <c r="E2705" s="9">
        <v>170</v>
      </c>
      <c r="F2705" s="10" t="s">
        <v>1066</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1.5" x14ac:dyDescent="0.25">
      <c r="A2706" s="12">
        <v>2689</v>
      </c>
      <c r="B2706" s="10" t="s">
        <v>1015</v>
      </c>
      <c r="C2706" s="11" t="s">
        <v>1203</v>
      </c>
      <c r="D2706" s="9"/>
      <c r="E2706" s="9">
        <v>170</v>
      </c>
      <c r="F2706" s="10" t="s">
        <v>1066</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1.5" x14ac:dyDescent="0.25">
      <c r="A2707" s="12">
        <v>2690</v>
      </c>
      <c r="B2707" s="10" t="s">
        <v>1015</v>
      </c>
      <c r="C2707" s="11" t="s">
        <v>1203</v>
      </c>
      <c r="D2707" s="9"/>
      <c r="E2707" s="9">
        <v>170</v>
      </c>
      <c r="F2707" s="10" t="s">
        <v>1066</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1.5" x14ac:dyDescent="0.25">
      <c r="A2708" s="12">
        <v>2691</v>
      </c>
      <c r="B2708" s="10" t="s">
        <v>1015</v>
      </c>
      <c r="C2708" s="11" t="s">
        <v>1203</v>
      </c>
      <c r="D2708" s="9"/>
      <c r="E2708" s="9">
        <v>170</v>
      </c>
      <c r="F2708" s="10" t="s">
        <v>1066</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1.5" x14ac:dyDescent="0.25">
      <c r="A2709" s="12">
        <v>2692</v>
      </c>
      <c r="B2709" s="10" t="s">
        <v>1015</v>
      </c>
      <c r="C2709" s="11" t="s">
        <v>1203</v>
      </c>
      <c r="D2709" s="9"/>
      <c r="E2709" s="9">
        <v>170</v>
      </c>
      <c r="F2709" s="10" t="s">
        <v>1066</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1.5" x14ac:dyDescent="0.25">
      <c r="A2710" s="12">
        <v>2693</v>
      </c>
      <c r="B2710" s="10" t="s">
        <v>1015</v>
      </c>
      <c r="C2710" s="11" t="s">
        <v>1203</v>
      </c>
      <c r="D2710" s="9"/>
      <c r="E2710" s="9">
        <v>170</v>
      </c>
      <c r="F2710" s="10" t="s">
        <v>1066</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1.5" x14ac:dyDescent="0.25">
      <c r="A2711" s="12">
        <v>2694</v>
      </c>
      <c r="B2711" s="10" t="s">
        <v>1015</v>
      </c>
      <c r="C2711" s="11" t="s">
        <v>1203</v>
      </c>
      <c r="D2711" s="9"/>
      <c r="E2711" s="9">
        <v>170</v>
      </c>
      <c r="F2711" s="10" t="s">
        <v>1066</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1.5" x14ac:dyDescent="0.25">
      <c r="A2712" s="12">
        <v>2695</v>
      </c>
      <c r="B2712" s="10" t="s">
        <v>1015</v>
      </c>
      <c r="C2712" s="11" t="s">
        <v>1203</v>
      </c>
      <c r="D2712" s="9"/>
      <c r="E2712" s="9">
        <v>170</v>
      </c>
      <c r="F2712" s="10" t="s">
        <v>1066</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1.5" x14ac:dyDescent="0.25">
      <c r="A2713" s="12">
        <v>2696</v>
      </c>
      <c r="B2713" s="10" t="s">
        <v>1015</v>
      </c>
      <c r="C2713" s="11" t="s">
        <v>1203</v>
      </c>
      <c r="D2713" s="9"/>
      <c r="E2713" s="9">
        <v>170</v>
      </c>
      <c r="F2713" s="10" t="s">
        <v>1066</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1.5" x14ac:dyDescent="0.25">
      <c r="A2714" s="12">
        <v>2697</v>
      </c>
      <c r="B2714" s="10" t="s">
        <v>1015</v>
      </c>
      <c r="C2714" s="11" t="s">
        <v>1203</v>
      </c>
      <c r="D2714" s="9"/>
      <c r="E2714" s="9">
        <v>170</v>
      </c>
      <c r="F2714" s="10" t="s">
        <v>1066</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1.5" x14ac:dyDescent="0.25">
      <c r="A2715" s="12">
        <v>2698</v>
      </c>
      <c r="B2715" s="10" t="s">
        <v>1015</v>
      </c>
      <c r="C2715" s="11" t="s">
        <v>1203</v>
      </c>
      <c r="D2715" s="9"/>
      <c r="E2715" s="9">
        <v>170</v>
      </c>
      <c r="F2715" s="10" t="s">
        <v>1066</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1.5" x14ac:dyDescent="0.25">
      <c r="A2716" s="12">
        <v>2699</v>
      </c>
      <c r="B2716" s="10" t="s">
        <v>1015</v>
      </c>
      <c r="C2716" s="11" t="s">
        <v>1203</v>
      </c>
      <c r="D2716" s="9"/>
      <c r="E2716" s="9">
        <v>170</v>
      </c>
      <c r="F2716" s="10" t="s">
        <v>1066</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1.5" x14ac:dyDescent="0.25">
      <c r="A2717" s="12">
        <v>2700</v>
      </c>
      <c r="B2717" s="10" t="s">
        <v>1015</v>
      </c>
      <c r="C2717" s="11" t="s">
        <v>1203</v>
      </c>
      <c r="D2717" s="9"/>
      <c r="E2717" s="9">
        <v>170</v>
      </c>
      <c r="F2717" s="10" t="s">
        <v>1066</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1.5" x14ac:dyDescent="0.25">
      <c r="A2718" s="12">
        <v>2701</v>
      </c>
      <c r="B2718" s="10" t="s">
        <v>1015</v>
      </c>
      <c r="C2718" s="11" t="s">
        <v>1204</v>
      </c>
      <c r="D2718" s="9"/>
      <c r="E2718" s="9">
        <v>218</v>
      </c>
      <c r="F2718" s="10" t="s">
        <v>1066</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1.5" x14ac:dyDescent="0.25">
      <c r="A2719" s="12">
        <v>2702</v>
      </c>
      <c r="B2719" s="10" t="s">
        <v>1015</v>
      </c>
      <c r="C2719" s="11" t="s">
        <v>1204</v>
      </c>
      <c r="D2719" s="9"/>
      <c r="E2719" s="9">
        <v>218</v>
      </c>
      <c r="F2719" s="10" t="s">
        <v>1066</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1.5" x14ac:dyDescent="0.25">
      <c r="A2720" s="12">
        <v>2703</v>
      </c>
      <c r="B2720" s="10" t="s">
        <v>1015</v>
      </c>
      <c r="C2720" s="11" t="s">
        <v>1204</v>
      </c>
      <c r="D2720" s="9"/>
      <c r="E2720" s="9">
        <v>218</v>
      </c>
      <c r="F2720" s="10" t="s">
        <v>1066</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1.5" x14ac:dyDescent="0.25">
      <c r="A2721" s="12">
        <v>2704</v>
      </c>
      <c r="B2721" s="10" t="s">
        <v>1015</v>
      </c>
      <c r="C2721" s="11" t="s">
        <v>1204</v>
      </c>
      <c r="D2721" s="9"/>
      <c r="E2721" s="9">
        <v>218</v>
      </c>
      <c r="F2721" s="10" t="s">
        <v>1066</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1.5" x14ac:dyDescent="0.25">
      <c r="A2722" s="12">
        <v>2705</v>
      </c>
      <c r="B2722" s="10" t="s">
        <v>1015</v>
      </c>
      <c r="C2722" s="11" t="s">
        <v>1204</v>
      </c>
      <c r="D2722" s="9"/>
      <c r="E2722" s="9">
        <v>218</v>
      </c>
      <c r="F2722" s="10" t="s">
        <v>1066</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1.5" x14ac:dyDescent="0.25">
      <c r="A2723" s="12">
        <v>2706</v>
      </c>
      <c r="B2723" s="10" t="s">
        <v>1015</v>
      </c>
      <c r="C2723" s="11" t="s">
        <v>1204</v>
      </c>
      <c r="D2723" s="9"/>
      <c r="E2723" s="9">
        <v>218</v>
      </c>
      <c r="F2723" s="10" t="s">
        <v>1066</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1.5" x14ac:dyDescent="0.25">
      <c r="A2724" s="12">
        <v>2707</v>
      </c>
      <c r="B2724" s="10" t="s">
        <v>1015</v>
      </c>
      <c r="C2724" s="11" t="s">
        <v>1204</v>
      </c>
      <c r="D2724" s="9"/>
      <c r="E2724" s="9">
        <v>218</v>
      </c>
      <c r="F2724" s="10" t="s">
        <v>1066</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1.5" x14ac:dyDescent="0.25">
      <c r="A2725" s="12">
        <v>2708</v>
      </c>
      <c r="B2725" s="10" t="s">
        <v>1015</v>
      </c>
      <c r="C2725" s="11" t="s">
        <v>1204</v>
      </c>
      <c r="D2725" s="9"/>
      <c r="E2725" s="9">
        <v>218</v>
      </c>
      <c r="F2725" s="10" t="s">
        <v>1066</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1.5" x14ac:dyDescent="0.25">
      <c r="A2726" s="12">
        <v>2709</v>
      </c>
      <c r="B2726" s="10" t="s">
        <v>1015</v>
      </c>
      <c r="C2726" s="11" t="s">
        <v>1204</v>
      </c>
      <c r="D2726" s="9"/>
      <c r="E2726" s="9">
        <v>218</v>
      </c>
      <c r="F2726" s="10" t="s">
        <v>1066</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1.5" x14ac:dyDescent="0.25">
      <c r="A2727" s="12">
        <v>2710</v>
      </c>
      <c r="B2727" s="10" t="s">
        <v>1015</v>
      </c>
      <c r="C2727" s="11" t="s">
        <v>1204</v>
      </c>
      <c r="D2727" s="9"/>
      <c r="E2727" s="9">
        <v>218</v>
      </c>
      <c r="F2727" s="10" t="s">
        <v>1066</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1.5" x14ac:dyDescent="0.25">
      <c r="A2728" s="12">
        <v>2711</v>
      </c>
      <c r="B2728" s="10" t="s">
        <v>1015</v>
      </c>
      <c r="C2728" s="11" t="s">
        <v>1204</v>
      </c>
      <c r="D2728" s="9"/>
      <c r="E2728" s="9">
        <v>218</v>
      </c>
      <c r="F2728" s="10" t="s">
        <v>1066</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1.5" x14ac:dyDescent="0.25">
      <c r="A2729" s="12">
        <v>2712</v>
      </c>
      <c r="B2729" s="10" t="s">
        <v>1015</v>
      </c>
      <c r="C2729" s="11" t="s">
        <v>1204</v>
      </c>
      <c r="D2729" s="9"/>
      <c r="E2729" s="9">
        <v>218</v>
      </c>
      <c r="F2729" s="10" t="s">
        <v>1066</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1.5" x14ac:dyDescent="0.25">
      <c r="A2730" s="12">
        <v>2713</v>
      </c>
      <c r="B2730" s="10" t="s">
        <v>1015</v>
      </c>
      <c r="C2730" s="11" t="s">
        <v>1204</v>
      </c>
      <c r="D2730" s="9"/>
      <c r="E2730" s="9">
        <v>218</v>
      </c>
      <c r="F2730" s="10" t="s">
        <v>1066</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1.5" x14ac:dyDescent="0.25">
      <c r="A2731" s="12">
        <v>2714</v>
      </c>
      <c r="B2731" s="10" t="s">
        <v>1015</v>
      </c>
      <c r="C2731" s="11" t="s">
        <v>1204</v>
      </c>
      <c r="D2731" s="9"/>
      <c r="E2731" s="9">
        <v>218</v>
      </c>
      <c r="F2731" s="10" t="s">
        <v>1066</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1.5" x14ac:dyDescent="0.25">
      <c r="A2732" s="12">
        <v>2715</v>
      </c>
      <c r="B2732" s="10" t="s">
        <v>1015</v>
      </c>
      <c r="C2732" s="11" t="s">
        <v>1204</v>
      </c>
      <c r="D2732" s="9"/>
      <c r="E2732" s="9">
        <v>218</v>
      </c>
      <c r="F2732" s="10" t="s">
        <v>1066</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1.5" x14ac:dyDescent="0.25">
      <c r="A2733" s="12">
        <v>2716</v>
      </c>
      <c r="B2733" s="10" t="s">
        <v>1015</v>
      </c>
      <c r="C2733" s="11" t="s">
        <v>1205</v>
      </c>
      <c r="D2733" s="9">
        <v>2</v>
      </c>
      <c r="E2733" s="9">
        <v>254</v>
      </c>
      <c r="F2733" s="10" t="s">
        <v>1066</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1.5" x14ac:dyDescent="0.25">
      <c r="A2734" s="12">
        <v>2717</v>
      </c>
      <c r="B2734" s="10" t="s">
        <v>1015</v>
      </c>
      <c r="C2734" s="11" t="s">
        <v>1205</v>
      </c>
      <c r="D2734" s="9">
        <v>2</v>
      </c>
      <c r="E2734" s="9">
        <v>254</v>
      </c>
      <c r="F2734" s="10" t="s">
        <v>1066</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1.5" x14ac:dyDescent="0.25">
      <c r="A2735" s="12">
        <v>2718</v>
      </c>
      <c r="B2735" s="10" t="s">
        <v>1015</v>
      </c>
      <c r="C2735" s="11" t="s">
        <v>1205</v>
      </c>
      <c r="D2735" s="9">
        <v>2</v>
      </c>
      <c r="E2735" s="9">
        <v>254</v>
      </c>
      <c r="F2735" s="10" t="s">
        <v>1066</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1.5" x14ac:dyDescent="0.25">
      <c r="A2736" s="12">
        <v>2719</v>
      </c>
      <c r="B2736" s="10" t="s">
        <v>1015</v>
      </c>
      <c r="C2736" s="11" t="s">
        <v>1205</v>
      </c>
      <c r="D2736" s="9">
        <v>2</v>
      </c>
      <c r="E2736" s="9">
        <v>254</v>
      </c>
      <c r="F2736" s="10" t="s">
        <v>1066</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1.5" x14ac:dyDescent="0.25">
      <c r="A2737" s="12">
        <v>2720</v>
      </c>
      <c r="B2737" s="10" t="s">
        <v>1015</v>
      </c>
      <c r="C2737" s="11" t="s">
        <v>1205</v>
      </c>
      <c r="D2737" s="9">
        <v>2</v>
      </c>
      <c r="E2737" s="9">
        <v>254</v>
      </c>
      <c r="F2737" s="10" t="s">
        <v>1066</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1.5" x14ac:dyDescent="0.25">
      <c r="A2738" s="12">
        <v>2721</v>
      </c>
      <c r="B2738" s="10" t="s">
        <v>1015</v>
      </c>
      <c r="C2738" s="11" t="s">
        <v>1205</v>
      </c>
      <c r="D2738" s="9">
        <v>2</v>
      </c>
      <c r="E2738" s="9">
        <v>254</v>
      </c>
      <c r="F2738" s="10" t="s">
        <v>1066</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1.5" x14ac:dyDescent="0.25">
      <c r="A2739" s="12">
        <v>2722</v>
      </c>
      <c r="B2739" s="10" t="s">
        <v>1015</v>
      </c>
      <c r="C2739" s="11" t="s">
        <v>1205</v>
      </c>
      <c r="D2739" s="9">
        <v>2</v>
      </c>
      <c r="E2739" s="9">
        <v>254</v>
      </c>
      <c r="F2739" s="10" t="s">
        <v>1066</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1.5" x14ac:dyDescent="0.25">
      <c r="A2740" s="12">
        <v>2723</v>
      </c>
      <c r="B2740" s="10" t="s">
        <v>1015</v>
      </c>
      <c r="C2740" s="11" t="s">
        <v>1205</v>
      </c>
      <c r="D2740" s="9">
        <v>2</v>
      </c>
      <c r="E2740" s="9">
        <v>254</v>
      </c>
      <c r="F2740" s="10" t="s">
        <v>1066</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1.5" x14ac:dyDescent="0.25">
      <c r="A2741" s="12">
        <v>2724</v>
      </c>
      <c r="B2741" s="10" t="s">
        <v>1015</v>
      </c>
      <c r="C2741" s="11" t="s">
        <v>1205</v>
      </c>
      <c r="D2741" s="9">
        <v>2</v>
      </c>
      <c r="E2741" s="9">
        <v>254</v>
      </c>
      <c r="F2741" s="10" t="s">
        <v>1066</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1.5" x14ac:dyDescent="0.25">
      <c r="A2742" s="12">
        <v>2725</v>
      </c>
      <c r="B2742" s="10" t="s">
        <v>1015</v>
      </c>
      <c r="C2742" s="11" t="s">
        <v>1205</v>
      </c>
      <c r="D2742" s="9">
        <v>2</v>
      </c>
      <c r="E2742" s="9">
        <v>254</v>
      </c>
      <c r="F2742" s="10" t="s">
        <v>1066</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1.5" x14ac:dyDescent="0.25">
      <c r="A2743" s="12">
        <v>2726</v>
      </c>
      <c r="B2743" s="10" t="s">
        <v>1015</v>
      </c>
      <c r="C2743" s="11" t="s">
        <v>1205</v>
      </c>
      <c r="D2743" s="9">
        <v>2</v>
      </c>
      <c r="E2743" s="9">
        <v>254</v>
      </c>
      <c r="F2743" s="10" t="s">
        <v>1066</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1.5" x14ac:dyDescent="0.25">
      <c r="A2744" s="12">
        <v>2727</v>
      </c>
      <c r="B2744" s="10" t="s">
        <v>1015</v>
      </c>
      <c r="C2744" s="11" t="s">
        <v>1205</v>
      </c>
      <c r="D2744" s="9">
        <v>2</v>
      </c>
      <c r="E2744" s="9">
        <v>254</v>
      </c>
      <c r="F2744" s="10" t="s">
        <v>1066</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1.5" x14ac:dyDescent="0.25">
      <c r="A2745" s="12">
        <v>2728</v>
      </c>
      <c r="B2745" s="10" t="s">
        <v>1015</v>
      </c>
      <c r="C2745" s="11" t="s">
        <v>1205</v>
      </c>
      <c r="D2745" s="9">
        <v>2</v>
      </c>
      <c r="E2745" s="9">
        <v>254</v>
      </c>
      <c r="F2745" s="10" t="s">
        <v>1066</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1.5" x14ac:dyDescent="0.25">
      <c r="A2746" s="12">
        <v>2729</v>
      </c>
      <c r="B2746" s="10" t="s">
        <v>1015</v>
      </c>
      <c r="C2746" s="11" t="s">
        <v>1205</v>
      </c>
      <c r="D2746" s="9">
        <v>2</v>
      </c>
      <c r="E2746" s="9">
        <v>254</v>
      </c>
      <c r="F2746" s="10" t="s">
        <v>1066</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1.5" x14ac:dyDescent="0.25">
      <c r="A2747" s="12">
        <v>2730</v>
      </c>
      <c r="B2747" s="10" t="s">
        <v>1015</v>
      </c>
      <c r="C2747" s="11" t="s">
        <v>1205</v>
      </c>
      <c r="D2747" s="9">
        <v>2</v>
      </c>
      <c r="E2747" s="9">
        <v>254</v>
      </c>
      <c r="F2747" s="10" t="s">
        <v>1066</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1.5" x14ac:dyDescent="0.25">
      <c r="A2748" s="12">
        <v>2731</v>
      </c>
      <c r="B2748" s="10" t="s">
        <v>1015</v>
      </c>
      <c r="C2748" s="11" t="s">
        <v>1206</v>
      </c>
      <c r="D2748" s="9"/>
      <c r="E2748" s="9">
        <v>328</v>
      </c>
      <c r="F2748" s="10" t="s">
        <v>1066</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1.5" x14ac:dyDescent="0.25">
      <c r="A2749" s="12">
        <v>2732</v>
      </c>
      <c r="B2749" s="10" t="s">
        <v>1015</v>
      </c>
      <c r="C2749" s="11" t="s">
        <v>1206</v>
      </c>
      <c r="D2749" s="9"/>
      <c r="E2749" s="9">
        <v>328</v>
      </c>
      <c r="F2749" s="10" t="s">
        <v>1066</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1.5" x14ac:dyDescent="0.25">
      <c r="A2750" s="12">
        <v>2733</v>
      </c>
      <c r="B2750" s="10" t="s">
        <v>1015</v>
      </c>
      <c r="C2750" s="11" t="s">
        <v>1206</v>
      </c>
      <c r="D2750" s="9"/>
      <c r="E2750" s="9">
        <v>328</v>
      </c>
      <c r="F2750" s="10" t="s">
        <v>1066</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1.5" x14ac:dyDescent="0.25">
      <c r="A2751" s="12">
        <v>2734</v>
      </c>
      <c r="B2751" s="10" t="s">
        <v>1015</v>
      </c>
      <c r="C2751" s="11" t="s">
        <v>1206</v>
      </c>
      <c r="D2751" s="9"/>
      <c r="E2751" s="9">
        <v>328</v>
      </c>
      <c r="F2751" s="10" t="s">
        <v>1066</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1.5" x14ac:dyDescent="0.25">
      <c r="A2752" s="12">
        <v>2735</v>
      </c>
      <c r="B2752" s="10" t="s">
        <v>1015</v>
      </c>
      <c r="C2752" s="11" t="s">
        <v>1206</v>
      </c>
      <c r="D2752" s="9"/>
      <c r="E2752" s="9">
        <v>328</v>
      </c>
      <c r="F2752" s="10" t="s">
        <v>1066</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1.5" x14ac:dyDescent="0.25">
      <c r="A2753" s="12">
        <v>2736</v>
      </c>
      <c r="B2753" s="10" t="s">
        <v>1015</v>
      </c>
      <c r="C2753" s="11" t="s">
        <v>1206</v>
      </c>
      <c r="D2753" s="9"/>
      <c r="E2753" s="9">
        <v>328</v>
      </c>
      <c r="F2753" s="10" t="s">
        <v>1066</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1.5" x14ac:dyDescent="0.25">
      <c r="A2754" s="12">
        <v>2737</v>
      </c>
      <c r="B2754" s="10" t="s">
        <v>1015</v>
      </c>
      <c r="C2754" s="11" t="s">
        <v>1206</v>
      </c>
      <c r="D2754" s="9"/>
      <c r="E2754" s="9">
        <v>328</v>
      </c>
      <c r="F2754" s="10" t="s">
        <v>1066</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1.5" x14ac:dyDescent="0.25">
      <c r="A2755" s="12">
        <v>2738</v>
      </c>
      <c r="B2755" s="10" t="s">
        <v>1015</v>
      </c>
      <c r="C2755" s="11" t="s">
        <v>1206</v>
      </c>
      <c r="D2755" s="9"/>
      <c r="E2755" s="9">
        <v>328</v>
      </c>
      <c r="F2755" s="10" t="s">
        <v>1066</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1.5" x14ac:dyDescent="0.25">
      <c r="A2756" s="12">
        <v>2739</v>
      </c>
      <c r="B2756" s="10" t="s">
        <v>1015</v>
      </c>
      <c r="C2756" s="11" t="s">
        <v>1206</v>
      </c>
      <c r="D2756" s="9"/>
      <c r="E2756" s="9">
        <v>328</v>
      </c>
      <c r="F2756" s="10" t="s">
        <v>1066</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1.5" x14ac:dyDescent="0.25">
      <c r="A2757" s="12">
        <v>2740</v>
      </c>
      <c r="B2757" s="10" t="s">
        <v>1015</v>
      </c>
      <c r="C2757" s="11" t="s">
        <v>1206</v>
      </c>
      <c r="D2757" s="9"/>
      <c r="E2757" s="9">
        <v>328</v>
      </c>
      <c r="F2757" s="10" t="s">
        <v>1066</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1.5" x14ac:dyDescent="0.25">
      <c r="A2758" s="12">
        <v>2741</v>
      </c>
      <c r="B2758" s="10" t="s">
        <v>1015</v>
      </c>
      <c r="C2758" s="11" t="s">
        <v>1206</v>
      </c>
      <c r="D2758" s="9"/>
      <c r="E2758" s="9">
        <v>328</v>
      </c>
      <c r="F2758" s="10" t="s">
        <v>1066</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1.5" x14ac:dyDescent="0.25">
      <c r="A2759" s="12">
        <v>2742</v>
      </c>
      <c r="B2759" s="10" t="s">
        <v>1015</v>
      </c>
      <c r="C2759" s="11" t="s">
        <v>1206</v>
      </c>
      <c r="D2759" s="9"/>
      <c r="E2759" s="9">
        <v>328</v>
      </c>
      <c r="F2759" s="10" t="s">
        <v>1066</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1.5" x14ac:dyDescent="0.25">
      <c r="A2760" s="12">
        <v>2743</v>
      </c>
      <c r="B2760" s="10" t="s">
        <v>1015</v>
      </c>
      <c r="C2760" s="11" t="s">
        <v>1206</v>
      </c>
      <c r="D2760" s="9"/>
      <c r="E2760" s="9">
        <v>328</v>
      </c>
      <c r="F2760" s="10" t="s">
        <v>1066</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1.5" x14ac:dyDescent="0.25">
      <c r="A2761" s="12">
        <v>2744</v>
      </c>
      <c r="B2761" s="10" t="s">
        <v>1015</v>
      </c>
      <c r="C2761" s="11" t="s">
        <v>1206</v>
      </c>
      <c r="D2761" s="9"/>
      <c r="E2761" s="9">
        <v>328</v>
      </c>
      <c r="F2761" s="10" t="s">
        <v>1066</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1.5" x14ac:dyDescent="0.25">
      <c r="A2762" s="12">
        <v>2745</v>
      </c>
      <c r="B2762" s="10" t="s">
        <v>1015</v>
      </c>
      <c r="C2762" s="11" t="s">
        <v>1206</v>
      </c>
      <c r="D2762" s="9"/>
      <c r="E2762" s="9">
        <v>328</v>
      </c>
      <c r="F2762" s="10" t="s">
        <v>1066</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1.5" x14ac:dyDescent="0.25">
      <c r="A2763" s="12">
        <v>2746</v>
      </c>
      <c r="B2763" s="10" t="s">
        <v>1015</v>
      </c>
      <c r="C2763" s="11" t="s">
        <v>1207</v>
      </c>
      <c r="D2763" s="9"/>
      <c r="E2763" s="9">
        <v>600</v>
      </c>
      <c r="F2763" s="10" t="s">
        <v>1066</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1.5" x14ac:dyDescent="0.25">
      <c r="A2764" s="12">
        <v>2747</v>
      </c>
      <c r="B2764" s="10" t="s">
        <v>1015</v>
      </c>
      <c r="C2764" s="11" t="s">
        <v>1207</v>
      </c>
      <c r="D2764" s="9"/>
      <c r="E2764" s="9">
        <v>600</v>
      </c>
      <c r="F2764" s="10" t="s">
        <v>1066</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1.5" x14ac:dyDescent="0.25">
      <c r="A2765" s="12">
        <v>2748</v>
      </c>
      <c r="B2765" s="10" t="s">
        <v>1015</v>
      </c>
      <c r="C2765" s="11" t="s">
        <v>1207</v>
      </c>
      <c r="D2765" s="9"/>
      <c r="E2765" s="9">
        <v>600</v>
      </c>
      <c r="F2765" s="10" t="s">
        <v>1066</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1.5" x14ac:dyDescent="0.25">
      <c r="A2766" s="12">
        <v>2749</v>
      </c>
      <c r="B2766" s="10" t="s">
        <v>1015</v>
      </c>
      <c r="C2766" s="11" t="s">
        <v>1207</v>
      </c>
      <c r="D2766" s="9"/>
      <c r="E2766" s="9">
        <v>600</v>
      </c>
      <c r="F2766" s="10" t="s">
        <v>1066</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1.5" x14ac:dyDescent="0.25">
      <c r="A2767" s="12">
        <v>2750</v>
      </c>
      <c r="B2767" s="10" t="s">
        <v>1015</v>
      </c>
      <c r="C2767" s="11" t="s">
        <v>1207</v>
      </c>
      <c r="D2767" s="9"/>
      <c r="E2767" s="9">
        <v>600</v>
      </c>
      <c r="F2767" s="10" t="s">
        <v>1066</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1.5" x14ac:dyDescent="0.25">
      <c r="A2768" s="12">
        <v>2751</v>
      </c>
      <c r="B2768" s="10" t="s">
        <v>1015</v>
      </c>
      <c r="C2768" s="11" t="s">
        <v>1207</v>
      </c>
      <c r="D2768" s="9"/>
      <c r="E2768" s="9">
        <v>600</v>
      </c>
      <c r="F2768" s="10" t="s">
        <v>1066</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1.5" x14ac:dyDescent="0.25">
      <c r="A2769" s="12">
        <v>2752</v>
      </c>
      <c r="B2769" s="10" t="s">
        <v>1015</v>
      </c>
      <c r="C2769" s="11" t="s">
        <v>1207</v>
      </c>
      <c r="D2769" s="9"/>
      <c r="E2769" s="9">
        <v>600</v>
      </c>
      <c r="F2769" s="10" t="s">
        <v>1066</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1.5" x14ac:dyDescent="0.25">
      <c r="A2770" s="12">
        <v>2753</v>
      </c>
      <c r="B2770" s="10" t="s">
        <v>1015</v>
      </c>
      <c r="C2770" s="11" t="s">
        <v>1207</v>
      </c>
      <c r="D2770" s="9"/>
      <c r="E2770" s="9">
        <v>600</v>
      </c>
      <c r="F2770" s="10" t="s">
        <v>1066</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1.5" x14ac:dyDescent="0.25">
      <c r="A2771" s="12">
        <v>2754</v>
      </c>
      <c r="B2771" s="10" t="s">
        <v>1015</v>
      </c>
      <c r="C2771" s="11" t="s">
        <v>1207</v>
      </c>
      <c r="D2771" s="9"/>
      <c r="E2771" s="9">
        <v>600</v>
      </c>
      <c r="F2771" s="10" t="s">
        <v>1066</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1.5" x14ac:dyDescent="0.25">
      <c r="A2772" s="12">
        <v>2755</v>
      </c>
      <c r="B2772" s="10" t="s">
        <v>1015</v>
      </c>
      <c r="C2772" s="11" t="s">
        <v>1207</v>
      </c>
      <c r="D2772" s="9"/>
      <c r="E2772" s="9">
        <v>600</v>
      </c>
      <c r="F2772" s="10" t="s">
        <v>1066</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1.5" x14ac:dyDescent="0.25">
      <c r="A2773" s="12">
        <v>2756</v>
      </c>
      <c r="B2773" s="10" t="s">
        <v>1015</v>
      </c>
      <c r="C2773" s="11" t="s">
        <v>1207</v>
      </c>
      <c r="D2773" s="9"/>
      <c r="E2773" s="9">
        <v>600</v>
      </c>
      <c r="F2773" s="10" t="s">
        <v>1066</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1.5" x14ac:dyDescent="0.25">
      <c r="A2774" s="12">
        <v>2757</v>
      </c>
      <c r="B2774" s="10" t="s">
        <v>1015</v>
      </c>
      <c r="C2774" s="11" t="s">
        <v>1207</v>
      </c>
      <c r="D2774" s="9"/>
      <c r="E2774" s="9">
        <v>600</v>
      </c>
      <c r="F2774" s="10" t="s">
        <v>1066</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1.5" x14ac:dyDescent="0.25">
      <c r="A2775" s="12">
        <v>2758</v>
      </c>
      <c r="B2775" s="10" t="s">
        <v>1015</v>
      </c>
      <c r="C2775" s="11" t="s">
        <v>1207</v>
      </c>
      <c r="D2775" s="9"/>
      <c r="E2775" s="9">
        <v>600</v>
      </c>
      <c r="F2775" s="10" t="s">
        <v>1066</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1.5" x14ac:dyDescent="0.25">
      <c r="A2776" s="12">
        <v>2759</v>
      </c>
      <c r="B2776" s="10" t="s">
        <v>1015</v>
      </c>
      <c r="C2776" s="11" t="s">
        <v>1207</v>
      </c>
      <c r="D2776" s="9"/>
      <c r="E2776" s="9">
        <v>600</v>
      </c>
      <c r="F2776" s="10" t="s">
        <v>1066</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1.5" x14ac:dyDescent="0.25">
      <c r="A2777" s="12">
        <v>2760</v>
      </c>
      <c r="B2777" s="10" t="s">
        <v>1015</v>
      </c>
      <c r="C2777" s="11" t="s">
        <v>1207</v>
      </c>
      <c r="D2777" s="9"/>
      <c r="E2777" s="9">
        <v>600</v>
      </c>
      <c r="F2777" s="10" t="s">
        <v>1066</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1.5" x14ac:dyDescent="0.25">
      <c r="A2778" s="12">
        <v>2761</v>
      </c>
      <c r="B2778" s="10" t="s">
        <v>1015</v>
      </c>
      <c r="C2778" s="11" t="s">
        <v>1208</v>
      </c>
      <c r="D2778" s="9"/>
      <c r="E2778" s="9">
        <v>604</v>
      </c>
      <c r="F2778" s="10" t="s">
        <v>1066</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1.5" x14ac:dyDescent="0.25">
      <c r="A2779" s="12">
        <v>2762</v>
      </c>
      <c r="B2779" s="10" t="s">
        <v>1015</v>
      </c>
      <c r="C2779" s="11" t="s">
        <v>1208</v>
      </c>
      <c r="D2779" s="9"/>
      <c r="E2779" s="9">
        <v>604</v>
      </c>
      <c r="F2779" s="10" t="s">
        <v>1066</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1.5" x14ac:dyDescent="0.25">
      <c r="A2780" s="12">
        <v>2763</v>
      </c>
      <c r="B2780" s="10" t="s">
        <v>1015</v>
      </c>
      <c r="C2780" s="11" t="s">
        <v>1208</v>
      </c>
      <c r="D2780" s="9"/>
      <c r="E2780" s="9">
        <v>604</v>
      </c>
      <c r="F2780" s="10" t="s">
        <v>1066</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1.5" x14ac:dyDescent="0.25">
      <c r="A2781" s="12">
        <v>2764</v>
      </c>
      <c r="B2781" s="10" t="s">
        <v>1015</v>
      </c>
      <c r="C2781" s="11" t="s">
        <v>1208</v>
      </c>
      <c r="D2781" s="9"/>
      <c r="E2781" s="9">
        <v>604</v>
      </c>
      <c r="F2781" s="10" t="s">
        <v>1066</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1.5" x14ac:dyDescent="0.25">
      <c r="A2782" s="12">
        <v>2765</v>
      </c>
      <c r="B2782" s="10" t="s">
        <v>1015</v>
      </c>
      <c r="C2782" s="11" t="s">
        <v>1208</v>
      </c>
      <c r="D2782" s="9"/>
      <c r="E2782" s="9">
        <v>604</v>
      </c>
      <c r="F2782" s="10" t="s">
        <v>1066</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1.5" x14ac:dyDescent="0.25">
      <c r="A2783" s="12">
        <v>2766</v>
      </c>
      <c r="B2783" s="10" t="s">
        <v>1015</v>
      </c>
      <c r="C2783" s="11" t="s">
        <v>1208</v>
      </c>
      <c r="D2783" s="9"/>
      <c r="E2783" s="9">
        <v>604</v>
      </c>
      <c r="F2783" s="10" t="s">
        <v>1066</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1.5" x14ac:dyDescent="0.25">
      <c r="A2784" s="12">
        <v>2767</v>
      </c>
      <c r="B2784" s="10" t="s">
        <v>1015</v>
      </c>
      <c r="C2784" s="11" t="s">
        <v>1208</v>
      </c>
      <c r="D2784" s="9"/>
      <c r="E2784" s="9">
        <v>604</v>
      </c>
      <c r="F2784" s="10" t="s">
        <v>1066</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1.5" x14ac:dyDescent="0.25">
      <c r="A2785" s="12">
        <v>2768</v>
      </c>
      <c r="B2785" s="10" t="s">
        <v>1015</v>
      </c>
      <c r="C2785" s="11" t="s">
        <v>1208</v>
      </c>
      <c r="D2785" s="9"/>
      <c r="E2785" s="9">
        <v>604</v>
      </c>
      <c r="F2785" s="10" t="s">
        <v>1066</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1.5" x14ac:dyDescent="0.25">
      <c r="A2786" s="12">
        <v>2769</v>
      </c>
      <c r="B2786" s="10" t="s">
        <v>1015</v>
      </c>
      <c r="C2786" s="11" t="s">
        <v>1208</v>
      </c>
      <c r="D2786" s="9"/>
      <c r="E2786" s="9">
        <v>604</v>
      </c>
      <c r="F2786" s="10" t="s">
        <v>1066</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1.5" x14ac:dyDescent="0.25">
      <c r="A2787" s="12">
        <v>2770</v>
      </c>
      <c r="B2787" s="10" t="s">
        <v>1015</v>
      </c>
      <c r="C2787" s="11" t="s">
        <v>1208</v>
      </c>
      <c r="D2787" s="9"/>
      <c r="E2787" s="9">
        <v>604</v>
      </c>
      <c r="F2787" s="10" t="s">
        <v>1066</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1.5" x14ac:dyDescent="0.25">
      <c r="A2788" s="12">
        <v>2771</v>
      </c>
      <c r="B2788" s="10" t="s">
        <v>1015</v>
      </c>
      <c r="C2788" s="11" t="s">
        <v>1208</v>
      </c>
      <c r="D2788" s="9"/>
      <c r="E2788" s="9">
        <v>604</v>
      </c>
      <c r="F2788" s="10" t="s">
        <v>1066</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1.5" x14ac:dyDescent="0.25">
      <c r="A2789" s="12">
        <v>2772</v>
      </c>
      <c r="B2789" s="10" t="s">
        <v>1015</v>
      </c>
      <c r="C2789" s="11" t="s">
        <v>1208</v>
      </c>
      <c r="D2789" s="9"/>
      <c r="E2789" s="9">
        <v>604</v>
      </c>
      <c r="F2789" s="10" t="s">
        <v>1066</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1.5" x14ac:dyDescent="0.25">
      <c r="A2790" s="12">
        <v>2773</v>
      </c>
      <c r="B2790" s="10" t="s">
        <v>1015</v>
      </c>
      <c r="C2790" s="11" t="s">
        <v>1208</v>
      </c>
      <c r="D2790" s="9"/>
      <c r="E2790" s="9">
        <v>604</v>
      </c>
      <c r="F2790" s="10" t="s">
        <v>1066</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1.5" x14ac:dyDescent="0.25">
      <c r="A2791" s="12">
        <v>2774</v>
      </c>
      <c r="B2791" s="10" t="s">
        <v>1015</v>
      </c>
      <c r="C2791" s="11" t="s">
        <v>1208</v>
      </c>
      <c r="D2791" s="9"/>
      <c r="E2791" s="9">
        <v>604</v>
      </c>
      <c r="F2791" s="10" t="s">
        <v>1066</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1.5" x14ac:dyDescent="0.25">
      <c r="A2792" s="12">
        <v>2775</v>
      </c>
      <c r="B2792" s="10" t="s">
        <v>1015</v>
      </c>
      <c r="C2792" s="11" t="s">
        <v>1208</v>
      </c>
      <c r="D2792" s="9"/>
      <c r="E2792" s="9">
        <v>604</v>
      </c>
      <c r="F2792" s="10" t="s">
        <v>1066</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1.5" x14ac:dyDescent="0.25">
      <c r="A2793" s="12">
        <v>2776</v>
      </c>
      <c r="B2793" s="10" t="s">
        <v>1015</v>
      </c>
      <c r="C2793" s="11" t="s">
        <v>1209</v>
      </c>
      <c r="D2793" s="9"/>
      <c r="E2793" s="9">
        <v>740</v>
      </c>
      <c r="F2793" s="10" t="s">
        <v>1066</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1.5" x14ac:dyDescent="0.25">
      <c r="A2794" s="12">
        <v>2777</v>
      </c>
      <c r="B2794" s="10" t="s">
        <v>1015</v>
      </c>
      <c r="C2794" s="11" t="s">
        <v>1209</v>
      </c>
      <c r="D2794" s="9"/>
      <c r="E2794" s="9">
        <v>740</v>
      </c>
      <c r="F2794" s="10" t="s">
        <v>1066</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1.5" x14ac:dyDescent="0.25">
      <c r="A2795" s="12">
        <v>2778</v>
      </c>
      <c r="B2795" s="10" t="s">
        <v>1015</v>
      </c>
      <c r="C2795" s="11" t="s">
        <v>1209</v>
      </c>
      <c r="D2795" s="9"/>
      <c r="E2795" s="9">
        <v>740</v>
      </c>
      <c r="F2795" s="10" t="s">
        <v>1066</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1.5" x14ac:dyDescent="0.25">
      <c r="A2796" s="12">
        <v>2779</v>
      </c>
      <c r="B2796" s="10" t="s">
        <v>1015</v>
      </c>
      <c r="C2796" s="11" t="s">
        <v>1209</v>
      </c>
      <c r="D2796" s="9"/>
      <c r="E2796" s="9">
        <v>740</v>
      </c>
      <c r="F2796" s="10" t="s">
        <v>1066</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1.5" x14ac:dyDescent="0.25">
      <c r="A2797" s="12">
        <v>2780</v>
      </c>
      <c r="B2797" s="10" t="s">
        <v>1015</v>
      </c>
      <c r="C2797" s="11" t="s">
        <v>1209</v>
      </c>
      <c r="D2797" s="9"/>
      <c r="E2797" s="9">
        <v>740</v>
      </c>
      <c r="F2797" s="10" t="s">
        <v>1066</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1.5" x14ac:dyDescent="0.25">
      <c r="A2798" s="12">
        <v>2781</v>
      </c>
      <c r="B2798" s="10" t="s">
        <v>1015</v>
      </c>
      <c r="C2798" s="11" t="s">
        <v>1209</v>
      </c>
      <c r="D2798" s="9"/>
      <c r="E2798" s="9">
        <v>740</v>
      </c>
      <c r="F2798" s="10" t="s">
        <v>1066</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1.5" x14ac:dyDescent="0.25">
      <c r="A2799" s="12">
        <v>2782</v>
      </c>
      <c r="B2799" s="10" t="s">
        <v>1015</v>
      </c>
      <c r="C2799" s="11" t="s">
        <v>1209</v>
      </c>
      <c r="D2799" s="9"/>
      <c r="E2799" s="9">
        <v>740</v>
      </c>
      <c r="F2799" s="10" t="s">
        <v>1066</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1.5" x14ac:dyDescent="0.25">
      <c r="A2800" s="12">
        <v>2783</v>
      </c>
      <c r="B2800" s="10" t="s">
        <v>1015</v>
      </c>
      <c r="C2800" s="11" t="s">
        <v>1209</v>
      </c>
      <c r="D2800" s="9"/>
      <c r="E2800" s="9">
        <v>740</v>
      </c>
      <c r="F2800" s="10" t="s">
        <v>1066</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1.5" x14ac:dyDescent="0.25">
      <c r="A2801" s="12">
        <v>2784</v>
      </c>
      <c r="B2801" s="10" t="s">
        <v>1015</v>
      </c>
      <c r="C2801" s="11" t="s">
        <v>1209</v>
      </c>
      <c r="D2801" s="9"/>
      <c r="E2801" s="9">
        <v>740</v>
      </c>
      <c r="F2801" s="10" t="s">
        <v>1066</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1.5" x14ac:dyDescent="0.25">
      <c r="A2802" s="12">
        <v>2785</v>
      </c>
      <c r="B2802" s="10" t="s">
        <v>1015</v>
      </c>
      <c r="C2802" s="11" t="s">
        <v>1209</v>
      </c>
      <c r="D2802" s="9"/>
      <c r="E2802" s="9">
        <v>740</v>
      </c>
      <c r="F2802" s="10" t="s">
        <v>1066</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1.5" x14ac:dyDescent="0.25">
      <c r="A2803" s="12">
        <v>2786</v>
      </c>
      <c r="B2803" s="10" t="s">
        <v>1015</v>
      </c>
      <c r="C2803" s="11" t="s">
        <v>1209</v>
      </c>
      <c r="D2803" s="9"/>
      <c r="E2803" s="9">
        <v>740</v>
      </c>
      <c r="F2803" s="10" t="s">
        <v>1066</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1.5" x14ac:dyDescent="0.25">
      <c r="A2804" s="12">
        <v>2787</v>
      </c>
      <c r="B2804" s="10" t="s">
        <v>1015</v>
      </c>
      <c r="C2804" s="11" t="s">
        <v>1209</v>
      </c>
      <c r="D2804" s="9"/>
      <c r="E2804" s="9">
        <v>740</v>
      </c>
      <c r="F2804" s="10" t="s">
        <v>1066</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1.5" x14ac:dyDescent="0.25">
      <c r="A2805" s="12">
        <v>2788</v>
      </c>
      <c r="B2805" s="10" t="s">
        <v>1015</v>
      </c>
      <c r="C2805" s="11" t="s">
        <v>1209</v>
      </c>
      <c r="D2805" s="9"/>
      <c r="E2805" s="9">
        <v>740</v>
      </c>
      <c r="F2805" s="10" t="s">
        <v>1066</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1.5" x14ac:dyDescent="0.25">
      <c r="A2806" s="12">
        <v>2789</v>
      </c>
      <c r="B2806" s="10" t="s">
        <v>1015</v>
      </c>
      <c r="C2806" s="11" t="s">
        <v>1209</v>
      </c>
      <c r="D2806" s="9"/>
      <c r="E2806" s="9">
        <v>740</v>
      </c>
      <c r="F2806" s="10" t="s">
        <v>1066</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1.5" x14ac:dyDescent="0.25">
      <c r="A2807" s="12">
        <v>2790</v>
      </c>
      <c r="B2807" s="10" t="s">
        <v>1015</v>
      </c>
      <c r="C2807" s="11" t="s">
        <v>1209</v>
      </c>
      <c r="D2807" s="9"/>
      <c r="E2807" s="9">
        <v>740</v>
      </c>
      <c r="F2807" s="10" t="s">
        <v>1066</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1.5" x14ac:dyDescent="0.25">
      <c r="A2808" s="12">
        <v>2791</v>
      </c>
      <c r="B2808" s="10" t="s">
        <v>1015</v>
      </c>
      <c r="C2808" s="11" t="s">
        <v>1210</v>
      </c>
      <c r="D2808" s="9"/>
      <c r="E2808" s="9">
        <v>858</v>
      </c>
      <c r="F2808" s="10" t="s">
        <v>1066</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1.5" x14ac:dyDescent="0.25">
      <c r="A2809" s="12">
        <v>2792</v>
      </c>
      <c r="B2809" s="10" t="s">
        <v>1015</v>
      </c>
      <c r="C2809" s="11" t="s">
        <v>1210</v>
      </c>
      <c r="D2809" s="9"/>
      <c r="E2809" s="9">
        <v>858</v>
      </c>
      <c r="F2809" s="10" t="s">
        <v>1066</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1.5" x14ac:dyDescent="0.25">
      <c r="A2810" s="12">
        <v>2793</v>
      </c>
      <c r="B2810" s="10" t="s">
        <v>1015</v>
      </c>
      <c r="C2810" s="11" t="s">
        <v>1210</v>
      </c>
      <c r="D2810" s="9"/>
      <c r="E2810" s="9">
        <v>858</v>
      </c>
      <c r="F2810" s="10" t="s">
        <v>1066</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1.5" x14ac:dyDescent="0.25">
      <c r="A2811" s="12">
        <v>2794</v>
      </c>
      <c r="B2811" s="10" t="s">
        <v>1015</v>
      </c>
      <c r="C2811" s="11" t="s">
        <v>1210</v>
      </c>
      <c r="D2811" s="9"/>
      <c r="E2811" s="9">
        <v>858</v>
      </c>
      <c r="F2811" s="10" t="s">
        <v>1066</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1.5" x14ac:dyDescent="0.25">
      <c r="A2812" s="12">
        <v>2795</v>
      </c>
      <c r="B2812" s="10" t="s">
        <v>1015</v>
      </c>
      <c r="C2812" s="11" t="s">
        <v>1210</v>
      </c>
      <c r="D2812" s="9"/>
      <c r="E2812" s="9">
        <v>858</v>
      </c>
      <c r="F2812" s="10" t="s">
        <v>1066</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1.5" x14ac:dyDescent="0.25">
      <c r="A2813" s="12">
        <v>2796</v>
      </c>
      <c r="B2813" s="10" t="s">
        <v>1015</v>
      </c>
      <c r="C2813" s="11" t="s">
        <v>1210</v>
      </c>
      <c r="D2813" s="9"/>
      <c r="E2813" s="9">
        <v>858</v>
      </c>
      <c r="F2813" s="10" t="s">
        <v>1066</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1.5" x14ac:dyDescent="0.25">
      <c r="A2814" s="12">
        <v>2797</v>
      </c>
      <c r="B2814" s="10" t="s">
        <v>1015</v>
      </c>
      <c r="C2814" s="11" t="s">
        <v>1210</v>
      </c>
      <c r="D2814" s="9"/>
      <c r="E2814" s="9">
        <v>858</v>
      </c>
      <c r="F2814" s="10" t="s">
        <v>1066</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1.5" x14ac:dyDescent="0.25">
      <c r="A2815" s="12">
        <v>2798</v>
      </c>
      <c r="B2815" s="10" t="s">
        <v>1015</v>
      </c>
      <c r="C2815" s="11" t="s">
        <v>1210</v>
      </c>
      <c r="D2815" s="9"/>
      <c r="E2815" s="9">
        <v>858</v>
      </c>
      <c r="F2815" s="10" t="s">
        <v>1066</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1.5" x14ac:dyDescent="0.25">
      <c r="A2816" s="12">
        <v>2799</v>
      </c>
      <c r="B2816" s="10" t="s">
        <v>1015</v>
      </c>
      <c r="C2816" s="11" t="s">
        <v>1210</v>
      </c>
      <c r="D2816" s="9"/>
      <c r="E2816" s="9">
        <v>858</v>
      </c>
      <c r="F2816" s="10" t="s">
        <v>1066</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1.5" x14ac:dyDescent="0.25">
      <c r="A2817" s="12">
        <v>2800</v>
      </c>
      <c r="B2817" s="10" t="s">
        <v>1015</v>
      </c>
      <c r="C2817" s="11" t="s">
        <v>1210</v>
      </c>
      <c r="D2817" s="9"/>
      <c r="E2817" s="9">
        <v>858</v>
      </c>
      <c r="F2817" s="10" t="s">
        <v>1066</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1.5" x14ac:dyDescent="0.25">
      <c r="A2818" s="12">
        <v>2801</v>
      </c>
      <c r="B2818" s="10" t="s">
        <v>1015</v>
      </c>
      <c r="C2818" s="11" t="s">
        <v>1210</v>
      </c>
      <c r="D2818" s="9"/>
      <c r="E2818" s="9">
        <v>858</v>
      </c>
      <c r="F2818" s="10" t="s">
        <v>1066</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1.5" x14ac:dyDescent="0.25">
      <c r="A2819" s="12">
        <v>2802</v>
      </c>
      <c r="B2819" s="10" t="s">
        <v>1015</v>
      </c>
      <c r="C2819" s="11" t="s">
        <v>1210</v>
      </c>
      <c r="D2819" s="9"/>
      <c r="E2819" s="9">
        <v>858</v>
      </c>
      <c r="F2819" s="10" t="s">
        <v>1066</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1.5" x14ac:dyDescent="0.25">
      <c r="A2820" s="12">
        <v>2803</v>
      </c>
      <c r="B2820" s="10" t="s">
        <v>1015</v>
      </c>
      <c r="C2820" s="11" t="s">
        <v>1210</v>
      </c>
      <c r="D2820" s="9"/>
      <c r="E2820" s="9">
        <v>858</v>
      </c>
      <c r="F2820" s="10" t="s">
        <v>1066</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1.5" x14ac:dyDescent="0.25">
      <c r="A2821" s="12">
        <v>2804</v>
      </c>
      <c r="B2821" s="10" t="s">
        <v>1015</v>
      </c>
      <c r="C2821" s="11" t="s">
        <v>1210</v>
      </c>
      <c r="D2821" s="9"/>
      <c r="E2821" s="9">
        <v>858</v>
      </c>
      <c r="F2821" s="10" t="s">
        <v>1066</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1.5" x14ac:dyDescent="0.25">
      <c r="A2822" s="12">
        <v>2805</v>
      </c>
      <c r="B2822" s="10" t="s">
        <v>1015</v>
      </c>
      <c r="C2822" s="11" t="s">
        <v>1210</v>
      </c>
      <c r="D2822" s="9"/>
      <c r="E2822" s="9">
        <v>858</v>
      </c>
      <c r="F2822" s="10" t="s">
        <v>1066</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1.5" x14ac:dyDescent="0.25">
      <c r="A2823" s="12">
        <v>2806</v>
      </c>
      <c r="B2823" s="10" t="s">
        <v>1015</v>
      </c>
      <c r="C2823" s="11" t="s">
        <v>1211</v>
      </c>
      <c r="D2823" s="9"/>
      <c r="E2823" s="9">
        <v>862</v>
      </c>
      <c r="F2823" s="10" t="s">
        <v>1066</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1.5" x14ac:dyDescent="0.25">
      <c r="A2824" s="12">
        <v>2807</v>
      </c>
      <c r="B2824" s="10" t="s">
        <v>1015</v>
      </c>
      <c r="C2824" s="11" t="s">
        <v>1211</v>
      </c>
      <c r="D2824" s="9"/>
      <c r="E2824" s="9">
        <v>862</v>
      </c>
      <c r="F2824" s="10" t="s">
        <v>1066</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1.5" x14ac:dyDescent="0.25">
      <c r="A2825" s="12">
        <v>2808</v>
      </c>
      <c r="B2825" s="10" t="s">
        <v>1015</v>
      </c>
      <c r="C2825" s="11" t="s">
        <v>1211</v>
      </c>
      <c r="D2825" s="9"/>
      <c r="E2825" s="9">
        <v>862</v>
      </c>
      <c r="F2825" s="10" t="s">
        <v>1066</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1.5" x14ac:dyDescent="0.25">
      <c r="A2826" s="12">
        <v>2809</v>
      </c>
      <c r="B2826" s="10" t="s">
        <v>1015</v>
      </c>
      <c r="C2826" s="11" t="s">
        <v>1211</v>
      </c>
      <c r="D2826" s="9"/>
      <c r="E2826" s="9">
        <v>862</v>
      </c>
      <c r="F2826" s="10" t="s">
        <v>1066</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1.5" x14ac:dyDescent="0.25">
      <c r="A2827" s="12">
        <v>2810</v>
      </c>
      <c r="B2827" s="10" t="s">
        <v>1015</v>
      </c>
      <c r="C2827" s="11" t="s">
        <v>1211</v>
      </c>
      <c r="D2827" s="9"/>
      <c r="E2827" s="9">
        <v>862</v>
      </c>
      <c r="F2827" s="10" t="s">
        <v>1066</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1.5" x14ac:dyDescent="0.25">
      <c r="A2828" s="12">
        <v>2811</v>
      </c>
      <c r="B2828" s="10" t="s">
        <v>1015</v>
      </c>
      <c r="C2828" s="11" t="s">
        <v>1211</v>
      </c>
      <c r="D2828" s="9"/>
      <c r="E2828" s="9">
        <v>862</v>
      </c>
      <c r="F2828" s="10" t="s">
        <v>1066</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1.5" x14ac:dyDescent="0.25">
      <c r="A2829" s="12">
        <v>2812</v>
      </c>
      <c r="B2829" s="10" t="s">
        <v>1015</v>
      </c>
      <c r="C2829" s="11" t="s">
        <v>1211</v>
      </c>
      <c r="D2829" s="9"/>
      <c r="E2829" s="9">
        <v>862</v>
      </c>
      <c r="F2829" s="10" t="s">
        <v>1066</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1.5" x14ac:dyDescent="0.25">
      <c r="A2830" s="12">
        <v>2813</v>
      </c>
      <c r="B2830" s="10" t="s">
        <v>1015</v>
      </c>
      <c r="C2830" s="11" t="s">
        <v>1211</v>
      </c>
      <c r="D2830" s="9"/>
      <c r="E2830" s="9">
        <v>862</v>
      </c>
      <c r="F2830" s="10" t="s">
        <v>1066</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1.5" x14ac:dyDescent="0.25">
      <c r="A2831" s="12">
        <v>2814</v>
      </c>
      <c r="B2831" s="10" t="s">
        <v>1015</v>
      </c>
      <c r="C2831" s="11" t="s">
        <v>1211</v>
      </c>
      <c r="D2831" s="9"/>
      <c r="E2831" s="9">
        <v>862</v>
      </c>
      <c r="F2831" s="10" t="s">
        <v>1066</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1.5" x14ac:dyDescent="0.25">
      <c r="A2832" s="12">
        <v>2815</v>
      </c>
      <c r="B2832" s="10" t="s">
        <v>1015</v>
      </c>
      <c r="C2832" s="11" t="s">
        <v>1211</v>
      </c>
      <c r="D2832" s="9"/>
      <c r="E2832" s="9">
        <v>862</v>
      </c>
      <c r="F2832" s="10" t="s">
        <v>1066</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1.5" x14ac:dyDescent="0.25">
      <c r="A2833" s="12">
        <v>2816</v>
      </c>
      <c r="B2833" s="10" t="s">
        <v>1015</v>
      </c>
      <c r="C2833" s="11" t="s">
        <v>1211</v>
      </c>
      <c r="D2833" s="9"/>
      <c r="E2833" s="9">
        <v>862</v>
      </c>
      <c r="F2833" s="10" t="s">
        <v>1066</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1.5" x14ac:dyDescent="0.25">
      <c r="A2834" s="12">
        <v>2817</v>
      </c>
      <c r="B2834" s="10" t="s">
        <v>1015</v>
      </c>
      <c r="C2834" s="11" t="s">
        <v>1211</v>
      </c>
      <c r="D2834" s="9"/>
      <c r="E2834" s="9">
        <v>862</v>
      </c>
      <c r="F2834" s="10" t="s">
        <v>1066</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1.5" x14ac:dyDescent="0.25">
      <c r="A2835" s="12">
        <v>2818</v>
      </c>
      <c r="B2835" s="10" t="s">
        <v>1015</v>
      </c>
      <c r="C2835" s="11" t="s">
        <v>1211</v>
      </c>
      <c r="D2835" s="9"/>
      <c r="E2835" s="9">
        <v>862</v>
      </c>
      <c r="F2835" s="10" t="s">
        <v>1066</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1.5" x14ac:dyDescent="0.25">
      <c r="A2836" s="12">
        <v>2819</v>
      </c>
      <c r="B2836" s="10" t="s">
        <v>1015</v>
      </c>
      <c r="C2836" s="11" t="s">
        <v>1211</v>
      </c>
      <c r="D2836" s="9"/>
      <c r="E2836" s="9">
        <v>862</v>
      </c>
      <c r="F2836" s="10" t="s">
        <v>1066</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1.5" x14ac:dyDescent="0.25">
      <c r="A2837" s="12">
        <v>2820</v>
      </c>
      <c r="B2837" s="10" t="s">
        <v>1015</v>
      </c>
      <c r="C2837" s="11" t="s">
        <v>1211</v>
      </c>
      <c r="D2837" s="9"/>
      <c r="E2837" s="9">
        <v>862</v>
      </c>
      <c r="F2837" s="10" t="s">
        <v>1066</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1.5" x14ac:dyDescent="0.25">
      <c r="A2838" s="28">
        <v>2821</v>
      </c>
      <c r="B2838" s="26" t="s">
        <v>1015</v>
      </c>
      <c r="C2838" s="27" t="s">
        <v>1212</v>
      </c>
      <c r="D2838" s="25"/>
      <c r="E2838" s="25">
        <v>927</v>
      </c>
      <c r="F2838" s="26" t="s">
        <v>1063</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1.5" x14ac:dyDescent="0.25">
      <c r="A2839" s="28">
        <v>2822</v>
      </c>
      <c r="B2839" s="26" t="s">
        <v>1015</v>
      </c>
      <c r="C2839" s="27" t="s">
        <v>1212</v>
      </c>
      <c r="D2839" s="25"/>
      <c r="E2839" s="25">
        <v>927</v>
      </c>
      <c r="F2839" s="26" t="s">
        <v>1063</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1.5" x14ac:dyDescent="0.25">
      <c r="A2840" s="28">
        <v>2823</v>
      </c>
      <c r="B2840" s="26" t="s">
        <v>1015</v>
      </c>
      <c r="C2840" s="27" t="s">
        <v>1212</v>
      </c>
      <c r="D2840" s="25"/>
      <c r="E2840" s="25">
        <v>927</v>
      </c>
      <c r="F2840" s="26" t="s">
        <v>1063</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1.5" x14ac:dyDescent="0.25">
      <c r="A2841" s="28">
        <v>2824</v>
      </c>
      <c r="B2841" s="26" t="s">
        <v>1015</v>
      </c>
      <c r="C2841" s="27" t="s">
        <v>1212</v>
      </c>
      <c r="D2841" s="25"/>
      <c r="E2841" s="25">
        <v>927</v>
      </c>
      <c r="F2841" s="26" t="s">
        <v>1063</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1.5" x14ac:dyDescent="0.25">
      <c r="A2842" s="28">
        <v>2825</v>
      </c>
      <c r="B2842" s="26" t="s">
        <v>1015</v>
      </c>
      <c r="C2842" s="27" t="s">
        <v>1212</v>
      </c>
      <c r="D2842" s="25"/>
      <c r="E2842" s="25">
        <v>927</v>
      </c>
      <c r="F2842" s="26" t="s">
        <v>1063</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1.5" x14ac:dyDescent="0.25">
      <c r="A2843" s="28">
        <v>2826</v>
      </c>
      <c r="B2843" s="26" t="s">
        <v>1015</v>
      </c>
      <c r="C2843" s="27" t="s">
        <v>1212</v>
      </c>
      <c r="D2843" s="25"/>
      <c r="E2843" s="25">
        <v>927</v>
      </c>
      <c r="F2843" s="26" t="s">
        <v>1063</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1.5" x14ac:dyDescent="0.25">
      <c r="A2844" s="28">
        <v>2827</v>
      </c>
      <c r="B2844" s="26" t="s">
        <v>1015</v>
      </c>
      <c r="C2844" s="27" t="s">
        <v>1212</v>
      </c>
      <c r="D2844" s="25"/>
      <c r="E2844" s="25">
        <v>927</v>
      </c>
      <c r="F2844" s="26" t="s">
        <v>1063</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1.5" x14ac:dyDescent="0.25">
      <c r="A2845" s="28">
        <v>2828</v>
      </c>
      <c r="B2845" s="26" t="s">
        <v>1015</v>
      </c>
      <c r="C2845" s="27" t="s">
        <v>1212</v>
      </c>
      <c r="D2845" s="25"/>
      <c r="E2845" s="25">
        <v>927</v>
      </c>
      <c r="F2845" s="26" t="s">
        <v>1063</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1.5" x14ac:dyDescent="0.25">
      <c r="A2846" s="28">
        <v>2829</v>
      </c>
      <c r="B2846" s="26" t="s">
        <v>1015</v>
      </c>
      <c r="C2846" s="27" t="s">
        <v>1212</v>
      </c>
      <c r="D2846" s="25"/>
      <c r="E2846" s="25">
        <v>927</v>
      </c>
      <c r="F2846" s="26" t="s">
        <v>1063</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1.5" x14ac:dyDescent="0.25">
      <c r="A2847" s="28">
        <v>2830</v>
      </c>
      <c r="B2847" s="26" t="s">
        <v>1015</v>
      </c>
      <c r="C2847" s="27" t="s">
        <v>1212</v>
      </c>
      <c r="D2847" s="25"/>
      <c r="E2847" s="25">
        <v>927</v>
      </c>
      <c r="F2847" s="26" t="s">
        <v>1063</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1.5" x14ac:dyDescent="0.25">
      <c r="A2848" s="28">
        <v>2831</v>
      </c>
      <c r="B2848" s="26" t="s">
        <v>1015</v>
      </c>
      <c r="C2848" s="27" t="s">
        <v>1212</v>
      </c>
      <c r="D2848" s="25"/>
      <c r="E2848" s="25">
        <v>927</v>
      </c>
      <c r="F2848" s="26" t="s">
        <v>1063</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1.5" x14ac:dyDescent="0.25">
      <c r="A2849" s="28">
        <v>2832</v>
      </c>
      <c r="B2849" s="26" t="s">
        <v>1015</v>
      </c>
      <c r="C2849" s="27" t="s">
        <v>1212</v>
      </c>
      <c r="D2849" s="25"/>
      <c r="E2849" s="25">
        <v>927</v>
      </c>
      <c r="F2849" s="26" t="s">
        <v>1063</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1.5" x14ac:dyDescent="0.25">
      <c r="A2850" s="28">
        <v>2833</v>
      </c>
      <c r="B2850" s="26" t="s">
        <v>1015</v>
      </c>
      <c r="C2850" s="27" t="s">
        <v>1212</v>
      </c>
      <c r="D2850" s="25"/>
      <c r="E2850" s="25">
        <v>927</v>
      </c>
      <c r="F2850" s="26" t="s">
        <v>1063</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1.5" x14ac:dyDescent="0.25">
      <c r="A2851" s="28">
        <v>2834</v>
      </c>
      <c r="B2851" s="26" t="s">
        <v>1015</v>
      </c>
      <c r="C2851" s="27" t="s">
        <v>1212</v>
      </c>
      <c r="D2851" s="25"/>
      <c r="E2851" s="25">
        <v>927</v>
      </c>
      <c r="F2851" s="26" t="s">
        <v>1063</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1.5" x14ac:dyDescent="0.25">
      <c r="A2852" s="28">
        <v>2835</v>
      </c>
      <c r="B2852" s="26" t="s">
        <v>1015</v>
      </c>
      <c r="C2852" s="27" t="s">
        <v>1212</v>
      </c>
      <c r="D2852" s="25"/>
      <c r="E2852" s="25">
        <v>927</v>
      </c>
      <c r="F2852" s="26" t="s">
        <v>1063</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1.5" x14ac:dyDescent="0.25">
      <c r="A2853" s="12">
        <v>2836</v>
      </c>
      <c r="B2853" s="10" t="s">
        <v>1015</v>
      </c>
      <c r="C2853" s="30" t="s">
        <v>1213</v>
      </c>
      <c r="D2853" s="9">
        <v>15</v>
      </c>
      <c r="E2853" s="9">
        <v>36</v>
      </c>
      <c r="F2853" s="10" t="s">
        <v>1066</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1.5" x14ac:dyDescent="0.25">
      <c r="A2854" s="12">
        <v>2837</v>
      </c>
      <c r="B2854" s="10" t="s">
        <v>1015</v>
      </c>
      <c r="C2854" s="30" t="s">
        <v>1213</v>
      </c>
      <c r="D2854" s="9">
        <v>15</v>
      </c>
      <c r="E2854" s="9">
        <v>36</v>
      </c>
      <c r="F2854" s="10" t="s">
        <v>1066</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1.5" x14ac:dyDescent="0.25">
      <c r="A2855" s="12">
        <v>2838</v>
      </c>
      <c r="B2855" s="10" t="s">
        <v>1015</v>
      </c>
      <c r="C2855" s="30" t="s">
        <v>1213</v>
      </c>
      <c r="D2855" s="9">
        <v>15</v>
      </c>
      <c r="E2855" s="9">
        <v>36</v>
      </c>
      <c r="F2855" s="10" t="s">
        <v>1066</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1.5" x14ac:dyDescent="0.25">
      <c r="A2856" s="12">
        <v>2839</v>
      </c>
      <c r="B2856" s="10" t="s">
        <v>1015</v>
      </c>
      <c r="C2856" s="30" t="s">
        <v>1213</v>
      </c>
      <c r="D2856" s="9">
        <v>15</v>
      </c>
      <c r="E2856" s="9">
        <v>36</v>
      </c>
      <c r="F2856" s="10" t="s">
        <v>1066</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1.5" x14ac:dyDescent="0.25">
      <c r="A2857" s="12">
        <v>2840</v>
      </c>
      <c r="B2857" s="10" t="s">
        <v>1015</v>
      </c>
      <c r="C2857" s="30" t="s">
        <v>1213</v>
      </c>
      <c r="D2857" s="9">
        <v>15</v>
      </c>
      <c r="E2857" s="9">
        <v>36</v>
      </c>
      <c r="F2857" s="10" t="s">
        <v>1066</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1.5" x14ac:dyDescent="0.25">
      <c r="A2858" s="12">
        <v>2841</v>
      </c>
      <c r="B2858" s="10" t="s">
        <v>1015</v>
      </c>
      <c r="C2858" s="30" t="s">
        <v>1213</v>
      </c>
      <c r="D2858" s="9">
        <v>15</v>
      </c>
      <c r="E2858" s="9">
        <v>36</v>
      </c>
      <c r="F2858" s="10" t="s">
        <v>1066</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1.5" x14ac:dyDescent="0.25">
      <c r="A2859" s="12">
        <v>2842</v>
      </c>
      <c r="B2859" s="10" t="s">
        <v>1015</v>
      </c>
      <c r="C2859" s="30" t="s">
        <v>1213</v>
      </c>
      <c r="D2859" s="9">
        <v>15</v>
      </c>
      <c r="E2859" s="9">
        <v>36</v>
      </c>
      <c r="F2859" s="10" t="s">
        <v>1066</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1.5" x14ac:dyDescent="0.25">
      <c r="A2860" s="12">
        <v>2843</v>
      </c>
      <c r="B2860" s="10" t="s">
        <v>1015</v>
      </c>
      <c r="C2860" s="30" t="s">
        <v>1213</v>
      </c>
      <c r="D2860" s="9">
        <v>15</v>
      </c>
      <c r="E2860" s="9">
        <v>36</v>
      </c>
      <c r="F2860" s="10" t="s">
        <v>1066</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1.5" x14ac:dyDescent="0.25">
      <c r="A2861" s="12">
        <v>2844</v>
      </c>
      <c r="B2861" s="10" t="s">
        <v>1015</v>
      </c>
      <c r="C2861" s="30" t="s">
        <v>1213</v>
      </c>
      <c r="D2861" s="9">
        <v>15</v>
      </c>
      <c r="E2861" s="9">
        <v>36</v>
      </c>
      <c r="F2861" s="10" t="s">
        <v>1066</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1.5" x14ac:dyDescent="0.25">
      <c r="A2862" s="12">
        <v>2845</v>
      </c>
      <c r="B2862" s="10" t="s">
        <v>1015</v>
      </c>
      <c r="C2862" s="30" t="s">
        <v>1213</v>
      </c>
      <c r="D2862" s="9">
        <v>15</v>
      </c>
      <c r="E2862" s="9">
        <v>36</v>
      </c>
      <c r="F2862" s="10" t="s">
        <v>1066</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1.5" x14ac:dyDescent="0.25">
      <c r="A2863" s="12">
        <v>2846</v>
      </c>
      <c r="B2863" s="10" t="s">
        <v>1015</v>
      </c>
      <c r="C2863" s="30" t="s">
        <v>1213</v>
      </c>
      <c r="D2863" s="9">
        <v>15</v>
      </c>
      <c r="E2863" s="9">
        <v>36</v>
      </c>
      <c r="F2863" s="10" t="s">
        <v>1066</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1.5" x14ac:dyDescent="0.25">
      <c r="A2864" s="12">
        <v>2847</v>
      </c>
      <c r="B2864" s="10" t="s">
        <v>1015</v>
      </c>
      <c r="C2864" s="30" t="s">
        <v>1213</v>
      </c>
      <c r="D2864" s="9">
        <v>15</v>
      </c>
      <c r="E2864" s="9">
        <v>36</v>
      </c>
      <c r="F2864" s="10" t="s">
        <v>1066</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1.5" x14ac:dyDescent="0.25">
      <c r="A2865" s="12">
        <v>2848</v>
      </c>
      <c r="B2865" s="10" t="s">
        <v>1015</v>
      </c>
      <c r="C2865" s="30" t="s">
        <v>1213</v>
      </c>
      <c r="D2865" s="9">
        <v>15</v>
      </c>
      <c r="E2865" s="9">
        <v>36</v>
      </c>
      <c r="F2865" s="10" t="s">
        <v>1066</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1.5" x14ac:dyDescent="0.25">
      <c r="A2866" s="12">
        <v>2849</v>
      </c>
      <c r="B2866" s="10" t="s">
        <v>1015</v>
      </c>
      <c r="C2866" s="30" t="s">
        <v>1213</v>
      </c>
      <c r="D2866" s="9">
        <v>15</v>
      </c>
      <c r="E2866" s="9">
        <v>36</v>
      </c>
      <c r="F2866" s="10" t="s">
        <v>1066</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1.5" x14ac:dyDescent="0.25">
      <c r="A2867" s="12">
        <v>2850</v>
      </c>
      <c r="B2867" s="10" t="s">
        <v>1015</v>
      </c>
      <c r="C2867" s="30" t="s">
        <v>1213</v>
      </c>
      <c r="D2867" s="9">
        <v>15</v>
      </c>
      <c r="E2867" s="9">
        <v>36</v>
      </c>
      <c r="F2867" s="10" t="s">
        <v>1066</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1.5" x14ac:dyDescent="0.25">
      <c r="A2868" s="12">
        <v>2851</v>
      </c>
      <c r="B2868" s="10" t="s">
        <v>1015</v>
      </c>
      <c r="C2868" s="30" t="s">
        <v>1214</v>
      </c>
      <c r="D2868" s="9">
        <v>16</v>
      </c>
      <c r="E2868" s="9">
        <v>554</v>
      </c>
      <c r="F2868" s="10" t="s">
        <v>1066</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1.5" x14ac:dyDescent="0.25">
      <c r="A2869" s="12">
        <v>2852</v>
      </c>
      <c r="B2869" s="10" t="s">
        <v>1015</v>
      </c>
      <c r="C2869" s="30" t="s">
        <v>1214</v>
      </c>
      <c r="D2869" s="9">
        <v>16</v>
      </c>
      <c r="E2869" s="9">
        <v>554</v>
      </c>
      <c r="F2869" s="10" t="s">
        <v>1066</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1.5" x14ac:dyDescent="0.25">
      <c r="A2870" s="12">
        <v>2853</v>
      </c>
      <c r="B2870" s="10" t="s">
        <v>1015</v>
      </c>
      <c r="C2870" s="30" t="s">
        <v>1214</v>
      </c>
      <c r="D2870" s="9">
        <v>16</v>
      </c>
      <c r="E2870" s="9">
        <v>554</v>
      </c>
      <c r="F2870" s="10" t="s">
        <v>1066</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1.5" x14ac:dyDescent="0.25">
      <c r="A2871" s="12">
        <v>2854</v>
      </c>
      <c r="B2871" s="10" t="s">
        <v>1015</v>
      </c>
      <c r="C2871" s="30" t="s">
        <v>1214</v>
      </c>
      <c r="D2871" s="9">
        <v>16</v>
      </c>
      <c r="E2871" s="9">
        <v>554</v>
      </c>
      <c r="F2871" s="10" t="s">
        <v>1066</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1.5" x14ac:dyDescent="0.25">
      <c r="A2872" s="12">
        <v>2855</v>
      </c>
      <c r="B2872" s="10" t="s">
        <v>1015</v>
      </c>
      <c r="C2872" s="30" t="s">
        <v>1214</v>
      </c>
      <c r="D2872" s="9">
        <v>16</v>
      </c>
      <c r="E2872" s="9">
        <v>554</v>
      </c>
      <c r="F2872" s="10" t="s">
        <v>1066</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1.5" x14ac:dyDescent="0.25">
      <c r="A2873" s="12">
        <v>2856</v>
      </c>
      <c r="B2873" s="10" t="s">
        <v>1015</v>
      </c>
      <c r="C2873" s="30" t="s">
        <v>1214</v>
      </c>
      <c r="D2873" s="9">
        <v>16</v>
      </c>
      <c r="E2873" s="9">
        <v>554</v>
      </c>
      <c r="F2873" s="10" t="s">
        <v>1066</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1.5" x14ac:dyDescent="0.25">
      <c r="A2874" s="12">
        <v>2857</v>
      </c>
      <c r="B2874" s="10" t="s">
        <v>1015</v>
      </c>
      <c r="C2874" s="30" t="s">
        <v>1214</v>
      </c>
      <c r="D2874" s="9">
        <v>16</v>
      </c>
      <c r="E2874" s="9">
        <v>554</v>
      </c>
      <c r="F2874" s="10" t="s">
        <v>1066</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1.5" x14ac:dyDescent="0.25">
      <c r="A2875" s="12">
        <v>2858</v>
      </c>
      <c r="B2875" s="10" t="s">
        <v>1015</v>
      </c>
      <c r="C2875" s="30" t="s">
        <v>1214</v>
      </c>
      <c r="D2875" s="9">
        <v>16</v>
      </c>
      <c r="E2875" s="9">
        <v>554</v>
      </c>
      <c r="F2875" s="10" t="s">
        <v>1066</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1.5" x14ac:dyDescent="0.25">
      <c r="A2876" s="12">
        <v>2859</v>
      </c>
      <c r="B2876" s="10" t="s">
        <v>1015</v>
      </c>
      <c r="C2876" s="30" t="s">
        <v>1214</v>
      </c>
      <c r="D2876" s="9">
        <v>16</v>
      </c>
      <c r="E2876" s="9">
        <v>554</v>
      </c>
      <c r="F2876" s="10" t="s">
        <v>1066</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1.5" x14ac:dyDescent="0.25">
      <c r="A2877" s="12">
        <v>2860</v>
      </c>
      <c r="B2877" s="10" t="s">
        <v>1015</v>
      </c>
      <c r="C2877" s="30" t="s">
        <v>1214</v>
      </c>
      <c r="D2877" s="9">
        <v>16</v>
      </c>
      <c r="E2877" s="9">
        <v>554</v>
      </c>
      <c r="F2877" s="10" t="s">
        <v>1066</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1.5" x14ac:dyDescent="0.25">
      <c r="A2878" s="12">
        <v>2861</v>
      </c>
      <c r="B2878" s="10" t="s">
        <v>1015</v>
      </c>
      <c r="C2878" s="30" t="s">
        <v>1214</v>
      </c>
      <c r="D2878" s="9">
        <v>16</v>
      </c>
      <c r="E2878" s="9">
        <v>554</v>
      </c>
      <c r="F2878" s="10" t="s">
        <v>1066</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1.5" x14ac:dyDescent="0.25">
      <c r="A2879" s="12">
        <v>2862</v>
      </c>
      <c r="B2879" s="10" t="s">
        <v>1015</v>
      </c>
      <c r="C2879" s="30" t="s">
        <v>1214</v>
      </c>
      <c r="D2879" s="9">
        <v>16</v>
      </c>
      <c r="E2879" s="9">
        <v>554</v>
      </c>
      <c r="F2879" s="10" t="s">
        <v>1066</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1.5" x14ac:dyDescent="0.25">
      <c r="A2880" s="12">
        <v>2863</v>
      </c>
      <c r="B2880" s="10" t="s">
        <v>1015</v>
      </c>
      <c r="C2880" s="30" t="s">
        <v>1214</v>
      </c>
      <c r="D2880" s="9">
        <v>16</v>
      </c>
      <c r="E2880" s="9">
        <v>554</v>
      </c>
      <c r="F2880" s="10" t="s">
        <v>1066</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1.5" x14ac:dyDescent="0.25">
      <c r="A2881" s="12">
        <v>2864</v>
      </c>
      <c r="B2881" s="10" t="s">
        <v>1015</v>
      </c>
      <c r="C2881" s="30" t="s">
        <v>1214</v>
      </c>
      <c r="D2881" s="9">
        <v>16</v>
      </c>
      <c r="E2881" s="9">
        <v>554</v>
      </c>
      <c r="F2881" s="10" t="s">
        <v>1066</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1.5" x14ac:dyDescent="0.25">
      <c r="A2882" s="12">
        <v>2865</v>
      </c>
      <c r="B2882" s="10" t="s">
        <v>1015</v>
      </c>
      <c r="C2882" s="30" t="s">
        <v>1214</v>
      </c>
      <c r="D2882" s="9">
        <v>16</v>
      </c>
      <c r="E2882" s="9">
        <v>554</v>
      </c>
      <c r="F2882" s="10" t="s">
        <v>1066</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3" x14ac:dyDescent="0.25">
      <c r="A2883" s="28">
        <v>2866</v>
      </c>
      <c r="B2883" s="26" t="s">
        <v>1015</v>
      </c>
      <c r="C2883" s="27" t="s">
        <v>1215</v>
      </c>
      <c r="D2883" s="25"/>
      <c r="E2883" s="25">
        <v>1835</v>
      </c>
      <c r="F2883" s="26" t="s">
        <v>1063</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3" x14ac:dyDescent="0.25">
      <c r="A2884" s="28">
        <v>2867</v>
      </c>
      <c r="B2884" s="26" t="s">
        <v>1015</v>
      </c>
      <c r="C2884" s="27" t="s">
        <v>1215</v>
      </c>
      <c r="D2884" s="25"/>
      <c r="E2884" s="25">
        <v>1835</v>
      </c>
      <c r="F2884" s="26" t="s">
        <v>1063</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3" x14ac:dyDescent="0.25">
      <c r="A2885" s="28">
        <v>2868</v>
      </c>
      <c r="B2885" s="26" t="s">
        <v>1015</v>
      </c>
      <c r="C2885" s="27" t="s">
        <v>1215</v>
      </c>
      <c r="D2885" s="25"/>
      <c r="E2885" s="25">
        <v>1835</v>
      </c>
      <c r="F2885" s="26" t="s">
        <v>1063</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3" x14ac:dyDescent="0.25">
      <c r="A2886" s="28">
        <v>2869</v>
      </c>
      <c r="B2886" s="26" t="s">
        <v>1015</v>
      </c>
      <c r="C2886" s="27" t="s">
        <v>1215</v>
      </c>
      <c r="D2886" s="25"/>
      <c r="E2886" s="25">
        <v>1835</v>
      </c>
      <c r="F2886" s="26" t="s">
        <v>1063</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3" x14ac:dyDescent="0.25">
      <c r="A2887" s="28">
        <v>2870</v>
      </c>
      <c r="B2887" s="26" t="s">
        <v>1015</v>
      </c>
      <c r="C2887" s="27" t="s">
        <v>1215</v>
      </c>
      <c r="D2887" s="25"/>
      <c r="E2887" s="25">
        <v>1835</v>
      </c>
      <c r="F2887" s="26" t="s">
        <v>1063</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3" x14ac:dyDescent="0.25">
      <c r="A2888" s="28">
        <v>2871</v>
      </c>
      <c r="B2888" s="26" t="s">
        <v>1015</v>
      </c>
      <c r="C2888" s="27" t="s">
        <v>1215</v>
      </c>
      <c r="D2888" s="25"/>
      <c r="E2888" s="25">
        <v>1835</v>
      </c>
      <c r="F2888" s="26" t="s">
        <v>1063</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3" x14ac:dyDescent="0.25">
      <c r="A2889" s="28">
        <v>2872</v>
      </c>
      <c r="B2889" s="26" t="s">
        <v>1015</v>
      </c>
      <c r="C2889" s="27" t="s">
        <v>1215</v>
      </c>
      <c r="D2889" s="25"/>
      <c r="E2889" s="25">
        <v>1835</v>
      </c>
      <c r="F2889" s="26" t="s">
        <v>1063</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3" x14ac:dyDescent="0.25">
      <c r="A2890" s="28">
        <v>2873</v>
      </c>
      <c r="B2890" s="26" t="s">
        <v>1015</v>
      </c>
      <c r="C2890" s="27" t="s">
        <v>1215</v>
      </c>
      <c r="D2890" s="25"/>
      <c r="E2890" s="25">
        <v>1835</v>
      </c>
      <c r="F2890" s="26" t="s">
        <v>1063</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3" x14ac:dyDescent="0.25">
      <c r="A2891" s="28">
        <v>2874</v>
      </c>
      <c r="B2891" s="26" t="s">
        <v>1015</v>
      </c>
      <c r="C2891" s="27" t="s">
        <v>1215</v>
      </c>
      <c r="D2891" s="25"/>
      <c r="E2891" s="25">
        <v>1835</v>
      </c>
      <c r="F2891" s="26" t="s">
        <v>1063</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3" x14ac:dyDescent="0.25">
      <c r="A2892" s="28">
        <v>2875</v>
      </c>
      <c r="B2892" s="26" t="s">
        <v>1015</v>
      </c>
      <c r="C2892" s="27" t="s">
        <v>1215</v>
      </c>
      <c r="D2892" s="25"/>
      <c r="E2892" s="25">
        <v>1835</v>
      </c>
      <c r="F2892" s="26" t="s">
        <v>1063</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3" x14ac:dyDescent="0.25">
      <c r="A2893" s="28">
        <v>2876</v>
      </c>
      <c r="B2893" s="26" t="s">
        <v>1015</v>
      </c>
      <c r="C2893" s="27" t="s">
        <v>1215</v>
      </c>
      <c r="D2893" s="25"/>
      <c r="E2893" s="25">
        <v>1835</v>
      </c>
      <c r="F2893" s="26" t="s">
        <v>1063</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3" x14ac:dyDescent="0.25">
      <c r="A2894" s="28">
        <v>2877</v>
      </c>
      <c r="B2894" s="26" t="s">
        <v>1015</v>
      </c>
      <c r="C2894" s="27" t="s">
        <v>1215</v>
      </c>
      <c r="D2894" s="25"/>
      <c r="E2894" s="25">
        <v>1835</v>
      </c>
      <c r="F2894" s="26" t="s">
        <v>1063</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3" x14ac:dyDescent="0.25">
      <c r="A2895" s="28">
        <v>2878</v>
      </c>
      <c r="B2895" s="26" t="s">
        <v>1015</v>
      </c>
      <c r="C2895" s="27" t="s">
        <v>1215</v>
      </c>
      <c r="D2895" s="25"/>
      <c r="E2895" s="25">
        <v>1835</v>
      </c>
      <c r="F2895" s="26" t="s">
        <v>1063</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3" x14ac:dyDescent="0.25">
      <c r="A2896" s="28">
        <v>2879</v>
      </c>
      <c r="B2896" s="26" t="s">
        <v>1015</v>
      </c>
      <c r="C2896" s="27" t="s">
        <v>1215</v>
      </c>
      <c r="D2896" s="25"/>
      <c r="E2896" s="25">
        <v>1835</v>
      </c>
      <c r="F2896" s="26" t="s">
        <v>1063</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3" x14ac:dyDescent="0.25">
      <c r="A2897" s="28">
        <v>2880</v>
      </c>
      <c r="B2897" s="26" t="s">
        <v>1015</v>
      </c>
      <c r="C2897" s="27" t="s">
        <v>1215</v>
      </c>
      <c r="D2897" s="25"/>
      <c r="E2897" s="25">
        <v>1835</v>
      </c>
      <c r="F2897" s="26" t="s">
        <v>1063</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1.5" x14ac:dyDescent="0.25">
      <c r="A2898" s="23">
        <v>2881</v>
      </c>
      <c r="B2898" s="21" t="s">
        <v>1015</v>
      </c>
      <c r="C2898" s="29" t="s">
        <v>1216</v>
      </c>
      <c r="D2898" s="20"/>
      <c r="E2898" s="20">
        <v>928</v>
      </c>
      <c r="F2898" s="21" t="s">
        <v>1065</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1.5" x14ac:dyDescent="0.25">
      <c r="A2899" s="23">
        <v>2882</v>
      </c>
      <c r="B2899" s="21" t="s">
        <v>1015</v>
      </c>
      <c r="C2899" s="29" t="s">
        <v>1216</v>
      </c>
      <c r="D2899" s="20"/>
      <c r="E2899" s="20">
        <v>928</v>
      </c>
      <c r="F2899" s="21" t="s">
        <v>1065</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1.5" x14ac:dyDescent="0.25">
      <c r="A2900" s="23">
        <v>2883</v>
      </c>
      <c r="B2900" s="21" t="s">
        <v>1015</v>
      </c>
      <c r="C2900" s="29" t="s">
        <v>1216</v>
      </c>
      <c r="D2900" s="20"/>
      <c r="E2900" s="20">
        <v>928</v>
      </c>
      <c r="F2900" s="21" t="s">
        <v>1065</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1.5" x14ac:dyDescent="0.25">
      <c r="A2901" s="23">
        <v>2884</v>
      </c>
      <c r="B2901" s="21" t="s">
        <v>1015</v>
      </c>
      <c r="C2901" s="29" t="s">
        <v>1216</v>
      </c>
      <c r="D2901" s="20"/>
      <c r="E2901" s="20">
        <v>928</v>
      </c>
      <c r="F2901" s="21" t="s">
        <v>1065</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1.5" x14ac:dyDescent="0.25">
      <c r="A2902" s="23">
        <v>2885</v>
      </c>
      <c r="B2902" s="21" t="s">
        <v>1015</v>
      </c>
      <c r="C2902" s="29" t="s">
        <v>1216</v>
      </c>
      <c r="D2902" s="20"/>
      <c r="E2902" s="20">
        <v>928</v>
      </c>
      <c r="F2902" s="21" t="s">
        <v>1065</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1.5" x14ac:dyDescent="0.25">
      <c r="A2903" s="23">
        <v>2886</v>
      </c>
      <c r="B2903" s="21" t="s">
        <v>1015</v>
      </c>
      <c r="C2903" s="29" t="s">
        <v>1216</v>
      </c>
      <c r="D2903" s="20"/>
      <c r="E2903" s="20">
        <v>928</v>
      </c>
      <c r="F2903" s="21" t="s">
        <v>1065</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1.5" x14ac:dyDescent="0.25">
      <c r="A2904" s="23">
        <v>2887</v>
      </c>
      <c r="B2904" s="21" t="s">
        <v>1015</v>
      </c>
      <c r="C2904" s="29" t="s">
        <v>1216</v>
      </c>
      <c r="D2904" s="20"/>
      <c r="E2904" s="20">
        <v>928</v>
      </c>
      <c r="F2904" s="21" t="s">
        <v>1065</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1.5" x14ac:dyDescent="0.25">
      <c r="A2905" s="23">
        <v>2888</v>
      </c>
      <c r="B2905" s="21" t="s">
        <v>1015</v>
      </c>
      <c r="C2905" s="29" t="s">
        <v>1216</v>
      </c>
      <c r="D2905" s="20"/>
      <c r="E2905" s="20">
        <v>928</v>
      </c>
      <c r="F2905" s="21" t="s">
        <v>1065</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1.5" x14ac:dyDescent="0.25">
      <c r="A2906" s="23">
        <v>2889</v>
      </c>
      <c r="B2906" s="21" t="s">
        <v>1015</v>
      </c>
      <c r="C2906" s="29" t="s">
        <v>1216</v>
      </c>
      <c r="D2906" s="20"/>
      <c r="E2906" s="20">
        <v>928</v>
      </c>
      <c r="F2906" s="21" t="s">
        <v>1065</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1.5" x14ac:dyDescent="0.25">
      <c r="A2907" s="23">
        <v>2890</v>
      </c>
      <c r="B2907" s="21" t="s">
        <v>1015</v>
      </c>
      <c r="C2907" s="29" t="s">
        <v>1216</v>
      </c>
      <c r="D2907" s="20"/>
      <c r="E2907" s="20">
        <v>928</v>
      </c>
      <c r="F2907" s="21" t="s">
        <v>1065</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1.5" x14ac:dyDescent="0.25">
      <c r="A2908" s="23">
        <v>2891</v>
      </c>
      <c r="B2908" s="21" t="s">
        <v>1015</v>
      </c>
      <c r="C2908" s="29" t="s">
        <v>1216</v>
      </c>
      <c r="D2908" s="20"/>
      <c r="E2908" s="20">
        <v>928</v>
      </c>
      <c r="F2908" s="21" t="s">
        <v>1065</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1.5" x14ac:dyDescent="0.25">
      <c r="A2909" s="23">
        <v>2892</v>
      </c>
      <c r="B2909" s="21" t="s">
        <v>1015</v>
      </c>
      <c r="C2909" s="29" t="s">
        <v>1216</v>
      </c>
      <c r="D2909" s="20"/>
      <c r="E2909" s="20">
        <v>928</v>
      </c>
      <c r="F2909" s="21" t="s">
        <v>1065</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1.5" x14ac:dyDescent="0.25">
      <c r="A2910" s="23">
        <v>2893</v>
      </c>
      <c r="B2910" s="21" t="s">
        <v>1015</v>
      </c>
      <c r="C2910" s="29" t="s">
        <v>1216</v>
      </c>
      <c r="D2910" s="20"/>
      <c r="E2910" s="20">
        <v>928</v>
      </c>
      <c r="F2910" s="21" t="s">
        <v>1065</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1.5" x14ac:dyDescent="0.25">
      <c r="A2911" s="23">
        <v>2894</v>
      </c>
      <c r="B2911" s="21" t="s">
        <v>1015</v>
      </c>
      <c r="C2911" s="29" t="s">
        <v>1216</v>
      </c>
      <c r="D2911" s="20"/>
      <c r="E2911" s="20">
        <v>928</v>
      </c>
      <c r="F2911" s="21" t="s">
        <v>1065</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1.5" x14ac:dyDescent="0.25">
      <c r="A2912" s="23">
        <v>2895</v>
      </c>
      <c r="B2912" s="21" t="s">
        <v>1015</v>
      </c>
      <c r="C2912" s="29" t="s">
        <v>1216</v>
      </c>
      <c r="D2912" s="20"/>
      <c r="E2912" s="20">
        <v>928</v>
      </c>
      <c r="F2912" s="21" t="s">
        <v>1065</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1.5" x14ac:dyDescent="0.25">
      <c r="A2913" s="12">
        <v>2896</v>
      </c>
      <c r="B2913" s="10" t="s">
        <v>1015</v>
      </c>
      <c r="C2913" s="11" t="s">
        <v>1217</v>
      </c>
      <c r="D2913" s="9"/>
      <c r="E2913" s="9">
        <v>242</v>
      </c>
      <c r="F2913" s="10" t="s">
        <v>1066</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1.5" x14ac:dyDescent="0.25">
      <c r="A2914" s="12">
        <v>2897</v>
      </c>
      <c r="B2914" s="10" t="s">
        <v>1015</v>
      </c>
      <c r="C2914" s="11" t="s">
        <v>1217</v>
      </c>
      <c r="D2914" s="9"/>
      <c r="E2914" s="9">
        <v>242</v>
      </c>
      <c r="F2914" s="10" t="s">
        <v>1066</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1.5" x14ac:dyDescent="0.25">
      <c r="A2915" s="12">
        <v>2898</v>
      </c>
      <c r="B2915" s="10" t="s">
        <v>1015</v>
      </c>
      <c r="C2915" s="11" t="s">
        <v>1217</v>
      </c>
      <c r="D2915" s="9"/>
      <c r="E2915" s="9">
        <v>242</v>
      </c>
      <c r="F2915" s="10" t="s">
        <v>1066</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1.5" x14ac:dyDescent="0.25">
      <c r="A2916" s="12">
        <v>2899</v>
      </c>
      <c r="B2916" s="10" t="s">
        <v>1015</v>
      </c>
      <c r="C2916" s="11" t="s">
        <v>1217</v>
      </c>
      <c r="D2916" s="9"/>
      <c r="E2916" s="9">
        <v>242</v>
      </c>
      <c r="F2916" s="10" t="s">
        <v>1066</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1.5" x14ac:dyDescent="0.25">
      <c r="A2917" s="12">
        <v>2900</v>
      </c>
      <c r="B2917" s="10" t="s">
        <v>1015</v>
      </c>
      <c r="C2917" s="11" t="s">
        <v>1217</v>
      </c>
      <c r="D2917" s="9"/>
      <c r="E2917" s="9">
        <v>242</v>
      </c>
      <c r="F2917" s="10" t="s">
        <v>1066</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1.5" x14ac:dyDescent="0.25">
      <c r="A2918" s="12">
        <v>2901</v>
      </c>
      <c r="B2918" s="10" t="s">
        <v>1015</v>
      </c>
      <c r="C2918" s="11" t="s">
        <v>1217</v>
      </c>
      <c r="D2918" s="9"/>
      <c r="E2918" s="9">
        <v>242</v>
      </c>
      <c r="F2918" s="10" t="s">
        <v>1066</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1.5" x14ac:dyDescent="0.25">
      <c r="A2919" s="12">
        <v>2902</v>
      </c>
      <c r="B2919" s="10" t="s">
        <v>1015</v>
      </c>
      <c r="C2919" s="11" t="s">
        <v>1217</v>
      </c>
      <c r="D2919" s="9"/>
      <c r="E2919" s="9">
        <v>242</v>
      </c>
      <c r="F2919" s="10" t="s">
        <v>1066</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1.5" x14ac:dyDescent="0.25">
      <c r="A2920" s="12">
        <v>2903</v>
      </c>
      <c r="B2920" s="10" t="s">
        <v>1015</v>
      </c>
      <c r="C2920" s="11" t="s">
        <v>1217</v>
      </c>
      <c r="D2920" s="9"/>
      <c r="E2920" s="9">
        <v>242</v>
      </c>
      <c r="F2920" s="10" t="s">
        <v>1066</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1.5" x14ac:dyDescent="0.25">
      <c r="A2921" s="12">
        <v>2904</v>
      </c>
      <c r="B2921" s="10" t="s">
        <v>1015</v>
      </c>
      <c r="C2921" s="11" t="s">
        <v>1217</v>
      </c>
      <c r="D2921" s="9"/>
      <c r="E2921" s="9">
        <v>242</v>
      </c>
      <c r="F2921" s="10" t="s">
        <v>1066</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1.5" x14ac:dyDescent="0.25">
      <c r="A2922" s="12">
        <v>2905</v>
      </c>
      <c r="B2922" s="10" t="s">
        <v>1015</v>
      </c>
      <c r="C2922" s="11" t="s">
        <v>1217</v>
      </c>
      <c r="D2922" s="9"/>
      <c r="E2922" s="9">
        <v>242</v>
      </c>
      <c r="F2922" s="10" t="s">
        <v>1066</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1.5" x14ac:dyDescent="0.25">
      <c r="A2923" s="12">
        <v>2906</v>
      </c>
      <c r="B2923" s="10" t="s">
        <v>1015</v>
      </c>
      <c r="C2923" s="11" t="s">
        <v>1217</v>
      </c>
      <c r="D2923" s="9"/>
      <c r="E2923" s="9">
        <v>242</v>
      </c>
      <c r="F2923" s="10" t="s">
        <v>1066</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1.5" x14ac:dyDescent="0.25">
      <c r="A2924" s="12">
        <v>2907</v>
      </c>
      <c r="B2924" s="10" t="s">
        <v>1015</v>
      </c>
      <c r="C2924" s="11" t="s">
        <v>1217</v>
      </c>
      <c r="D2924" s="9"/>
      <c r="E2924" s="9">
        <v>242</v>
      </c>
      <c r="F2924" s="10" t="s">
        <v>1066</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1.5" x14ac:dyDescent="0.25">
      <c r="A2925" s="12">
        <v>2908</v>
      </c>
      <c r="B2925" s="10" t="s">
        <v>1015</v>
      </c>
      <c r="C2925" s="11" t="s">
        <v>1217</v>
      </c>
      <c r="D2925" s="9"/>
      <c r="E2925" s="9">
        <v>242</v>
      </c>
      <c r="F2925" s="10" t="s">
        <v>1066</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1.5" x14ac:dyDescent="0.25">
      <c r="A2926" s="12">
        <v>2909</v>
      </c>
      <c r="B2926" s="10" t="s">
        <v>1015</v>
      </c>
      <c r="C2926" s="11" t="s">
        <v>1217</v>
      </c>
      <c r="D2926" s="9"/>
      <c r="E2926" s="9">
        <v>242</v>
      </c>
      <c r="F2926" s="10" t="s">
        <v>1066</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1.5" x14ac:dyDescent="0.25">
      <c r="A2927" s="12">
        <v>2910</v>
      </c>
      <c r="B2927" s="10" t="s">
        <v>1015</v>
      </c>
      <c r="C2927" s="11" t="s">
        <v>1217</v>
      </c>
      <c r="D2927" s="9"/>
      <c r="E2927" s="9">
        <v>242</v>
      </c>
      <c r="F2927" s="10" t="s">
        <v>1066</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1.5" x14ac:dyDescent="0.25">
      <c r="A2928" s="12">
        <v>2911</v>
      </c>
      <c r="B2928" s="10" t="s">
        <v>1015</v>
      </c>
      <c r="C2928" s="11" t="s">
        <v>1218</v>
      </c>
      <c r="D2928" s="9">
        <v>2</v>
      </c>
      <c r="E2928" s="9">
        <v>540</v>
      </c>
      <c r="F2928" s="10" t="s">
        <v>1066</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1.5" x14ac:dyDescent="0.25">
      <c r="A2929" s="12">
        <v>2912</v>
      </c>
      <c r="B2929" s="10" t="s">
        <v>1015</v>
      </c>
      <c r="C2929" s="11" t="s">
        <v>1218</v>
      </c>
      <c r="D2929" s="9">
        <v>2</v>
      </c>
      <c r="E2929" s="9">
        <v>540</v>
      </c>
      <c r="F2929" s="10" t="s">
        <v>1066</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1.5" x14ac:dyDescent="0.25">
      <c r="A2930" s="12">
        <v>2913</v>
      </c>
      <c r="B2930" s="10" t="s">
        <v>1015</v>
      </c>
      <c r="C2930" s="11" t="s">
        <v>1218</v>
      </c>
      <c r="D2930" s="9">
        <v>2</v>
      </c>
      <c r="E2930" s="9">
        <v>540</v>
      </c>
      <c r="F2930" s="10" t="s">
        <v>1066</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1.5" x14ac:dyDescent="0.25">
      <c r="A2931" s="12">
        <v>2914</v>
      </c>
      <c r="B2931" s="10" t="s">
        <v>1015</v>
      </c>
      <c r="C2931" s="11" t="s">
        <v>1218</v>
      </c>
      <c r="D2931" s="9">
        <v>2</v>
      </c>
      <c r="E2931" s="9">
        <v>540</v>
      </c>
      <c r="F2931" s="10" t="s">
        <v>1066</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1.5" x14ac:dyDescent="0.25">
      <c r="A2932" s="12">
        <v>2915</v>
      </c>
      <c r="B2932" s="10" t="s">
        <v>1015</v>
      </c>
      <c r="C2932" s="11" t="s">
        <v>1218</v>
      </c>
      <c r="D2932" s="9">
        <v>2</v>
      </c>
      <c r="E2932" s="9">
        <v>540</v>
      </c>
      <c r="F2932" s="10" t="s">
        <v>1066</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1.5" x14ac:dyDescent="0.25">
      <c r="A2933" s="12">
        <v>2916</v>
      </c>
      <c r="B2933" s="10" t="s">
        <v>1015</v>
      </c>
      <c r="C2933" s="11" t="s">
        <v>1218</v>
      </c>
      <c r="D2933" s="9">
        <v>2</v>
      </c>
      <c r="E2933" s="9">
        <v>540</v>
      </c>
      <c r="F2933" s="10" t="s">
        <v>1066</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1.5" x14ac:dyDescent="0.25">
      <c r="A2934" s="12">
        <v>2917</v>
      </c>
      <c r="B2934" s="10" t="s">
        <v>1015</v>
      </c>
      <c r="C2934" s="11" t="s">
        <v>1218</v>
      </c>
      <c r="D2934" s="9">
        <v>2</v>
      </c>
      <c r="E2934" s="9">
        <v>540</v>
      </c>
      <c r="F2934" s="10" t="s">
        <v>1066</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1.5" x14ac:dyDescent="0.25">
      <c r="A2935" s="12">
        <v>2918</v>
      </c>
      <c r="B2935" s="10" t="s">
        <v>1015</v>
      </c>
      <c r="C2935" s="11" t="s">
        <v>1218</v>
      </c>
      <c r="D2935" s="9">
        <v>2</v>
      </c>
      <c r="E2935" s="9">
        <v>540</v>
      </c>
      <c r="F2935" s="10" t="s">
        <v>1066</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1.5" x14ac:dyDescent="0.25">
      <c r="A2936" s="12">
        <v>2919</v>
      </c>
      <c r="B2936" s="10" t="s">
        <v>1015</v>
      </c>
      <c r="C2936" s="11" t="s">
        <v>1218</v>
      </c>
      <c r="D2936" s="9">
        <v>2</v>
      </c>
      <c r="E2936" s="9">
        <v>540</v>
      </c>
      <c r="F2936" s="10" t="s">
        <v>1066</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1.5" x14ac:dyDescent="0.25">
      <c r="A2937" s="12">
        <v>2920</v>
      </c>
      <c r="B2937" s="10" t="s">
        <v>1015</v>
      </c>
      <c r="C2937" s="11" t="s">
        <v>1218</v>
      </c>
      <c r="D2937" s="9">
        <v>2</v>
      </c>
      <c r="E2937" s="9">
        <v>540</v>
      </c>
      <c r="F2937" s="10" t="s">
        <v>1066</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1.5" x14ac:dyDescent="0.25">
      <c r="A2938" s="12">
        <v>2921</v>
      </c>
      <c r="B2938" s="10" t="s">
        <v>1015</v>
      </c>
      <c r="C2938" s="11" t="s">
        <v>1218</v>
      </c>
      <c r="D2938" s="9">
        <v>2</v>
      </c>
      <c r="E2938" s="9">
        <v>540</v>
      </c>
      <c r="F2938" s="10" t="s">
        <v>1066</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1.5" x14ac:dyDescent="0.25">
      <c r="A2939" s="12">
        <v>2922</v>
      </c>
      <c r="B2939" s="10" t="s">
        <v>1015</v>
      </c>
      <c r="C2939" s="11" t="s">
        <v>1218</v>
      </c>
      <c r="D2939" s="9">
        <v>2</v>
      </c>
      <c r="E2939" s="9">
        <v>540</v>
      </c>
      <c r="F2939" s="10" t="s">
        <v>1066</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1.5" x14ac:dyDescent="0.25">
      <c r="A2940" s="12">
        <v>2923</v>
      </c>
      <c r="B2940" s="10" t="s">
        <v>1015</v>
      </c>
      <c r="C2940" s="11" t="s">
        <v>1218</v>
      </c>
      <c r="D2940" s="9">
        <v>2</v>
      </c>
      <c r="E2940" s="9">
        <v>540</v>
      </c>
      <c r="F2940" s="10" t="s">
        <v>1066</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1.5" x14ac:dyDescent="0.25">
      <c r="A2941" s="12">
        <v>2924</v>
      </c>
      <c r="B2941" s="10" t="s">
        <v>1015</v>
      </c>
      <c r="C2941" s="11" t="s">
        <v>1218</v>
      </c>
      <c r="D2941" s="9">
        <v>2</v>
      </c>
      <c r="E2941" s="9">
        <v>540</v>
      </c>
      <c r="F2941" s="10" t="s">
        <v>1066</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1.5" x14ac:dyDescent="0.25">
      <c r="A2942" s="12">
        <v>2925</v>
      </c>
      <c r="B2942" s="10" t="s">
        <v>1015</v>
      </c>
      <c r="C2942" s="11" t="s">
        <v>1218</v>
      </c>
      <c r="D2942" s="9">
        <v>2</v>
      </c>
      <c r="E2942" s="9">
        <v>540</v>
      </c>
      <c r="F2942" s="10" t="s">
        <v>1066</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1.5" x14ac:dyDescent="0.25">
      <c r="A2943" s="12">
        <v>2926</v>
      </c>
      <c r="B2943" s="10" t="s">
        <v>1015</v>
      </c>
      <c r="C2943" s="11" t="s">
        <v>1219</v>
      </c>
      <c r="D2943" s="9"/>
      <c r="E2943" s="9">
        <v>598</v>
      </c>
      <c r="F2943" s="10" t="s">
        <v>1066</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1.5" x14ac:dyDescent="0.25">
      <c r="A2944" s="12">
        <v>2927</v>
      </c>
      <c r="B2944" s="10" t="s">
        <v>1015</v>
      </c>
      <c r="C2944" s="11" t="s">
        <v>1219</v>
      </c>
      <c r="D2944" s="9"/>
      <c r="E2944" s="9">
        <v>598</v>
      </c>
      <c r="F2944" s="10" t="s">
        <v>1066</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1.5" x14ac:dyDescent="0.25">
      <c r="A2945" s="12">
        <v>2928</v>
      </c>
      <c r="B2945" s="10" t="s">
        <v>1015</v>
      </c>
      <c r="C2945" s="11" t="s">
        <v>1219</v>
      </c>
      <c r="D2945" s="9"/>
      <c r="E2945" s="9">
        <v>598</v>
      </c>
      <c r="F2945" s="10" t="s">
        <v>1066</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1.5" x14ac:dyDescent="0.25">
      <c r="A2946" s="12">
        <v>2929</v>
      </c>
      <c r="B2946" s="10" t="s">
        <v>1015</v>
      </c>
      <c r="C2946" s="11" t="s">
        <v>1219</v>
      </c>
      <c r="D2946" s="9"/>
      <c r="E2946" s="9">
        <v>598</v>
      </c>
      <c r="F2946" s="10" t="s">
        <v>1066</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1.5" x14ac:dyDescent="0.25">
      <c r="A2947" s="12">
        <v>2930</v>
      </c>
      <c r="B2947" s="10" t="s">
        <v>1015</v>
      </c>
      <c r="C2947" s="11" t="s">
        <v>1219</v>
      </c>
      <c r="D2947" s="9"/>
      <c r="E2947" s="9">
        <v>598</v>
      </c>
      <c r="F2947" s="10" t="s">
        <v>1066</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1.5" x14ac:dyDescent="0.25">
      <c r="A2948" s="12">
        <v>2931</v>
      </c>
      <c r="B2948" s="10" t="s">
        <v>1015</v>
      </c>
      <c r="C2948" s="11" t="s">
        <v>1219</v>
      </c>
      <c r="D2948" s="9"/>
      <c r="E2948" s="9">
        <v>598</v>
      </c>
      <c r="F2948" s="10" t="s">
        <v>1066</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1.5" x14ac:dyDescent="0.25">
      <c r="A2949" s="12">
        <v>2932</v>
      </c>
      <c r="B2949" s="10" t="s">
        <v>1015</v>
      </c>
      <c r="C2949" s="11" t="s">
        <v>1219</v>
      </c>
      <c r="D2949" s="9"/>
      <c r="E2949" s="9">
        <v>598</v>
      </c>
      <c r="F2949" s="10" t="s">
        <v>1066</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1.5" x14ac:dyDescent="0.25">
      <c r="A2950" s="12">
        <v>2933</v>
      </c>
      <c r="B2950" s="10" t="s">
        <v>1015</v>
      </c>
      <c r="C2950" s="11" t="s">
        <v>1219</v>
      </c>
      <c r="D2950" s="9"/>
      <c r="E2950" s="9">
        <v>598</v>
      </c>
      <c r="F2950" s="10" t="s">
        <v>1066</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1.5" x14ac:dyDescent="0.25">
      <c r="A2951" s="12">
        <v>2934</v>
      </c>
      <c r="B2951" s="10" t="s">
        <v>1015</v>
      </c>
      <c r="C2951" s="11" t="s">
        <v>1219</v>
      </c>
      <c r="D2951" s="9"/>
      <c r="E2951" s="9">
        <v>598</v>
      </c>
      <c r="F2951" s="10" t="s">
        <v>1066</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1.5" x14ac:dyDescent="0.25">
      <c r="A2952" s="12">
        <v>2935</v>
      </c>
      <c r="B2952" s="10" t="s">
        <v>1015</v>
      </c>
      <c r="C2952" s="11" t="s">
        <v>1219</v>
      </c>
      <c r="D2952" s="9"/>
      <c r="E2952" s="9">
        <v>598</v>
      </c>
      <c r="F2952" s="10" t="s">
        <v>1066</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1.5" x14ac:dyDescent="0.25">
      <c r="A2953" s="12">
        <v>2936</v>
      </c>
      <c r="B2953" s="10" t="s">
        <v>1015</v>
      </c>
      <c r="C2953" s="11" t="s">
        <v>1219</v>
      </c>
      <c r="D2953" s="9"/>
      <c r="E2953" s="9">
        <v>598</v>
      </c>
      <c r="F2953" s="10" t="s">
        <v>1066</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1.5" x14ac:dyDescent="0.25">
      <c r="A2954" s="12">
        <v>2937</v>
      </c>
      <c r="B2954" s="10" t="s">
        <v>1015</v>
      </c>
      <c r="C2954" s="11" t="s">
        <v>1219</v>
      </c>
      <c r="D2954" s="9"/>
      <c r="E2954" s="9">
        <v>598</v>
      </c>
      <c r="F2954" s="10" t="s">
        <v>1066</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1.5" x14ac:dyDescent="0.25">
      <c r="A2955" s="12">
        <v>2938</v>
      </c>
      <c r="B2955" s="10" t="s">
        <v>1015</v>
      </c>
      <c r="C2955" s="11" t="s">
        <v>1219</v>
      </c>
      <c r="D2955" s="9"/>
      <c r="E2955" s="9">
        <v>598</v>
      </c>
      <c r="F2955" s="10" t="s">
        <v>1066</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1.5" x14ac:dyDescent="0.25">
      <c r="A2956" s="12">
        <v>2939</v>
      </c>
      <c r="B2956" s="10" t="s">
        <v>1015</v>
      </c>
      <c r="C2956" s="11" t="s">
        <v>1219</v>
      </c>
      <c r="D2956" s="9"/>
      <c r="E2956" s="9">
        <v>598</v>
      </c>
      <c r="F2956" s="10" t="s">
        <v>1066</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1.5" x14ac:dyDescent="0.25">
      <c r="A2957" s="12">
        <v>2940</v>
      </c>
      <c r="B2957" s="10" t="s">
        <v>1015</v>
      </c>
      <c r="C2957" s="11" t="s">
        <v>1219</v>
      </c>
      <c r="D2957" s="9"/>
      <c r="E2957" s="9">
        <v>598</v>
      </c>
      <c r="F2957" s="10" t="s">
        <v>1066</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1.5" x14ac:dyDescent="0.25">
      <c r="A2958" s="12">
        <v>2941</v>
      </c>
      <c r="B2958" s="10" t="s">
        <v>1015</v>
      </c>
      <c r="C2958" s="11" t="s">
        <v>1220</v>
      </c>
      <c r="D2958" s="9"/>
      <c r="E2958" s="9">
        <v>90</v>
      </c>
      <c r="F2958" s="10" t="s">
        <v>1066</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1.5" x14ac:dyDescent="0.25">
      <c r="A2959" s="12">
        <v>2942</v>
      </c>
      <c r="B2959" s="10" t="s">
        <v>1015</v>
      </c>
      <c r="C2959" s="11" t="s">
        <v>1220</v>
      </c>
      <c r="D2959" s="9"/>
      <c r="E2959" s="9">
        <v>90</v>
      </c>
      <c r="F2959" s="10" t="s">
        <v>1066</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1.5" x14ac:dyDescent="0.25">
      <c r="A2960" s="12">
        <v>2943</v>
      </c>
      <c r="B2960" s="10" t="s">
        <v>1015</v>
      </c>
      <c r="C2960" s="11" t="s">
        <v>1220</v>
      </c>
      <c r="D2960" s="9"/>
      <c r="E2960" s="9">
        <v>90</v>
      </c>
      <c r="F2960" s="10" t="s">
        <v>1066</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1.5" x14ac:dyDescent="0.25">
      <c r="A2961" s="12">
        <v>2944</v>
      </c>
      <c r="B2961" s="10" t="s">
        <v>1015</v>
      </c>
      <c r="C2961" s="11" t="s">
        <v>1220</v>
      </c>
      <c r="D2961" s="9"/>
      <c r="E2961" s="9">
        <v>90</v>
      </c>
      <c r="F2961" s="10" t="s">
        <v>1066</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1.5" x14ac:dyDescent="0.25">
      <c r="A2962" s="12">
        <v>2945</v>
      </c>
      <c r="B2962" s="10" t="s">
        <v>1015</v>
      </c>
      <c r="C2962" s="11" t="s">
        <v>1220</v>
      </c>
      <c r="D2962" s="9"/>
      <c r="E2962" s="9">
        <v>90</v>
      </c>
      <c r="F2962" s="10" t="s">
        <v>1066</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1.5" x14ac:dyDescent="0.25">
      <c r="A2963" s="12">
        <v>2946</v>
      </c>
      <c r="B2963" s="10" t="s">
        <v>1015</v>
      </c>
      <c r="C2963" s="11" t="s">
        <v>1220</v>
      </c>
      <c r="D2963" s="9"/>
      <c r="E2963" s="9">
        <v>90</v>
      </c>
      <c r="F2963" s="10" t="s">
        <v>1066</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1.5" x14ac:dyDescent="0.25">
      <c r="A2964" s="12">
        <v>2947</v>
      </c>
      <c r="B2964" s="10" t="s">
        <v>1015</v>
      </c>
      <c r="C2964" s="11" t="s">
        <v>1220</v>
      </c>
      <c r="D2964" s="9"/>
      <c r="E2964" s="9">
        <v>90</v>
      </c>
      <c r="F2964" s="10" t="s">
        <v>1066</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1.5" x14ac:dyDescent="0.25">
      <c r="A2965" s="12">
        <v>2948</v>
      </c>
      <c r="B2965" s="10" t="s">
        <v>1015</v>
      </c>
      <c r="C2965" s="11" t="s">
        <v>1220</v>
      </c>
      <c r="D2965" s="9"/>
      <c r="E2965" s="9">
        <v>90</v>
      </c>
      <c r="F2965" s="10" t="s">
        <v>1066</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1.5" x14ac:dyDescent="0.25">
      <c r="A2966" s="12">
        <v>2949</v>
      </c>
      <c r="B2966" s="10" t="s">
        <v>1015</v>
      </c>
      <c r="C2966" s="11" t="s">
        <v>1220</v>
      </c>
      <c r="D2966" s="9"/>
      <c r="E2966" s="9">
        <v>90</v>
      </c>
      <c r="F2966" s="10" t="s">
        <v>1066</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1.5" x14ac:dyDescent="0.25">
      <c r="A2967" s="12">
        <v>2950</v>
      </c>
      <c r="B2967" s="10" t="s">
        <v>1015</v>
      </c>
      <c r="C2967" s="11" t="s">
        <v>1220</v>
      </c>
      <c r="D2967" s="9"/>
      <c r="E2967" s="9">
        <v>90</v>
      </c>
      <c r="F2967" s="10" t="s">
        <v>1066</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1.5" x14ac:dyDescent="0.25">
      <c r="A2968" s="12">
        <v>2951</v>
      </c>
      <c r="B2968" s="10" t="s">
        <v>1015</v>
      </c>
      <c r="C2968" s="11" t="s">
        <v>1220</v>
      </c>
      <c r="D2968" s="9"/>
      <c r="E2968" s="9">
        <v>90</v>
      </c>
      <c r="F2968" s="10" t="s">
        <v>1066</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1.5" x14ac:dyDescent="0.25">
      <c r="A2969" s="12">
        <v>2952</v>
      </c>
      <c r="B2969" s="10" t="s">
        <v>1015</v>
      </c>
      <c r="C2969" s="11" t="s">
        <v>1220</v>
      </c>
      <c r="D2969" s="9"/>
      <c r="E2969" s="9">
        <v>90</v>
      </c>
      <c r="F2969" s="10" t="s">
        <v>1066</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1.5" x14ac:dyDescent="0.25">
      <c r="A2970" s="12">
        <v>2953</v>
      </c>
      <c r="B2970" s="10" t="s">
        <v>1015</v>
      </c>
      <c r="C2970" s="11" t="s">
        <v>1220</v>
      </c>
      <c r="D2970" s="9"/>
      <c r="E2970" s="9">
        <v>90</v>
      </c>
      <c r="F2970" s="10" t="s">
        <v>1066</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1.5" x14ac:dyDescent="0.25">
      <c r="A2971" s="12">
        <v>2954</v>
      </c>
      <c r="B2971" s="10" t="s">
        <v>1015</v>
      </c>
      <c r="C2971" s="11" t="s">
        <v>1220</v>
      </c>
      <c r="D2971" s="9"/>
      <c r="E2971" s="9">
        <v>90</v>
      </c>
      <c r="F2971" s="10" t="s">
        <v>1066</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1.5" x14ac:dyDescent="0.25">
      <c r="A2972" s="12">
        <v>2955</v>
      </c>
      <c r="B2972" s="10" t="s">
        <v>1015</v>
      </c>
      <c r="C2972" s="11" t="s">
        <v>1220</v>
      </c>
      <c r="D2972" s="9"/>
      <c r="E2972" s="9">
        <v>90</v>
      </c>
      <c r="F2972" s="10" t="s">
        <v>1066</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1.5" x14ac:dyDescent="0.25">
      <c r="A2973" s="12">
        <v>2956</v>
      </c>
      <c r="B2973" s="10" t="s">
        <v>1015</v>
      </c>
      <c r="C2973" s="11" t="s">
        <v>1221</v>
      </c>
      <c r="D2973" s="9"/>
      <c r="E2973" s="9">
        <v>548</v>
      </c>
      <c r="F2973" s="10" t="s">
        <v>1066</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1.5" x14ac:dyDescent="0.25">
      <c r="A2974" s="12">
        <v>2957</v>
      </c>
      <c r="B2974" s="10" t="s">
        <v>1015</v>
      </c>
      <c r="C2974" s="11" t="s">
        <v>1221</v>
      </c>
      <c r="D2974" s="9"/>
      <c r="E2974" s="9">
        <v>548</v>
      </c>
      <c r="F2974" s="10" t="s">
        <v>1066</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1.5" x14ac:dyDescent="0.25">
      <c r="A2975" s="12">
        <v>2958</v>
      </c>
      <c r="B2975" s="10" t="s">
        <v>1015</v>
      </c>
      <c r="C2975" s="11" t="s">
        <v>1221</v>
      </c>
      <c r="D2975" s="9"/>
      <c r="E2975" s="9">
        <v>548</v>
      </c>
      <c r="F2975" s="10" t="s">
        <v>1066</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1.5" x14ac:dyDescent="0.25">
      <c r="A2976" s="12">
        <v>2959</v>
      </c>
      <c r="B2976" s="10" t="s">
        <v>1015</v>
      </c>
      <c r="C2976" s="11" t="s">
        <v>1221</v>
      </c>
      <c r="D2976" s="9"/>
      <c r="E2976" s="9">
        <v>548</v>
      </c>
      <c r="F2976" s="10" t="s">
        <v>1066</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1.5" x14ac:dyDescent="0.25">
      <c r="A2977" s="12">
        <v>2960</v>
      </c>
      <c r="B2977" s="10" t="s">
        <v>1015</v>
      </c>
      <c r="C2977" s="11" t="s">
        <v>1221</v>
      </c>
      <c r="D2977" s="9"/>
      <c r="E2977" s="9">
        <v>548</v>
      </c>
      <c r="F2977" s="10" t="s">
        <v>1066</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1.5" x14ac:dyDescent="0.25">
      <c r="A2978" s="12">
        <v>2961</v>
      </c>
      <c r="B2978" s="10" t="s">
        <v>1015</v>
      </c>
      <c r="C2978" s="11" t="s">
        <v>1221</v>
      </c>
      <c r="D2978" s="9"/>
      <c r="E2978" s="9">
        <v>548</v>
      </c>
      <c r="F2978" s="10" t="s">
        <v>1066</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1.5" x14ac:dyDescent="0.25">
      <c r="A2979" s="12">
        <v>2962</v>
      </c>
      <c r="B2979" s="10" t="s">
        <v>1015</v>
      </c>
      <c r="C2979" s="11" t="s">
        <v>1221</v>
      </c>
      <c r="D2979" s="9"/>
      <c r="E2979" s="9">
        <v>548</v>
      </c>
      <c r="F2979" s="10" t="s">
        <v>1066</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1.5" x14ac:dyDescent="0.25">
      <c r="A2980" s="12">
        <v>2963</v>
      </c>
      <c r="B2980" s="10" t="s">
        <v>1015</v>
      </c>
      <c r="C2980" s="11" t="s">
        <v>1221</v>
      </c>
      <c r="D2980" s="9"/>
      <c r="E2980" s="9">
        <v>548</v>
      </c>
      <c r="F2980" s="10" t="s">
        <v>1066</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1.5" x14ac:dyDescent="0.25">
      <c r="A2981" s="12">
        <v>2964</v>
      </c>
      <c r="B2981" s="10" t="s">
        <v>1015</v>
      </c>
      <c r="C2981" s="11" t="s">
        <v>1221</v>
      </c>
      <c r="D2981" s="9"/>
      <c r="E2981" s="9">
        <v>548</v>
      </c>
      <c r="F2981" s="10" t="s">
        <v>1066</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1.5" x14ac:dyDescent="0.25">
      <c r="A2982" s="12">
        <v>2965</v>
      </c>
      <c r="B2982" s="10" t="s">
        <v>1015</v>
      </c>
      <c r="C2982" s="11" t="s">
        <v>1221</v>
      </c>
      <c r="D2982" s="9"/>
      <c r="E2982" s="9">
        <v>548</v>
      </c>
      <c r="F2982" s="10" t="s">
        <v>1066</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1.5" x14ac:dyDescent="0.25">
      <c r="A2983" s="12">
        <v>2966</v>
      </c>
      <c r="B2983" s="10" t="s">
        <v>1015</v>
      </c>
      <c r="C2983" s="11" t="s">
        <v>1221</v>
      </c>
      <c r="D2983" s="9"/>
      <c r="E2983" s="9">
        <v>548</v>
      </c>
      <c r="F2983" s="10" t="s">
        <v>1066</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1.5" x14ac:dyDescent="0.25">
      <c r="A2984" s="12">
        <v>2967</v>
      </c>
      <c r="B2984" s="10" t="s">
        <v>1015</v>
      </c>
      <c r="C2984" s="11" t="s">
        <v>1221</v>
      </c>
      <c r="D2984" s="9"/>
      <c r="E2984" s="9">
        <v>548</v>
      </c>
      <c r="F2984" s="10" t="s">
        <v>1066</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1.5" x14ac:dyDescent="0.25">
      <c r="A2985" s="12">
        <v>2968</v>
      </c>
      <c r="B2985" s="10" t="s">
        <v>1015</v>
      </c>
      <c r="C2985" s="11" t="s">
        <v>1221</v>
      </c>
      <c r="D2985" s="9"/>
      <c r="E2985" s="9">
        <v>548</v>
      </c>
      <c r="F2985" s="10" t="s">
        <v>1066</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1.5" x14ac:dyDescent="0.25">
      <c r="A2986" s="12">
        <v>2969</v>
      </c>
      <c r="B2986" s="10" t="s">
        <v>1015</v>
      </c>
      <c r="C2986" s="11" t="s">
        <v>1221</v>
      </c>
      <c r="D2986" s="9"/>
      <c r="E2986" s="9">
        <v>548</v>
      </c>
      <c r="F2986" s="10" t="s">
        <v>1066</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1.5" x14ac:dyDescent="0.25">
      <c r="A2987" s="12">
        <v>2970</v>
      </c>
      <c r="B2987" s="10" t="s">
        <v>1015</v>
      </c>
      <c r="C2987" s="11" t="s">
        <v>1221</v>
      </c>
      <c r="D2987" s="9"/>
      <c r="E2987" s="9">
        <v>548</v>
      </c>
      <c r="F2987" s="10" t="s">
        <v>1066</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1.5" x14ac:dyDescent="0.25">
      <c r="A2988" s="23">
        <v>2971</v>
      </c>
      <c r="B2988" s="21" t="s">
        <v>1015</v>
      </c>
      <c r="C2988" s="29" t="s">
        <v>1222</v>
      </c>
      <c r="D2988" s="20"/>
      <c r="E2988" s="20">
        <v>954</v>
      </c>
      <c r="F2988" s="21" t="s">
        <v>1065</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1.5" x14ac:dyDescent="0.25">
      <c r="A2989" s="23">
        <v>2972</v>
      </c>
      <c r="B2989" s="21" t="s">
        <v>1015</v>
      </c>
      <c r="C2989" s="29" t="s">
        <v>1222</v>
      </c>
      <c r="D2989" s="20"/>
      <c r="E2989" s="20">
        <v>954</v>
      </c>
      <c r="F2989" s="21" t="s">
        <v>1065</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1.5" x14ac:dyDescent="0.25">
      <c r="A2990" s="23">
        <v>2973</v>
      </c>
      <c r="B2990" s="21" t="s">
        <v>1015</v>
      </c>
      <c r="C2990" s="29" t="s">
        <v>1222</v>
      </c>
      <c r="D2990" s="20"/>
      <c r="E2990" s="20">
        <v>954</v>
      </c>
      <c r="F2990" s="21" t="s">
        <v>1065</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1.5" x14ac:dyDescent="0.25">
      <c r="A2991" s="23">
        <v>2974</v>
      </c>
      <c r="B2991" s="21" t="s">
        <v>1015</v>
      </c>
      <c r="C2991" s="29" t="s">
        <v>1222</v>
      </c>
      <c r="D2991" s="20"/>
      <c r="E2991" s="20">
        <v>954</v>
      </c>
      <c r="F2991" s="21" t="s">
        <v>1065</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1.5" x14ac:dyDescent="0.25">
      <c r="A2992" s="23">
        <v>2975</v>
      </c>
      <c r="B2992" s="21" t="s">
        <v>1015</v>
      </c>
      <c r="C2992" s="29" t="s">
        <v>1222</v>
      </c>
      <c r="D2992" s="20"/>
      <c r="E2992" s="20">
        <v>954</v>
      </c>
      <c r="F2992" s="21" t="s">
        <v>1065</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1.5" x14ac:dyDescent="0.25">
      <c r="A2993" s="23">
        <v>2976</v>
      </c>
      <c r="B2993" s="21" t="s">
        <v>1015</v>
      </c>
      <c r="C2993" s="29" t="s">
        <v>1222</v>
      </c>
      <c r="D2993" s="20"/>
      <c r="E2993" s="20">
        <v>954</v>
      </c>
      <c r="F2993" s="21" t="s">
        <v>1065</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1.5" x14ac:dyDescent="0.25">
      <c r="A2994" s="23">
        <v>2977</v>
      </c>
      <c r="B2994" s="21" t="s">
        <v>1015</v>
      </c>
      <c r="C2994" s="29" t="s">
        <v>1222</v>
      </c>
      <c r="D2994" s="20"/>
      <c r="E2994" s="20">
        <v>954</v>
      </c>
      <c r="F2994" s="21" t="s">
        <v>1065</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1.5" x14ac:dyDescent="0.25">
      <c r="A2995" s="23">
        <v>2978</v>
      </c>
      <c r="B2995" s="21" t="s">
        <v>1015</v>
      </c>
      <c r="C2995" s="29" t="s">
        <v>1222</v>
      </c>
      <c r="D2995" s="20"/>
      <c r="E2995" s="20">
        <v>954</v>
      </c>
      <c r="F2995" s="21" t="s">
        <v>1065</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1.5" x14ac:dyDescent="0.25">
      <c r="A2996" s="23">
        <v>2979</v>
      </c>
      <c r="B2996" s="21" t="s">
        <v>1015</v>
      </c>
      <c r="C2996" s="29" t="s">
        <v>1222</v>
      </c>
      <c r="D2996" s="20"/>
      <c r="E2996" s="20">
        <v>954</v>
      </c>
      <c r="F2996" s="21" t="s">
        <v>1065</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1.5" x14ac:dyDescent="0.25">
      <c r="A2997" s="23">
        <v>2980</v>
      </c>
      <c r="B2997" s="21" t="s">
        <v>1015</v>
      </c>
      <c r="C2997" s="29" t="s">
        <v>1222</v>
      </c>
      <c r="D2997" s="20"/>
      <c r="E2997" s="20">
        <v>954</v>
      </c>
      <c r="F2997" s="21" t="s">
        <v>1065</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1.5" x14ac:dyDescent="0.25">
      <c r="A2998" s="23">
        <v>2981</v>
      </c>
      <c r="B2998" s="21" t="s">
        <v>1015</v>
      </c>
      <c r="C2998" s="29" t="s">
        <v>1222</v>
      </c>
      <c r="D2998" s="20"/>
      <c r="E2998" s="20">
        <v>954</v>
      </c>
      <c r="F2998" s="21" t="s">
        <v>1065</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1.5" x14ac:dyDescent="0.25">
      <c r="A2999" s="23">
        <v>2982</v>
      </c>
      <c r="B2999" s="21" t="s">
        <v>1015</v>
      </c>
      <c r="C2999" s="29" t="s">
        <v>1222</v>
      </c>
      <c r="D2999" s="20"/>
      <c r="E2999" s="20">
        <v>954</v>
      </c>
      <c r="F2999" s="21" t="s">
        <v>1065</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1.5" x14ac:dyDescent="0.25">
      <c r="A3000" s="23">
        <v>2983</v>
      </c>
      <c r="B3000" s="21" t="s">
        <v>1015</v>
      </c>
      <c r="C3000" s="29" t="s">
        <v>1222</v>
      </c>
      <c r="D3000" s="20"/>
      <c r="E3000" s="20">
        <v>954</v>
      </c>
      <c r="F3000" s="21" t="s">
        <v>1065</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1.5" x14ac:dyDescent="0.25">
      <c r="A3001" s="23">
        <v>2984</v>
      </c>
      <c r="B3001" s="21" t="s">
        <v>1015</v>
      </c>
      <c r="C3001" s="29" t="s">
        <v>1222</v>
      </c>
      <c r="D3001" s="20"/>
      <c r="E3001" s="20">
        <v>954</v>
      </c>
      <c r="F3001" s="21" t="s">
        <v>1065</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1.5" x14ac:dyDescent="0.25">
      <c r="A3002" s="23">
        <v>2985</v>
      </c>
      <c r="B3002" s="21" t="s">
        <v>1015</v>
      </c>
      <c r="C3002" s="29" t="s">
        <v>1222</v>
      </c>
      <c r="D3002" s="20"/>
      <c r="E3002" s="20">
        <v>954</v>
      </c>
      <c r="F3002" s="21" t="s">
        <v>1065</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1.5" x14ac:dyDescent="0.25">
      <c r="A3003" s="12">
        <v>2986</v>
      </c>
      <c r="B3003" s="10" t="s">
        <v>1015</v>
      </c>
      <c r="C3003" s="11" t="s">
        <v>1223</v>
      </c>
      <c r="D3003" s="9">
        <v>14</v>
      </c>
      <c r="E3003" s="9">
        <v>316</v>
      </c>
      <c r="F3003" s="10" t="s">
        <v>1066</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1.5" x14ac:dyDescent="0.25">
      <c r="A3004" s="12">
        <v>2987</v>
      </c>
      <c r="B3004" s="10" t="s">
        <v>1015</v>
      </c>
      <c r="C3004" s="11" t="s">
        <v>1223</v>
      </c>
      <c r="D3004" s="9">
        <v>14</v>
      </c>
      <c r="E3004" s="9">
        <v>316</v>
      </c>
      <c r="F3004" s="10" t="s">
        <v>1066</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1.5" x14ac:dyDescent="0.25">
      <c r="A3005" s="12">
        <v>2988</v>
      </c>
      <c r="B3005" s="10" t="s">
        <v>1015</v>
      </c>
      <c r="C3005" s="11" t="s">
        <v>1223</v>
      </c>
      <c r="D3005" s="9">
        <v>14</v>
      </c>
      <c r="E3005" s="9">
        <v>316</v>
      </c>
      <c r="F3005" s="10" t="s">
        <v>1066</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1.5" x14ac:dyDescent="0.25">
      <c r="A3006" s="12">
        <v>2989</v>
      </c>
      <c r="B3006" s="10" t="s">
        <v>1015</v>
      </c>
      <c r="C3006" s="11" t="s">
        <v>1223</v>
      </c>
      <c r="D3006" s="9">
        <v>14</v>
      </c>
      <c r="E3006" s="9">
        <v>316</v>
      </c>
      <c r="F3006" s="10" t="s">
        <v>1066</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1.5" x14ac:dyDescent="0.25">
      <c r="A3007" s="12">
        <v>2990</v>
      </c>
      <c r="B3007" s="10" t="s">
        <v>1015</v>
      </c>
      <c r="C3007" s="11" t="s">
        <v>1223</v>
      </c>
      <c r="D3007" s="9">
        <v>14</v>
      </c>
      <c r="E3007" s="9">
        <v>316</v>
      </c>
      <c r="F3007" s="10" t="s">
        <v>1066</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1.5" x14ac:dyDescent="0.25">
      <c r="A3008" s="12">
        <v>2991</v>
      </c>
      <c r="B3008" s="10" t="s">
        <v>1015</v>
      </c>
      <c r="C3008" s="11" t="s">
        <v>1223</v>
      </c>
      <c r="D3008" s="9">
        <v>14</v>
      </c>
      <c r="E3008" s="9">
        <v>316</v>
      </c>
      <c r="F3008" s="10" t="s">
        <v>1066</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1.5" x14ac:dyDescent="0.25">
      <c r="A3009" s="12">
        <v>2992</v>
      </c>
      <c r="B3009" s="10" t="s">
        <v>1015</v>
      </c>
      <c r="C3009" s="11" t="s">
        <v>1223</v>
      </c>
      <c r="D3009" s="9">
        <v>14</v>
      </c>
      <c r="E3009" s="9">
        <v>316</v>
      </c>
      <c r="F3009" s="10" t="s">
        <v>1066</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1.5" x14ac:dyDescent="0.25">
      <c r="A3010" s="12">
        <v>2993</v>
      </c>
      <c r="B3010" s="10" t="s">
        <v>1015</v>
      </c>
      <c r="C3010" s="11" t="s">
        <v>1223</v>
      </c>
      <c r="D3010" s="9">
        <v>14</v>
      </c>
      <c r="E3010" s="9">
        <v>316</v>
      </c>
      <c r="F3010" s="10" t="s">
        <v>1066</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1.5" x14ac:dyDescent="0.25">
      <c r="A3011" s="12">
        <v>2994</v>
      </c>
      <c r="B3011" s="10" t="s">
        <v>1015</v>
      </c>
      <c r="C3011" s="11" t="s">
        <v>1223</v>
      </c>
      <c r="D3011" s="9">
        <v>14</v>
      </c>
      <c r="E3011" s="9">
        <v>316</v>
      </c>
      <c r="F3011" s="10" t="s">
        <v>1066</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1.5" x14ac:dyDescent="0.25">
      <c r="A3012" s="12">
        <v>2995</v>
      </c>
      <c r="B3012" s="10" t="s">
        <v>1015</v>
      </c>
      <c r="C3012" s="11" t="s">
        <v>1223</v>
      </c>
      <c r="D3012" s="9">
        <v>14</v>
      </c>
      <c r="E3012" s="9">
        <v>316</v>
      </c>
      <c r="F3012" s="10" t="s">
        <v>1066</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1.5" x14ac:dyDescent="0.25">
      <c r="A3013" s="12">
        <v>2996</v>
      </c>
      <c r="B3013" s="10" t="s">
        <v>1015</v>
      </c>
      <c r="C3013" s="11" t="s">
        <v>1223</v>
      </c>
      <c r="D3013" s="9">
        <v>14</v>
      </c>
      <c r="E3013" s="9">
        <v>316</v>
      </c>
      <c r="F3013" s="10" t="s">
        <v>1066</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1.5" x14ac:dyDescent="0.25">
      <c r="A3014" s="12">
        <v>2997</v>
      </c>
      <c r="B3014" s="10" t="s">
        <v>1015</v>
      </c>
      <c r="C3014" s="11" t="s">
        <v>1223</v>
      </c>
      <c r="D3014" s="9">
        <v>14</v>
      </c>
      <c r="E3014" s="9">
        <v>316</v>
      </c>
      <c r="F3014" s="10" t="s">
        <v>1066</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1.5" x14ac:dyDescent="0.25">
      <c r="A3015" s="12">
        <v>2998</v>
      </c>
      <c r="B3015" s="10" t="s">
        <v>1015</v>
      </c>
      <c r="C3015" s="11" t="s">
        <v>1223</v>
      </c>
      <c r="D3015" s="9">
        <v>14</v>
      </c>
      <c r="E3015" s="9">
        <v>316</v>
      </c>
      <c r="F3015" s="10" t="s">
        <v>1066</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1.5" x14ac:dyDescent="0.25">
      <c r="A3016" s="12">
        <v>2999</v>
      </c>
      <c r="B3016" s="10" t="s">
        <v>1015</v>
      </c>
      <c r="C3016" s="11" t="s">
        <v>1223</v>
      </c>
      <c r="D3016" s="9">
        <v>14</v>
      </c>
      <c r="E3016" s="9">
        <v>316</v>
      </c>
      <c r="F3016" s="10" t="s">
        <v>1066</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1.5" x14ac:dyDescent="0.25">
      <c r="A3017" s="12">
        <v>3000</v>
      </c>
      <c r="B3017" s="10" t="s">
        <v>1015</v>
      </c>
      <c r="C3017" s="11" t="s">
        <v>1223</v>
      </c>
      <c r="D3017" s="9">
        <v>14</v>
      </c>
      <c r="E3017" s="9">
        <v>316</v>
      </c>
      <c r="F3017" s="10" t="s">
        <v>1066</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1.5" x14ac:dyDescent="0.25">
      <c r="A3018" s="12">
        <v>3001</v>
      </c>
      <c r="B3018" s="10" t="s">
        <v>1015</v>
      </c>
      <c r="C3018" s="11" t="s">
        <v>1224</v>
      </c>
      <c r="D3018" s="9"/>
      <c r="E3018" s="9">
        <v>296</v>
      </c>
      <c r="F3018" s="10" t="s">
        <v>1066</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1.5" x14ac:dyDescent="0.25">
      <c r="A3019" s="12">
        <v>3002</v>
      </c>
      <c r="B3019" s="10" t="s">
        <v>1015</v>
      </c>
      <c r="C3019" s="11" t="s">
        <v>1224</v>
      </c>
      <c r="D3019" s="9"/>
      <c r="E3019" s="9">
        <v>296</v>
      </c>
      <c r="F3019" s="10" t="s">
        <v>1066</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1.5" x14ac:dyDescent="0.25">
      <c r="A3020" s="12">
        <v>3003</v>
      </c>
      <c r="B3020" s="10" t="s">
        <v>1015</v>
      </c>
      <c r="C3020" s="11" t="s">
        <v>1224</v>
      </c>
      <c r="D3020" s="9"/>
      <c r="E3020" s="9">
        <v>296</v>
      </c>
      <c r="F3020" s="10" t="s">
        <v>1066</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1.5" x14ac:dyDescent="0.25">
      <c r="A3021" s="12">
        <v>3004</v>
      </c>
      <c r="B3021" s="10" t="s">
        <v>1015</v>
      </c>
      <c r="C3021" s="11" t="s">
        <v>1224</v>
      </c>
      <c r="D3021" s="9"/>
      <c r="E3021" s="9">
        <v>296</v>
      </c>
      <c r="F3021" s="10" t="s">
        <v>1066</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1.5" x14ac:dyDescent="0.25">
      <c r="A3022" s="12">
        <v>3005</v>
      </c>
      <c r="B3022" s="10" t="s">
        <v>1015</v>
      </c>
      <c r="C3022" s="11" t="s">
        <v>1224</v>
      </c>
      <c r="D3022" s="9"/>
      <c r="E3022" s="9">
        <v>296</v>
      </c>
      <c r="F3022" s="10" t="s">
        <v>1066</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1.5" x14ac:dyDescent="0.25">
      <c r="A3023" s="12">
        <v>3006</v>
      </c>
      <c r="B3023" s="10" t="s">
        <v>1015</v>
      </c>
      <c r="C3023" s="11" t="s">
        <v>1224</v>
      </c>
      <c r="D3023" s="9"/>
      <c r="E3023" s="9">
        <v>296</v>
      </c>
      <c r="F3023" s="10" t="s">
        <v>1066</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1.5" x14ac:dyDescent="0.25">
      <c r="A3024" s="12">
        <v>3007</v>
      </c>
      <c r="B3024" s="10" t="s">
        <v>1015</v>
      </c>
      <c r="C3024" s="11" t="s">
        <v>1224</v>
      </c>
      <c r="D3024" s="9"/>
      <c r="E3024" s="9">
        <v>296</v>
      </c>
      <c r="F3024" s="10" t="s">
        <v>1066</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1.5" x14ac:dyDescent="0.25">
      <c r="A3025" s="12">
        <v>3008</v>
      </c>
      <c r="B3025" s="10" t="s">
        <v>1015</v>
      </c>
      <c r="C3025" s="11" t="s">
        <v>1224</v>
      </c>
      <c r="D3025" s="9"/>
      <c r="E3025" s="9">
        <v>296</v>
      </c>
      <c r="F3025" s="10" t="s">
        <v>1066</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1.5" x14ac:dyDescent="0.25">
      <c r="A3026" s="12">
        <v>3009</v>
      </c>
      <c r="B3026" s="10" t="s">
        <v>1015</v>
      </c>
      <c r="C3026" s="11" t="s">
        <v>1224</v>
      </c>
      <c r="D3026" s="9"/>
      <c r="E3026" s="9">
        <v>296</v>
      </c>
      <c r="F3026" s="10" t="s">
        <v>1066</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1.5" x14ac:dyDescent="0.25">
      <c r="A3027" s="12">
        <v>3010</v>
      </c>
      <c r="B3027" s="10" t="s">
        <v>1015</v>
      </c>
      <c r="C3027" s="11" t="s">
        <v>1224</v>
      </c>
      <c r="D3027" s="9"/>
      <c r="E3027" s="9">
        <v>296</v>
      </c>
      <c r="F3027" s="10" t="s">
        <v>1066</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1.5" x14ac:dyDescent="0.25">
      <c r="A3028" s="12">
        <v>3011</v>
      </c>
      <c r="B3028" s="10" t="s">
        <v>1015</v>
      </c>
      <c r="C3028" s="11" t="s">
        <v>1224</v>
      </c>
      <c r="D3028" s="9"/>
      <c r="E3028" s="9">
        <v>296</v>
      </c>
      <c r="F3028" s="10" t="s">
        <v>1066</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1.5" x14ac:dyDescent="0.25">
      <c r="A3029" s="12">
        <v>3012</v>
      </c>
      <c r="B3029" s="10" t="s">
        <v>1015</v>
      </c>
      <c r="C3029" s="11" t="s">
        <v>1224</v>
      </c>
      <c r="D3029" s="9"/>
      <c r="E3029" s="9">
        <v>296</v>
      </c>
      <c r="F3029" s="10" t="s">
        <v>1066</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1.5" x14ac:dyDescent="0.25">
      <c r="A3030" s="12">
        <v>3013</v>
      </c>
      <c r="B3030" s="10" t="s">
        <v>1015</v>
      </c>
      <c r="C3030" s="11" t="s">
        <v>1224</v>
      </c>
      <c r="D3030" s="9"/>
      <c r="E3030" s="9">
        <v>296</v>
      </c>
      <c r="F3030" s="10" t="s">
        <v>1066</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1.5" x14ac:dyDescent="0.25">
      <c r="A3031" s="12">
        <v>3014</v>
      </c>
      <c r="B3031" s="10" t="s">
        <v>1015</v>
      </c>
      <c r="C3031" s="11" t="s">
        <v>1224</v>
      </c>
      <c r="D3031" s="9"/>
      <c r="E3031" s="9">
        <v>296</v>
      </c>
      <c r="F3031" s="10" t="s">
        <v>1066</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1.5" x14ac:dyDescent="0.25">
      <c r="A3032" s="12">
        <v>3015</v>
      </c>
      <c r="B3032" s="10" t="s">
        <v>1015</v>
      </c>
      <c r="C3032" s="11" t="s">
        <v>1224</v>
      </c>
      <c r="D3032" s="9"/>
      <c r="E3032" s="9">
        <v>296</v>
      </c>
      <c r="F3032" s="10" t="s">
        <v>1066</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1.5" x14ac:dyDescent="0.25">
      <c r="A3033" s="12">
        <v>3016</v>
      </c>
      <c r="B3033" s="10" t="s">
        <v>1015</v>
      </c>
      <c r="C3033" s="11" t="s">
        <v>1225</v>
      </c>
      <c r="D3033" s="9"/>
      <c r="E3033" s="9">
        <v>583</v>
      </c>
      <c r="F3033" s="10" t="s">
        <v>1066</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1.5" x14ac:dyDescent="0.25">
      <c r="A3034" s="12">
        <v>3017</v>
      </c>
      <c r="B3034" s="10" t="s">
        <v>1015</v>
      </c>
      <c r="C3034" s="11" t="s">
        <v>1225</v>
      </c>
      <c r="D3034" s="9"/>
      <c r="E3034" s="9">
        <v>583</v>
      </c>
      <c r="F3034" s="10" t="s">
        <v>1066</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1.5" x14ac:dyDescent="0.25">
      <c r="A3035" s="12">
        <v>3018</v>
      </c>
      <c r="B3035" s="10" t="s">
        <v>1015</v>
      </c>
      <c r="C3035" s="11" t="s">
        <v>1225</v>
      </c>
      <c r="D3035" s="9"/>
      <c r="E3035" s="9">
        <v>583</v>
      </c>
      <c r="F3035" s="10" t="s">
        <v>1066</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1.5" x14ac:dyDescent="0.25">
      <c r="A3036" s="12">
        <v>3019</v>
      </c>
      <c r="B3036" s="10" t="s">
        <v>1015</v>
      </c>
      <c r="C3036" s="11" t="s">
        <v>1225</v>
      </c>
      <c r="D3036" s="9"/>
      <c r="E3036" s="9">
        <v>583</v>
      </c>
      <c r="F3036" s="10" t="s">
        <v>1066</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1.5" x14ac:dyDescent="0.25">
      <c r="A3037" s="12">
        <v>3020</v>
      </c>
      <c r="B3037" s="10" t="s">
        <v>1015</v>
      </c>
      <c r="C3037" s="11" t="s">
        <v>1225</v>
      </c>
      <c r="D3037" s="9"/>
      <c r="E3037" s="9">
        <v>583</v>
      </c>
      <c r="F3037" s="10" t="s">
        <v>1066</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1.5" x14ac:dyDescent="0.25">
      <c r="A3038" s="12">
        <v>3021</v>
      </c>
      <c r="B3038" s="10" t="s">
        <v>1015</v>
      </c>
      <c r="C3038" s="11" t="s">
        <v>1225</v>
      </c>
      <c r="D3038" s="9"/>
      <c r="E3038" s="9">
        <v>583</v>
      </c>
      <c r="F3038" s="10" t="s">
        <v>1066</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1.5" x14ac:dyDescent="0.25">
      <c r="A3039" s="12">
        <v>3022</v>
      </c>
      <c r="B3039" s="10" t="s">
        <v>1015</v>
      </c>
      <c r="C3039" s="11" t="s">
        <v>1225</v>
      </c>
      <c r="D3039" s="9"/>
      <c r="E3039" s="9">
        <v>583</v>
      </c>
      <c r="F3039" s="10" t="s">
        <v>1066</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1.5" x14ac:dyDescent="0.25">
      <c r="A3040" s="12">
        <v>3023</v>
      </c>
      <c r="B3040" s="10" t="s">
        <v>1015</v>
      </c>
      <c r="C3040" s="11" t="s">
        <v>1225</v>
      </c>
      <c r="D3040" s="9"/>
      <c r="E3040" s="9">
        <v>583</v>
      </c>
      <c r="F3040" s="10" t="s">
        <v>1066</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1.5" x14ac:dyDescent="0.25">
      <c r="A3041" s="12">
        <v>3024</v>
      </c>
      <c r="B3041" s="10" t="s">
        <v>1015</v>
      </c>
      <c r="C3041" s="11" t="s">
        <v>1225</v>
      </c>
      <c r="D3041" s="9"/>
      <c r="E3041" s="9">
        <v>583</v>
      </c>
      <c r="F3041" s="10" t="s">
        <v>1066</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1.5" x14ac:dyDescent="0.25">
      <c r="A3042" s="12">
        <v>3025</v>
      </c>
      <c r="B3042" s="10" t="s">
        <v>1015</v>
      </c>
      <c r="C3042" s="11" t="s">
        <v>1225</v>
      </c>
      <c r="D3042" s="9"/>
      <c r="E3042" s="9">
        <v>583</v>
      </c>
      <c r="F3042" s="10" t="s">
        <v>1066</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1.5" x14ac:dyDescent="0.25">
      <c r="A3043" s="12">
        <v>3026</v>
      </c>
      <c r="B3043" s="10" t="s">
        <v>1015</v>
      </c>
      <c r="C3043" s="11" t="s">
        <v>1225</v>
      </c>
      <c r="D3043" s="9"/>
      <c r="E3043" s="9">
        <v>583</v>
      </c>
      <c r="F3043" s="10" t="s">
        <v>1066</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1.5" x14ac:dyDescent="0.25">
      <c r="A3044" s="12">
        <v>3027</v>
      </c>
      <c r="B3044" s="10" t="s">
        <v>1015</v>
      </c>
      <c r="C3044" s="11" t="s">
        <v>1225</v>
      </c>
      <c r="D3044" s="9"/>
      <c r="E3044" s="9">
        <v>583</v>
      </c>
      <c r="F3044" s="10" t="s">
        <v>1066</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1.5" x14ac:dyDescent="0.25">
      <c r="A3045" s="12">
        <v>3028</v>
      </c>
      <c r="B3045" s="10" t="s">
        <v>1015</v>
      </c>
      <c r="C3045" s="11" t="s">
        <v>1225</v>
      </c>
      <c r="D3045" s="9"/>
      <c r="E3045" s="9">
        <v>583</v>
      </c>
      <c r="F3045" s="10" t="s">
        <v>1066</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1.5" x14ac:dyDescent="0.25">
      <c r="A3046" s="12">
        <v>3029</v>
      </c>
      <c r="B3046" s="10" t="s">
        <v>1015</v>
      </c>
      <c r="C3046" s="11" t="s">
        <v>1225</v>
      </c>
      <c r="D3046" s="9"/>
      <c r="E3046" s="9">
        <v>583</v>
      </c>
      <c r="F3046" s="10" t="s">
        <v>1066</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1.5" x14ac:dyDescent="0.25">
      <c r="A3047" s="12">
        <v>3030</v>
      </c>
      <c r="B3047" s="10" t="s">
        <v>1015</v>
      </c>
      <c r="C3047" s="11" t="s">
        <v>1225</v>
      </c>
      <c r="D3047" s="9"/>
      <c r="E3047" s="9">
        <v>583</v>
      </c>
      <c r="F3047" s="10" t="s">
        <v>1066</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1.5" x14ac:dyDescent="0.25">
      <c r="A3048" s="23">
        <v>3031</v>
      </c>
      <c r="B3048" s="21" t="s">
        <v>1015</v>
      </c>
      <c r="C3048" s="29" t="s">
        <v>1226</v>
      </c>
      <c r="D3048" s="20">
        <v>17</v>
      </c>
      <c r="E3048" s="20">
        <v>957</v>
      </c>
      <c r="F3048" s="21" t="s">
        <v>1065</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1.5" x14ac:dyDescent="0.25">
      <c r="A3049" s="23">
        <v>3032</v>
      </c>
      <c r="B3049" s="21" t="s">
        <v>1015</v>
      </c>
      <c r="C3049" s="29" t="s">
        <v>1226</v>
      </c>
      <c r="D3049" s="20">
        <v>17</v>
      </c>
      <c r="E3049" s="20">
        <v>957</v>
      </c>
      <c r="F3049" s="21" t="s">
        <v>1065</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1.5" x14ac:dyDescent="0.25">
      <c r="A3050" s="23">
        <v>3033</v>
      </c>
      <c r="B3050" s="21" t="s">
        <v>1015</v>
      </c>
      <c r="C3050" s="29" t="s">
        <v>1226</v>
      </c>
      <c r="D3050" s="20">
        <v>17</v>
      </c>
      <c r="E3050" s="20">
        <v>957</v>
      </c>
      <c r="F3050" s="21" t="s">
        <v>1065</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1.5" x14ac:dyDescent="0.25">
      <c r="A3051" s="23">
        <v>3034</v>
      </c>
      <c r="B3051" s="21" t="s">
        <v>1015</v>
      </c>
      <c r="C3051" s="29" t="s">
        <v>1226</v>
      </c>
      <c r="D3051" s="20">
        <v>17</v>
      </c>
      <c r="E3051" s="20">
        <v>957</v>
      </c>
      <c r="F3051" s="21" t="s">
        <v>1065</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1.5" x14ac:dyDescent="0.25">
      <c r="A3052" s="23">
        <v>3035</v>
      </c>
      <c r="B3052" s="21" t="s">
        <v>1015</v>
      </c>
      <c r="C3052" s="29" t="s">
        <v>1226</v>
      </c>
      <c r="D3052" s="20">
        <v>17</v>
      </c>
      <c r="E3052" s="20">
        <v>957</v>
      </c>
      <c r="F3052" s="21" t="s">
        <v>1065</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1.5" x14ac:dyDescent="0.25">
      <c r="A3053" s="23">
        <v>3036</v>
      </c>
      <c r="B3053" s="21" t="s">
        <v>1015</v>
      </c>
      <c r="C3053" s="29" t="s">
        <v>1226</v>
      </c>
      <c r="D3053" s="20">
        <v>17</v>
      </c>
      <c r="E3053" s="20">
        <v>957</v>
      </c>
      <c r="F3053" s="21" t="s">
        <v>1065</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1.5" x14ac:dyDescent="0.25">
      <c r="A3054" s="23">
        <v>3037</v>
      </c>
      <c r="B3054" s="21" t="s">
        <v>1015</v>
      </c>
      <c r="C3054" s="29" t="s">
        <v>1226</v>
      </c>
      <c r="D3054" s="20">
        <v>17</v>
      </c>
      <c r="E3054" s="20">
        <v>957</v>
      </c>
      <c r="F3054" s="21" t="s">
        <v>1065</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1.5" x14ac:dyDescent="0.25">
      <c r="A3055" s="23">
        <v>3038</v>
      </c>
      <c r="B3055" s="21" t="s">
        <v>1015</v>
      </c>
      <c r="C3055" s="29" t="s">
        <v>1226</v>
      </c>
      <c r="D3055" s="20">
        <v>17</v>
      </c>
      <c r="E3055" s="20">
        <v>957</v>
      </c>
      <c r="F3055" s="21" t="s">
        <v>1065</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1.5" x14ac:dyDescent="0.25">
      <c r="A3056" s="23">
        <v>3039</v>
      </c>
      <c r="B3056" s="21" t="s">
        <v>1015</v>
      </c>
      <c r="C3056" s="29" t="s">
        <v>1226</v>
      </c>
      <c r="D3056" s="20">
        <v>17</v>
      </c>
      <c r="E3056" s="20">
        <v>957</v>
      </c>
      <c r="F3056" s="21" t="s">
        <v>1065</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1.5" x14ac:dyDescent="0.25">
      <c r="A3057" s="23">
        <v>3040</v>
      </c>
      <c r="B3057" s="21" t="s">
        <v>1015</v>
      </c>
      <c r="C3057" s="29" t="s">
        <v>1226</v>
      </c>
      <c r="D3057" s="20">
        <v>17</v>
      </c>
      <c r="E3057" s="20">
        <v>957</v>
      </c>
      <c r="F3057" s="21" t="s">
        <v>1065</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1.5" x14ac:dyDescent="0.25">
      <c r="A3058" s="23">
        <v>3041</v>
      </c>
      <c r="B3058" s="21" t="s">
        <v>1015</v>
      </c>
      <c r="C3058" s="29" t="s">
        <v>1226</v>
      </c>
      <c r="D3058" s="20">
        <v>17</v>
      </c>
      <c r="E3058" s="20">
        <v>957</v>
      </c>
      <c r="F3058" s="21" t="s">
        <v>1065</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1.5" x14ac:dyDescent="0.25">
      <c r="A3059" s="23">
        <v>3042</v>
      </c>
      <c r="B3059" s="21" t="s">
        <v>1015</v>
      </c>
      <c r="C3059" s="29" t="s">
        <v>1226</v>
      </c>
      <c r="D3059" s="20">
        <v>17</v>
      </c>
      <c r="E3059" s="20">
        <v>957</v>
      </c>
      <c r="F3059" s="21" t="s">
        <v>1065</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1.5" x14ac:dyDescent="0.25">
      <c r="A3060" s="23">
        <v>3043</v>
      </c>
      <c r="B3060" s="21" t="s">
        <v>1015</v>
      </c>
      <c r="C3060" s="29" t="s">
        <v>1226</v>
      </c>
      <c r="D3060" s="20">
        <v>17</v>
      </c>
      <c r="E3060" s="20">
        <v>957</v>
      </c>
      <c r="F3060" s="21" t="s">
        <v>1065</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1.5" x14ac:dyDescent="0.25">
      <c r="A3061" s="23">
        <v>3044</v>
      </c>
      <c r="B3061" s="21" t="s">
        <v>1015</v>
      </c>
      <c r="C3061" s="29" t="s">
        <v>1226</v>
      </c>
      <c r="D3061" s="20">
        <v>17</v>
      </c>
      <c r="E3061" s="20">
        <v>957</v>
      </c>
      <c r="F3061" s="21" t="s">
        <v>1065</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1.5" x14ac:dyDescent="0.25">
      <c r="A3062" s="23">
        <v>3045</v>
      </c>
      <c r="B3062" s="21" t="s">
        <v>1015</v>
      </c>
      <c r="C3062" s="29" t="s">
        <v>1226</v>
      </c>
      <c r="D3062" s="20">
        <v>17</v>
      </c>
      <c r="E3062" s="20">
        <v>957</v>
      </c>
      <c r="F3062" s="21" t="s">
        <v>1065</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1.5" x14ac:dyDescent="0.25">
      <c r="A3063" s="12">
        <v>3046</v>
      </c>
      <c r="B3063" s="10" t="s">
        <v>1015</v>
      </c>
      <c r="C3063" s="11" t="s">
        <v>1227</v>
      </c>
      <c r="D3063" s="9">
        <v>2</v>
      </c>
      <c r="E3063" s="9">
        <v>258</v>
      </c>
      <c r="F3063" s="10" t="s">
        <v>1066</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1.5" x14ac:dyDescent="0.25">
      <c r="A3064" s="12">
        <v>3047</v>
      </c>
      <c r="B3064" s="10" t="s">
        <v>1015</v>
      </c>
      <c r="C3064" s="11" t="s">
        <v>1227</v>
      </c>
      <c r="D3064" s="9">
        <v>2</v>
      </c>
      <c r="E3064" s="9">
        <v>258</v>
      </c>
      <c r="F3064" s="10" t="s">
        <v>1066</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1.5" x14ac:dyDescent="0.25">
      <c r="A3065" s="12">
        <v>3048</v>
      </c>
      <c r="B3065" s="10" t="s">
        <v>1015</v>
      </c>
      <c r="C3065" s="11" t="s">
        <v>1227</v>
      </c>
      <c r="D3065" s="9">
        <v>2</v>
      </c>
      <c r="E3065" s="9">
        <v>258</v>
      </c>
      <c r="F3065" s="10" t="s">
        <v>1066</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1.5" x14ac:dyDescent="0.25">
      <c r="A3066" s="12">
        <v>3049</v>
      </c>
      <c r="B3066" s="10" t="s">
        <v>1015</v>
      </c>
      <c r="C3066" s="11" t="s">
        <v>1227</v>
      </c>
      <c r="D3066" s="9">
        <v>2</v>
      </c>
      <c r="E3066" s="9">
        <v>258</v>
      </c>
      <c r="F3066" s="10" t="s">
        <v>1066</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1.5" x14ac:dyDescent="0.25">
      <c r="A3067" s="12">
        <v>3050</v>
      </c>
      <c r="B3067" s="10" t="s">
        <v>1015</v>
      </c>
      <c r="C3067" s="11" t="s">
        <v>1227</v>
      </c>
      <c r="D3067" s="9">
        <v>2</v>
      </c>
      <c r="E3067" s="9">
        <v>258</v>
      </c>
      <c r="F3067" s="10" t="s">
        <v>1066</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1.5" x14ac:dyDescent="0.25">
      <c r="A3068" s="12">
        <v>3051</v>
      </c>
      <c r="B3068" s="10" t="s">
        <v>1015</v>
      </c>
      <c r="C3068" s="11" t="s">
        <v>1227</v>
      </c>
      <c r="D3068" s="9">
        <v>2</v>
      </c>
      <c r="E3068" s="9">
        <v>258</v>
      </c>
      <c r="F3068" s="10" t="s">
        <v>1066</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1.5" x14ac:dyDescent="0.25">
      <c r="A3069" s="12">
        <v>3052</v>
      </c>
      <c r="B3069" s="10" t="s">
        <v>1015</v>
      </c>
      <c r="C3069" s="11" t="s">
        <v>1227</v>
      </c>
      <c r="D3069" s="9">
        <v>2</v>
      </c>
      <c r="E3069" s="9">
        <v>258</v>
      </c>
      <c r="F3069" s="10" t="s">
        <v>1066</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1.5" x14ac:dyDescent="0.25">
      <c r="A3070" s="12">
        <v>3053</v>
      </c>
      <c r="B3070" s="10" t="s">
        <v>1015</v>
      </c>
      <c r="C3070" s="11" t="s">
        <v>1227</v>
      </c>
      <c r="D3070" s="9">
        <v>2</v>
      </c>
      <c r="E3070" s="9">
        <v>258</v>
      </c>
      <c r="F3070" s="10" t="s">
        <v>1066</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1.5" x14ac:dyDescent="0.25">
      <c r="A3071" s="12">
        <v>3054</v>
      </c>
      <c r="B3071" s="10" t="s">
        <v>1015</v>
      </c>
      <c r="C3071" s="11" t="s">
        <v>1227</v>
      </c>
      <c r="D3071" s="9">
        <v>2</v>
      </c>
      <c r="E3071" s="9">
        <v>258</v>
      </c>
      <c r="F3071" s="10" t="s">
        <v>1066</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1.5" x14ac:dyDescent="0.25">
      <c r="A3072" s="12">
        <v>3055</v>
      </c>
      <c r="B3072" s="10" t="s">
        <v>1015</v>
      </c>
      <c r="C3072" s="11" t="s">
        <v>1227</v>
      </c>
      <c r="D3072" s="9">
        <v>2</v>
      </c>
      <c r="E3072" s="9">
        <v>258</v>
      </c>
      <c r="F3072" s="10" t="s">
        <v>1066</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1.5" x14ac:dyDescent="0.25">
      <c r="A3073" s="12">
        <v>3056</v>
      </c>
      <c r="B3073" s="10" t="s">
        <v>1015</v>
      </c>
      <c r="C3073" s="11" t="s">
        <v>1227</v>
      </c>
      <c r="D3073" s="9">
        <v>2</v>
      </c>
      <c r="E3073" s="9">
        <v>258</v>
      </c>
      <c r="F3073" s="10" t="s">
        <v>1066</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1.5" x14ac:dyDescent="0.25">
      <c r="A3074" s="12">
        <v>3057</v>
      </c>
      <c r="B3074" s="10" t="s">
        <v>1015</v>
      </c>
      <c r="C3074" s="11" t="s">
        <v>1227</v>
      </c>
      <c r="D3074" s="9">
        <v>2</v>
      </c>
      <c r="E3074" s="9">
        <v>258</v>
      </c>
      <c r="F3074" s="10" t="s">
        <v>1066</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1.5" x14ac:dyDescent="0.25">
      <c r="A3075" s="12">
        <v>3058</v>
      </c>
      <c r="B3075" s="10" t="s">
        <v>1015</v>
      </c>
      <c r="C3075" s="11" t="s">
        <v>1227</v>
      </c>
      <c r="D3075" s="9">
        <v>2</v>
      </c>
      <c r="E3075" s="9">
        <v>258</v>
      </c>
      <c r="F3075" s="10" t="s">
        <v>1066</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1.5" x14ac:dyDescent="0.25">
      <c r="A3076" s="12">
        <v>3059</v>
      </c>
      <c r="B3076" s="10" t="s">
        <v>1015</v>
      </c>
      <c r="C3076" s="11" t="s">
        <v>1227</v>
      </c>
      <c r="D3076" s="9">
        <v>2</v>
      </c>
      <c r="E3076" s="9">
        <v>258</v>
      </c>
      <c r="F3076" s="10" t="s">
        <v>1066</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1.5" x14ac:dyDescent="0.25">
      <c r="A3077" s="12">
        <v>3060</v>
      </c>
      <c r="B3077" s="10" t="s">
        <v>1015</v>
      </c>
      <c r="C3077" s="11" t="s">
        <v>1227</v>
      </c>
      <c r="D3077" s="9">
        <v>2</v>
      </c>
      <c r="E3077" s="9">
        <v>258</v>
      </c>
      <c r="F3077" s="10" t="s">
        <v>1066</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1.5" x14ac:dyDescent="0.25">
      <c r="A3078" s="12">
        <v>3061</v>
      </c>
      <c r="B3078" s="10" t="s">
        <v>1015</v>
      </c>
      <c r="C3078" s="11" t="s">
        <v>1228</v>
      </c>
      <c r="D3078" s="9"/>
      <c r="E3078" s="9">
        <v>882</v>
      </c>
      <c r="F3078" s="10" t="s">
        <v>1066</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1.5" x14ac:dyDescent="0.25">
      <c r="A3079" s="12">
        <v>3062</v>
      </c>
      <c r="B3079" s="10" t="s">
        <v>1015</v>
      </c>
      <c r="C3079" s="11" t="s">
        <v>1228</v>
      </c>
      <c r="D3079" s="9"/>
      <c r="E3079" s="9">
        <v>882</v>
      </c>
      <c r="F3079" s="10" t="s">
        <v>1066</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1.5" x14ac:dyDescent="0.25">
      <c r="A3080" s="12">
        <v>3063</v>
      </c>
      <c r="B3080" s="10" t="s">
        <v>1015</v>
      </c>
      <c r="C3080" s="11" t="s">
        <v>1228</v>
      </c>
      <c r="D3080" s="9"/>
      <c r="E3080" s="9">
        <v>882</v>
      </c>
      <c r="F3080" s="10" t="s">
        <v>1066</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1.5" x14ac:dyDescent="0.25">
      <c r="A3081" s="12">
        <v>3064</v>
      </c>
      <c r="B3081" s="10" t="s">
        <v>1015</v>
      </c>
      <c r="C3081" s="11" t="s">
        <v>1228</v>
      </c>
      <c r="D3081" s="9"/>
      <c r="E3081" s="9">
        <v>882</v>
      </c>
      <c r="F3081" s="10" t="s">
        <v>1066</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1.5" x14ac:dyDescent="0.25">
      <c r="A3082" s="12">
        <v>3065</v>
      </c>
      <c r="B3082" s="10" t="s">
        <v>1015</v>
      </c>
      <c r="C3082" s="11" t="s">
        <v>1228</v>
      </c>
      <c r="D3082" s="9"/>
      <c r="E3082" s="9">
        <v>882</v>
      </c>
      <c r="F3082" s="10" t="s">
        <v>1066</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1.5" x14ac:dyDescent="0.25">
      <c r="A3083" s="12">
        <v>3066</v>
      </c>
      <c r="B3083" s="10" t="s">
        <v>1015</v>
      </c>
      <c r="C3083" s="11" t="s">
        <v>1228</v>
      </c>
      <c r="D3083" s="9"/>
      <c r="E3083" s="9">
        <v>882</v>
      </c>
      <c r="F3083" s="10" t="s">
        <v>1066</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1.5" x14ac:dyDescent="0.25">
      <c r="A3084" s="12">
        <v>3067</v>
      </c>
      <c r="B3084" s="10" t="s">
        <v>1015</v>
      </c>
      <c r="C3084" s="11" t="s">
        <v>1228</v>
      </c>
      <c r="D3084" s="9"/>
      <c r="E3084" s="9">
        <v>882</v>
      </c>
      <c r="F3084" s="10" t="s">
        <v>1066</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1.5" x14ac:dyDescent="0.25">
      <c r="A3085" s="12">
        <v>3068</v>
      </c>
      <c r="B3085" s="10" t="s">
        <v>1015</v>
      </c>
      <c r="C3085" s="11" t="s">
        <v>1228</v>
      </c>
      <c r="D3085" s="9"/>
      <c r="E3085" s="9">
        <v>882</v>
      </c>
      <c r="F3085" s="10" t="s">
        <v>1066</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1.5" x14ac:dyDescent="0.25">
      <c r="A3086" s="12">
        <v>3069</v>
      </c>
      <c r="B3086" s="10" t="s">
        <v>1015</v>
      </c>
      <c r="C3086" s="11" t="s">
        <v>1228</v>
      </c>
      <c r="D3086" s="9"/>
      <c r="E3086" s="9">
        <v>882</v>
      </c>
      <c r="F3086" s="10" t="s">
        <v>1066</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1.5" x14ac:dyDescent="0.25">
      <c r="A3087" s="12">
        <v>3070</v>
      </c>
      <c r="B3087" s="10" t="s">
        <v>1015</v>
      </c>
      <c r="C3087" s="11" t="s">
        <v>1228</v>
      </c>
      <c r="D3087" s="9"/>
      <c r="E3087" s="9">
        <v>882</v>
      </c>
      <c r="F3087" s="10" t="s">
        <v>1066</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1.5" x14ac:dyDescent="0.25">
      <c r="A3088" s="12">
        <v>3071</v>
      </c>
      <c r="B3088" s="10" t="s">
        <v>1015</v>
      </c>
      <c r="C3088" s="11" t="s">
        <v>1228</v>
      </c>
      <c r="D3088" s="9"/>
      <c r="E3088" s="9">
        <v>882</v>
      </c>
      <c r="F3088" s="10" t="s">
        <v>1066</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1.5" x14ac:dyDescent="0.25">
      <c r="A3089" s="12">
        <v>3072</v>
      </c>
      <c r="B3089" s="10" t="s">
        <v>1015</v>
      </c>
      <c r="C3089" s="11" t="s">
        <v>1228</v>
      </c>
      <c r="D3089" s="9"/>
      <c r="E3089" s="9">
        <v>882</v>
      </c>
      <c r="F3089" s="10" t="s">
        <v>1066</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1.5" x14ac:dyDescent="0.25">
      <c r="A3090" s="12">
        <v>3073</v>
      </c>
      <c r="B3090" s="10" t="s">
        <v>1015</v>
      </c>
      <c r="C3090" s="11" t="s">
        <v>1228</v>
      </c>
      <c r="D3090" s="9"/>
      <c r="E3090" s="9">
        <v>882</v>
      </c>
      <c r="F3090" s="10" t="s">
        <v>1066</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1.5" x14ac:dyDescent="0.25">
      <c r="A3091" s="12">
        <v>3074</v>
      </c>
      <c r="B3091" s="10" t="s">
        <v>1015</v>
      </c>
      <c r="C3091" s="11" t="s">
        <v>1228</v>
      </c>
      <c r="D3091" s="9"/>
      <c r="E3091" s="9">
        <v>882</v>
      </c>
      <c r="F3091" s="10" t="s">
        <v>1066</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1.5" x14ac:dyDescent="0.25">
      <c r="A3092" s="12">
        <v>3075</v>
      </c>
      <c r="B3092" s="10" t="s">
        <v>1015</v>
      </c>
      <c r="C3092" s="11" t="s">
        <v>1228</v>
      </c>
      <c r="D3092" s="9"/>
      <c r="E3092" s="9">
        <v>882</v>
      </c>
      <c r="F3092" s="10" t="s">
        <v>1066</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1.5" x14ac:dyDescent="0.25">
      <c r="A3093" s="12">
        <v>3076</v>
      </c>
      <c r="B3093" s="10" t="s">
        <v>1015</v>
      </c>
      <c r="C3093" s="11" t="s">
        <v>1229</v>
      </c>
      <c r="D3093" s="9"/>
      <c r="E3093" s="9">
        <v>776</v>
      </c>
      <c r="F3093" s="10" t="s">
        <v>1066</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1.5" x14ac:dyDescent="0.25">
      <c r="A3094" s="12">
        <v>3077</v>
      </c>
      <c r="B3094" s="10" t="s">
        <v>1015</v>
      </c>
      <c r="C3094" s="11" t="s">
        <v>1229</v>
      </c>
      <c r="D3094" s="9"/>
      <c r="E3094" s="9">
        <v>776</v>
      </c>
      <c r="F3094" s="10" t="s">
        <v>1066</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1.5" x14ac:dyDescent="0.25">
      <c r="A3095" s="12">
        <v>3078</v>
      </c>
      <c r="B3095" s="10" t="s">
        <v>1015</v>
      </c>
      <c r="C3095" s="11" t="s">
        <v>1229</v>
      </c>
      <c r="D3095" s="9"/>
      <c r="E3095" s="9">
        <v>776</v>
      </c>
      <c r="F3095" s="10" t="s">
        <v>1066</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1.5" x14ac:dyDescent="0.25">
      <c r="A3096" s="12">
        <v>3079</v>
      </c>
      <c r="B3096" s="10" t="s">
        <v>1015</v>
      </c>
      <c r="C3096" s="11" t="s">
        <v>1229</v>
      </c>
      <c r="D3096" s="9"/>
      <c r="E3096" s="9">
        <v>776</v>
      </c>
      <c r="F3096" s="10" t="s">
        <v>1066</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1.5" x14ac:dyDescent="0.25">
      <c r="A3097" s="12">
        <v>3080</v>
      </c>
      <c r="B3097" s="10" t="s">
        <v>1015</v>
      </c>
      <c r="C3097" s="11" t="s">
        <v>1229</v>
      </c>
      <c r="D3097" s="9"/>
      <c r="E3097" s="9">
        <v>776</v>
      </c>
      <c r="F3097" s="10" t="s">
        <v>1066</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1.5" x14ac:dyDescent="0.25">
      <c r="A3098" s="12">
        <v>3081</v>
      </c>
      <c r="B3098" s="10" t="s">
        <v>1015</v>
      </c>
      <c r="C3098" s="11" t="s">
        <v>1229</v>
      </c>
      <c r="D3098" s="9"/>
      <c r="E3098" s="9">
        <v>776</v>
      </c>
      <c r="F3098" s="10" t="s">
        <v>1066</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1.5" x14ac:dyDescent="0.25">
      <c r="A3099" s="12">
        <v>3082</v>
      </c>
      <c r="B3099" s="10" t="s">
        <v>1015</v>
      </c>
      <c r="C3099" s="11" t="s">
        <v>1229</v>
      </c>
      <c r="D3099" s="9"/>
      <c r="E3099" s="9">
        <v>776</v>
      </c>
      <c r="F3099" s="10" t="s">
        <v>1066</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1.5" x14ac:dyDescent="0.25">
      <c r="A3100" s="12">
        <v>3083</v>
      </c>
      <c r="B3100" s="10" t="s">
        <v>1015</v>
      </c>
      <c r="C3100" s="11" t="s">
        <v>1229</v>
      </c>
      <c r="D3100" s="9"/>
      <c r="E3100" s="9">
        <v>776</v>
      </c>
      <c r="F3100" s="10" t="s">
        <v>1066</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1.5" x14ac:dyDescent="0.25">
      <c r="A3101" s="12">
        <v>3084</v>
      </c>
      <c r="B3101" s="10" t="s">
        <v>1015</v>
      </c>
      <c r="C3101" s="11" t="s">
        <v>1229</v>
      </c>
      <c r="D3101" s="9"/>
      <c r="E3101" s="9">
        <v>776</v>
      </c>
      <c r="F3101" s="10" t="s">
        <v>1066</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1.5" x14ac:dyDescent="0.25">
      <c r="A3102" s="12">
        <v>3085</v>
      </c>
      <c r="B3102" s="10" t="s">
        <v>1015</v>
      </c>
      <c r="C3102" s="11" t="s">
        <v>1229</v>
      </c>
      <c r="D3102" s="9"/>
      <c r="E3102" s="9">
        <v>776</v>
      </c>
      <c r="F3102" s="10" t="s">
        <v>1066</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1.5" x14ac:dyDescent="0.25">
      <c r="A3103" s="12">
        <v>3086</v>
      </c>
      <c r="B3103" s="10" t="s">
        <v>1015</v>
      </c>
      <c r="C3103" s="11" t="s">
        <v>1229</v>
      </c>
      <c r="D3103" s="9"/>
      <c r="E3103" s="9">
        <v>776</v>
      </c>
      <c r="F3103" s="10" t="s">
        <v>1066</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1.5" x14ac:dyDescent="0.25">
      <c r="A3104" s="12">
        <v>3087</v>
      </c>
      <c r="B3104" s="10" t="s">
        <v>1015</v>
      </c>
      <c r="C3104" s="11" t="s">
        <v>1229</v>
      </c>
      <c r="D3104" s="9"/>
      <c r="E3104" s="9">
        <v>776</v>
      </c>
      <c r="F3104" s="10" t="s">
        <v>1066</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1.5" x14ac:dyDescent="0.25">
      <c r="A3105" s="12">
        <v>3088</v>
      </c>
      <c r="B3105" s="10" t="s">
        <v>1015</v>
      </c>
      <c r="C3105" s="11" t="s">
        <v>1229</v>
      </c>
      <c r="D3105" s="9"/>
      <c r="E3105" s="9">
        <v>776</v>
      </c>
      <c r="F3105" s="10" t="s">
        <v>1066</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1.5" x14ac:dyDescent="0.25">
      <c r="A3106" s="12">
        <v>3089</v>
      </c>
      <c r="B3106" s="10" t="s">
        <v>1015</v>
      </c>
      <c r="C3106" s="11" t="s">
        <v>1229</v>
      </c>
      <c r="D3106" s="9"/>
      <c r="E3106" s="9">
        <v>776</v>
      </c>
      <c r="F3106" s="10" t="s">
        <v>1066</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1.5" x14ac:dyDescent="0.25">
      <c r="A3107" s="12">
        <v>3090</v>
      </c>
      <c r="B3107" s="10" t="s">
        <v>1015</v>
      </c>
      <c r="C3107" s="11" t="s">
        <v>1229</v>
      </c>
      <c r="D3107" s="9"/>
      <c r="E3107" s="9">
        <v>776</v>
      </c>
      <c r="F3107" s="10" t="s">
        <v>1066</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1.5" x14ac:dyDescent="0.25">
      <c r="A3108" s="28">
        <v>3091</v>
      </c>
      <c r="B3108" s="26" t="s">
        <v>1015</v>
      </c>
      <c r="C3108" s="27" t="s">
        <v>1230</v>
      </c>
      <c r="D3108" s="25"/>
      <c r="E3108" s="25">
        <v>1829</v>
      </c>
      <c r="F3108" s="26" t="s">
        <v>1063</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1.5" x14ac:dyDescent="0.25">
      <c r="A3109" s="28">
        <v>3092</v>
      </c>
      <c r="B3109" s="26" t="s">
        <v>1015</v>
      </c>
      <c r="C3109" s="27" t="s">
        <v>1230</v>
      </c>
      <c r="D3109" s="25"/>
      <c r="E3109" s="25">
        <v>1829</v>
      </c>
      <c r="F3109" s="26" t="s">
        <v>1063</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1.5" x14ac:dyDescent="0.25">
      <c r="A3110" s="28">
        <v>3093</v>
      </c>
      <c r="B3110" s="26" t="s">
        <v>1015</v>
      </c>
      <c r="C3110" s="27" t="s">
        <v>1230</v>
      </c>
      <c r="D3110" s="25"/>
      <c r="E3110" s="25">
        <v>1829</v>
      </c>
      <c r="F3110" s="26" t="s">
        <v>1063</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1.5" x14ac:dyDescent="0.25">
      <c r="A3111" s="28">
        <v>3094</v>
      </c>
      <c r="B3111" s="26" t="s">
        <v>1015</v>
      </c>
      <c r="C3111" s="27" t="s">
        <v>1230</v>
      </c>
      <c r="D3111" s="25"/>
      <c r="E3111" s="25">
        <v>1829</v>
      </c>
      <c r="F3111" s="26" t="s">
        <v>1063</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1.5" x14ac:dyDescent="0.25">
      <c r="A3112" s="28">
        <v>3095</v>
      </c>
      <c r="B3112" s="26" t="s">
        <v>1015</v>
      </c>
      <c r="C3112" s="27" t="s">
        <v>1230</v>
      </c>
      <c r="D3112" s="25"/>
      <c r="E3112" s="25">
        <v>1829</v>
      </c>
      <c r="F3112" s="26" t="s">
        <v>1063</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1.5" x14ac:dyDescent="0.25">
      <c r="A3113" s="28">
        <v>3096</v>
      </c>
      <c r="B3113" s="26" t="s">
        <v>1015</v>
      </c>
      <c r="C3113" s="27" t="s">
        <v>1230</v>
      </c>
      <c r="D3113" s="25"/>
      <c r="E3113" s="25">
        <v>1829</v>
      </c>
      <c r="F3113" s="26" t="s">
        <v>1063</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1.5" x14ac:dyDescent="0.25">
      <c r="A3114" s="28">
        <v>3097</v>
      </c>
      <c r="B3114" s="26" t="s">
        <v>1015</v>
      </c>
      <c r="C3114" s="27" t="s">
        <v>1230</v>
      </c>
      <c r="D3114" s="25"/>
      <c r="E3114" s="25">
        <v>1829</v>
      </c>
      <c r="F3114" s="26" t="s">
        <v>1063</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1.5" x14ac:dyDescent="0.25">
      <c r="A3115" s="28">
        <v>3098</v>
      </c>
      <c r="B3115" s="26" t="s">
        <v>1015</v>
      </c>
      <c r="C3115" s="27" t="s">
        <v>1230</v>
      </c>
      <c r="D3115" s="25"/>
      <c r="E3115" s="25">
        <v>1829</v>
      </c>
      <c r="F3115" s="26" t="s">
        <v>1063</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1.5" x14ac:dyDescent="0.25">
      <c r="A3116" s="28">
        <v>3099</v>
      </c>
      <c r="B3116" s="26" t="s">
        <v>1015</v>
      </c>
      <c r="C3116" s="27" t="s">
        <v>1230</v>
      </c>
      <c r="D3116" s="25"/>
      <c r="E3116" s="25">
        <v>1829</v>
      </c>
      <c r="F3116" s="26" t="s">
        <v>1063</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1.5" x14ac:dyDescent="0.25">
      <c r="A3117" s="28">
        <v>3100</v>
      </c>
      <c r="B3117" s="26" t="s">
        <v>1015</v>
      </c>
      <c r="C3117" s="27" t="s">
        <v>1230</v>
      </c>
      <c r="D3117" s="25"/>
      <c r="E3117" s="25">
        <v>1829</v>
      </c>
      <c r="F3117" s="26" t="s">
        <v>1063</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1.5" x14ac:dyDescent="0.25">
      <c r="A3118" s="28">
        <v>3101</v>
      </c>
      <c r="B3118" s="26" t="s">
        <v>1015</v>
      </c>
      <c r="C3118" s="27" t="s">
        <v>1230</v>
      </c>
      <c r="D3118" s="25"/>
      <c r="E3118" s="25">
        <v>1829</v>
      </c>
      <c r="F3118" s="26" t="s">
        <v>1063</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1.5" x14ac:dyDescent="0.25">
      <c r="A3119" s="28">
        <v>3102</v>
      </c>
      <c r="B3119" s="26" t="s">
        <v>1015</v>
      </c>
      <c r="C3119" s="27" t="s">
        <v>1230</v>
      </c>
      <c r="D3119" s="25"/>
      <c r="E3119" s="25">
        <v>1829</v>
      </c>
      <c r="F3119" s="26" t="s">
        <v>1063</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1.5" x14ac:dyDescent="0.25">
      <c r="A3120" s="28">
        <v>3103</v>
      </c>
      <c r="B3120" s="26" t="s">
        <v>1015</v>
      </c>
      <c r="C3120" s="27" t="s">
        <v>1230</v>
      </c>
      <c r="D3120" s="25"/>
      <c r="E3120" s="25">
        <v>1829</v>
      </c>
      <c r="F3120" s="26" t="s">
        <v>1063</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1.5" x14ac:dyDescent="0.25">
      <c r="A3121" s="28">
        <v>3104</v>
      </c>
      <c r="B3121" s="26" t="s">
        <v>1015</v>
      </c>
      <c r="C3121" s="27" t="s">
        <v>1230</v>
      </c>
      <c r="D3121" s="25"/>
      <c r="E3121" s="25">
        <v>1829</v>
      </c>
      <c r="F3121" s="26" t="s">
        <v>1063</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1.5" x14ac:dyDescent="0.25">
      <c r="A3122" s="28">
        <v>3105</v>
      </c>
      <c r="B3122" s="26" t="s">
        <v>1015</v>
      </c>
      <c r="C3122" s="27" t="s">
        <v>1230</v>
      </c>
      <c r="D3122" s="25"/>
      <c r="E3122" s="25">
        <v>1829</v>
      </c>
      <c r="F3122" s="26" t="s">
        <v>1063</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1.5" x14ac:dyDescent="0.25">
      <c r="A3123" s="17">
        <v>3106</v>
      </c>
      <c r="B3123" s="15" t="s">
        <v>1015</v>
      </c>
      <c r="C3123" s="16" t="s">
        <v>1231</v>
      </c>
      <c r="D3123" s="14"/>
      <c r="E3123" s="14">
        <v>917</v>
      </c>
      <c r="F3123" s="15" t="s">
        <v>1232</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1.5" x14ac:dyDescent="0.25">
      <c r="A3124" s="17">
        <v>3107</v>
      </c>
      <c r="B3124" s="15" t="s">
        <v>1015</v>
      </c>
      <c r="C3124" s="16" t="s">
        <v>1231</v>
      </c>
      <c r="D3124" s="14"/>
      <c r="E3124" s="14">
        <v>917</v>
      </c>
      <c r="F3124" s="15" t="s">
        <v>1232</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1.5" x14ac:dyDescent="0.25">
      <c r="A3125" s="17">
        <v>3108</v>
      </c>
      <c r="B3125" s="15" t="s">
        <v>1015</v>
      </c>
      <c r="C3125" s="16" t="s">
        <v>1231</v>
      </c>
      <c r="D3125" s="14"/>
      <c r="E3125" s="14">
        <v>917</v>
      </c>
      <c r="F3125" s="15" t="s">
        <v>1232</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1.5" x14ac:dyDescent="0.25">
      <c r="A3126" s="17">
        <v>3109</v>
      </c>
      <c r="B3126" s="15" t="s">
        <v>1015</v>
      </c>
      <c r="C3126" s="16" t="s">
        <v>1231</v>
      </c>
      <c r="D3126" s="14"/>
      <c r="E3126" s="14">
        <v>917</v>
      </c>
      <c r="F3126" s="15" t="s">
        <v>1232</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1.5" x14ac:dyDescent="0.25">
      <c r="A3127" s="17">
        <v>3110</v>
      </c>
      <c r="B3127" s="15" t="s">
        <v>1015</v>
      </c>
      <c r="C3127" s="16" t="s">
        <v>1231</v>
      </c>
      <c r="D3127" s="14"/>
      <c r="E3127" s="14">
        <v>917</v>
      </c>
      <c r="F3127" s="15" t="s">
        <v>1232</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1.5" x14ac:dyDescent="0.25">
      <c r="A3128" s="17">
        <v>3111</v>
      </c>
      <c r="B3128" s="15" t="s">
        <v>1015</v>
      </c>
      <c r="C3128" s="16" t="s">
        <v>1231</v>
      </c>
      <c r="D3128" s="14"/>
      <c r="E3128" s="14">
        <v>917</v>
      </c>
      <c r="F3128" s="15" t="s">
        <v>1232</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1.5" x14ac:dyDescent="0.25">
      <c r="A3129" s="17">
        <v>3112</v>
      </c>
      <c r="B3129" s="15" t="s">
        <v>1015</v>
      </c>
      <c r="C3129" s="16" t="s">
        <v>1231</v>
      </c>
      <c r="D3129" s="14"/>
      <c r="E3129" s="14">
        <v>917</v>
      </c>
      <c r="F3129" s="15" t="s">
        <v>1232</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1.5" x14ac:dyDescent="0.25">
      <c r="A3130" s="17">
        <v>3113</v>
      </c>
      <c r="B3130" s="15" t="s">
        <v>1015</v>
      </c>
      <c r="C3130" s="16" t="s">
        <v>1231</v>
      </c>
      <c r="D3130" s="14"/>
      <c r="E3130" s="14">
        <v>917</v>
      </c>
      <c r="F3130" s="15" t="s">
        <v>1232</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1.5" x14ac:dyDescent="0.25">
      <c r="A3131" s="17">
        <v>3114</v>
      </c>
      <c r="B3131" s="15" t="s">
        <v>1015</v>
      </c>
      <c r="C3131" s="16" t="s">
        <v>1231</v>
      </c>
      <c r="D3131" s="14"/>
      <c r="E3131" s="14">
        <v>917</v>
      </c>
      <c r="F3131" s="15" t="s">
        <v>1232</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1.5" x14ac:dyDescent="0.25">
      <c r="A3132" s="17">
        <v>3115</v>
      </c>
      <c r="B3132" s="15" t="s">
        <v>1015</v>
      </c>
      <c r="C3132" s="16" t="s">
        <v>1231</v>
      </c>
      <c r="D3132" s="14"/>
      <c r="E3132" s="14">
        <v>917</v>
      </c>
      <c r="F3132" s="15" t="s">
        <v>1232</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1.5" x14ac:dyDescent="0.25">
      <c r="A3133" s="17">
        <v>3116</v>
      </c>
      <c r="B3133" s="15" t="s">
        <v>1015</v>
      </c>
      <c r="C3133" s="16" t="s">
        <v>1231</v>
      </c>
      <c r="D3133" s="14"/>
      <c r="E3133" s="14">
        <v>917</v>
      </c>
      <c r="F3133" s="15" t="s">
        <v>1232</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1.5" x14ac:dyDescent="0.25">
      <c r="A3134" s="17">
        <v>3117</v>
      </c>
      <c r="B3134" s="15" t="s">
        <v>1015</v>
      </c>
      <c r="C3134" s="16" t="s">
        <v>1231</v>
      </c>
      <c r="D3134" s="14"/>
      <c r="E3134" s="14">
        <v>917</v>
      </c>
      <c r="F3134" s="15" t="s">
        <v>1232</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1.5" x14ac:dyDescent="0.25">
      <c r="A3135" s="17">
        <v>3118</v>
      </c>
      <c r="B3135" s="15" t="s">
        <v>1015</v>
      </c>
      <c r="C3135" s="16" t="s">
        <v>1231</v>
      </c>
      <c r="D3135" s="14"/>
      <c r="E3135" s="14">
        <v>917</v>
      </c>
      <c r="F3135" s="15" t="s">
        <v>1232</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1.5" x14ac:dyDescent="0.25">
      <c r="A3136" s="17">
        <v>3119</v>
      </c>
      <c r="B3136" s="15" t="s">
        <v>1015</v>
      </c>
      <c r="C3136" s="16" t="s">
        <v>1231</v>
      </c>
      <c r="D3136" s="14"/>
      <c r="E3136" s="14">
        <v>917</v>
      </c>
      <c r="F3136" s="15" t="s">
        <v>1232</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1.5" x14ac:dyDescent="0.25">
      <c r="A3137" s="17">
        <v>3120</v>
      </c>
      <c r="B3137" s="15" t="s">
        <v>1015</v>
      </c>
      <c r="C3137" s="16" t="s">
        <v>1231</v>
      </c>
      <c r="D3137" s="14"/>
      <c r="E3137" s="14">
        <v>917</v>
      </c>
      <c r="F3137" s="15" t="s">
        <v>1232</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1.5" x14ac:dyDescent="0.25">
      <c r="A3138" s="23">
        <v>3121</v>
      </c>
      <c r="B3138" s="21" t="s">
        <v>1015</v>
      </c>
      <c r="C3138" s="22" t="s">
        <v>1233</v>
      </c>
      <c r="D3138" s="20"/>
      <c r="E3138" s="20">
        <v>923</v>
      </c>
      <c r="F3138" s="21" t="s">
        <v>1065</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1.5" x14ac:dyDescent="0.25">
      <c r="A3139" s="23">
        <v>3122</v>
      </c>
      <c r="B3139" s="21" t="s">
        <v>1015</v>
      </c>
      <c r="C3139" s="22" t="s">
        <v>1233</v>
      </c>
      <c r="D3139" s="20"/>
      <c r="E3139" s="20">
        <v>923</v>
      </c>
      <c r="F3139" s="21" t="s">
        <v>1065</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1.5" x14ac:dyDescent="0.25">
      <c r="A3140" s="23">
        <v>3123</v>
      </c>
      <c r="B3140" s="21" t="s">
        <v>1015</v>
      </c>
      <c r="C3140" s="22" t="s">
        <v>1233</v>
      </c>
      <c r="D3140" s="20"/>
      <c r="E3140" s="20">
        <v>923</v>
      </c>
      <c r="F3140" s="21" t="s">
        <v>1065</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1.5" x14ac:dyDescent="0.25">
      <c r="A3141" s="23">
        <v>3124</v>
      </c>
      <c r="B3141" s="21" t="s">
        <v>1015</v>
      </c>
      <c r="C3141" s="22" t="s">
        <v>1233</v>
      </c>
      <c r="D3141" s="20"/>
      <c r="E3141" s="20">
        <v>923</v>
      </c>
      <c r="F3141" s="21" t="s">
        <v>1065</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1.5" x14ac:dyDescent="0.25">
      <c r="A3142" s="23">
        <v>3125</v>
      </c>
      <c r="B3142" s="21" t="s">
        <v>1015</v>
      </c>
      <c r="C3142" s="22" t="s">
        <v>1233</v>
      </c>
      <c r="D3142" s="20"/>
      <c r="E3142" s="20">
        <v>923</v>
      </c>
      <c r="F3142" s="21" t="s">
        <v>1065</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1.5" x14ac:dyDescent="0.25">
      <c r="A3143" s="23">
        <v>3126</v>
      </c>
      <c r="B3143" s="21" t="s">
        <v>1015</v>
      </c>
      <c r="C3143" s="22" t="s">
        <v>1233</v>
      </c>
      <c r="D3143" s="20"/>
      <c r="E3143" s="20">
        <v>923</v>
      </c>
      <c r="F3143" s="21" t="s">
        <v>1065</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1.5" x14ac:dyDescent="0.25">
      <c r="A3144" s="23">
        <v>3127</v>
      </c>
      <c r="B3144" s="21" t="s">
        <v>1015</v>
      </c>
      <c r="C3144" s="22" t="s">
        <v>1233</v>
      </c>
      <c r="D3144" s="20"/>
      <c r="E3144" s="20">
        <v>923</v>
      </c>
      <c r="F3144" s="21" t="s">
        <v>1065</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1.5" x14ac:dyDescent="0.25">
      <c r="A3145" s="23">
        <v>3128</v>
      </c>
      <c r="B3145" s="21" t="s">
        <v>1015</v>
      </c>
      <c r="C3145" s="22" t="s">
        <v>1233</v>
      </c>
      <c r="D3145" s="20"/>
      <c r="E3145" s="20">
        <v>923</v>
      </c>
      <c r="F3145" s="21" t="s">
        <v>1065</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1.5" x14ac:dyDescent="0.25">
      <c r="A3146" s="23">
        <v>3129</v>
      </c>
      <c r="B3146" s="21" t="s">
        <v>1015</v>
      </c>
      <c r="C3146" s="22" t="s">
        <v>1233</v>
      </c>
      <c r="D3146" s="20"/>
      <c r="E3146" s="20">
        <v>923</v>
      </c>
      <c r="F3146" s="21" t="s">
        <v>1065</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1.5" x14ac:dyDescent="0.25">
      <c r="A3147" s="23">
        <v>3130</v>
      </c>
      <c r="B3147" s="21" t="s">
        <v>1015</v>
      </c>
      <c r="C3147" s="22" t="s">
        <v>1233</v>
      </c>
      <c r="D3147" s="20"/>
      <c r="E3147" s="20">
        <v>923</v>
      </c>
      <c r="F3147" s="21" t="s">
        <v>1065</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1.5" x14ac:dyDescent="0.25">
      <c r="A3148" s="23">
        <v>3131</v>
      </c>
      <c r="B3148" s="21" t="s">
        <v>1015</v>
      </c>
      <c r="C3148" s="22" t="s">
        <v>1233</v>
      </c>
      <c r="D3148" s="20"/>
      <c r="E3148" s="20">
        <v>923</v>
      </c>
      <c r="F3148" s="21" t="s">
        <v>1065</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1.5" x14ac:dyDescent="0.25">
      <c r="A3149" s="23">
        <v>3132</v>
      </c>
      <c r="B3149" s="21" t="s">
        <v>1015</v>
      </c>
      <c r="C3149" s="22" t="s">
        <v>1233</v>
      </c>
      <c r="D3149" s="20"/>
      <c r="E3149" s="20">
        <v>923</v>
      </c>
      <c r="F3149" s="21" t="s">
        <v>1065</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1.5" x14ac:dyDescent="0.25">
      <c r="A3150" s="23">
        <v>3133</v>
      </c>
      <c r="B3150" s="21" t="s">
        <v>1015</v>
      </c>
      <c r="C3150" s="22" t="s">
        <v>1233</v>
      </c>
      <c r="D3150" s="20"/>
      <c r="E3150" s="20">
        <v>923</v>
      </c>
      <c r="F3150" s="21" t="s">
        <v>1065</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1.5" x14ac:dyDescent="0.25">
      <c r="A3151" s="23">
        <v>3134</v>
      </c>
      <c r="B3151" s="21" t="s">
        <v>1015</v>
      </c>
      <c r="C3151" s="22" t="s">
        <v>1233</v>
      </c>
      <c r="D3151" s="20"/>
      <c r="E3151" s="20">
        <v>923</v>
      </c>
      <c r="F3151" s="21" t="s">
        <v>1065</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1.5" x14ac:dyDescent="0.25">
      <c r="A3152" s="23">
        <v>3135</v>
      </c>
      <c r="B3152" s="21" t="s">
        <v>1015</v>
      </c>
      <c r="C3152" s="22" t="s">
        <v>1233</v>
      </c>
      <c r="D3152" s="20"/>
      <c r="E3152" s="20">
        <v>923</v>
      </c>
      <c r="F3152" s="21" t="s">
        <v>1065</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1.5" x14ac:dyDescent="0.25">
      <c r="A3153" s="12">
        <v>3136</v>
      </c>
      <c r="B3153" s="10" t="s">
        <v>1015</v>
      </c>
      <c r="C3153" s="18" t="s">
        <v>1234</v>
      </c>
      <c r="D3153" s="9"/>
      <c r="E3153" s="9">
        <v>112</v>
      </c>
      <c r="F3153" s="10" t="s">
        <v>1066</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1.5" x14ac:dyDescent="0.25">
      <c r="A3154" s="12">
        <v>3137</v>
      </c>
      <c r="B3154" s="10" t="s">
        <v>1015</v>
      </c>
      <c r="C3154" s="18" t="s">
        <v>1234</v>
      </c>
      <c r="D3154" s="9"/>
      <c r="E3154" s="9">
        <v>112</v>
      </c>
      <c r="F3154" s="10" t="s">
        <v>1066</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1.5" x14ac:dyDescent="0.25">
      <c r="A3155" s="12">
        <v>3138</v>
      </c>
      <c r="B3155" s="10" t="s">
        <v>1015</v>
      </c>
      <c r="C3155" s="18" t="s">
        <v>1234</v>
      </c>
      <c r="D3155" s="9"/>
      <c r="E3155" s="9">
        <v>112</v>
      </c>
      <c r="F3155" s="10" t="s">
        <v>1066</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1.5" x14ac:dyDescent="0.25">
      <c r="A3156" s="12">
        <v>3139</v>
      </c>
      <c r="B3156" s="10" t="s">
        <v>1015</v>
      </c>
      <c r="C3156" s="18" t="s">
        <v>1234</v>
      </c>
      <c r="D3156" s="9"/>
      <c r="E3156" s="9">
        <v>112</v>
      </c>
      <c r="F3156" s="10" t="s">
        <v>1066</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1.5" x14ac:dyDescent="0.25">
      <c r="A3157" s="12">
        <v>3140</v>
      </c>
      <c r="B3157" s="10" t="s">
        <v>1015</v>
      </c>
      <c r="C3157" s="18" t="s">
        <v>1234</v>
      </c>
      <c r="D3157" s="9"/>
      <c r="E3157" s="9">
        <v>112</v>
      </c>
      <c r="F3157" s="10" t="s">
        <v>1066</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1.5" x14ac:dyDescent="0.25">
      <c r="A3158" s="12">
        <v>3141</v>
      </c>
      <c r="B3158" s="10" t="s">
        <v>1015</v>
      </c>
      <c r="C3158" s="18" t="s">
        <v>1234</v>
      </c>
      <c r="D3158" s="9"/>
      <c r="E3158" s="9">
        <v>112</v>
      </c>
      <c r="F3158" s="10" t="s">
        <v>1066</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1.5" x14ac:dyDescent="0.25">
      <c r="A3159" s="12">
        <v>3142</v>
      </c>
      <c r="B3159" s="10" t="s">
        <v>1015</v>
      </c>
      <c r="C3159" s="18" t="s">
        <v>1234</v>
      </c>
      <c r="D3159" s="9"/>
      <c r="E3159" s="9">
        <v>112</v>
      </c>
      <c r="F3159" s="10" t="s">
        <v>1066</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1.5" x14ac:dyDescent="0.25">
      <c r="A3160" s="12">
        <v>3143</v>
      </c>
      <c r="B3160" s="10" t="s">
        <v>1015</v>
      </c>
      <c r="C3160" s="18" t="s">
        <v>1234</v>
      </c>
      <c r="D3160" s="9"/>
      <c r="E3160" s="9">
        <v>112</v>
      </c>
      <c r="F3160" s="10" t="s">
        <v>1066</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1.5" x14ac:dyDescent="0.25">
      <c r="A3161" s="12">
        <v>3144</v>
      </c>
      <c r="B3161" s="10" t="s">
        <v>1015</v>
      </c>
      <c r="C3161" s="18" t="s">
        <v>1234</v>
      </c>
      <c r="D3161" s="9"/>
      <c r="E3161" s="9">
        <v>112</v>
      </c>
      <c r="F3161" s="10" t="s">
        <v>1066</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1.5" x14ac:dyDescent="0.25">
      <c r="A3162" s="12">
        <v>3145</v>
      </c>
      <c r="B3162" s="10" t="s">
        <v>1015</v>
      </c>
      <c r="C3162" s="18" t="s">
        <v>1234</v>
      </c>
      <c r="D3162" s="9"/>
      <c r="E3162" s="9">
        <v>112</v>
      </c>
      <c r="F3162" s="10" t="s">
        <v>1066</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1.5" x14ac:dyDescent="0.25">
      <c r="A3163" s="12">
        <v>3146</v>
      </c>
      <c r="B3163" s="10" t="s">
        <v>1015</v>
      </c>
      <c r="C3163" s="18" t="s">
        <v>1234</v>
      </c>
      <c r="D3163" s="9"/>
      <c r="E3163" s="9">
        <v>112</v>
      </c>
      <c r="F3163" s="10" t="s">
        <v>1066</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1.5" x14ac:dyDescent="0.25">
      <c r="A3164" s="12">
        <v>3147</v>
      </c>
      <c r="B3164" s="10" t="s">
        <v>1015</v>
      </c>
      <c r="C3164" s="18" t="s">
        <v>1234</v>
      </c>
      <c r="D3164" s="9"/>
      <c r="E3164" s="9">
        <v>112</v>
      </c>
      <c r="F3164" s="10" t="s">
        <v>1066</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1.5" x14ac:dyDescent="0.25">
      <c r="A3165" s="12">
        <v>3148</v>
      </c>
      <c r="B3165" s="10" t="s">
        <v>1015</v>
      </c>
      <c r="C3165" s="18" t="s">
        <v>1234</v>
      </c>
      <c r="D3165" s="9"/>
      <c r="E3165" s="9">
        <v>112</v>
      </c>
      <c r="F3165" s="10" t="s">
        <v>1066</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1.5" x14ac:dyDescent="0.25">
      <c r="A3166" s="12">
        <v>3149</v>
      </c>
      <c r="B3166" s="10" t="s">
        <v>1015</v>
      </c>
      <c r="C3166" s="18" t="s">
        <v>1234</v>
      </c>
      <c r="D3166" s="9"/>
      <c r="E3166" s="9">
        <v>112</v>
      </c>
      <c r="F3166" s="10" t="s">
        <v>1066</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1.5" x14ac:dyDescent="0.25">
      <c r="A3167" s="12">
        <v>3150</v>
      </c>
      <c r="B3167" s="10" t="s">
        <v>1015</v>
      </c>
      <c r="C3167" s="18" t="s">
        <v>1234</v>
      </c>
      <c r="D3167" s="9"/>
      <c r="E3167" s="9">
        <v>112</v>
      </c>
      <c r="F3167" s="10" t="s">
        <v>1066</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1.5" x14ac:dyDescent="0.25">
      <c r="A3168" s="12">
        <v>3151</v>
      </c>
      <c r="B3168" s="10" t="s">
        <v>1015</v>
      </c>
      <c r="C3168" s="18" t="s">
        <v>1235</v>
      </c>
      <c r="D3168" s="9"/>
      <c r="E3168" s="9">
        <v>100</v>
      </c>
      <c r="F3168" s="10" t="s">
        <v>1066</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1.5" x14ac:dyDescent="0.25">
      <c r="A3169" s="12">
        <v>3152</v>
      </c>
      <c r="B3169" s="10" t="s">
        <v>1015</v>
      </c>
      <c r="C3169" s="18" t="s">
        <v>1235</v>
      </c>
      <c r="D3169" s="9"/>
      <c r="E3169" s="9">
        <v>100</v>
      </c>
      <c r="F3169" s="10" t="s">
        <v>1066</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1.5" x14ac:dyDescent="0.25">
      <c r="A3170" s="12">
        <v>3153</v>
      </c>
      <c r="B3170" s="10" t="s">
        <v>1015</v>
      </c>
      <c r="C3170" s="18" t="s">
        <v>1235</v>
      </c>
      <c r="D3170" s="9"/>
      <c r="E3170" s="9">
        <v>100</v>
      </c>
      <c r="F3170" s="10" t="s">
        <v>1066</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1.5" x14ac:dyDescent="0.25">
      <c r="A3171" s="12">
        <v>3154</v>
      </c>
      <c r="B3171" s="10" t="s">
        <v>1015</v>
      </c>
      <c r="C3171" s="18" t="s">
        <v>1235</v>
      </c>
      <c r="D3171" s="9"/>
      <c r="E3171" s="9">
        <v>100</v>
      </c>
      <c r="F3171" s="10" t="s">
        <v>1066</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1.5" x14ac:dyDescent="0.25">
      <c r="A3172" s="12">
        <v>3155</v>
      </c>
      <c r="B3172" s="10" t="s">
        <v>1015</v>
      </c>
      <c r="C3172" s="18" t="s">
        <v>1235</v>
      </c>
      <c r="D3172" s="9"/>
      <c r="E3172" s="9">
        <v>100</v>
      </c>
      <c r="F3172" s="10" t="s">
        <v>1066</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1.5" x14ac:dyDescent="0.25">
      <c r="A3173" s="12">
        <v>3156</v>
      </c>
      <c r="B3173" s="10" t="s">
        <v>1015</v>
      </c>
      <c r="C3173" s="18" t="s">
        <v>1235</v>
      </c>
      <c r="D3173" s="9"/>
      <c r="E3173" s="9">
        <v>100</v>
      </c>
      <c r="F3173" s="10" t="s">
        <v>1066</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1.5" x14ac:dyDescent="0.25">
      <c r="A3174" s="12">
        <v>3157</v>
      </c>
      <c r="B3174" s="10" t="s">
        <v>1015</v>
      </c>
      <c r="C3174" s="18" t="s">
        <v>1235</v>
      </c>
      <c r="D3174" s="9"/>
      <c r="E3174" s="9">
        <v>100</v>
      </c>
      <c r="F3174" s="10" t="s">
        <v>1066</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1.5" x14ac:dyDescent="0.25">
      <c r="A3175" s="12">
        <v>3158</v>
      </c>
      <c r="B3175" s="10" t="s">
        <v>1015</v>
      </c>
      <c r="C3175" s="18" t="s">
        <v>1235</v>
      </c>
      <c r="D3175" s="9"/>
      <c r="E3175" s="9">
        <v>100</v>
      </c>
      <c r="F3175" s="10" t="s">
        <v>1066</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1.5" x14ac:dyDescent="0.25">
      <c r="A3176" s="12">
        <v>3159</v>
      </c>
      <c r="B3176" s="10" t="s">
        <v>1015</v>
      </c>
      <c r="C3176" s="18" t="s">
        <v>1235</v>
      </c>
      <c r="D3176" s="9"/>
      <c r="E3176" s="9">
        <v>100</v>
      </c>
      <c r="F3176" s="10" t="s">
        <v>1066</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1.5" x14ac:dyDescent="0.25">
      <c r="A3177" s="12">
        <v>3160</v>
      </c>
      <c r="B3177" s="10" t="s">
        <v>1015</v>
      </c>
      <c r="C3177" s="18" t="s">
        <v>1235</v>
      </c>
      <c r="D3177" s="9"/>
      <c r="E3177" s="9">
        <v>100</v>
      </c>
      <c r="F3177" s="10" t="s">
        <v>1066</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1.5" x14ac:dyDescent="0.25">
      <c r="A3178" s="12">
        <v>3161</v>
      </c>
      <c r="B3178" s="10" t="s">
        <v>1015</v>
      </c>
      <c r="C3178" s="18" t="s">
        <v>1235</v>
      </c>
      <c r="D3178" s="9"/>
      <c r="E3178" s="9">
        <v>100</v>
      </c>
      <c r="F3178" s="10" t="s">
        <v>1066</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1.5" x14ac:dyDescent="0.25">
      <c r="A3179" s="12">
        <v>3162</v>
      </c>
      <c r="B3179" s="10" t="s">
        <v>1015</v>
      </c>
      <c r="C3179" s="18" t="s">
        <v>1235</v>
      </c>
      <c r="D3179" s="9"/>
      <c r="E3179" s="9">
        <v>100</v>
      </c>
      <c r="F3179" s="10" t="s">
        <v>1066</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1.5" x14ac:dyDescent="0.25">
      <c r="A3180" s="12">
        <v>3163</v>
      </c>
      <c r="B3180" s="10" t="s">
        <v>1015</v>
      </c>
      <c r="C3180" s="18" t="s">
        <v>1235</v>
      </c>
      <c r="D3180" s="9"/>
      <c r="E3180" s="9">
        <v>100</v>
      </c>
      <c r="F3180" s="10" t="s">
        <v>1066</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1.5" x14ac:dyDescent="0.25">
      <c r="A3181" s="12">
        <v>3164</v>
      </c>
      <c r="B3181" s="10" t="s">
        <v>1015</v>
      </c>
      <c r="C3181" s="18" t="s">
        <v>1235</v>
      </c>
      <c r="D3181" s="9"/>
      <c r="E3181" s="9">
        <v>100</v>
      </c>
      <c r="F3181" s="10" t="s">
        <v>1066</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1.5" x14ac:dyDescent="0.25">
      <c r="A3182" s="12">
        <v>3165</v>
      </c>
      <c r="B3182" s="10" t="s">
        <v>1015</v>
      </c>
      <c r="C3182" s="18" t="s">
        <v>1235</v>
      </c>
      <c r="D3182" s="9"/>
      <c r="E3182" s="9">
        <v>100</v>
      </c>
      <c r="F3182" s="10" t="s">
        <v>1066</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1.5" x14ac:dyDescent="0.25">
      <c r="A3183" s="12">
        <v>3166</v>
      </c>
      <c r="B3183" s="10" t="s">
        <v>1015</v>
      </c>
      <c r="C3183" s="18" t="s">
        <v>1236</v>
      </c>
      <c r="D3183" s="9"/>
      <c r="E3183" s="9">
        <v>203</v>
      </c>
      <c r="F3183" s="10" t="s">
        <v>1066</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1.5" x14ac:dyDescent="0.25">
      <c r="A3184" s="12">
        <v>3167</v>
      </c>
      <c r="B3184" s="10" t="s">
        <v>1015</v>
      </c>
      <c r="C3184" s="18" t="s">
        <v>1236</v>
      </c>
      <c r="D3184" s="9"/>
      <c r="E3184" s="9">
        <v>203</v>
      </c>
      <c r="F3184" s="10" t="s">
        <v>1066</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1.5" x14ac:dyDescent="0.25">
      <c r="A3185" s="12">
        <v>3168</v>
      </c>
      <c r="B3185" s="10" t="s">
        <v>1015</v>
      </c>
      <c r="C3185" s="18" t="s">
        <v>1236</v>
      </c>
      <c r="D3185" s="9"/>
      <c r="E3185" s="9">
        <v>203</v>
      </c>
      <c r="F3185" s="10" t="s">
        <v>1066</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1.5" x14ac:dyDescent="0.25">
      <c r="A3186" s="12">
        <v>3169</v>
      </c>
      <c r="B3186" s="10" t="s">
        <v>1015</v>
      </c>
      <c r="C3186" s="18" t="s">
        <v>1236</v>
      </c>
      <c r="D3186" s="9"/>
      <c r="E3186" s="9">
        <v>203</v>
      </c>
      <c r="F3186" s="10" t="s">
        <v>1066</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1.5" x14ac:dyDescent="0.25">
      <c r="A3187" s="12">
        <v>3170</v>
      </c>
      <c r="B3187" s="10" t="s">
        <v>1015</v>
      </c>
      <c r="C3187" s="18" t="s">
        <v>1236</v>
      </c>
      <c r="D3187" s="9"/>
      <c r="E3187" s="9">
        <v>203</v>
      </c>
      <c r="F3187" s="10" t="s">
        <v>1066</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1.5" x14ac:dyDescent="0.25">
      <c r="A3188" s="12">
        <v>3171</v>
      </c>
      <c r="B3188" s="10" t="s">
        <v>1015</v>
      </c>
      <c r="C3188" s="18" t="s">
        <v>1236</v>
      </c>
      <c r="D3188" s="9"/>
      <c r="E3188" s="9">
        <v>203</v>
      </c>
      <c r="F3188" s="10" t="s">
        <v>1066</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1.5" x14ac:dyDescent="0.25">
      <c r="A3189" s="12">
        <v>3172</v>
      </c>
      <c r="B3189" s="10" t="s">
        <v>1015</v>
      </c>
      <c r="C3189" s="18" t="s">
        <v>1236</v>
      </c>
      <c r="D3189" s="9"/>
      <c r="E3189" s="9">
        <v>203</v>
      </c>
      <c r="F3189" s="10" t="s">
        <v>1066</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1.5" x14ac:dyDescent="0.25">
      <c r="A3190" s="12">
        <v>3173</v>
      </c>
      <c r="B3190" s="10" t="s">
        <v>1015</v>
      </c>
      <c r="C3190" s="18" t="s">
        <v>1236</v>
      </c>
      <c r="D3190" s="9"/>
      <c r="E3190" s="9">
        <v>203</v>
      </c>
      <c r="F3190" s="10" t="s">
        <v>1066</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1.5" x14ac:dyDescent="0.25">
      <c r="A3191" s="12">
        <v>3174</v>
      </c>
      <c r="B3191" s="10" t="s">
        <v>1015</v>
      </c>
      <c r="C3191" s="18" t="s">
        <v>1236</v>
      </c>
      <c r="D3191" s="9"/>
      <c r="E3191" s="9">
        <v>203</v>
      </c>
      <c r="F3191" s="10" t="s">
        <v>1066</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1.5" x14ac:dyDescent="0.25">
      <c r="A3192" s="12">
        <v>3175</v>
      </c>
      <c r="B3192" s="10" t="s">
        <v>1015</v>
      </c>
      <c r="C3192" s="18" t="s">
        <v>1236</v>
      </c>
      <c r="D3192" s="9"/>
      <c r="E3192" s="9">
        <v>203</v>
      </c>
      <c r="F3192" s="10" t="s">
        <v>1066</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1.5" x14ac:dyDescent="0.25">
      <c r="A3193" s="12">
        <v>3176</v>
      </c>
      <c r="B3193" s="10" t="s">
        <v>1015</v>
      </c>
      <c r="C3193" s="18" t="s">
        <v>1236</v>
      </c>
      <c r="D3193" s="9"/>
      <c r="E3193" s="9">
        <v>203</v>
      </c>
      <c r="F3193" s="10" t="s">
        <v>1066</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1.5" x14ac:dyDescent="0.25">
      <c r="A3194" s="12">
        <v>3177</v>
      </c>
      <c r="B3194" s="10" t="s">
        <v>1015</v>
      </c>
      <c r="C3194" s="18" t="s">
        <v>1236</v>
      </c>
      <c r="D3194" s="9"/>
      <c r="E3194" s="9">
        <v>203</v>
      </c>
      <c r="F3194" s="10" t="s">
        <v>1066</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1.5" x14ac:dyDescent="0.25">
      <c r="A3195" s="12">
        <v>3178</v>
      </c>
      <c r="B3195" s="10" t="s">
        <v>1015</v>
      </c>
      <c r="C3195" s="18" t="s">
        <v>1236</v>
      </c>
      <c r="D3195" s="9"/>
      <c r="E3195" s="9">
        <v>203</v>
      </c>
      <c r="F3195" s="10" t="s">
        <v>1066</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1.5" x14ac:dyDescent="0.25">
      <c r="A3196" s="12">
        <v>3179</v>
      </c>
      <c r="B3196" s="10" t="s">
        <v>1015</v>
      </c>
      <c r="C3196" s="18" t="s">
        <v>1236</v>
      </c>
      <c r="D3196" s="9"/>
      <c r="E3196" s="9">
        <v>203</v>
      </c>
      <c r="F3196" s="10" t="s">
        <v>1066</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1.5" x14ac:dyDescent="0.25">
      <c r="A3197" s="12">
        <v>3180</v>
      </c>
      <c r="B3197" s="10" t="s">
        <v>1015</v>
      </c>
      <c r="C3197" s="18" t="s">
        <v>1236</v>
      </c>
      <c r="D3197" s="9"/>
      <c r="E3197" s="9">
        <v>203</v>
      </c>
      <c r="F3197" s="10" t="s">
        <v>1066</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1.5" x14ac:dyDescent="0.25">
      <c r="A3198" s="12">
        <v>3181</v>
      </c>
      <c r="B3198" s="10" t="s">
        <v>1015</v>
      </c>
      <c r="C3198" s="18" t="s">
        <v>1237</v>
      </c>
      <c r="D3198" s="9"/>
      <c r="E3198" s="9">
        <v>348</v>
      </c>
      <c r="F3198" s="10" t="s">
        <v>1066</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1.5" x14ac:dyDescent="0.25">
      <c r="A3199" s="12">
        <v>3182</v>
      </c>
      <c r="B3199" s="10" t="s">
        <v>1015</v>
      </c>
      <c r="C3199" s="18" t="s">
        <v>1237</v>
      </c>
      <c r="D3199" s="9"/>
      <c r="E3199" s="9">
        <v>348</v>
      </c>
      <c r="F3199" s="10" t="s">
        <v>1066</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1.5" x14ac:dyDescent="0.25">
      <c r="A3200" s="12">
        <v>3183</v>
      </c>
      <c r="B3200" s="10" t="s">
        <v>1015</v>
      </c>
      <c r="C3200" s="18" t="s">
        <v>1237</v>
      </c>
      <c r="D3200" s="9"/>
      <c r="E3200" s="9">
        <v>348</v>
      </c>
      <c r="F3200" s="10" t="s">
        <v>1066</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1.5" x14ac:dyDescent="0.25">
      <c r="A3201" s="12">
        <v>3184</v>
      </c>
      <c r="B3201" s="10" t="s">
        <v>1015</v>
      </c>
      <c r="C3201" s="18" t="s">
        <v>1237</v>
      </c>
      <c r="D3201" s="9"/>
      <c r="E3201" s="9">
        <v>348</v>
      </c>
      <c r="F3201" s="10" t="s">
        <v>1066</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1.5" x14ac:dyDescent="0.25">
      <c r="A3202" s="12">
        <v>3185</v>
      </c>
      <c r="B3202" s="10" t="s">
        <v>1015</v>
      </c>
      <c r="C3202" s="18" t="s">
        <v>1237</v>
      </c>
      <c r="D3202" s="9"/>
      <c r="E3202" s="9">
        <v>348</v>
      </c>
      <c r="F3202" s="10" t="s">
        <v>1066</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1.5" x14ac:dyDescent="0.25">
      <c r="A3203" s="12">
        <v>3186</v>
      </c>
      <c r="B3203" s="10" t="s">
        <v>1015</v>
      </c>
      <c r="C3203" s="18" t="s">
        <v>1237</v>
      </c>
      <c r="D3203" s="9"/>
      <c r="E3203" s="9">
        <v>348</v>
      </c>
      <c r="F3203" s="10" t="s">
        <v>1066</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1.5" x14ac:dyDescent="0.25">
      <c r="A3204" s="12">
        <v>3187</v>
      </c>
      <c r="B3204" s="10" t="s">
        <v>1015</v>
      </c>
      <c r="C3204" s="18" t="s">
        <v>1237</v>
      </c>
      <c r="D3204" s="9"/>
      <c r="E3204" s="9">
        <v>348</v>
      </c>
      <c r="F3204" s="10" t="s">
        <v>1066</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1.5" x14ac:dyDescent="0.25">
      <c r="A3205" s="12">
        <v>3188</v>
      </c>
      <c r="B3205" s="10" t="s">
        <v>1015</v>
      </c>
      <c r="C3205" s="18" t="s">
        <v>1237</v>
      </c>
      <c r="D3205" s="9"/>
      <c r="E3205" s="9">
        <v>348</v>
      </c>
      <c r="F3205" s="10" t="s">
        <v>1066</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1.5" x14ac:dyDescent="0.25">
      <c r="A3206" s="12">
        <v>3189</v>
      </c>
      <c r="B3206" s="10" t="s">
        <v>1015</v>
      </c>
      <c r="C3206" s="18" t="s">
        <v>1237</v>
      </c>
      <c r="D3206" s="9"/>
      <c r="E3206" s="9">
        <v>348</v>
      </c>
      <c r="F3206" s="10" t="s">
        <v>1066</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1.5" x14ac:dyDescent="0.25">
      <c r="A3207" s="12">
        <v>3190</v>
      </c>
      <c r="B3207" s="10" t="s">
        <v>1015</v>
      </c>
      <c r="C3207" s="18" t="s">
        <v>1237</v>
      </c>
      <c r="D3207" s="9"/>
      <c r="E3207" s="9">
        <v>348</v>
      </c>
      <c r="F3207" s="10" t="s">
        <v>1066</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1.5" x14ac:dyDescent="0.25">
      <c r="A3208" s="12">
        <v>3191</v>
      </c>
      <c r="B3208" s="10" t="s">
        <v>1015</v>
      </c>
      <c r="C3208" s="18" t="s">
        <v>1237</v>
      </c>
      <c r="D3208" s="9"/>
      <c r="E3208" s="9">
        <v>348</v>
      </c>
      <c r="F3208" s="10" t="s">
        <v>1066</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1.5" x14ac:dyDescent="0.25">
      <c r="A3209" s="12">
        <v>3192</v>
      </c>
      <c r="B3209" s="10" t="s">
        <v>1015</v>
      </c>
      <c r="C3209" s="18" t="s">
        <v>1237</v>
      </c>
      <c r="D3209" s="9"/>
      <c r="E3209" s="9">
        <v>348</v>
      </c>
      <c r="F3209" s="10" t="s">
        <v>1066</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1.5" x14ac:dyDescent="0.25">
      <c r="A3210" s="12">
        <v>3193</v>
      </c>
      <c r="B3210" s="10" t="s">
        <v>1015</v>
      </c>
      <c r="C3210" s="18" t="s">
        <v>1237</v>
      </c>
      <c r="D3210" s="9"/>
      <c r="E3210" s="9">
        <v>348</v>
      </c>
      <c r="F3210" s="10" t="s">
        <v>1066</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1.5" x14ac:dyDescent="0.25">
      <c r="A3211" s="12">
        <v>3194</v>
      </c>
      <c r="B3211" s="10" t="s">
        <v>1015</v>
      </c>
      <c r="C3211" s="18" t="s">
        <v>1237</v>
      </c>
      <c r="D3211" s="9"/>
      <c r="E3211" s="9">
        <v>348</v>
      </c>
      <c r="F3211" s="10" t="s">
        <v>1066</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1.5" x14ac:dyDescent="0.25">
      <c r="A3212" s="12">
        <v>3195</v>
      </c>
      <c r="B3212" s="10" t="s">
        <v>1015</v>
      </c>
      <c r="C3212" s="18" t="s">
        <v>1237</v>
      </c>
      <c r="D3212" s="9"/>
      <c r="E3212" s="9">
        <v>348</v>
      </c>
      <c r="F3212" s="10" t="s">
        <v>1066</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1.5" x14ac:dyDescent="0.25">
      <c r="A3213" s="12">
        <v>3196</v>
      </c>
      <c r="B3213" s="10" t="s">
        <v>1015</v>
      </c>
      <c r="C3213" s="18" t="s">
        <v>1238</v>
      </c>
      <c r="D3213" s="9"/>
      <c r="E3213" s="9">
        <v>616</v>
      </c>
      <c r="F3213" s="10" t="s">
        <v>1066</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1.5" x14ac:dyDescent="0.25">
      <c r="A3214" s="12">
        <v>3197</v>
      </c>
      <c r="B3214" s="10" t="s">
        <v>1015</v>
      </c>
      <c r="C3214" s="18" t="s">
        <v>1238</v>
      </c>
      <c r="D3214" s="9"/>
      <c r="E3214" s="9">
        <v>616</v>
      </c>
      <c r="F3214" s="10" t="s">
        <v>1066</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1.5" x14ac:dyDescent="0.25">
      <c r="A3215" s="12">
        <v>3198</v>
      </c>
      <c r="B3215" s="10" t="s">
        <v>1015</v>
      </c>
      <c r="C3215" s="18" t="s">
        <v>1238</v>
      </c>
      <c r="D3215" s="9"/>
      <c r="E3215" s="9">
        <v>616</v>
      </c>
      <c r="F3215" s="10" t="s">
        <v>1066</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1.5" x14ac:dyDescent="0.25">
      <c r="A3216" s="12">
        <v>3199</v>
      </c>
      <c r="B3216" s="10" t="s">
        <v>1015</v>
      </c>
      <c r="C3216" s="18" t="s">
        <v>1238</v>
      </c>
      <c r="D3216" s="9"/>
      <c r="E3216" s="9">
        <v>616</v>
      </c>
      <c r="F3216" s="10" t="s">
        <v>1066</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1.5" x14ac:dyDescent="0.25">
      <c r="A3217" s="12">
        <v>3200</v>
      </c>
      <c r="B3217" s="10" t="s">
        <v>1015</v>
      </c>
      <c r="C3217" s="18" t="s">
        <v>1238</v>
      </c>
      <c r="D3217" s="9"/>
      <c r="E3217" s="9">
        <v>616</v>
      </c>
      <c r="F3217" s="10" t="s">
        <v>1066</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1.5" x14ac:dyDescent="0.25">
      <c r="A3218" s="12">
        <v>3201</v>
      </c>
      <c r="B3218" s="10" t="s">
        <v>1015</v>
      </c>
      <c r="C3218" s="18" t="s">
        <v>1238</v>
      </c>
      <c r="D3218" s="9"/>
      <c r="E3218" s="9">
        <v>616</v>
      </c>
      <c r="F3218" s="10" t="s">
        <v>1066</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1.5" x14ac:dyDescent="0.25">
      <c r="A3219" s="12">
        <v>3202</v>
      </c>
      <c r="B3219" s="10" t="s">
        <v>1015</v>
      </c>
      <c r="C3219" s="18" t="s">
        <v>1238</v>
      </c>
      <c r="D3219" s="9"/>
      <c r="E3219" s="9">
        <v>616</v>
      </c>
      <c r="F3219" s="10" t="s">
        <v>1066</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1.5" x14ac:dyDescent="0.25">
      <c r="A3220" s="12">
        <v>3203</v>
      </c>
      <c r="B3220" s="10" t="s">
        <v>1015</v>
      </c>
      <c r="C3220" s="18" t="s">
        <v>1238</v>
      </c>
      <c r="D3220" s="9"/>
      <c r="E3220" s="9">
        <v>616</v>
      </c>
      <c r="F3220" s="10" t="s">
        <v>1066</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1.5" x14ac:dyDescent="0.25">
      <c r="A3221" s="12">
        <v>3204</v>
      </c>
      <c r="B3221" s="10" t="s">
        <v>1015</v>
      </c>
      <c r="C3221" s="18" t="s">
        <v>1238</v>
      </c>
      <c r="D3221" s="9"/>
      <c r="E3221" s="9">
        <v>616</v>
      </c>
      <c r="F3221" s="10" t="s">
        <v>1066</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1.5" x14ac:dyDescent="0.25">
      <c r="A3222" s="12">
        <v>3205</v>
      </c>
      <c r="B3222" s="10" t="s">
        <v>1015</v>
      </c>
      <c r="C3222" s="18" t="s">
        <v>1238</v>
      </c>
      <c r="D3222" s="9"/>
      <c r="E3222" s="9">
        <v>616</v>
      </c>
      <c r="F3222" s="10" t="s">
        <v>1066</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1.5" x14ac:dyDescent="0.25">
      <c r="A3223" s="12">
        <v>3206</v>
      </c>
      <c r="B3223" s="10" t="s">
        <v>1015</v>
      </c>
      <c r="C3223" s="18" t="s">
        <v>1238</v>
      </c>
      <c r="D3223" s="9"/>
      <c r="E3223" s="9">
        <v>616</v>
      </c>
      <c r="F3223" s="10" t="s">
        <v>1066</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1.5" x14ac:dyDescent="0.25">
      <c r="A3224" s="12">
        <v>3207</v>
      </c>
      <c r="B3224" s="10" t="s">
        <v>1015</v>
      </c>
      <c r="C3224" s="18" t="s">
        <v>1238</v>
      </c>
      <c r="D3224" s="9"/>
      <c r="E3224" s="9">
        <v>616</v>
      </c>
      <c r="F3224" s="10" t="s">
        <v>1066</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1.5" x14ac:dyDescent="0.25">
      <c r="A3225" s="12">
        <v>3208</v>
      </c>
      <c r="B3225" s="10" t="s">
        <v>1015</v>
      </c>
      <c r="C3225" s="18" t="s">
        <v>1238</v>
      </c>
      <c r="D3225" s="9"/>
      <c r="E3225" s="9">
        <v>616</v>
      </c>
      <c r="F3225" s="10" t="s">
        <v>1066</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1.5" x14ac:dyDescent="0.25">
      <c r="A3226" s="12">
        <v>3209</v>
      </c>
      <c r="B3226" s="10" t="s">
        <v>1015</v>
      </c>
      <c r="C3226" s="18" t="s">
        <v>1238</v>
      </c>
      <c r="D3226" s="9"/>
      <c r="E3226" s="9">
        <v>616</v>
      </c>
      <c r="F3226" s="10" t="s">
        <v>1066</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1.5" x14ac:dyDescent="0.25">
      <c r="A3227" s="12">
        <v>3210</v>
      </c>
      <c r="B3227" s="10" t="s">
        <v>1015</v>
      </c>
      <c r="C3227" s="18" t="s">
        <v>1238</v>
      </c>
      <c r="D3227" s="9"/>
      <c r="E3227" s="9">
        <v>616</v>
      </c>
      <c r="F3227" s="10" t="s">
        <v>1066</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1.5" x14ac:dyDescent="0.25">
      <c r="A3228" s="12">
        <v>3211</v>
      </c>
      <c r="B3228" s="10" t="s">
        <v>1015</v>
      </c>
      <c r="C3228" s="18" t="s">
        <v>1239</v>
      </c>
      <c r="D3228" s="9">
        <v>18</v>
      </c>
      <c r="E3228" s="9">
        <v>498</v>
      </c>
      <c r="F3228" s="10" t="s">
        <v>1066</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1.5" x14ac:dyDescent="0.25">
      <c r="A3229" s="12">
        <v>3212</v>
      </c>
      <c r="B3229" s="10" t="s">
        <v>1015</v>
      </c>
      <c r="C3229" s="18" t="s">
        <v>1239</v>
      </c>
      <c r="D3229" s="9">
        <v>18</v>
      </c>
      <c r="E3229" s="9">
        <v>498</v>
      </c>
      <c r="F3229" s="10" t="s">
        <v>1066</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1.5" x14ac:dyDescent="0.25">
      <c r="A3230" s="12">
        <v>3213</v>
      </c>
      <c r="B3230" s="10" t="s">
        <v>1015</v>
      </c>
      <c r="C3230" s="18" t="s">
        <v>1239</v>
      </c>
      <c r="D3230" s="9">
        <v>18</v>
      </c>
      <c r="E3230" s="9">
        <v>498</v>
      </c>
      <c r="F3230" s="10" t="s">
        <v>1066</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1.5" x14ac:dyDescent="0.25">
      <c r="A3231" s="12">
        <v>3214</v>
      </c>
      <c r="B3231" s="10" t="s">
        <v>1015</v>
      </c>
      <c r="C3231" s="18" t="s">
        <v>1239</v>
      </c>
      <c r="D3231" s="9">
        <v>18</v>
      </c>
      <c r="E3231" s="9">
        <v>498</v>
      </c>
      <c r="F3231" s="10" t="s">
        <v>1066</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1.5" x14ac:dyDescent="0.25">
      <c r="A3232" s="12">
        <v>3215</v>
      </c>
      <c r="B3232" s="10" t="s">
        <v>1015</v>
      </c>
      <c r="C3232" s="18" t="s">
        <v>1239</v>
      </c>
      <c r="D3232" s="9">
        <v>18</v>
      </c>
      <c r="E3232" s="9">
        <v>498</v>
      </c>
      <c r="F3232" s="10" t="s">
        <v>1066</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1.5" x14ac:dyDescent="0.25">
      <c r="A3233" s="12">
        <v>3216</v>
      </c>
      <c r="B3233" s="10" t="s">
        <v>1015</v>
      </c>
      <c r="C3233" s="18" t="s">
        <v>1239</v>
      </c>
      <c r="D3233" s="9">
        <v>18</v>
      </c>
      <c r="E3233" s="9">
        <v>498</v>
      </c>
      <c r="F3233" s="10" t="s">
        <v>1066</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1.5" x14ac:dyDescent="0.25">
      <c r="A3234" s="12">
        <v>3217</v>
      </c>
      <c r="B3234" s="10" t="s">
        <v>1015</v>
      </c>
      <c r="C3234" s="18" t="s">
        <v>1239</v>
      </c>
      <c r="D3234" s="9">
        <v>18</v>
      </c>
      <c r="E3234" s="9">
        <v>498</v>
      </c>
      <c r="F3234" s="10" t="s">
        <v>1066</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1.5" x14ac:dyDescent="0.25">
      <c r="A3235" s="12">
        <v>3218</v>
      </c>
      <c r="B3235" s="10" t="s">
        <v>1015</v>
      </c>
      <c r="C3235" s="18" t="s">
        <v>1239</v>
      </c>
      <c r="D3235" s="9">
        <v>18</v>
      </c>
      <c r="E3235" s="9">
        <v>498</v>
      </c>
      <c r="F3235" s="10" t="s">
        <v>1066</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1.5" x14ac:dyDescent="0.25">
      <c r="A3236" s="12">
        <v>3219</v>
      </c>
      <c r="B3236" s="10" t="s">
        <v>1015</v>
      </c>
      <c r="C3236" s="18" t="s">
        <v>1239</v>
      </c>
      <c r="D3236" s="9">
        <v>18</v>
      </c>
      <c r="E3236" s="9">
        <v>498</v>
      </c>
      <c r="F3236" s="10" t="s">
        <v>1066</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1.5" x14ac:dyDescent="0.25">
      <c r="A3237" s="12">
        <v>3220</v>
      </c>
      <c r="B3237" s="10" t="s">
        <v>1015</v>
      </c>
      <c r="C3237" s="18" t="s">
        <v>1239</v>
      </c>
      <c r="D3237" s="9">
        <v>18</v>
      </c>
      <c r="E3237" s="9">
        <v>498</v>
      </c>
      <c r="F3237" s="10" t="s">
        <v>1066</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1.5" x14ac:dyDescent="0.25">
      <c r="A3238" s="12">
        <v>3221</v>
      </c>
      <c r="B3238" s="10" t="s">
        <v>1015</v>
      </c>
      <c r="C3238" s="18" t="s">
        <v>1239</v>
      </c>
      <c r="D3238" s="9">
        <v>18</v>
      </c>
      <c r="E3238" s="9">
        <v>498</v>
      </c>
      <c r="F3238" s="10" t="s">
        <v>1066</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1.5" x14ac:dyDescent="0.25">
      <c r="A3239" s="12">
        <v>3222</v>
      </c>
      <c r="B3239" s="10" t="s">
        <v>1015</v>
      </c>
      <c r="C3239" s="18" t="s">
        <v>1239</v>
      </c>
      <c r="D3239" s="9">
        <v>18</v>
      </c>
      <c r="E3239" s="9">
        <v>498</v>
      </c>
      <c r="F3239" s="10" t="s">
        <v>1066</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1.5" x14ac:dyDescent="0.25">
      <c r="A3240" s="12">
        <v>3223</v>
      </c>
      <c r="B3240" s="10" t="s">
        <v>1015</v>
      </c>
      <c r="C3240" s="18" t="s">
        <v>1239</v>
      </c>
      <c r="D3240" s="9">
        <v>18</v>
      </c>
      <c r="E3240" s="9">
        <v>498</v>
      </c>
      <c r="F3240" s="10" t="s">
        <v>1066</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1.5" x14ac:dyDescent="0.25">
      <c r="A3241" s="12">
        <v>3224</v>
      </c>
      <c r="B3241" s="10" t="s">
        <v>1015</v>
      </c>
      <c r="C3241" s="18" t="s">
        <v>1239</v>
      </c>
      <c r="D3241" s="9">
        <v>18</v>
      </c>
      <c r="E3241" s="9">
        <v>498</v>
      </c>
      <c r="F3241" s="10" t="s">
        <v>1066</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1.5" x14ac:dyDescent="0.25">
      <c r="A3242" s="12">
        <v>3225</v>
      </c>
      <c r="B3242" s="10" t="s">
        <v>1015</v>
      </c>
      <c r="C3242" s="18" t="s">
        <v>1239</v>
      </c>
      <c r="D3242" s="9">
        <v>18</v>
      </c>
      <c r="E3242" s="9">
        <v>498</v>
      </c>
      <c r="F3242" s="10" t="s">
        <v>1066</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1.5" x14ac:dyDescent="0.25">
      <c r="A3243" s="12">
        <v>3226</v>
      </c>
      <c r="B3243" s="10" t="s">
        <v>1015</v>
      </c>
      <c r="C3243" s="18" t="s">
        <v>1240</v>
      </c>
      <c r="D3243" s="9"/>
      <c r="E3243" s="9">
        <v>642</v>
      </c>
      <c r="F3243" s="10" t="s">
        <v>1066</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1.5" x14ac:dyDescent="0.25">
      <c r="A3244" s="12">
        <v>3227</v>
      </c>
      <c r="B3244" s="10" t="s">
        <v>1015</v>
      </c>
      <c r="C3244" s="18" t="s">
        <v>1240</v>
      </c>
      <c r="D3244" s="9"/>
      <c r="E3244" s="9">
        <v>642</v>
      </c>
      <c r="F3244" s="10" t="s">
        <v>1066</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1.5" x14ac:dyDescent="0.25">
      <c r="A3245" s="12">
        <v>3228</v>
      </c>
      <c r="B3245" s="10" t="s">
        <v>1015</v>
      </c>
      <c r="C3245" s="18" t="s">
        <v>1240</v>
      </c>
      <c r="D3245" s="9"/>
      <c r="E3245" s="9">
        <v>642</v>
      </c>
      <c r="F3245" s="10" t="s">
        <v>1066</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1.5" x14ac:dyDescent="0.25">
      <c r="A3246" s="12">
        <v>3229</v>
      </c>
      <c r="B3246" s="10" t="s">
        <v>1015</v>
      </c>
      <c r="C3246" s="18" t="s">
        <v>1240</v>
      </c>
      <c r="D3246" s="9"/>
      <c r="E3246" s="9">
        <v>642</v>
      </c>
      <c r="F3246" s="10" t="s">
        <v>1066</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1.5" x14ac:dyDescent="0.25">
      <c r="A3247" s="12">
        <v>3230</v>
      </c>
      <c r="B3247" s="10" t="s">
        <v>1015</v>
      </c>
      <c r="C3247" s="18" t="s">
        <v>1240</v>
      </c>
      <c r="D3247" s="9"/>
      <c r="E3247" s="9">
        <v>642</v>
      </c>
      <c r="F3247" s="10" t="s">
        <v>1066</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1.5" x14ac:dyDescent="0.25">
      <c r="A3248" s="12">
        <v>3231</v>
      </c>
      <c r="B3248" s="10" t="s">
        <v>1015</v>
      </c>
      <c r="C3248" s="18" t="s">
        <v>1240</v>
      </c>
      <c r="D3248" s="9"/>
      <c r="E3248" s="9">
        <v>642</v>
      </c>
      <c r="F3248" s="10" t="s">
        <v>1066</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1.5" x14ac:dyDescent="0.25">
      <c r="A3249" s="12">
        <v>3232</v>
      </c>
      <c r="B3249" s="10" t="s">
        <v>1015</v>
      </c>
      <c r="C3249" s="18" t="s">
        <v>1240</v>
      </c>
      <c r="D3249" s="9"/>
      <c r="E3249" s="9">
        <v>642</v>
      </c>
      <c r="F3249" s="10" t="s">
        <v>1066</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1.5" x14ac:dyDescent="0.25">
      <c r="A3250" s="12">
        <v>3233</v>
      </c>
      <c r="B3250" s="10" t="s">
        <v>1015</v>
      </c>
      <c r="C3250" s="18" t="s">
        <v>1240</v>
      </c>
      <c r="D3250" s="9"/>
      <c r="E3250" s="9">
        <v>642</v>
      </c>
      <c r="F3250" s="10" t="s">
        <v>1066</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1.5" x14ac:dyDescent="0.25">
      <c r="A3251" s="12">
        <v>3234</v>
      </c>
      <c r="B3251" s="10" t="s">
        <v>1015</v>
      </c>
      <c r="C3251" s="18" t="s">
        <v>1240</v>
      </c>
      <c r="D3251" s="9"/>
      <c r="E3251" s="9">
        <v>642</v>
      </c>
      <c r="F3251" s="10" t="s">
        <v>1066</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1.5" x14ac:dyDescent="0.25">
      <c r="A3252" s="12">
        <v>3235</v>
      </c>
      <c r="B3252" s="10" t="s">
        <v>1015</v>
      </c>
      <c r="C3252" s="18" t="s">
        <v>1240</v>
      </c>
      <c r="D3252" s="9"/>
      <c r="E3252" s="9">
        <v>642</v>
      </c>
      <c r="F3252" s="10" t="s">
        <v>1066</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1.5" x14ac:dyDescent="0.25">
      <c r="A3253" s="12">
        <v>3236</v>
      </c>
      <c r="B3253" s="10" t="s">
        <v>1015</v>
      </c>
      <c r="C3253" s="18" t="s">
        <v>1240</v>
      </c>
      <c r="D3253" s="9"/>
      <c r="E3253" s="9">
        <v>642</v>
      </c>
      <c r="F3253" s="10" t="s">
        <v>1066</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1.5" x14ac:dyDescent="0.25">
      <c r="A3254" s="12">
        <v>3237</v>
      </c>
      <c r="B3254" s="10" t="s">
        <v>1015</v>
      </c>
      <c r="C3254" s="18" t="s">
        <v>1240</v>
      </c>
      <c r="D3254" s="9"/>
      <c r="E3254" s="9">
        <v>642</v>
      </c>
      <c r="F3254" s="10" t="s">
        <v>1066</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1.5" x14ac:dyDescent="0.25">
      <c r="A3255" s="12">
        <v>3238</v>
      </c>
      <c r="B3255" s="10" t="s">
        <v>1015</v>
      </c>
      <c r="C3255" s="18" t="s">
        <v>1240</v>
      </c>
      <c r="D3255" s="9"/>
      <c r="E3255" s="9">
        <v>642</v>
      </c>
      <c r="F3255" s="10" t="s">
        <v>1066</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1.5" x14ac:dyDescent="0.25">
      <c r="A3256" s="12">
        <v>3239</v>
      </c>
      <c r="B3256" s="10" t="s">
        <v>1015</v>
      </c>
      <c r="C3256" s="18" t="s">
        <v>1240</v>
      </c>
      <c r="D3256" s="9"/>
      <c r="E3256" s="9">
        <v>642</v>
      </c>
      <c r="F3256" s="10" t="s">
        <v>1066</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1.5" x14ac:dyDescent="0.25">
      <c r="A3257" s="12">
        <v>3240</v>
      </c>
      <c r="B3257" s="10" t="s">
        <v>1015</v>
      </c>
      <c r="C3257" s="18" t="s">
        <v>1240</v>
      </c>
      <c r="D3257" s="9"/>
      <c r="E3257" s="9">
        <v>642</v>
      </c>
      <c r="F3257" s="10" t="s">
        <v>1066</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1.5" x14ac:dyDescent="0.25">
      <c r="A3258" s="12">
        <v>3241</v>
      </c>
      <c r="B3258" s="10" t="s">
        <v>1015</v>
      </c>
      <c r="C3258" s="18" t="s">
        <v>1241</v>
      </c>
      <c r="D3258" s="9"/>
      <c r="E3258" s="9">
        <v>643</v>
      </c>
      <c r="F3258" s="10" t="s">
        <v>1066</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1.5" x14ac:dyDescent="0.25">
      <c r="A3259" s="12">
        <v>3242</v>
      </c>
      <c r="B3259" s="10" t="s">
        <v>1015</v>
      </c>
      <c r="C3259" s="18" t="s">
        <v>1241</v>
      </c>
      <c r="D3259" s="9"/>
      <c r="E3259" s="9">
        <v>643</v>
      </c>
      <c r="F3259" s="10" t="s">
        <v>1066</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1.5" x14ac:dyDescent="0.25">
      <c r="A3260" s="12">
        <v>3243</v>
      </c>
      <c r="B3260" s="10" t="s">
        <v>1015</v>
      </c>
      <c r="C3260" s="18" t="s">
        <v>1241</v>
      </c>
      <c r="D3260" s="9"/>
      <c r="E3260" s="9">
        <v>643</v>
      </c>
      <c r="F3260" s="10" t="s">
        <v>1066</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1.5" x14ac:dyDescent="0.25">
      <c r="A3261" s="12">
        <v>3244</v>
      </c>
      <c r="B3261" s="10" t="s">
        <v>1015</v>
      </c>
      <c r="C3261" s="18" t="s">
        <v>1241</v>
      </c>
      <c r="D3261" s="9"/>
      <c r="E3261" s="9">
        <v>643</v>
      </c>
      <c r="F3261" s="10" t="s">
        <v>1066</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1.5" x14ac:dyDescent="0.25">
      <c r="A3262" s="12">
        <v>3245</v>
      </c>
      <c r="B3262" s="10" t="s">
        <v>1015</v>
      </c>
      <c r="C3262" s="18" t="s">
        <v>1241</v>
      </c>
      <c r="D3262" s="9"/>
      <c r="E3262" s="9">
        <v>643</v>
      </c>
      <c r="F3262" s="10" t="s">
        <v>1066</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1.5" x14ac:dyDescent="0.25">
      <c r="A3263" s="12">
        <v>3246</v>
      </c>
      <c r="B3263" s="10" t="s">
        <v>1015</v>
      </c>
      <c r="C3263" s="18" t="s">
        <v>1241</v>
      </c>
      <c r="D3263" s="9"/>
      <c r="E3263" s="9">
        <v>643</v>
      </c>
      <c r="F3263" s="10" t="s">
        <v>1066</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1.5" x14ac:dyDescent="0.25">
      <c r="A3264" s="12">
        <v>3247</v>
      </c>
      <c r="B3264" s="10" t="s">
        <v>1015</v>
      </c>
      <c r="C3264" s="18" t="s">
        <v>1241</v>
      </c>
      <c r="D3264" s="9"/>
      <c r="E3264" s="9">
        <v>643</v>
      </c>
      <c r="F3264" s="10" t="s">
        <v>1066</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1.5" x14ac:dyDescent="0.25">
      <c r="A3265" s="12">
        <v>3248</v>
      </c>
      <c r="B3265" s="10" t="s">
        <v>1015</v>
      </c>
      <c r="C3265" s="18" t="s">
        <v>1241</v>
      </c>
      <c r="D3265" s="9"/>
      <c r="E3265" s="9">
        <v>643</v>
      </c>
      <c r="F3265" s="10" t="s">
        <v>1066</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1.5" x14ac:dyDescent="0.25">
      <c r="A3266" s="12">
        <v>3249</v>
      </c>
      <c r="B3266" s="10" t="s">
        <v>1015</v>
      </c>
      <c r="C3266" s="18" t="s">
        <v>1241</v>
      </c>
      <c r="D3266" s="9"/>
      <c r="E3266" s="9">
        <v>643</v>
      </c>
      <c r="F3266" s="10" t="s">
        <v>1066</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1.5" x14ac:dyDescent="0.25">
      <c r="A3267" s="12">
        <v>3250</v>
      </c>
      <c r="B3267" s="10" t="s">
        <v>1015</v>
      </c>
      <c r="C3267" s="18" t="s">
        <v>1241</v>
      </c>
      <c r="D3267" s="9"/>
      <c r="E3267" s="9">
        <v>643</v>
      </c>
      <c r="F3267" s="10" t="s">
        <v>1066</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1.5" x14ac:dyDescent="0.25">
      <c r="A3268" s="12">
        <v>3251</v>
      </c>
      <c r="B3268" s="10" t="s">
        <v>1015</v>
      </c>
      <c r="C3268" s="18" t="s">
        <v>1241</v>
      </c>
      <c r="D3268" s="9"/>
      <c r="E3268" s="9">
        <v>643</v>
      </c>
      <c r="F3268" s="10" t="s">
        <v>1066</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1.5" x14ac:dyDescent="0.25">
      <c r="A3269" s="12">
        <v>3252</v>
      </c>
      <c r="B3269" s="10" t="s">
        <v>1015</v>
      </c>
      <c r="C3269" s="18" t="s">
        <v>1241</v>
      </c>
      <c r="D3269" s="9"/>
      <c r="E3269" s="9">
        <v>643</v>
      </c>
      <c r="F3269" s="10" t="s">
        <v>1066</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1.5" x14ac:dyDescent="0.25">
      <c r="A3270" s="12">
        <v>3253</v>
      </c>
      <c r="B3270" s="10" t="s">
        <v>1015</v>
      </c>
      <c r="C3270" s="18" t="s">
        <v>1241</v>
      </c>
      <c r="D3270" s="9"/>
      <c r="E3270" s="9">
        <v>643</v>
      </c>
      <c r="F3270" s="10" t="s">
        <v>1066</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1.5" x14ac:dyDescent="0.25">
      <c r="A3271" s="12">
        <v>3254</v>
      </c>
      <c r="B3271" s="10" t="s">
        <v>1015</v>
      </c>
      <c r="C3271" s="18" t="s">
        <v>1241</v>
      </c>
      <c r="D3271" s="9"/>
      <c r="E3271" s="9">
        <v>643</v>
      </c>
      <c r="F3271" s="10" t="s">
        <v>1066</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1.5" x14ac:dyDescent="0.25">
      <c r="A3272" s="12">
        <v>3255</v>
      </c>
      <c r="B3272" s="10" t="s">
        <v>1015</v>
      </c>
      <c r="C3272" s="18" t="s">
        <v>1241</v>
      </c>
      <c r="D3272" s="9"/>
      <c r="E3272" s="9">
        <v>643</v>
      </c>
      <c r="F3272" s="10" t="s">
        <v>1066</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1.5" x14ac:dyDescent="0.25">
      <c r="A3273" s="12">
        <v>3256</v>
      </c>
      <c r="B3273" s="10" t="s">
        <v>1015</v>
      </c>
      <c r="C3273" s="18" t="s">
        <v>1242</v>
      </c>
      <c r="D3273" s="9"/>
      <c r="E3273" s="9">
        <v>703</v>
      </c>
      <c r="F3273" s="10" t="s">
        <v>1066</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1.5" x14ac:dyDescent="0.25">
      <c r="A3274" s="12">
        <v>3257</v>
      </c>
      <c r="B3274" s="10" t="s">
        <v>1015</v>
      </c>
      <c r="C3274" s="18" t="s">
        <v>1242</v>
      </c>
      <c r="D3274" s="9"/>
      <c r="E3274" s="9">
        <v>703</v>
      </c>
      <c r="F3274" s="10" t="s">
        <v>1066</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1.5" x14ac:dyDescent="0.25">
      <c r="A3275" s="12">
        <v>3258</v>
      </c>
      <c r="B3275" s="10" t="s">
        <v>1015</v>
      </c>
      <c r="C3275" s="18" t="s">
        <v>1242</v>
      </c>
      <c r="D3275" s="9"/>
      <c r="E3275" s="9">
        <v>703</v>
      </c>
      <c r="F3275" s="10" t="s">
        <v>1066</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1.5" x14ac:dyDescent="0.25">
      <c r="A3276" s="12">
        <v>3259</v>
      </c>
      <c r="B3276" s="10" t="s">
        <v>1015</v>
      </c>
      <c r="C3276" s="18" t="s">
        <v>1242</v>
      </c>
      <c r="D3276" s="9"/>
      <c r="E3276" s="9">
        <v>703</v>
      </c>
      <c r="F3276" s="10" t="s">
        <v>1066</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1.5" x14ac:dyDescent="0.25">
      <c r="A3277" s="12">
        <v>3260</v>
      </c>
      <c r="B3277" s="10" t="s">
        <v>1015</v>
      </c>
      <c r="C3277" s="18" t="s">
        <v>1242</v>
      </c>
      <c r="D3277" s="9"/>
      <c r="E3277" s="9">
        <v>703</v>
      </c>
      <c r="F3277" s="10" t="s">
        <v>1066</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1.5" x14ac:dyDescent="0.25">
      <c r="A3278" s="12">
        <v>3261</v>
      </c>
      <c r="B3278" s="10" t="s">
        <v>1015</v>
      </c>
      <c r="C3278" s="18" t="s">
        <v>1242</v>
      </c>
      <c r="D3278" s="9"/>
      <c r="E3278" s="9">
        <v>703</v>
      </c>
      <c r="F3278" s="10" t="s">
        <v>1066</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1.5" x14ac:dyDescent="0.25">
      <c r="A3279" s="12">
        <v>3262</v>
      </c>
      <c r="B3279" s="10" t="s">
        <v>1015</v>
      </c>
      <c r="C3279" s="18" t="s">
        <v>1242</v>
      </c>
      <c r="D3279" s="9"/>
      <c r="E3279" s="9">
        <v>703</v>
      </c>
      <c r="F3279" s="10" t="s">
        <v>1066</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1.5" x14ac:dyDescent="0.25">
      <c r="A3280" s="12">
        <v>3263</v>
      </c>
      <c r="B3280" s="10" t="s">
        <v>1015</v>
      </c>
      <c r="C3280" s="18" t="s">
        <v>1242</v>
      </c>
      <c r="D3280" s="9"/>
      <c r="E3280" s="9">
        <v>703</v>
      </c>
      <c r="F3280" s="10" t="s">
        <v>1066</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1.5" x14ac:dyDescent="0.25">
      <c r="A3281" s="12">
        <v>3264</v>
      </c>
      <c r="B3281" s="10" t="s">
        <v>1015</v>
      </c>
      <c r="C3281" s="18" t="s">
        <v>1242</v>
      </c>
      <c r="D3281" s="9"/>
      <c r="E3281" s="9">
        <v>703</v>
      </c>
      <c r="F3281" s="10" t="s">
        <v>1066</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1.5" x14ac:dyDescent="0.25">
      <c r="A3282" s="12">
        <v>3265</v>
      </c>
      <c r="B3282" s="10" t="s">
        <v>1015</v>
      </c>
      <c r="C3282" s="18" t="s">
        <v>1242</v>
      </c>
      <c r="D3282" s="9"/>
      <c r="E3282" s="9">
        <v>703</v>
      </c>
      <c r="F3282" s="10" t="s">
        <v>1066</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1.5" x14ac:dyDescent="0.25">
      <c r="A3283" s="12">
        <v>3266</v>
      </c>
      <c r="B3283" s="10" t="s">
        <v>1015</v>
      </c>
      <c r="C3283" s="18" t="s">
        <v>1242</v>
      </c>
      <c r="D3283" s="9"/>
      <c r="E3283" s="9">
        <v>703</v>
      </c>
      <c r="F3283" s="10" t="s">
        <v>1066</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1.5" x14ac:dyDescent="0.25">
      <c r="A3284" s="12">
        <v>3267</v>
      </c>
      <c r="B3284" s="10" t="s">
        <v>1015</v>
      </c>
      <c r="C3284" s="18" t="s">
        <v>1242</v>
      </c>
      <c r="D3284" s="9"/>
      <c r="E3284" s="9">
        <v>703</v>
      </c>
      <c r="F3284" s="10" t="s">
        <v>1066</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1.5" x14ac:dyDescent="0.25">
      <c r="A3285" s="12">
        <v>3268</v>
      </c>
      <c r="B3285" s="10" t="s">
        <v>1015</v>
      </c>
      <c r="C3285" s="18" t="s">
        <v>1242</v>
      </c>
      <c r="D3285" s="9"/>
      <c r="E3285" s="9">
        <v>703</v>
      </c>
      <c r="F3285" s="10" t="s">
        <v>1066</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1.5" x14ac:dyDescent="0.25">
      <c r="A3286" s="12">
        <v>3269</v>
      </c>
      <c r="B3286" s="10" t="s">
        <v>1015</v>
      </c>
      <c r="C3286" s="18" t="s">
        <v>1242</v>
      </c>
      <c r="D3286" s="9"/>
      <c r="E3286" s="9">
        <v>703</v>
      </c>
      <c r="F3286" s="10" t="s">
        <v>1066</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1.5" x14ac:dyDescent="0.25">
      <c r="A3287" s="12">
        <v>3270</v>
      </c>
      <c r="B3287" s="10" t="s">
        <v>1015</v>
      </c>
      <c r="C3287" s="18" t="s">
        <v>1242</v>
      </c>
      <c r="D3287" s="9"/>
      <c r="E3287" s="9">
        <v>703</v>
      </c>
      <c r="F3287" s="10" t="s">
        <v>1066</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1.5" x14ac:dyDescent="0.25">
      <c r="A3288" s="12">
        <v>3271</v>
      </c>
      <c r="B3288" s="10" t="s">
        <v>1015</v>
      </c>
      <c r="C3288" s="18" t="s">
        <v>1243</v>
      </c>
      <c r="D3288" s="9">
        <v>19</v>
      </c>
      <c r="E3288" s="9">
        <v>804</v>
      </c>
      <c r="F3288" s="10" t="s">
        <v>1066</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1.5" x14ac:dyDescent="0.25">
      <c r="A3289" s="12">
        <v>3272</v>
      </c>
      <c r="B3289" s="10" t="s">
        <v>1015</v>
      </c>
      <c r="C3289" s="18" t="s">
        <v>1243</v>
      </c>
      <c r="D3289" s="9">
        <v>19</v>
      </c>
      <c r="E3289" s="9">
        <v>804</v>
      </c>
      <c r="F3289" s="10" t="s">
        <v>1066</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1.5" x14ac:dyDescent="0.25">
      <c r="A3290" s="12">
        <v>3273</v>
      </c>
      <c r="B3290" s="10" t="s">
        <v>1015</v>
      </c>
      <c r="C3290" s="18" t="s">
        <v>1243</v>
      </c>
      <c r="D3290" s="9">
        <v>19</v>
      </c>
      <c r="E3290" s="9">
        <v>804</v>
      </c>
      <c r="F3290" s="10" t="s">
        <v>1066</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1.5" x14ac:dyDescent="0.25">
      <c r="A3291" s="12">
        <v>3274</v>
      </c>
      <c r="B3291" s="10" t="s">
        <v>1015</v>
      </c>
      <c r="C3291" s="18" t="s">
        <v>1243</v>
      </c>
      <c r="D3291" s="9">
        <v>19</v>
      </c>
      <c r="E3291" s="9">
        <v>804</v>
      </c>
      <c r="F3291" s="10" t="s">
        <v>1066</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1.5" x14ac:dyDescent="0.25">
      <c r="A3292" s="12">
        <v>3275</v>
      </c>
      <c r="B3292" s="10" t="s">
        <v>1015</v>
      </c>
      <c r="C3292" s="18" t="s">
        <v>1243</v>
      </c>
      <c r="D3292" s="9">
        <v>19</v>
      </c>
      <c r="E3292" s="9">
        <v>804</v>
      </c>
      <c r="F3292" s="10" t="s">
        <v>1066</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1.5" x14ac:dyDescent="0.25">
      <c r="A3293" s="12">
        <v>3276</v>
      </c>
      <c r="B3293" s="10" t="s">
        <v>1015</v>
      </c>
      <c r="C3293" s="18" t="s">
        <v>1243</v>
      </c>
      <c r="D3293" s="9">
        <v>19</v>
      </c>
      <c r="E3293" s="9">
        <v>804</v>
      </c>
      <c r="F3293" s="10" t="s">
        <v>1066</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1.5" x14ac:dyDescent="0.25">
      <c r="A3294" s="12">
        <v>3277</v>
      </c>
      <c r="B3294" s="10" t="s">
        <v>1015</v>
      </c>
      <c r="C3294" s="18" t="s">
        <v>1243</v>
      </c>
      <c r="D3294" s="9">
        <v>19</v>
      </c>
      <c r="E3294" s="9">
        <v>804</v>
      </c>
      <c r="F3294" s="10" t="s">
        <v>1066</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1.5" x14ac:dyDescent="0.25">
      <c r="A3295" s="12">
        <v>3278</v>
      </c>
      <c r="B3295" s="10" t="s">
        <v>1015</v>
      </c>
      <c r="C3295" s="18" t="s">
        <v>1243</v>
      </c>
      <c r="D3295" s="9">
        <v>19</v>
      </c>
      <c r="E3295" s="9">
        <v>804</v>
      </c>
      <c r="F3295" s="10" t="s">
        <v>1066</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1.5" x14ac:dyDescent="0.25">
      <c r="A3296" s="12">
        <v>3279</v>
      </c>
      <c r="B3296" s="10" t="s">
        <v>1015</v>
      </c>
      <c r="C3296" s="18" t="s">
        <v>1243</v>
      </c>
      <c r="D3296" s="9">
        <v>19</v>
      </c>
      <c r="E3296" s="9">
        <v>804</v>
      </c>
      <c r="F3296" s="10" t="s">
        <v>1066</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1.5" x14ac:dyDescent="0.25">
      <c r="A3297" s="12">
        <v>3280</v>
      </c>
      <c r="B3297" s="10" t="s">
        <v>1015</v>
      </c>
      <c r="C3297" s="18" t="s">
        <v>1243</v>
      </c>
      <c r="D3297" s="9">
        <v>19</v>
      </c>
      <c r="E3297" s="9">
        <v>804</v>
      </c>
      <c r="F3297" s="10" t="s">
        <v>1066</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1.5" x14ac:dyDescent="0.25">
      <c r="A3298" s="12">
        <v>3281</v>
      </c>
      <c r="B3298" s="10" t="s">
        <v>1015</v>
      </c>
      <c r="C3298" s="18" t="s">
        <v>1243</v>
      </c>
      <c r="D3298" s="9">
        <v>19</v>
      </c>
      <c r="E3298" s="9">
        <v>804</v>
      </c>
      <c r="F3298" s="10" t="s">
        <v>1066</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1.5" x14ac:dyDescent="0.25">
      <c r="A3299" s="12">
        <v>3282</v>
      </c>
      <c r="B3299" s="10" t="s">
        <v>1015</v>
      </c>
      <c r="C3299" s="18" t="s">
        <v>1243</v>
      </c>
      <c r="D3299" s="9">
        <v>19</v>
      </c>
      <c r="E3299" s="9">
        <v>804</v>
      </c>
      <c r="F3299" s="10" t="s">
        <v>1066</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1.5" x14ac:dyDescent="0.25">
      <c r="A3300" s="12">
        <v>3283</v>
      </c>
      <c r="B3300" s="10" t="s">
        <v>1015</v>
      </c>
      <c r="C3300" s="18" t="s">
        <v>1243</v>
      </c>
      <c r="D3300" s="9">
        <v>19</v>
      </c>
      <c r="E3300" s="9">
        <v>804</v>
      </c>
      <c r="F3300" s="10" t="s">
        <v>1066</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1.5" x14ac:dyDescent="0.25">
      <c r="A3301" s="12">
        <v>3284</v>
      </c>
      <c r="B3301" s="10" t="s">
        <v>1015</v>
      </c>
      <c r="C3301" s="18" t="s">
        <v>1243</v>
      </c>
      <c r="D3301" s="9">
        <v>19</v>
      </c>
      <c r="E3301" s="9">
        <v>804</v>
      </c>
      <c r="F3301" s="10" t="s">
        <v>1066</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1.5" x14ac:dyDescent="0.25">
      <c r="A3302" s="12">
        <v>3285</v>
      </c>
      <c r="B3302" s="10" t="s">
        <v>1015</v>
      </c>
      <c r="C3302" s="18" t="s">
        <v>1243</v>
      </c>
      <c r="D3302" s="9">
        <v>19</v>
      </c>
      <c r="E3302" s="9">
        <v>804</v>
      </c>
      <c r="F3302" s="10" t="s">
        <v>1066</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1.5" x14ac:dyDescent="0.25">
      <c r="A3303" s="23">
        <v>3286</v>
      </c>
      <c r="B3303" s="21" t="s">
        <v>1015</v>
      </c>
      <c r="C3303" s="22" t="s">
        <v>1244</v>
      </c>
      <c r="D3303" s="20"/>
      <c r="E3303" s="20">
        <v>924</v>
      </c>
      <c r="F3303" s="21" t="s">
        <v>1065</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1.5" x14ac:dyDescent="0.25">
      <c r="A3304" s="23">
        <v>3287</v>
      </c>
      <c r="B3304" s="21" t="s">
        <v>1015</v>
      </c>
      <c r="C3304" s="22" t="s">
        <v>1244</v>
      </c>
      <c r="D3304" s="20"/>
      <c r="E3304" s="20">
        <v>924</v>
      </c>
      <c r="F3304" s="21" t="s">
        <v>1065</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1.5" x14ac:dyDescent="0.25">
      <c r="A3305" s="23">
        <v>3288</v>
      </c>
      <c r="B3305" s="21" t="s">
        <v>1015</v>
      </c>
      <c r="C3305" s="22" t="s">
        <v>1244</v>
      </c>
      <c r="D3305" s="20"/>
      <c r="E3305" s="20">
        <v>924</v>
      </c>
      <c r="F3305" s="21" t="s">
        <v>1065</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1.5" x14ac:dyDescent="0.25">
      <c r="A3306" s="23">
        <v>3289</v>
      </c>
      <c r="B3306" s="21" t="s">
        <v>1015</v>
      </c>
      <c r="C3306" s="22" t="s">
        <v>1244</v>
      </c>
      <c r="D3306" s="20"/>
      <c r="E3306" s="20">
        <v>924</v>
      </c>
      <c r="F3306" s="21" t="s">
        <v>1065</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1.5" x14ac:dyDescent="0.25">
      <c r="A3307" s="23">
        <v>3290</v>
      </c>
      <c r="B3307" s="21" t="s">
        <v>1015</v>
      </c>
      <c r="C3307" s="22" t="s">
        <v>1244</v>
      </c>
      <c r="D3307" s="20"/>
      <c r="E3307" s="20">
        <v>924</v>
      </c>
      <c r="F3307" s="21" t="s">
        <v>1065</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1.5" x14ac:dyDescent="0.25">
      <c r="A3308" s="23">
        <v>3291</v>
      </c>
      <c r="B3308" s="21" t="s">
        <v>1015</v>
      </c>
      <c r="C3308" s="22" t="s">
        <v>1244</v>
      </c>
      <c r="D3308" s="20"/>
      <c r="E3308" s="20">
        <v>924</v>
      </c>
      <c r="F3308" s="21" t="s">
        <v>1065</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1.5" x14ac:dyDescent="0.25">
      <c r="A3309" s="23">
        <v>3292</v>
      </c>
      <c r="B3309" s="21" t="s">
        <v>1015</v>
      </c>
      <c r="C3309" s="22" t="s">
        <v>1244</v>
      </c>
      <c r="D3309" s="20"/>
      <c r="E3309" s="20">
        <v>924</v>
      </c>
      <c r="F3309" s="21" t="s">
        <v>1065</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1.5" x14ac:dyDescent="0.25">
      <c r="A3310" s="23">
        <v>3293</v>
      </c>
      <c r="B3310" s="21" t="s">
        <v>1015</v>
      </c>
      <c r="C3310" s="22" t="s">
        <v>1244</v>
      </c>
      <c r="D3310" s="20"/>
      <c r="E3310" s="20">
        <v>924</v>
      </c>
      <c r="F3310" s="21" t="s">
        <v>1065</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1.5" x14ac:dyDescent="0.25">
      <c r="A3311" s="23">
        <v>3294</v>
      </c>
      <c r="B3311" s="21" t="s">
        <v>1015</v>
      </c>
      <c r="C3311" s="22" t="s">
        <v>1244</v>
      </c>
      <c r="D3311" s="20"/>
      <c r="E3311" s="20">
        <v>924</v>
      </c>
      <c r="F3311" s="21" t="s">
        <v>1065</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1.5" x14ac:dyDescent="0.25">
      <c r="A3312" s="23">
        <v>3295</v>
      </c>
      <c r="B3312" s="21" t="s">
        <v>1015</v>
      </c>
      <c r="C3312" s="22" t="s">
        <v>1244</v>
      </c>
      <c r="D3312" s="20"/>
      <c r="E3312" s="20">
        <v>924</v>
      </c>
      <c r="F3312" s="21" t="s">
        <v>1065</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1.5" x14ac:dyDescent="0.25">
      <c r="A3313" s="23">
        <v>3296</v>
      </c>
      <c r="B3313" s="21" t="s">
        <v>1015</v>
      </c>
      <c r="C3313" s="22" t="s">
        <v>1244</v>
      </c>
      <c r="D3313" s="20"/>
      <c r="E3313" s="20">
        <v>924</v>
      </c>
      <c r="F3313" s="21" t="s">
        <v>1065</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1.5" x14ac:dyDescent="0.25">
      <c r="A3314" s="23">
        <v>3297</v>
      </c>
      <c r="B3314" s="21" t="s">
        <v>1015</v>
      </c>
      <c r="C3314" s="22" t="s">
        <v>1244</v>
      </c>
      <c r="D3314" s="20"/>
      <c r="E3314" s="20">
        <v>924</v>
      </c>
      <c r="F3314" s="21" t="s">
        <v>1065</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1.5" x14ac:dyDescent="0.25">
      <c r="A3315" s="23">
        <v>3298</v>
      </c>
      <c r="B3315" s="21" t="s">
        <v>1015</v>
      </c>
      <c r="C3315" s="22" t="s">
        <v>1244</v>
      </c>
      <c r="D3315" s="20"/>
      <c r="E3315" s="20">
        <v>924</v>
      </c>
      <c r="F3315" s="21" t="s">
        <v>1065</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1.5" x14ac:dyDescent="0.25">
      <c r="A3316" s="23">
        <v>3299</v>
      </c>
      <c r="B3316" s="21" t="s">
        <v>1015</v>
      </c>
      <c r="C3316" s="22" t="s">
        <v>1244</v>
      </c>
      <c r="D3316" s="20"/>
      <c r="E3316" s="20">
        <v>924</v>
      </c>
      <c r="F3316" s="21" t="s">
        <v>1065</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1.5" x14ac:dyDescent="0.25">
      <c r="A3317" s="23">
        <v>3300</v>
      </c>
      <c r="B3317" s="21" t="s">
        <v>1015</v>
      </c>
      <c r="C3317" s="22" t="s">
        <v>1244</v>
      </c>
      <c r="D3317" s="20"/>
      <c r="E3317" s="20">
        <v>924</v>
      </c>
      <c r="F3317" s="21" t="s">
        <v>1065</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1.5" x14ac:dyDescent="0.25">
      <c r="A3318" s="12">
        <v>3301</v>
      </c>
      <c r="B3318" s="10" t="s">
        <v>1015</v>
      </c>
      <c r="C3318" s="18" t="s">
        <v>1245</v>
      </c>
      <c r="D3318" s="9">
        <v>20</v>
      </c>
      <c r="E3318" s="9">
        <v>830</v>
      </c>
      <c r="F3318" s="10" t="s">
        <v>1066</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1.5" x14ac:dyDescent="0.25">
      <c r="A3319" s="12">
        <v>3302</v>
      </c>
      <c r="B3319" s="10" t="s">
        <v>1015</v>
      </c>
      <c r="C3319" s="18" t="s">
        <v>1245</v>
      </c>
      <c r="D3319" s="9">
        <v>20</v>
      </c>
      <c r="E3319" s="9">
        <v>830</v>
      </c>
      <c r="F3319" s="10" t="s">
        <v>1066</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1.5" x14ac:dyDescent="0.25">
      <c r="A3320" s="12">
        <v>3303</v>
      </c>
      <c r="B3320" s="10" t="s">
        <v>1015</v>
      </c>
      <c r="C3320" s="18" t="s">
        <v>1245</v>
      </c>
      <c r="D3320" s="9">
        <v>20</v>
      </c>
      <c r="E3320" s="9">
        <v>830</v>
      </c>
      <c r="F3320" s="10" t="s">
        <v>1066</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1.5" x14ac:dyDescent="0.25">
      <c r="A3321" s="12">
        <v>3304</v>
      </c>
      <c r="B3321" s="10" t="s">
        <v>1015</v>
      </c>
      <c r="C3321" s="18" t="s">
        <v>1245</v>
      </c>
      <c r="D3321" s="9">
        <v>20</v>
      </c>
      <c r="E3321" s="9">
        <v>830</v>
      </c>
      <c r="F3321" s="10" t="s">
        <v>1066</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1.5" x14ac:dyDescent="0.25">
      <c r="A3322" s="12">
        <v>3305</v>
      </c>
      <c r="B3322" s="10" t="s">
        <v>1015</v>
      </c>
      <c r="C3322" s="18" t="s">
        <v>1245</v>
      </c>
      <c r="D3322" s="9">
        <v>20</v>
      </c>
      <c r="E3322" s="9">
        <v>830</v>
      </c>
      <c r="F3322" s="10" t="s">
        <v>1066</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1.5" x14ac:dyDescent="0.25">
      <c r="A3323" s="12">
        <v>3306</v>
      </c>
      <c r="B3323" s="10" t="s">
        <v>1015</v>
      </c>
      <c r="C3323" s="18" t="s">
        <v>1245</v>
      </c>
      <c r="D3323" s="9">
        <v>20</v>
      </c>
      <c r="E3323" s="9">
        <v>830</v>
      </c>
      <c r="F3323" s="10" t="s">
        <v>1066</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1.5" x14ac:dyDescent="0.25">
      <c r="A3324" s="12">
        <v>3307</v>
      </c>
      <c r="B3324" s="10" t="s">
        <v>1015</v>
      </c>
      <c r="C3324" s="18" t="s">
        <v>1245</v>
      </c>
      <c r="D3324" s="9">
        <v>20</v>
      </c>
      <c r="E3324" s="9">
        <v>830</v>
      </c>
      <c r="F3324" s="10" t="s">
        <v>1066</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1.5" x14ac:dyDescent="0.25">
      <c r="A3325" s="12">
        <v>3308</v>
      </c>
      <c r="B3325" s="10" t="s">
        <v>1015</v>
      </c>
      <c r="C3325" s="18" t="s">
        <v>1245</v>
      </c>
      <c r="D3325" s="9">
        <v>20</v>
      </c>
      <c r="E3325" s="9">
        <v>830</v>
      </c>
      <c r="F3325" s="10" t="s">
        <v>1066</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1.5" x14ac:dyDescent="0.25">
      <c r="A3326" s="12">
        <v>3309</v>
      </c>
      <c r="B3326" s="10" t="s">
        <v>1015</v>
      </c>
      <c r="C3326" s="18" t="s">
        <v>1245</v>
      </c>
      <c r="D3326" s="9">
        <v>20</v>
      </c>
      <c r="E3326" s="9">
        <v>830</v>
      </c>
      <c r="F3326" s="10" t="s">
        <v>1066</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1.5" x14ac:dyDescent="0.25">
      <c r="A3327" s="12">
        <v>3310</v>
      </c>
      <c r="B3327" s="10" t="s">
        <v>1015</v>
      </c>
      <c r="C3327" s="18" t="s">
        <v>1245</v>
      </c>
      <c r="D3327" s="9">
        <v>20</v>
      </c>
      <c r="E3327" s="9">
        <v>830</v>
      </c>
      <c r="F3327" s="10" t="s">
        <v>1066</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1.5" x14ac:dyDescent="0.25">
      <c r="A3328" s="12">
        <v>3311</v>
      </c>
      <c r="B3328" s="10" t="s">
        <v>1015</v>
      </c>
      <c r="C3328" s="18" t="s">
        <v>1245</v>
      </c>
      <c r="D3328" s="9">
        <v>20</v>
      </c>
      <c r="E3328" s="9">
        <v>830</v>
      </c>
      <c r="F3328" s="10" t="s">
        <v>1066</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1.5" x14ac:dyDescent="0.25">
      <c r="A3329" s="12">
        <v>3312</v>
      </c>
      <c r="B3329" s="10" t="s">
        <v>1015</v>
      </c>
      <c r="C3329" s="18" t="s">
        <v>1245</v>
      </c>
      <c r="D3329" s="9">
        <v>20</v>
      </c>
      <c r="E3329" s="9">
        <v>830</v>
      </c>
      <c r="F3329" s="10" t="s">
        <v>1066</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1.5" x14ac:dyDescent="0.25">
      <c r="A3330" s="12">
        <v>3313</v>
      </c>
      <c r="B3330" s="10" t="s">
        <v>1015</v>
      </c>
      <c r="C3330" s="18" t="s">
        <v>1245</v>
      </c>
      <c r="D3330" s="9">
        <v>20</v>
      </c>
      <c r="E3330" s="9">
        <v>830</v>
      </c>
      <c r="F3330" s="10" t="s">
        <v>1066</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1.5" x14ac:dyDescent="0.25">
      <c r="A3331" s="12">
        <v>3314</v>
      </c>
      <c r="B3331" s="10" t="s">
        <v>1015</v>
      </c>
      <c r="C3331" s="18" t="s">
        <v>1245</v>
      </c>
      <c r="D3331" s="9">
        <v>20</v>
      </c>
      <c r="E3331" s="9">
        <v>830</v>
      </c>
      <c r="F3331" s="10" t="s">
        <v>1066</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1.5" x14ac:dyDescent="0.25">
      <c r="A3332" s="12">
        <v>3315</v>
      </c>
      <c r="B3332" s="10" t="s">
        <v>1015</v>
      </c>
      <c r="C3332" s="18" t="s">
        <v>1245</v>
      </c>
      <c r="D3332" s="9">
        <v>20</v>
      </c>
      <c r="E3332" s="9">
        <v>830</v>
      </c>
      <c r="F3332" s="10" t="s">
        <v>1066</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1.5" x14ac:dyDescent="0.25">
      <c r="A3333" s="12">
        <v>3316</v>
      </c>
      <c r="B3333" s="10" t="s">
        <v>1015</v>
      </c>
      <c r="C3333" s="18" t="s">
        <v>1246</v>
      </c>
      <c r="D3333" s="9">
        <v>21</v>
      </c>
      <c r="E3333" s="9">
        <v>208</v>
      </c>
      <c r="F3333" s="10" t="s">
        <v>1066</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1.5" x14ac:dyDescent="0.25">
      <c r="A3334" s="12">
        <v>3317</v>
      </c>
      <c r="B3334" s="10" t="s">
        <v>1015</v>
      </c>
      <c r="C3334" s="18" t="s">
        <v>1246</v>
      </c>
      <c r="D3334" s="9">
        <v>21</v>
      </c>
      <c r="E3334" s="9">
        <v>208</v>
      </c>
      <c r="F3334" s="10" t="s">
        <v>1066</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1.5" x14ac:dyDescent="0.25">
      <c r="A3335" s="12">
        <v>3318</v>
      </c>
      <c r="B3335" s="10" t="s">
        <v>1015</v>
      </c>
      <c r="C3335" s="18" t="s">
        <v>1246</v>
      </c>
      <c r="D3335" s="9">
        <v>21</v>
      </c>
      <c r="E3335" s="9">
        <v>208</v>
      </c>
      <c r="F3335" s="10" t="s">
        <v>1066</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1.5" x14ac:dyDescent="0.25">
      <c r="A3336" s="12">
        <v>3319</v>
      </c>
      <c r="B3336" s="10" t="s">
        <v>1015</v>
      </c>
      <c r="C3336" s="18" t="s">
        <v>1246</v>
      </c>
      <c r="D3336" s="9">
        <v>21</v>
      </c>
      <c r="E3336" s="9">
        <v>208</v>
      </c>
      <c r="F3336" s="10" t="s">
        <v>1066</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1.5" x14ac:dyDescent="0.25">
      <c r="A3337" s="12">
        <v>3320</v>
      </c>
      <c r="B3337" s="10" t="s">
        <v>1015</v>
      </c>
      <c r="C3337" s="18" t="s">
        <v>1246</v>
      </c>
      <c r="D3337" s="9">
        <v>21</v>
      </c>
      <c r="E3337" s="9">
        <v>208</v>
      </c>
      <c r="F3337" s="10" t="s">
        <v>1066</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1.5" x14ac:dyDescent="0.25">
      <c r="A3338" s="12">
        <v>3321</v>
      </c>
      <c r="B3338" s="10" t="s">
        <v>1015</v>
      </c>
      <c r="C3338" s="18" t="s">
        <v>1246</v>
      </c>
      <c r="D3338" s="9">
        <v>21</v>
      </c>
      <c r="E3338" s="9">
        <v>208</v>
      </c>
      <c r="F3338" s="10" t="s">
        <v>1066</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1.5" x14ac:dyDescent="0.25">
      <c r="A3339" s="12">
        <v>3322</v>
      </c>
      <c r="B3339" s="10" t="s">
        <v>1015</v>
      </c>
      <c r="C3339" s="18" t="s">
        <v>1246</v>
      </c>
      <c r="D3339" s="9">
        <v>21</v>
      </c>
      <c r="E3339" s="9">
        <v>208</v>
      </c>
      <c r="F3339" s="10" t="s">
        <v>1066</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1.5" x14ac:dyDescent="0.25">
      <c r="A3340" s="12">
        <v>3323</v>
      </c>
      <c r="B3340" s="10" t="s">
        <v>1015</v>
      </c>
      <c r="C3340" s="18" t="s">
        <v>1246</v>
      </c>
      <c r="D3340" s="9">
        <v>21</v>
      </c>
      <c r="E3340" s="9">
        <v>208</v>
      </c>
      <c r="F3340" s="10" t="s">
        <v>1066</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1.5" x14ac:dyDescent="0.25">
      <c r="A3341" s="12">
        <v>3324</v>
      </c>
      <c r="B3341" s="10" t="s">
        <v>1015</v>
      </c>
      <c r="C3341" s="18" t="s">
        <v>1246</v>
      </c>
      <c r="D3341" s="9">
        <v>21</v>
      </c>
      <c r="E3341" s="9">
        <v>208</v>
      </c>
      <c r="F3341" s="10" t="s">
        <v>1066</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1.5" x14ac:dyDescent="0.25">
      <c r="A3342" s="12">
        <v>3325</v>
      </c>
      <c r="B3342" s="10" t="s">
        <v>1015</v>
      </c>
      <c r="C3342" s="18" t="s">
        <v>1246</v>
      </c>
      <c r="D3342" s="9">
        <v>21</v>
      </c>
      <c r="E3342" s="9">
        <v>208</v>
      </c>
      <c r="F3342" s="10" t="s">
        <v>1066</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1.5" x14ac:dyDescent="0.25">
      <c r="A3343" s="12">
        <v>3326</v>
      </c>
      <c r="B3343" s="10" t="s">
        <v>1015</v>
      </c>
      <c r="C3343" s="18" t="s">
        <v>1246</v>
      </c>
      <c r="D3343" s="9">
        <v>21</v>
      </c>
      <c r="E3343" s="9">
        <v>208</v>
      </c>
      <c r="F3343" s="10" t="s">
        <v>1066</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1.5" x14ac:dyDescent="0.25">
      <c r="A3344" s="12">
        <v>3327</v>
      </c>
      <c r="B3344" s="10" t="s">
        <v>1015</v>
      </c>
      <c r="C3344" s="18" t="s">
        <v>1246</v>
      </c>
      <c r="D3344" s="9">
        <v>21</v>
      </c>
      <c r="E3344" s="9">
        <v>208</v>
      </c>
      <c r="F3344" s="10" t="s">
        <v>1066</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1.5" x14ac:dyDescent="0.25">
      <c r="A3345" s="12">
        <v>3328</v>
      </c>
      <c r="B3345" s="10" t="s">
        <v>1015</v>
      </c>
      <c r="C3345" s="18" t="s">
        <v>1246</v>
      </c>
      <c r="D3345" s="9">
        <v>21</v>
      </c>
      <c r="E3345" s="9">
        <v>208</v>
      </c>
      <c r="F3345" s="10" t="s">
        <v>1066</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1.5" x14ac:dyDescent="0.25">
      <c r="A3346" s="12">
        <v>3329</v>
      </c>
      <c r="B3346" s="10" t="s">
        <v>1015</v>
      </c>
      <c r="C3346" s="18" t="s">
        <v>1246</v>
      </c>
      <c r="D3346" s="9">
        <v>21</v>
      </c>
      <c r="E3346" s="9">
        <v>208</v>
      </c>
      <c r="F3346" s="10" t="s">
        <v>1066</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1.5" x14ac:dyDescent="0.25">
      <c r="A3347" s="12">
        <v>3330</v>
      </c>
      <c r="B3347" s="10" t="s">
        <v>1015</v>
      </c>
      <c r="C3347" s="18" t="s">
        <v>1246</v>
      </c>
      <c r="D3347" s="9">
        <v>21</v>
      </c>
      <c r="E3347" s="9">
        <v>208</v>
      </c>
      <c r="F3347" s="10" t="s">
        <v>1066</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1.5" x14ac:dyDescent="0.25">
      <c r="A3348" s="12">
        <v>3331</v>
      </c>
      <c r="B3348" s="10" t="s">
        <v>1015</v>
      </c>
      <c r="C3348" s="18" t="s">
        <v>1247</v>
      </c>
      <c r="D3348" s="9"/>
      <c r="E3348" s="9">
        <v>233</v>
      </c>
      <c r="F3348" s="10" t="s">
        <v>1066</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1.5" x14ac:dyDescent="0.25">
      <c r="A3349" s="12">
        <v>3332</v>
      </c>
      <c r="B3349" s="10" t="s">
        <v>1015</v>
      </c>
      <c r="C3349" s="18" t="s">
        <v>1247</v>
      </c>
      <c r="D3349" s="9"/>
      <c r="E3349" s="9">
        <v>233</v>
      </c>
      <c r="F3349" s="10" t="s">
        <v>1066</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1.5" x14ac:dyDescent="0.25">
      <c r="A3350" s="12">
        <v>3333</v>
      </c>
      <c r="B3350" s="10" t="s">
        <v>1015</v>
      </c>
      <c r="C3350" s="18" t="s">
        <v>1247</v>
      </c>
      <c r="D3350" s="9"/>
      <c r="E3350" s="9">
        <v>233</v>
      </c>
      <c r="F3350" s="10" t="s">
        <v>1066</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1.5" x14ac:dyDescent="0.25">
      <c r="A3351" s="12">
        <v>3334</v>
      </c>
      <c r="B3351" s="10" t="s">
        <v>1015</v>
      </c>
      <c r="C3351" s="18" t="s">
        <v>1247</v>
      </c>
      <c r="D3351" s="9"/>
      <c r="E3351" s="9">
        <v>233</v>
      </c>
      <c r="F3351" s="10" t="s">
        <v>1066</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1.5" x14ac:dyDescent="0.25">
      <c r="A3352" s="12">
        <v>3335</v>
      </c>
      <c r="B3352" s="10" t="s">
        <v>1015</v>
      </c>
      <c r="C3352" s="18" t="s">
        <v>1247</v>
      </c>
      <c r="D3352" s="9"/>
      <c r="E3352" s="9">
        <v>233</v>
      </c>
      <c r="F3352" s="10" t="s">
        <v>1066</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1.5" x14ac:dyDescent="0.25">
      <c r="A3353" s="12">
        <v>3336</v>
      </c>
      <c r="B3353" s="10" t="s">
        <v>1015</v>
      </c>
      <c r="C3353" s="18" t="s">
        <v>1247</v>
      </c>
      <c r="D3353" s="9"/>
      <c r="E3353" s="9">
        <v>233</v>
      </c>
      <c r="F3353" s="10" t="s">
        <v>1066</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1.5" x14ac:dyDescent="0.25">
      <c r="A3354" s="12">
        <v>3337</v>
      </c>
      <c r="B3354" s="10" t="s">
        <v>1015</v>
      </c>
      <c r="C3354" s="18" t="s">
        <v>1247</v>
      </c>
      <c r="D3354" s="9"/>
      <c r="E3354" s="9">
        <v>233</v>
      </c>
      <c r="F3354" s="10" t="s">
        <v>1066</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1.5" x14ac:dyDescent="0.25">
      <c r="A3355" s="12">
        <v>3338</v>
      </c>
      <c r="B3355" s="10" t="s">
        <v>1015</v>
      </c>
      <c r="C3355" s="18" t="s">
        <v>1247</v>
      </c>
      <c r="D3355" s="9"/>
      <c r="E3355" s="9">
        <v>233</v>
      </c>
      <c r="F3355" s="10" t="s">
        <v>1066</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1.5" x14ac:dyDescent="0.25">
      <c r="A3356" s="12">
        <v>3339</v>
      </c>
      <c r="B3356" s="10" t="s">
        <v>1015</v>
      </c>
      <c r="C3356" s="18" t="s">
        <v>1247</v>
      </c>
      <c r="D3356" s="9"/>
      <c r="E3356" s="9">
        <v>233</v>
      </c>
      <c r="F3356" s="10" t="s">
        <v>1066</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1.5" x14ac:dyDescent="0.25">
      <c r="A3357" s="12">
        <v>3340</v>
      </c>
      <c r="B3357" s="10" t="s">
        <v>1015</v>
      </c>
      <c r="C3357" s="18" t="s">
        <v>1247</v>
      </c>
      <c r="D3357" s="9"/>
      <c r="E3357" s="9">
        <v>233</v>
      </c>
      <c r="F3357" s="10" t="s">
        <v>1066</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1.5" x14ac:dyDescent="0.25">
      <c r="A3358" s="12">
        <v>3341</v>
      </c>
      <c r="B3358" s="10" t="s">
        <v>1015</v>
      </c>
      <c r="C3358" s="18" t="s">
        <v>1247</v>
      </c>
      <c r="D3358" s="9"/>
      <c r="E3358" s="9">
        <v>233</v>
      </c>
      <c r="F3358" s="10" t="s">
        <v>1066</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1.5" x14ac:dyDescent="0.25">
      <c r="A3359" s="12">
        <v>3342</v>
      </c>
      <c r="B3359" s="10" t="s">
        <v>1015</v>
      </c>
      <c r="C3359" s="18" t="s">
        <v>1247</v>
      </c>
      <c r="D3359" s="9"/>
      <c r="E3359" s="9">
        <v>233</v>
      </c>
      <c r="F3359" s="10" t="s">
        <v>1066</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1.5" x14ac:dyDescent="0.25">
      <c r="A3360" s="12">
        <v>3343</v>
      </c>
      <c r="B3360" s="10" t="s">
        <v>1015</v>
      </c>
      <c r="C3360" s="18" t="s">
        <v>1247</v>
      </c>
      <c r="D3360" s="9"/>
      <c r="E3360" s="9">
        <v>233</v>
      </c>
      <c r="F3360" s="10" t="s">
        <v>1066</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1.5" x14ac:dyDescent="0.25">
      <c r="A3361" s="12">
        <v>3344</v>
      </c>
      <c r="B3361" s="10" t="s">
        <v>1015</v>
      </c>
      <c r="C3361" s="18" t="s">
        <v>1247</v>
      </c>
      <c r="D3361" s="9"/>
      <c r="E3361" s="9">
        <v>233</v>
      </c>
      <c r="F3361" s="10" t="s">
        <v>1066</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1.5" x14ac:dyDescent="0.25">
      <c r="A3362" s="12">
        <v>3345</v>
      </c>
      <c r="B3362" s="10" t="s">
        <v>1015</v>
      </c>
      <c r="C3362" s="18" t="s">
        <v>1247</v>
      </c>
      <c r="D3362" s="9"/>
      <c r="E3362" s="9">
        <v>233</v>
      </c>
      <c r="F3362" s="10" t="s">
        <v>1066</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1.5" x14ac:dyDescent="0.25">
      <c r="A3363" s="12">
        <v>3346</v>
      </c>
      <c r="B3363" s="10" t="s">
        <v>1015</v>
      </c>
      <c r="C3363" s="18" t="s">
        <v>1248</v>
      </c>
      <c r="D3363" s="9">
        <v>22</v>
      </c>
      <c r="E3363" s="9">
        <v>246</v>
      </c>
      <c r="F3363" s="10" t="s">
        <v>1066</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1.5" x14ac:dyDescent="0.25">
      <c r="A3364" s="12">
        <v>3347</v>
      </c>
      <c r="B3364" s="10" t="s">
        <v>1015</v>
      </c>
      <c r="C3364" s="18" t="s">
        <v>1248</v>
      </c>
      <c r="D3364" s="9">
        <v>22</v>
      </c>
      <c r="E3364" s="9">
        <v>246</v>
      </c>
      <c r="F3364" s="10" t="s">
        <v>1066</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1.5" x14ac:dyDescent="0.25">
      <c r="A3365" s="12">
        <v>3348</v>
      </c>
      <c r="B3365" s="10" t="s">
        <v>1015</v>
      </c>
      <c r="C3365" s="18" t="s">
        <v>1248</v>
      </c>
      <c r="D3365" s="9">
        <v>22</v>
      </c>
      <c r="E3365" s="9">
        <v>246</v>
      </c>
      <c r="F3365" s="10" t="s">
        <v>1066</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1.5" x14ac:dyDescent="0.25">
      <c r="A3366" s="12">
        <v>3349</v>
      </c>
      <c r="B3366" s="10" t="s">
        <v>1015</v>
      </c>
      <c r="C3366" s="18" t="s">
        <v>1248</v>
      </c>
      <c r="D3366" s="9">
        <v>22</v>
      </c>
      <c r="E3366" s="9">
        <v>246</v>
      </c>
      <c r="F3366" s="10" t="s">
        <v>1066</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1.5" x14ac:dyDescent="0.25">
      <c r="A3367" s="12">
        <v>3350</v>
      </c>
      <c r="B3367" s="10" t="s">
        <v>1015</v>
      </c>
      <c r="C3367" s="18" t="s">
        <v>1248</v>
      </c>
      <c r="D3367" s="9">
        <v>22</v>
      </c>
      <c r="E3367" s="9">
        <v>246</v>
      </c>
      <c r="F3367" s="10" t="s">
        <v>1066</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1.5" x14ac:dyDescent="0.25">
      <c r="A3368" s="12">
        <v>3351</v>
      </c>
      <c r="B3368" s="10" t="s">
        <v>1015</v>
      </c>
      <c r="C3368" s="18" t="s">
        <v>1248</v>
      </c>
      <c r="D3368" s="9">
        <v>22</v>
      </c>
      <c r="E3368" s="9">
        <v>246</v>
      </c>
      <c r="F3368" s="10" t="s">
        <v>1066</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1.5" x14ac:dyDescent="0.25">
      <c r="A3369" s="12">
        <v>3352</v>
      </c>
      <c r="B3369" s="10" t="s">
        <v>1015</v>
      </c>
      <c r="C3369" s="18" t="s">
        <v>1248</v>
      </c>
      <c r="D3369" s="9">
        <v>22</v>
      </c>
      <c r="E3369" s="9">
        <v>246</v>
      </c>
      <c r="F3369" s="10" t="s">
        <v>1066</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1.5" x14ac:dyDescent="0.25">
      <c r="A3370" s="12">
        <v>3353</v>
      </c>
      <c r="B3370" s="10" t="s">
        <v>1015</v>
      </c>
      <c r="C3370" s="18" t="s">
        <v>1248</v>
      </c>
      <c r="D3370" s="9">
        <v>22</v>
      </c>
      <c r="E3370" s="9">
        <v>246</v>
      </c>
      <c r="F3370" s="10" t="s">
        <v>1066</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1.5" x14ac:dyDescent="0.25">
      <c r="A3371" s="12">
        <v>3354</v>
      </c>
      <c r="B3371" s="10" t="s">
        <v>1015</v>
      </c>
      <c r="C3371" s="18" t="s">
        <v>1248</v>
      </c>
      <c r="D3371" s="9">
        <v>22</v>
      </c>
      <c r="E3371" s="9">
        <v>246</v>
      </c>
      <c r="F3371" s="10" t="s">
        <v>1066</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1.5" x14ac:dyDescent="0.25">
      <c r="A3372" s="12">
        <v>3355</v>
      </c>
      <c r="B3372" s="10" t="s">
        <v>1015</v>
      </c>
      <c r="C3372" s="18" t="s">
        <v>1248</v>
      </c>
      <c r="D3372" s="9">
        <v>22</v>
      </c>
      <c r="E3372" s="9">
        <v>246</v>
      </c>
      <c r="F3372" s="10" t="s">
        <v>1066</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1.5" x14ac:dyDescent="0.25">
      <c r="A3373" s="12">
        <v>3356</v>
      </c>
      <c r="B3373" s="10" t="s">
        <v>1015</v>
      </c>
      <c r="C3373" s="18" t="s">
        <v>1248</v>
      </c>
      <c r="D3373" s="9">
        <v>22</v>
      </c>
      <c r="E3373" s="9">
        <v>246</v>
      </c>
      <c r="F3373" s="10" t="s">
        <v>1066</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1.5" x14ac:dyDescent="0.25">
      <c r="A3374" s="12">
        <v>3357</v>
      </c>
      <c r="B3374" s="10" t="s">
        <v>1015</v>
      </c>
      <c r="C3374" s="18" t="s">
        <v>1248</v>
      </c>
      <c r="D3374" s="9">
        <v>22</v>
      </c>
      <c r="E3374" s="9">
        <v>246</v>
      </c>
      <c r="F3374" s="10" t="s">
        <v>1066</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1.5" x14ac:dyDescent="0.25">
      <c r="A3375" s="12">
        <v>3358</v>
      </c>
      <c r="B3375" s="10" t="s">
        <v>1015</v>
      </c>
      <c r="C3375" s="18" t="s">
        <v>1248</v>
      </c>
      <c r="D3375" s="9">
        <v>22</v>
      </c>
      <c r="E3375" s="9">
        <v>246</v>
      </c>
      <c r="F3375" s="10" t="s">
        <v>1066</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1.5" x14ac:dyDescent="0.25">
      <c r="A3376" s="12">
        <v>3359</v>
      </c>
      <c r="B3376" s="10" t="s">
        <v>1015</v>
      </c>
      <c r="C3376" s="18" t="s">
        <v>1248</v>
      </c>
      <c r="D3376" s="9">
        <v>22</v>
      </c>
      <c r="E3376" s="9">
        <v>246</v>
      </c>
      <c r="F3376" s="10" t="s">
        <v>1066</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1.5" x14ac:dyDescent="0.25">
      <c r="A3377" s="12">
        <v>3360</v>
      </c>
      <c r="B3377" s="10" t="s">
        <v>1015</v>
      </c>
      <c r="C3377" s="18" t="s">
        <v>1248</v>
      </c>
      <c r="D3377" s="9">
        <v>22</v>
      </c>
      <c r="E3377" s="9">
        <v>246</v>
      </c>
      <c r="F3377" s="10" t="s">
        <v>1066</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1.5" x14ac:dyDescent="0.25">
      <c r="A3378" s="12">
        <v>3361</v>
      </c>
      <c r="B3378" s="10" t="s">
        <v>1015</v>
      </c>
      <c r="C3378" s="18" t="s">
        <v>1249</v>
      </c>
      <c r="D3378" s="9"/>
      <c r="E3378" s="9">
        <v>352</v>
      </c>
      <c r="F3378" s="10" t="s">
        <v>1066</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1.5" x14ac:dyDescent="0.25">
      <c r="A3379" s="12">
        <v>3362</v>
      </c>
      <c r="B3379" s="10" t="s">
        <v>1015</v>
      </c>
      <c r="C3379" s="18" t="s">
        <v>1249</v>
      </c>
      <c r="D3379" s="9"/>
      <c r="E3379" s="9">
        <v>352</v>
      </c>
      <c r="F3379" s="10" t="s">
        <v>1066</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1.5" x14ac:dyDescent="0.25">
      <c r="A3380" s="12">
        <v>3363</v>
      </c>
      <c r="B3380" s="10" t="s">
        <v>1015</v>
      </c>
      <c r="C3380" s="18" t="s">
        <v>1249</v>
      </c>
      <c r="D3380" s="9"/>
      <c r="E3380" s="9">
        <v>352</v>
      </c>
      <c r="F3380" s="10" t="s">
        <v>1066</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1.5" x14ac:dyDescent="0.25">
      <c r="A3381" s="12">
        <v>3364</v>
      </c>
      <c r="B3381" s="10" t="s">
        <v>1015</v>
      </c>
      <c r="C3381" s="18" t="s">
        <v>1249</v>
      </c>
      <c r="D3381" s="9"/>
      <c r="E3381" s="9">
        <v>352</v>
      </c>
      <c r="F3381" s="10" t="s">
        <v>1066</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1.5" x14ac:dyDescent="0.25">
      <c r="A3382" s="12">
        <v>3365</v>
      </c>
      <c r="B3382" s="10" t="s">
        <v>1015</v>
      </c>
      <c r="C3382" s="18" t="s">
        <v>1249</v>
      </c>
      <c r="D3382" s="9"/>
      <c r="E3382" s="9">
        <v>352</v>
      </c>
      <c r="F3382" s="10" t="s">
        <v>1066</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1.5" x14ac:dyDescent="0.25">
      <c r="A3383" s="12">
        <v>3366</v>
      </c>
      <c r="B3383" s="10" t="s">
        <v>1015</v>
      </c>
      <c r="C3383" s="18" t="s">
        <v>1249</v>
      </c>
      <c r="D3383" s="9"/>
      <c r="E3383" s="9">
        <v>352</v>
      </c>
      <c r="F3383" s="10" t="s">
        <v>1066</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1.5" x14ac:dyDescent="0.25">
      <c r="A3384" s="12">
        <v>3367</v>
      </c>
      <c r="B3384" s="10" t="s">
        <v>1015</v>
      </c>
      <c r="C3384" s="18" t="s">
        <v>1249</v>
      </c>
      <c r="D3384" s="9"/>
      <c r="E3384" s="9">
        <v>352</v>
      </c>
      <c r="F3384" s="10" t="s">
        <v>1066</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1.5" x14ac:dyDescent="0.25">
      <c r="A3385" s="12">
        <v>3368</v>
      </c>
      <c r="B3385" s="10" t="s">
        <v>1015</v>
      </c>
      <c r="C3385" s="18" t="s">
        <v>1249</v>
      </c>
      <c r="D3385" s="9"/>
      <c r="E3385" s="9">
        <v>352</v>
      </c>
      <c r="F3385" s="10" t="s">
        <v>1066</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1.5" x14ac:dyDescent="0.25">
      <c r="A3386" s="12">
        <v>3369</v>
      </c>
      <c r="B3386" s="10" t="s">
        <v>1015</v>
      </c>
      <c r="C3386" s="18" t="s">
        <v>1249</v>
      </c>
      <c r="D3386" s="9"/>
      <c r="E3386" s="9">
        <v>352</v>
      </c>
      <c r="F3386" s="10" t="s">
        <v>1066</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1.5" x14ac:dyDescent="0.25">
      <c r="A3387" s="12">
        <v>3370</v>
      </c>
      <c r="B3387" s="10" t="s">
        <v>1015</v>
      </c>
      <c r="C3387" s="18" t="s">
        <v>1249</v>
      </c>
      <c r="D3387" s="9"/>
      <c r="E3387" s="9">
        <v>352</v>
      </c>
      <c r="F3387" s="10" t="s">
        <v>1066</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1.5" x14ac:dyDescent="0.25">
      <c r="A3388" s="12">
        <v>3371</v>
      </c>
      <c r="B3388" s="10" t="s">
        <v>1015</v>
      </c>
      <c r="C3388" s="18" t="s">
        <v>1249</v>
      </c>
      <c r="D3388" s="9"/>
      <c r="E3388" s="9">
        <v>352</v>
      </c>
      <c r="F3388" s="10" t="s">
        <v>1066</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1.5" x14ac:dyDescent="0.25">
      <c r="A3389" s="12">
        <v>3372</v>
      </c>
      <c r="B3389" s="10" t="s">
        <v>1015</v>
      </c>
      <c r="C3389" s="18" t="s">
        <v>1249</v>
      </c>
      <c r="D3389" s="9"/>
      <c r="E3389" s="9">
        <v>352</v>
      </c>
      <c r="F3389" s="10" t="s">
        <v>1066</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1.5" x14ac:dyDescent="0.25">
      <c r="A3390" s="12">
        <v>3373</v>
      </c>
      <c r="B3390" s="10" t="s">
        <v>1015</v>
      </c>
      <c r="C3390" s="18" t="s">
        <v>1249</v>
      </c>
      <c r="D3390" s="9"/>
      <c r="E3390" s="9">
        <v>352</v>
      </c>
      <c r="F3390" s="10" t="s">
        <v>1066</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1.5" x14ac:dyDescent="0.25">
      <c r="A3391" s="12">
        <v>3374</v>
      </c>
      <c r="B3391" s="10" t="s">
        <v>1015</v>
      </c>
      <c r="C3391" s="18" t="s">
        <v>1249</v>
      </c>
      <c r="D3391" s="9"/>
      <c r="E3391" s="9">
        <v>352</v>
      </c>
      <c r="F3391" s="10" t="s">
        <v>1066</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1.5" x14ac:dyDescent="0.25">
      <c r="A3392" s="12">
        <v>3375</v>
      </c>
      <c r="B3392" s="10" t="s">
        <v>1015</v>
      </c>
      <c r="C3392" s="18" t="s">
        <v>1249</v>
      </c>
      <c r="D3392" s="9"/>
      <c r="E3392" s="9">
        <v>352</v>
      </c>
      <c r="F3392" s="10" t="s">
        <v>1066</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1.5" x14ac:dyDescent="0.25">
      <c r="A3393" s="12">
        <v>3376</v>
      </c>
      <c r="B3393" s="10" t="s">
        <v>1015</v>
      </c>
      <c r="C3393" s="18" t="s">
        <v>1250</v>
      </c>
      <c r="D3393" s="9"/>
      <c r="E3393" s="9">
        <v>372</v>
      </c>
      <c r="F3393" s="10" t="s">
        <v>1066</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1.5" x14ac:dyDescent="0.25">
      <c r="A3394" s="12">
        <v>3377</v>
      </c>
      <c r="B3394" s="10" t="s">
        <v>1015</v>
      </c>
      <c r="C3394" s="18" t="s">
        <v>1250</v>
      </c>
      <c r="D3394" s="9"/>
      <c r="E3394" s="9">
        <v>372</v>
      </c>
      <c r="F3394" s="10" t="s">
        <v>1066</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1.5" x14ac:dyDescent="0.25">
      <c r="A3395" s="12">
        <v>3378</v>
      </c>
      <c r="B3395" s="10" t="s">
        <v>1015</v>
      </c>
      <c r="C3395" s="18" t="s">
        <v>1250</v>
      </c>
      <c r="D3395" s="9"/>
      <c r="E3395" s="9">
        <v>372</v>
      </c>
      <c r="F3395" s="10" t="s">
        <v>1066</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1.5" x14ac:dyDescent="0.25">
      <c r="A3396" s="12">
        <v>3379</v>
      </c>
      <c r="B3396" s="10" t="s">
        <v>1015</v>
      </c>
      <c r="C3396" s="18" t="s">
        <v>1250</v>
      </c>
      <c r="D3396" s="9"/>
      <c r="E3396" s="9">
        <v>372</v>
      </c>
      <c r="F3396" s="10" t="s">
        <v>1066</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1.5" x14ac:dyDescent="0.25">
      <c r="A3397" s="12">
        <v>3380</v>
      </c>
      <c r="B3397" s="10" t="s">
        <v>1015</v>
      </c>
      <c r="C3397" s="18" t="s">
        <v>1250</v>
      </c>
      <c r="D3397" s="9"/>
      <c r="E3397" s="9">
        <v>372</v>
      </c>
      <c r="F3397" s="10" t="s">
        <v>1066</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1.5" x14ac:dyDescent="0.25">
      <c r="A3398" s="12">
        <v>3381</v>
      </c>
      <c r="B3398" s="10" t="s">
        <v>1015</v>
      </c>
      <c r="C3398" s="18" t="s">
        <v>1250</v>
      </c>
      <c r="D3398" s="9"/>
      <c r="E3398" s="9">
        <v>372</v>
      </c>
      <c r="F3398" s="10" t="s">
        <v>1066</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1.5" x14ac:dyDescent="0.25">
      <c r="A3399" s="12">
        <v>3382</v>
      </c>
      <c r="B3399" s="10" t="s">
        <v>1015</v>
      </c>
      <c r="C3399" s="18" t="s">
        <v>1250</v>
      </c>
      <c r="D3399" s="9"/>
      <c r="E3399" s="9">
        <v>372</v>
      </c>
      <c r="F3399" s="10" t="s">
        <v>1066</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1.5" x14ac:dyDescent="0.25">
      <c r="A3400" s="12">
        <v>3383</v>
      </c>
      <c r="B3400" s="10" t="s">
        <v>1015</v>
      </c>
      <c r="C3400" s="18" t="s">
        <v>1250</v>
      </c>
      <c r="D3400" s="9"/>
      <c r="E3400" s="9">
        <v>372</v>
      </c>
      <c r="F3400" s="10" t="s">
        <v>1066</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1.5" x14ac:dyDescent="0.25">
      <c r="A3401" s="12">
        <v>3384</v>
      </c>
      <c r="B3401" s="10" t="s">
        <v>1015</v>
      </c>
      <c r="C3401" s="18" t="s">
        <v>1250</v>
      </c>
      <c r="D3401" s="9"/>
      <c r="E3401" s="9">
        <v>372</v>
      </c>
      <c r="F3401" s="10" t="s">
        <v>1066</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1.5" x14ac:dyDescent="0.25">
      <c r="A3402" s="12">
        <v>3385</v>
      </c>
      <c r="B3402" s="10" t="s">
        <v>1015</v>
      </c>
      <c r="C3402" s="18" t="s">
        <v>1250</v>
      </c>
      <c r="D3402" s="9"/>
      <c r="E3402" s="9">
        <v>372</v>
      </c>
      <c r="F3402" s="10" t="s">
        <v>1066</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1.5" x14ac:dyDescent="0.25">
      <c r="A3403" s="12">
        <v>3386</v>
      </c>
      <c r="B3403" s="10" t="s">
        <v>1015</v>
      </c>
      <c r="C3403" s="18" t="s">
        <v>1250</v>
      </c>
      <c r="D3403" s="9"/>
      <c r="E3403" s="9">
        <v>372</v>
      </c>
      <c r="F3403" s="10" t="s">
        <v>1066</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1.5" x14ac:dyDescent="0.25">
      <c r="A3404" s="12">
        <v>3387</v>
      </c>
      <c r="B3404" s="10" t="s">
        <v>1015</v>
      </c>
      <c r="C3404" s="18" t="s">
        <v>1250</v>
      </c>
      <c r="D3404" s="9"/>
      <c r="E3404" s="9">
        <v>372</v>
      </c>
      <c r="F3404" s="10" t="s">
        <v>1066</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1.5" x14ac:dyDescent="0.25">
      <c r="A3405" s="12">
        <v>3388</v>
      </c>
      <c r="B3405" s="10" t="s">
        <v>1015</v>
      </c>
      <c r="C3405" s="18" t="s">
        <v>1250</v>
      </c>
      <c r="D3405" s="9"/>
      <c r="E3405" s="9">
        <v>372</v>
      </c>
      <c r="F3405" s="10" t="s">
        <v>1066</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1.5" x14ac:dyDescent="0.25">
      <c r="A3406" s="12">
        <v>3389</v>
      </c>
      <c r="B3406" s="10" t="s">
        <v>1015</v>
      </c>
      <c r="C3406" s="18" t="s">
        <v>1250</v>
      </c>
      <c r="D3406" s="9"/>
      <c r="E3406" s="9">
        <v>372</v>
      </c>
      <c r="F3406" s="10" t="s">
        <v>1066</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1.5" x14ac:dyDescent="0.25">
      <c r="A3407" s="12">
        <v>3390</v>
      </c>
      <c r="B3407" s="10" t="s">
        <v>1015</v>
      </c>
      <c r="C3407" s="18" t="s">
        <v>1250</v>
      </c>
      <c r="D3407" s="9"/>
      <c r="E3407" s="9">
        <v>372</v>
      </c>
      <c r="F3407" s="10" t="s">
        <v>1066</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1.5" x14ac:dyDescent="0.25">
      <c r="A3408" s="12">
        <v>3391</v>
      </c>
      <c r="B3408" s="10" t="s">
        <v>1015</v>
      </c>
      <c r="C3408" s="18" t="s">
        <v>1251</v>
      </c>
      <c r="D3408" s="9"/>
      <c r="E3408" s="9">
        <v>428</v>
      </c>
      <c r="F3408" s="10" t="s">
        <v>1066</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1.5" x14ac:dyDescent="0.25">
      <c r="A3409" s="12">
        <v>3392</v>
      </c>
      <c r="B3409" s="10" t="s">
        <v>1015</v>
      </c>
      <c r="C3409" s="18" t="s">
        <v>1251</v>
      </c>
      <c r="D3409" s="9"/>
      <c r="E3409" s="9">
        <v>428</v>
      </c>
      <c r="F3409" s="10" t="s">
        <v>1066</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1.5" x14ac:dyDescent="0.25">
      <c r="A3410" s="12">
        <v>3393</v>
      </c>
      <c r="B3410" s="10" t="s">
        <v>1015</v>
      </c>
      <c r="C3410" s="18" t="s">
        <v>1251</v>
      </c>
      <c r="D3410" s="9"/>
      <c r="E3410" s="9">
        <v>428</v>
      </c>
      <c r="F3410" s="10" t="s">
        <v>1066</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1.5" x14ac:dyDescent="0.25">
      <c r="A3411" s="12">
        <v>3394</v>
      </c>
      <c r="B3411" s="10" t="s">
        <v>1015</v>
      </c>
      <c r="C3411" s="18" t="s">
        <v>1251</v>
      </c>
      <c r="D3411" s="9"/>
      <c r="E3411" s="9">
        <v>428</v>
      </c>
      <c r="F3411" s="10" t="s">
        <v>1066</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1.5" x14ac:dyDescent="0.25">
      <c r="A3412" s="12">
        <v>3395</v>
      </c>
      <c r="B3412" s="10" t="s">
        <v>1015</v>
      </c>
      <c r="C3412" s="18" t="s">
        <v>1251</v>
      </c>
      <c r="D3412" s="9"/>
      <c r="E3412" s="9">
        <v>428</v>
      </c>
      <c r="F3412" s="10" t="s">
        <v>1066</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1.5" x14ac:dyDescent="0.25">
      <c r="A3413" s="12">
        <v>3396</v>
      </c>
      <c r="B3413" s="10" t="s">
        <v>1015</v>
      </c>
      <c r="C3413" s="18" t="s">
        <v>1251</v>
      </c>
      <c r="D3413" s="9"/>
      <c r="E3413" s="9">
        <v>428</v>
      </c>
      <c r="F3413" s="10" t="s">
        <v>1066</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1.5" x14ac:dyDescent="0.25">
      <c r="A3414" s="12">
        <v>3397</v>
      </c>
      <c r="B3414" s="10" t="s">
        <v>1015</v>
      </c>
      <c r="C3414" s="18" t="s">
        <v>1251</v>
      </c>
      <c r="D3414" s="9"/>
      <c r="E3414" s="9">
        <v>428</v>
      </c>
      <c r="F3414" s="10" t="s">
        <v>1066</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1.5" x14ac:dyDescent="0.25">
      <c r="A3415" s="12">
        <v>3398</v>
      </c>
      <c r="B3415" s="10" t="s">
        <v>1015</v>
      </c>
      <c r="C3415" s="18" t="s">
        <v>1251</v>
      </c>
      <c r="D3415" s="9"/>
      <c r="E3415" s="9">
        <v>428</v>
      </c>
      <c r="F3415" s="10" t="s">
        <v>1066</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1.5" x14ac:dyDescent="0.25">
      <c r="A3416" s="12">
        <v>3399</v>
      </c>
      <c r="B3416" s="10" t="s">
        <v>1015</v>
      </c>
      <c r="C3416" s="18" t="s">
        <v>1251</v>
      </c>
      <c r="D3416" s="9"/>
      <c r="E3416" s="9">
        <v>428</v>
      </c>
      <c r="F3416" s="10" t="s">
        <v>1066</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1.5" x14ac:dyDescent="0.25">
      <c r="A3417" s="12">
        <v>3400</v>
      </c>
      <c r="B3417" s="10" t="s">
        <v>1015</v>
      </c>
      <c r="C3417" s="18" t="s">
        <v>1251</v>
      </c>
      <c r="D3417" s="9"/>
      <c r="E3417" s="9">
        <v>428</v>
      </c>
      <c r="F3417" s="10" t="s">
        <v>1066</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1.5" x14ac:dyDescent="0.25">
      <c r="A3418" s="12">
        <v>3401</v>
      </c>
      <c r="B3418" s="10" t="s">
        <v>1015</v>
      </c>
      <c r="C3418" s="18" t="s">
        <v>1251</v>
      </c>
      <c r="D3418" s="9"/>
      <c r="E3418" s="9">
        <v>428</v>
      </c>
      <c r="F3418" s="10" t="s">
        <v>1066</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1.5" x14ac:dyDescent="0.25">
      <c r="A3419" s="12">
        <v>3402</v>
      </c>
      <c r="B3419" s="10" t="s">
        <v>1015</v>
      </c>
      <c r="C3419" s="18" t="s">
        <v>1251</v>
      </c>
      <c r="D3419" s="9"/>
      <c r="E3419" s="9">
        <v>428</v>
      </c>
      <c r="F3419" s="10" t="s">
        <v>1066</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1.5" x14ac:dyDescent="0.25">
      <c r="A3420" s="12">
        <v>3403</v>
      </c>
      <c r="B3420" s="10" t="s">
        <v>1015</v>
      </c>
      <c r="C3420" s="18" t="s">
        <v>1251</v>
      </c>
      <c r="D3420" s="9"/>
      <c r="E3420" s="9">
        <v>428</v>
      </c>
      <c r="F3420" s="10" t="s">
        <v>1066</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1.5" x14ac:dyDescent="0.25">
      <c r="A3421" s="12">
        <v>3404</v>
      </c>
      <c r="B3421" s="10" t="s">
        <v>1015</v>
      </c>
      <c r="C3421" s="18" t="s">
        <v>1251</v>
      </c>
      <c r="D3421" s="9"/>
      <c r="E3421" s="9">
        <v>428</v>
      </c>
      <c r="F3421" s="10" t="s">
        <v>1066</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1.5" x14ac:dyDescent="0.25">
      <c r="A3422" s="12">
        <v>3405</v>
      </c>
      <c r="B3422" s="10" t="s">
        <v>1015</v>
      </c>
      <c r="C3422" s="18" t="s">
        <v>1251</v>
      </c>
      <c r="D3422" s="9"/>
      <c r="E3422" s="9">
        <v>428</v>
      </c>
      <c r="F3422" s="10" t="s">
        <v>1066</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1.5" x14ac:dyDescent="0.25">
      <c r="A3423" s="12">
        <v>3406</v>
      </c>
      <c r="B3423" s="10" t="s">
        <v>1015</v>
      </c>
      <c r="C3423" s="18" t="s">
        <v>1252</v>
      </c>
      <c r="D3423" s="9"/>
      <c r="E3423" s="9">
        <v>440</v>
      </c>
      <c r="F3423" s="10" t="s">
        <v>1066</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1.5" x14ac:dyDescent="0.25">
      <c r="A3424" s="12">
        <v>3407</v>
      </c>
      <c r="B3424" s="10" t="s">
        <v>1015</v>
      </c>
      <c r="C3424" s="18" t="s">
        <v>1252</v>
      </c>
      <c r="D3424" s="9"/>
      <c r="E3424" s="9">
        <v>440</v>
      </c>
      <c r="F3424" s="10" t="s">
        <v>1066</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1.5" x14ac:dyDescent="0.25">
      <c r="A3425" s="12">
        <v>3408</v>
      </c>
      <c r="B3425" s="10" t="s">
        <v>1015</v>
      </c>
      <c r="C3425" s="18" t="s">
        <v>1252</v>
      </c>
      <c r="D3425" s="9"/>
      <c r="E3425" s="9">
        <v>440</v>
      </c>
      <c r="F3425" s="10" t="s">
        <v>1066</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1.5" x14ac:dyDescent="0.25">
      <c r="A3426" s="12">
        <v>3409</v>
      </c>
      <c r="B3426" s="10" t="s">
        <v>1015</v>
      </c>
      <c r="C3426" s="18" t="s">
        <v>1252</v>
      </c>
      <c r="D3426" s="9"/>
      <c r="E3426" s="9">
        <v>440</v>
      </c>
      <c r="F3426" s="10" t="s">
        <v>1066</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1.5" x14ac:dyDescent="0.25">
      <c r="A3427" s="12">
        <v>3410</v>
      </c>
      <c r="B3427" s="10" t="s">
        <v>1015</v>
      </c>
      <c r="C3427" s="18" t="s">
        <v>1252</v>
      </c>
      <c r="D3427" s="9"/>
      <c r="E3427" s="9">
        <v>440</v>
      </c>
      <c r="F3427" s="10" t="s">
        <v>1066</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1.5" x14ac:dyDescent="0.25">
      <c r="A3428" s="12">
        <v>3411</v>
      </c>
      <c r="B3428" s="10" t="s">
        <v>1015</v>
      </c>
      <c r="C3428" s="18" t="s">
        <v>1252</v>
      </c>
      <c r="D3428" s="9"/>
      <c r="E3428" s="9">
        <v>440</v>
      </c>
      <c r="F3428" s="10" t="s">
        <v>1066</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1.5" x14ac:dyDescent="0.25">
      <c r="A3429" s="12">
        <v>3412</v>
      </c>
      <c r="B3429" s="10" t="s">
        <v>1015</v>
      </c>
      <c r="C3429" s="18" t="s">
        <v>1252</v>
      </c>
      <c r="D3429" s="9"/>
      <c r="E3429" s="9">
        <v>440</v>
      </c>
      <c r="F3429" s="10" t="s">
        <v>1066</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1.5" x14ac:dyDescent="0.25">
      <c r="A3430" s="12">
        <v>3413</v>
      </c>
      <c r="B3430" s="10" t="s">
        <v>1015</v>
      </c>
      <c r="C3430" s="18" t="s">
        <v>1252</v>
      </c>
      <c r="D3430" s="9"/>
      <c r="E3430" s="9">
        <v>440</v>
      </c>
      <c r="F3430" s="10" t="s">
        <v>1066</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1.5" x14ac:dyDescent="0.25">
      <c r="A3431" s="12">
        <v>3414</v>
      </c>
      <c r="B3431" s="10" t="s">
        <v>1015</v>
      </c>
      <c r="C3431" s="18" t="s">
        <v>1252</v>
      </c>
      <c r="D3431" s="9"/>
      <c r="E3431" s="9">
        <v>440</v>
      </c>
      <c r="F3431" s="10" t="s">
        <v>1066</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1.5" x14ac:dyDescent="0.25">
      <c r="A3432" s="12">
        <v>3415</v>
      </c>
      <c r="B3432" s="10" t="s">
        <v>1015</v>
      </c>
      <c r="C3432" s="18" t="s">
        <v>1252</v>
      </c>
      <c r="D3432" s="9"/>
      <c r="E3432" s="9">
        <v>440</v>
      </c>
      <c r="F3432" s="10" t="s">
        <v>1066</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1.5" x14ac:dyDescent="0.25">
      <c r="A3433" s="12">
        <v>3416</v>
      </c>
      <c r="B3433" s="10" t="s">
        <v>1015</v>
      </c>
      <c r="C3433" s="18" t="s">
        <v>1252</v>
      </c>
      <c r="D3433" s="9"/>
      <c r="E3433" s="9">
        <v>440</v>
      </c>
      <c r="F3433" s="10" t="s">
        <v>1066</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1.5" x14ac:dyDescent="0.25">
      <c r="A3434" s="12">
        <v>3417</v>
      </c>
      <c r="B3434" s="10" t="s">
        <v>1015</v>
      </c>
      <c r="C3434" s="18" t="s">
        <v>1252</v>
      </c>
      <c r="D3434" s="9"/>
      <c r="E3434" s="9">
        <v>440</v>
      </c>
      <c r="F3434" s="10" t="s">
        <v>1066</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1.5" x14ac:dyDescent="0.25">
      <c r="A3435" s="12">
        <v>3418</v>
      </c>
      <c r="B3435" s="10" t="s">
        <v>1015</v>
      </c>
      <c r="C3435" s="18" t="s">
        <v>1252</v>
      </c>
      <c r="D3435" s="9"/>
      <c r="E3435" s="9">
        <v>440</v>
      </c>
      <c r="F3435" s="10" t="s">
        <v>1066</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1.5" x14ac:dyDescent="0.25">
      <c r="A3436" s="12">
        <v>3419</v>
      </c>
      <c r="B3436" s="10" t="s">
        <v>1015</v>
      </c>
      <c r="C3436" s="18" t="s">
        <v>1252</v>
      </c>
      <c r="D3436" s="9"/>
      <c r="E3436" s="9">
        <v>440</v>
      </c>
      <c r="F3436" s="10" t="s">
        <v>1066</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1.5" x14ac:dyDescent="0.25">
      <c r="A3437" s="12">
        <v>3420</v>
      </c>
      <c r="B3437" s="10" t="s">
        <v>1015</v>
      </c>
      <c r="C3437" s="18" t="s">
        <v>1252</v>
      </c>
      <c r="D3437" s="9"/>
      <c r="E3437" s="9">
        <v>440</v>
      </c>
      <c r="F3437" s="10" t="s">
        <v>1066</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1.5" x14ac:dyDescent="0.25">
      <c r="A3438" s="12">
        <v>3421</v>
      </c>
      <c r="B3438" s="10" t="s">
        <v>1015</v>
      </c>
      <c r="C3438" s="18" t="s">
        <v>1253</v>
      </c>
      <c r="D3438" s="9">
        <v>23</v>
      </c>
      <c r="E3438" s="9">
        <v>578</v>
      </c>
      <c r="F3438" s="10" t="s">
        <v>1066</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1.5" x14ac:dyDescent="0.25">
      <c r="A3439" s="12">
        <v>3422</v>
      </c>
      <c r="B3439" s="10" t="s">
        <v>1015</v>
      </c>
      <c r="C3439" s="18" t="s">
        <v>1253</v>
      </c>
      <c r="D3439" s="9">
        <v>23</v>
      </c>
      <c r="E3439" s="9">
        <v>578</v>
      </c>
      <c r="F3439" s="10" t="s">
        <v>1066</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1.5" x14ac:dyDescent="0.25">
      <c r="A3440" s="12">
        <v>3423</v>
      </c>
      <c r="B3440" s="10" t="s">
        <v>1015</v>
      </c>
      <c r="C3440" s="18" t="s">
        <v>1253</v>
      </c>
      <c r="D3440" s="9">
        <v>23</v>
      </c>
      <c r="E3440" s="9">
        <v>578</v>
      </c>
      <c r="F3440" s="10" t="s">
        <v>1066</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1.5" x14ac:dyDescent="0.25">
      <c r="A3441" s="12">
        <v>3424</v>
      </c>
      <c r="B3441" s="10" t="s">
        <v>1015</v>
      </c>
      <c r="C3441" s="18" t="s">
        <v>1253</v>
      </c>
      <c r="D3441" s="9">
        <v>23</v>
      </c>
      <c r="E3441" s="9">
        <v>578</v>
      </c>
      <c r="F3441" s="10" t="s">
        <v>1066</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1.5" x14ac:dyDescent="0.25">
      <c r="A3442" s="12">
        <v>3425</v>
      </c>
      <c r="B3442" s="10" t="s">
        <v>1015</v>
      </c>
      <c r="C3442" s="18" t="s">
        <v>1253</v>
      </c>
      <c r="D3442" s="9">
        <v>23</v>
      </c>
      <c r="E3442" s="9">
        <v>578</v>
      </c>
      <c r="F3442" s="10" t="s">
        <v>1066</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1.5" x14ac:dyDescent="0.25">
      <c r="A3443" s="12">
        <v>3426</v>
      </c>
      <c r="B3443" s="10" t="s">
        <v>1015</v>
      </c>
      <c r="C3443" s="18" t="s">
        <v>1253</v>
      </c>
      <c r="D3443" s="9">
        <v>23</v>
      </c>
      <c r="E3443" s="9">
        <v>578</v>
      </c>
      <c r="F3443" s="10" t="s">
        <v>1066</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1.5" x14ac:dyDescent="0.25">
      <c r="A3444" s="12">
        <v>3427</v>
      </c>
      <c r="B3444" s="10" t="s">
        <v>1015</v>
      </c>
      <c r="C3444" s="18" t="s">
        <v>1253</v>
      </c>
      <c r="D3444" s="9">
        <v>23</v>
      </c>
      <c r="E3444" s="9">
        <v>578</v>
      </c>
      <c r="F3444" s="10" t="s">
        <v>1066</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1.5" x14ac:dyDescent="0.25">
      <c r="A3445" s="12">
        <v>3428</v>
      </c>
      <c r="B3445" s="10" t="s">
        <v>1015</v>
      </c>
      <c r="C3445" s="18" t="s">
        <v>1253</v>
      </c>
      <c r="D3445" s="9">
        <v>23</v>
      </c>
      <c r="E3445" s="9">
        <v>578</v>
      </c>
      <c r="F3445" s="10" t="s">
        <v>1066</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1.5" x14ac:dyDescent="0.25">
      <c r="A3446" s="12">
        <v>3429</v>
      </c>
      <c r="B3446" s="10" t="s">
        <v>1015</v>
      </c>
      <c r="C3446" s="18" t="s">
        <v>1253</v>
      </c>
      <c r="D3446" s="9">
        <v>23</v>
      </c>
      <c r="E3446" s="9">
        <v>578</v>
      </c>
      <c r="F3446" s="10" t="s">
        <v>1066</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1.5" x14ac:dyDescent="0.25">
      <c r="A3447" s="12">
        <v>3430</v>
      </c>
      <c r="B3447" s="10" t="s">
        <v>1015</v>
      </c>
      <c r="C3447" s="18" t="s">
        <v>1253</v>
      </c>
      <c r="D3447" s="9">
        <v>23</v>
      </c>
      <c r="E3447" s="9">
        <v>578</v>
      </c>
      <c r="F3447" s="10" t="s">
        <v>1066</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1.5" x14ac:dyDescent="0.25">
      <c r="A3448" s="12">
        <v>3431</v>
      </c>
      <c r="B3448" s="10" t="s">
        <v>1015</v>
      </c>
      <c r="C3448" s="18" t="s">
        <v>1253</v>
      </c>
      <c r="D3448" s="9">
        <v>23</v>
      </c>
      <c r="E3448" s="9">
        <v>578</v>
      </c>
      <c r="F3448" s="10" t="s">
        <v>1066</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1.5" x14ac:dyDescent="0.25">
      <c r="A3449" s="12">
        <v>3432</v>
      </c>
      <c r="B3449" s="10" t="s">
        <v>1015</v>
      </c>
      <c r="C3449" s="18" t="s">
        <v>1253</v>
      </c>
      <c r="D3449" s="9">
        <v>23</v>
      </c>
      <c r="E3449" s="9">
        <v>578</v>
      </c>
      <c r="F3449" s="10" t="s">
        <v>1066</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1.5" x14ac:dyDescent="0.25">
      <c r="A3450" s="12">
        <v>3433</v>
      </c>
      <c r="B3450" s="10" t="s">
        <v>1015</v>
      </c>
      <c r="C3450" s="18" t="s">
        <v>1253</v>
      </c>
      <c r="D3450" s="9">
        <v>23</v>
      </c>
      <c r="E3450" s="9">
        <v>578</v>
      </c>
      <c r="F3450" s="10" t="s">
        <v>1066</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1.5" x14ac:dyDescent="0.25">
      <c r="A3451" s="12">
        <v>3434</v>
      </c>
      <c r="B3451" s="10" t="s">
        <v>1015</v>
      </c>
      <c r="C3451" s="18" t="s">
        <v>1253</v>
      </c>
      <c r="D3451" s="9">
        <v>23</v>
      </c>
      <c r="E3451" s="9">
        <v>578</v>
      </c>
      <c r="F3451" s="10" t="s">
        <v>1066</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1.5" x14ac:dyDescent="0.25">
      <c r="A3452" s="12">
        <v>3435</v>
      </c>
      <c r="B3452" s="10" t="s">
        <v>1015</v>
      </c>
      <c r="C3452" s="18" t="s">
        <v>1253</v>
      </c>
      <c r="D3452" s="9">
        <v>23</v>
      </c>
      <c r="E3452" s="9">
        <v>578</v>
      </c>
      <c r="F3452" s="10" t="s">
        <v>1066</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1.5" x14ac:dyDescent="0.25">
      <c r="A3453" s="12">
        <v>3436</v>
      </c>
      <c r="B3453" s="10" t="s">
        <v>1015</v>
      </c>
      <c r="C3453" s="18" t="s">
        <v>1254</v>
      </c>
      <c r="D3453" s="9"/>
      <c r="E3453" s="9">
        <v>752</v>
      </c>
      <c r="F3453" s="10" t="s">
        <v>1066</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1.5" x14ac:dyDescent="0.25">
      <c r="A3454" s="12">
        <v>3437</v>
      </c>
      <c r="B3454" s="10" t="s">
        <v>1015</v>
      </c>
      <c r="C3454" s="18" t="s">
        <v>1254</v>
      </c>
      <c r="D3454" s="9"/>
      <c r="E3454" s="9">
        <v>752</v>
      </c>
      <c r="F3454" s="10" t="s">
        <v>1066</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1.5" x14ac:dyDescent="0.25">
      <c r="A3455" s="12">
        <v>3438</v>
      </c>
      <c r="B3455" s="10" t="s">
        <v>1015</v>
      </c>
      <c r="C3455" s="18" t="s">
        <v>1254</v>
      </c>
      <c r="D3455" s="9"/>
      <c r="E3455" s="9">
        <v>752</v>
      </c>
      <c r="F3455" s="10" t="s">
        <v>1066</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1.5" x14ac:dyDescent="0.25">
      <c r="A3456" s="12">
        <v>3439</v>
      </c>
      <c r="B3456" s="10" t="s">
        <v>1015</v>
      </c>
      <c r="C3456" s="18" t="s">
        <v>1254</v>
      </c>
      <c r="D3456" s="9"/>
      <c r="E3456" s="9">
        <v>752</v>
      </c>
      <c r="F3456" s="10" t="s">
        <v>1066</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1.5" x14ac:dyDescent="0.25">
      <c r="A3457" s="12">
        <v>3440</v>
      </c>
      <c r="B3457" s="10" t="s">
        <v>1015</v>
      </c>
      <c r="C3457" s="18" t="s">
        <v>1254</v>
      </c>
      <c r="D3457" s="9"/>
      <c r="E3457" s="9">
        <v>752</v>
      </c>
      <c r="F3457" s="10" t="s">
        <v>1066</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1.5" x14ac:dyDescent="0.25">
      <c r="A3458" s="12">
        <v>3441</v>
      </c>
      <c r="B3458" s="10" t="s">
        <v>1015</v>
      </c>
      <c r="C3458" s="18" t="s">
        <v>1254</v>
      </c>
      <c r="D3458" s="9"/>
      <c r="E3458" s="9">
        <v>752</v>
      </c>
      <c r="F3458" s="10" t="s">
        <v>1066</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1.5" x14ac:dyDescent="0.25">
      <c r="A3459" s="12">
        <v>3442</v>
      </c>
      <c r="B3459" s="10" t="s">
        <v>1015</v>
      </c>
      <c r="C3459" s="18" t="s">
        <v>1254</v>
      </c>
      <c r="D3459" s="9"/>
      <c r="E3459" s="9">
        <v>752</v>
      </c>
      <c r="F3459" s="10" t="s">
        <v>1066</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1.5" x14ac:dyDescent="0.25">
      <c r="A3460" s="12">
        <v>3443</v>
      </c>
      <c r="B3460" s="10" t="s">
        <v>1015</v>
      </c>
      <c r="C3460" s="18" t="s">
        <v>1254</v>
      </c>
      <c r="D3460" s="9"/>
      <c r="E3460" s="9">
        <v>752</v>
      </c>
      <c r="F3460" s="10" t="s">
        <v>1066</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1.5" x14ac:dyDescent="0.25">
      <c r="A3461" s="12">
        <v>3444</v>
      </c>
      <c r="B3461" s="10" t="s">
        <v>1015</v>
      </c>
      <c r="C3461" s="18" t="s">
        <v>1254</v>
      </c>
      <c r="D3461" s="9"/>
      <c r="E3461" s="9">
        <v>752</v>
      </c>
      <c r="F3461" s="10" t="s">
        <v>1066</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1.5" x14ac:dyDescent="0.25">
      <c r="A3462" s="12">
        <v>3445</v>
      </c>
      <c r="B3462" s="10" t="s">
        <v>1015</v>
      </c>
      <c r="C3462" s="18" t="s">
        <v>1254</v>
      </c>
      <c r="D3462" s="9"/>
      <c r="E3462" s="9">
        <v>752</v>
      </c>
      <c r="F3462" s="10" t="s">
        <v>1066</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1.5" x14ac:dyDescent="0.25">
      <c r="A3463" s="12">
        <v>3446</v>
      </c>
      <c r="B3463" s="10" t="s">
        <v>1015</v>
      </c>
      <c r="C3463" s="18" t="s">
        <v>1254</v>
      </c>
      <c r="D3463" s="9"/>
      <c r="E3463" s="9">
        <v>752</v>
      </c>
      <c r="F3463" s="10" t="s">
        <v>1066</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1.5" x14ac:dyDescent="0.25">
      <c r="A3464" s="12">
        <v>3447</v>
      </c>
      <c r="B3464" s="10" t="s">
        <v>1015</v>
      </c>
      <c r="C3464" s="18" t="s">
        <v>1254</v>
      </c>
      <c r="D3464" s="9"/>
      <c r="E3464" s="9">
        <v>752</v>
      </c>
      <c r="F3464" s="10" t="s">
        <v>1066</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1.5" x14ac:dyDescent="0.25">
      <c r="A3465" s="12">
        <v>3448</v>
      </c>
      <c r="B3465" s="10" t="s">
        <v>1015</v>
      </c>
      <c r="C3465" s="18" t="s">
        <v>1254</v>
      </c>
      <c r="D3465" s="9"/>
      <c r="E3465" s="9">
        <v>752</v>
      </c>
      <c r="F3465" s="10" t="s">
        <v>1066</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1.5" x14ac:dyDescent="0.25">
      <c r="A3466" s="12">
        <v>3449</v>
      </c>
      <c r="B3466" s="10" t="s">
        <v>1015</v>
      </c>
      <c r="C3466" s="18" t="s">
        <v>1254</v>
      </c>
      <c r="D3466" s="9"/>
      <c r="E3466" s="9">
        <v>752</v>
      </c>
      <c r="F3466" s="10" t="s">
        <v>1066</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1.5" x14ac:dyDescent="0.25">
      <c r="A3467" s="12">
        <v>3450</v>
      </c>
      <c r="B3467" s="10" t="s">
        <v>1015</v>
      </c>
      <c r="C3467" s="18" t="s">
        <v>1254</v>
      </c>
      <c r="D3467" s="9"/>
      <c r="E3467" s="9">
        <v>752</v>
      </c>
      <c r="F3467" s="10" t="s">
        <v>1066</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1.5" x14ac:dyDescent="0.25">
      <c r="A3468" s="12">
        <v>3451</v>
      </c>
      <c r="B3468" s="10" t="s">
        <v>1015</v>
      </c>
      <c r="C3468" s="18" t="s">
        <v>1255</v>
      </c>
      <c r="D3468" s="9">
        <v>24</v>
      </c>
      <c r="E3468" s="9">
        <v>826</v>
      </c>
      <c r="F3468" s="10" t="s">
        <v>1066</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1.5" x14ac:dyDescent="0.25">
      <c r="A3469" s="12">
        <v>3452</v>
      </c>
      <c r="B3469" s="10" t="s">
        <v>1015</v>
      </c>
      <c r="C3469" s="18" t="s">
        <v>1255</v>
      </c>
      <c r="D3469" s="9">
        <v>24</v>
      </c>
      <c r="E3469" s="9">
        <v>826</v>
      </c>
      <c r="F3469" s="10" t="s">
        <v>1066</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1.5" x14ac:dyDescent="0.25">
      <c r="A3470" s="12">
        <v>3453</v>
      </c>
      <c r="B3470" s="10" t="s">
        <v>1015</v>
      </c>
      <c r="C3470" s="18" t="s">
        <v>1255</v>
      </c>
      <c r="D3470" s="9">
        <v>24</v>
      </c>
      <c r="E3470" s="9">
        <v>826</v>
      </c>
      <c r="F3470" s="10" t="s">
        <v>1066</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1.5" x14ac:dyDescent="0.25">
      <c r="A3471" s="12">
        <v>3454</v>
      </c>
      <c r="B3471" s="10" t="s">
        <v>1015</v>
      </c>
      <c r="C3471" s="18" t="s">
        <v>1255</v>
      </c>
      <c r="D3471" s="9">
        <v>24</v>
      </c>
      <c r="E3471" s="9">
        <v>826</v>
      </c>
      <c r="F3471" s="10" t="s">
        <v>1066</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1.5" x14ac:dyDescent="0.25">
      <c r="A3472" s="12">
        <v>3455</v>
      </c>
      <c r="B3472" s="10" t="s">
        <v>1015</v>
      </c>
      <c r="C3472" s="18" t="s">
        <v>1255</v>
      </c>
      <c r="D3472" s="9">
        <v>24</v>
      </c>
      <c r="E3472" s="9">
        <v>826</v>
      </c>
      <c r="F3472" s="10" t="s">
        <v>1066</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1.5" x14ac:dyDescent="0.25">
      <c r="A3473" s="12">
        <v>3456</v>
      </c>
      <c r="B3473" s="10" t="s">
        <v>1015</v>
      </c>
      <c r="C3473" s="18" t="s">
        <v>1255</v>
      </c>
      <c r="D3473" s="9">
        <v>24</v>
      </c>
      <c r="E3473" s="9">
        <v>826</v>
      </c>
      <c r="F3473" s="10" t="s">
        <v>1066</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1.5" x14ac:dyDescent="0.25">
      <c r="A3474" s="12">
        <v>3457</v>
      </c>
      <c r="B3474" s="10" t="s">
        <v>1015</v>
      </c>
      <c r="C3474" s="18" t="s">
        <v>1255</v>
      </c>
      <c r="D3474" s="9">
        <v>24</v>
      </c>
      <c r="E3474" s="9">
        <v>826</v>
      </c>
      <c r="F3474" s="10" t="s">
        <v>1066</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1.5" x14ac:dyDescent="0.25">
      <c r="A3475" s="12">
        <v>3458</v>
      </c>
      <c r="B3475" s="10" t="s">
        <v>1015</v>
      </c>
      <c r="C3475" s="18" t="s">
        <v>1255</v>
      </c>
      <c r="D3475" s="9">
        <v>24</v>
      </c>
      <c r="E3475" s="9">
        <v>826</v>
      </c>
      <c r="F3475" s="10" t="s">
        <v>1066</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1.5" x14ac:dyDescent="0.25">
      <c r="A3476" s="12">
        <v>3459</v>
      </c>
      <c r="B3476" s="10" t="s">
        <v>1015</v>
      </c>
      <c r="C3476" s="18" t="s">
        <v>1255</v>
      </c>
      <c r="D3476" s="9">
        <v>24</v>
      </c>
      <c r="E3476" s="9">
        <v>826</v>
      </c>
      <c r="F3476" s="10" t="s">
        <v>1066</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1.5" x14ac:dyDescent="0.25">
      <c r="A3477" s="12">
        <v>3460</v>
      </c>
      <c r="B3477" s="10" t="s">
        <v>1015</v>
      </c>
      <c r="C3477" s="18" t="s">
        <v>1255</v>
      </c>
      <c r="D3477" s="9">
        <v>24</v>
      </c>
      <c r="E3477" s="9">
        <v>826</v>
      </c>
      <c r="F3477" s="10" t="s">
        <v>1066</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1.5" x14ac:dyDescent="0.25">
      <c r="A3478" s="12">
        <v>3461</v>
      </c>
      <c r="B3478" s="10" t="s">
        <v>1015</v>
      </c>
      <c r="C3478" s="18" t="s">
        <v>1255</v>
      </c>
      <c r="D3478" s="9">
        <v>24</v>
      </c>
      <c r="E3478" s="9">
        <v>826</v>
      </c>
      <c r="F3478" s="10" t="s">
        <v>1066</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1.5" x14ac:dyDescent="0.25">
      <c r="A3479" s="12">
        <v>3462</v>
      </c>
      <c r="B3479" s="10" t="s">
        <v>1015</v>
      </c>
      <c r="C3479" s="18" t="s">
        <v>1255</v>
      </c>
      <c r="D3479" s="9">
        <v>24</v>
      </c>
      <c r="E3479" s="9">
        <v>826</v>
      </c>
      <c r="F3479" s="10" t="s">
        <v>1066</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1.5" x14ac:dyDescent="0.25">
      <c r="A3480" s="12">
        <v>3463</v>
      </c>
      <c r="B3480" s="10" t="s">
        <v>1015</v>
      </c>
      <c r="C3480" s="18" t="s">
        <v>1255</v>
      </c>
      <c r="D3480" s="9">
        <v>24</v>
      </c>
      <c r="E3480" s="9">
        <v>826</v>
      </c>
      <c r="F3480" s="10" t="s">
        <v>1066</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1.5" x14ac:dyDescent="0.25">
      <c r="A3481" s="12">
        <v>3464</v>
      </c>
      <c r="B3481" s="10" t="s">
        <v>1015</v>
      </c>
      <c r="C3481" s="18" t="s">
        <v>1255</v>
      </c>
      <c r="D3481" s="9">
        <v>24</v>
      </c>
      <c r="E3481" s="9">
        <v>826</v>
      </c>
      <c r="F3481" s="10" t="s">
        <v>1066</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1.5" x14ac:dyDescent="0.25">
      <c r="A3482" s="12">
        <v>3465</v>
      </c>
      <c r="B3482" s="10" t="s">
        <v>1015</v>
      </c>
      <c r="C3482" s="18" t="s">
        <v>1255</v>
      </c>
      <c r="D3482" s="9">
        <v>24</v>
      </c>
      <c r="E3482" s="9">
        <v>826</v>
      </c>
      <c r="F3482" s="10" t="s">
        <v>1066</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1.5" x14ac:dyDescent="0.25">
      <c r="A3483" s="23">
        <v>3466</v>
      </c>
      <c r="B3483" s="21" t="s">
        <v>1015</v>
      </c>
      <c r="C3483" s="22" t="s">
        <v>1256</v>
      </c>
      <c r="D3483" s="20"/>
      <c r="E3483" s="20">
        <v>925</v>
      </c>
      <c r="F3483" s="21" t="s">
        <v>1065</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1.5" x14ac:dyDescent="0.25">
      <c r="A3484" s="23">
        <v>3467</v>
      </c>
      <c r="B3484" s="21" t="s">
        <v>1015</v>
      </c>
      <c r="C3484" s="22" t="s">
        <v>1256</v>
      </c>
      <c r="D3484" s="20"/>
      <c r="E3484" s="20">
        <v>925</v>
      </c>
      <c r="F3484" s="21" t="s">
        <v>1065</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1.5" x14ac:dyDescent="0.25">
      <c r="A3485" s="23">
        <v>3468</v>
      </c>
      <c r="B3485" s="21" t="s">
        <v>1015</v>
      </c>
      <c r="C3485" s="22" t="s">
        <v>1256</v>
      </c>
      <c r="D3485" s="20"/>
      <c r="E3485" s="20">
        <v>925</v>
      </c>
      <c r="F3485" s="21" t="s">
        <v>1065</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1.5" x14ac:dyDescent="0.25">
      <c r="A3486" s="23">
        <v>3469</v>
      </c>
      <c r="B3486" s="21" t="s">
        <v>1015</v>
      </c>
      <c r="C3486" s="22" t="s">
        <v>1256</v>
      </c>
      <c r="D3486" s="20"/>
      <c r="E3486" s="20">
        <v>925</v>
      </c>
      <c r="F3486" s="21" t="s">
        <v>1065</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1.5" x14ac:dyDescent="0.25">
      <c r="A3487" s="23">
        <v>3470</v>
      </c>
      <c r="B3487" s="21" t="s">
        <v>1015</v>
      </c>
      <c r="C3487" s="22" t="s">
        <v>1256</v>
      </c>
      <c r="D3487" s="20"/>
      <c r="E3487" s="20">
        <v>925</v>
      </c>
      <c r="F3487" s="21" t="s">
        <v>1065</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1.5" x14ac:dyDescent="0.25">
      <c r="A3488" s="23">
        <v>3471</v>
      </c>
      <c r="B3488" s="21" t="s">
        <v>1015</v>
      </c>
      <c r="C3488" s="22" t="s">
        <v>1256</v>
      </c>
      <c r="D3488" s="20"/>
      <c r="E3488" s="20">
        <v>925</v>
      </c>
      <c r="F3488" s="21" t="s">
        <v>1065</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1.5" x14ac:dyDescent="0.25">
      <c r="A3489" s="23">
        <v>3472</v>
      </c>
      <c r="B3489" s="21" t="s">
        <v>1015</v>
      </c>
      <c r="C3489" s="22" t="s">
        <v>1256</v>
      </c>
      <c r="D3489" s="20"/>
      <c r="E3489" s="20">
        <v>925</v>
      </c>
      <c r="F3489" s="21" t="s">
        <v>1065</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1.5" x14ac:dyDescent="0.25">
      <c r="A3490" s="23">
        <v>3473</v>
      </c>
      <c r="B3490" s="21" t="s">
        <v>1015</v>
      </c>
      <c r="C3490" s="22" t="s">
        <v>1256</v>
      </c>
      <c r="D3490" s="20"/>
      <c r="E3490" s="20">
        <v>925</v>
      </c>
      <c r="F3490" s="21" t="s">
        <v>1065</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1.5" x14ac:dyDescent="0.25">
      <c r="A3491" s="23">
        <v>3474</v>
      </c>
      <c r="B3491" s="21" t="s">
        <v>1015</v>
      </c>
      <c r="C3491" s="22" t="s">
        <v>1256</v>
      </c>
      <c r="D3491" s="20"/>
      <c r="E3491" s="20">
        <v>925</v>
      </c>
      <c r="F3491" s="21" t="s">
        <v>1065</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1.5" x14ac:dyDescent="0.25">
      <c r="A3492" s="23">
        <v>3475</v>
      </c>
      <c r="B3492" s="21" t="s">
        <v>1015</v>
      </c>
      <c r="C3492" s="22" t="s">
        <v>1256</v>
      </c>
      <c r="D3492" s="20"/>
      <c r="E3492" s="20">
        <v>925</v>
      </c>
      <c r="F3492" s="21" t="s">
        <v>1065</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1.5" x14ac:dyDescent="0.25">
      <c r="A3493" s="23">
        <v>3476</v>
      </c>
      <c r="B3493" s="21" t="s">
        <v>1015</v>
      </c>
      <c r="C3493" s="22" t="s">
        <v>1256</v>
      </c>
      <c r="D3493" s="20"/>
      <c r="E3493" s="20">
        <v>925</v>
      </c>
      <c r="F3493" s="21" t="s">
        <v>1065</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1.5" x14ac:dyDescent="0.25">
      <c r="A3494" s="23">
        <v>3477</v>
      </c>
      <c r="B3494" s="21" t="s">
        <v>1015</v>
      </c>
      <c r="C3494" s="22" t="s">
        <v>1256</v>
      </c>
      <c r="D3494" s="20"/>
      <c r="E3494" s="20">
        <v>925</v>
      </c>
      <c r="F3494" s="21" t="s">
        <v>1065</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1.5" x14ac:dyDescent="0.25">
      <c r="A3495" s="23">
        <v>3478</v>
      </c>
      <c r="B3495" s="21" t="s">
        <v>1015</v>
      </c>
      <c r="C3495" s="22" t="s">
        <v>1256</v>
      </c>
      <c r="D3495" s="20"/>
      <c r="E3495" s="20">
        <v>925</v>
      </c>
      <c r="F3495" s="21" t="s">
        <v>1065</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1.5" x14ac:dyDescent="0.25">
      <c r="A3496" s="23">
        <v>3479</v>
      </c>
      <c r="B3496" s="21" t="s">
        <v>1015</v>
      </c>
      <c r="C3496" s="22" t="s">
        <v>1256</v>
      </c>
      <c r="D3496" s="20"/>
      <c r="E3496" s="20">
        <v>925</v>
      </c>
      <c r="F3496" s="21" t="s">
        <v>1065</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1.5" x14ac:dyDescent="0.25">
      <c r="A3497" s="23">
        <v>3480</v>
      </c>
      <c r="B3497" s="21" t="s">
        <v>1015</v>
      </c>
      <c r="C3497" s="22" t="s">
        <v>1256</v>
      </c>
      <c r="D3497" s="20"/>
      <c r="E3497" s="20">
        <v>925</v>
      </c>
      <c r="F3497" s="21" t="s">
        <v>1065</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1.5" x14ac:dyDescent="0.25">
      <c r="A3498" s="12">
        <v>3481</v>
      </c>
      <c r="B3498" s="10" t="s">
        <v>1015</v>
      </c>
      <c r="C3498" s="18" t="s">
        <v>1257</v>
      </c>
      <c r="D3498" s="9"/>
      <c r="E3498" s="9">
        <v>8</v>
      </c>
      <c r="F3498" s="10" t="s">
        <v>1066</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1.5" x14ac:dyDescent="0.25">
      <c r="A3499" s="12">
        <v>3482</v>
      </c>
      <c r="B3499" s="10" t="s">
        <v>1015</v>
      </c>
      <c r="C3499" s="18" t="s">
        <v>1257</v>
      </c>
      <c r="D3499" s="9"/>
      <c r="E3499" s="9">
        <v>8</v>
      </c>
      <c r="F3499" s="10" t="s">
        <v>1066</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1.5" x14ac:dyDescent="0.25">
      <c r="A3500" s="12">
        <v>3483</v>
      </c>
      <c r="B3500" s="10" t="s">
        <v>1015</v>
      </c>
      <c r="C3500" s="18" t="s">
        <v>1257</v>
      </c>
      <c r="D3500" s="9"/>
      <c r="E3500" s="9">
        <v>8</v>
      </c>
      <c r="F3500" s="10" t="s">
        <v>1066</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1.5" x14ac:dyDescent="0.25">
      <c r="A3501" s="12">
        <v>3484</v>
      </c>
      <c r="B3501" s="10" t="s">
        <v>1015</v>
      </c>
      <c r="C3501" s="18" t="s">
        <v>1257</v>
      </c>
      <c r="D3501" s="9"/>
      <c r="E3501" s="9">
        <v>8</v>
      </c>
      <c r="F3501" s="10" t="s">
        <v>1066</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1.5" x14ac:dyDescent="0.25">
      <c r="A3502" s="12">
        <v>3485</v>
      </c>
      <c r="B3502" s="10" t="s">
        <v>1015</v>
      </c>
      <c r="C3502" s="18" t="s">
        <v>1257</v>
      </c>
      <c r="D3502" s="9"/>
      <c r="E3502" s="9">
        <v>8</v>
      </c>
      <c r="F3502" s="10" t="s">
        <v>1066</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1.5" x14ac:dyDescent="0.25">
      <c r="A3503" s="12">
        <v>3486</v>
      </c>
      <c r="B3503" s="10" t="s">
        <v>1015</v>
      </c>
      <c r="C3503" s="18" t="s">
        <v>1257</v>
      </c>
      <c r="D3503" s="9"/>
      <c r="E3503" s="9">
        <v>8</v>
      </c>
      <c r="F3503" s="10" t="s">
        <v>1066</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1.5" x14ac:dyDescent="0.25">
      <c r="A3504" s="12">
        <v>3487</v>
      </c>
      <c r="B3504" s="10" t="s">
        <v>1015</v>
      </c>
      <c r="C3504" s="18" t="s">
        <v>1257</v>
      </c>
      <c r="D3504" s="9"/>
      <c r="E3504" s="9">
        <v>8</v>
      </c>
      <c r="F3504" s="10" t="s">
        <v>1066</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1.5" x14ac:dyDescent="0.25">
      <c r="A3505" s="12">
        <v>3488</v>
      </c>
      <c r="B3505" s="10" t="s">
        <v>1015</v>
      </c>
      <c r="C3505" s="18" t="s">
        <v>1257</v>
      </c>
      <c r="D3505" s="9"/>
      <c r="E3505" s="9">
        <v>8</v>
      </c>
      <c r="F3505" s="10" t="s">
        <v>1066</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1.5" x14ac:dyDescent="0.25">
      <c r="A3506" s="12">
        <v>3489</v>
      </c>
      <c r="B3506" s="10" t="s">
        <v>1015</v>
      </c>
      <c r="C3506" s="18" t="s">
        <v>1257</v>
      </c>
      <c r="D3506" s="9"/>
      <c r="E3506" s="9">
        <v>8</v>
      </c>
      <c r="F3506" s="10" t="s">
        <v>1066</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1.5" x14ac:dyDescent="0.25">
      <c r="A3507" s="12">
        <v>3490</v>
      </c>
      <c r="B3507" s="10" t="s">
        <v>1015</v>
      </c>
      <c r="C3507" s="18" t="s">
        <v>1257</v>
      </c>
      <c r="D3507" s="9"/>
      <c r="E3507" s="9">
        <v>8</v>
      </c>
      <c r="F3507" s="10" t="s">
        <v>1066</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1.5" x14ac:dyDescent="0.25">
      <c r="A3508" s="12">
        <v>3491</v>
      </c>
      <c r="B3508" s="10" t="s">
        <v>1015</v>
      </c>
      <c r="C3508" s="18" t="s">
        <v>1257</v>
      </c>
      <c r="D3508" s="9"/>
      <c r="E3508" s="9">
        <v>8</v>
      </c>
      <c r="F3508" s="10" t="s">
        <v>1066</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1.5" x14ac:dyDescent="0.25">
      <c r="A3509" s="12">
        <v>3492</v>
      </c>
      <c r="B3509" s="10" t="s">
        <v>1015</v>
      </c>
      <c r="C3509" s="18" t="s">
        <v>1257</v>
      </c>
      <c r="D3509" s="9"/>
      <c r="E3509" s="9">
        <v>8</v>
      </c>
      <c r="F3509" s="10" t="s">
        <v>1066</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1.5" x14ac:dyDescent="0.25">
      <c r="A3510" s="12">
        <v>3493</v>
      </c>
      <c r="B3510" s="10" t="s">
        <v>1015</v>
      </c>
      <c r="C3510" s="18" t="s">
        <v>1257</v>
      </c>
      <c r="D3510" s="9"/>
      <c r="E3510" s="9">
        <v>8</v>
      </c>
      <c r="F3510" s="10" t="s">
        <v>1066</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1.5" x14ac:dyDescent="0.25">
      <c r="A3511" s="12">
        <v>3494</v>
      </c>
      <c r="B3511" s="10" t="s">
        <v>1015</v>
      </c>
      <c r="C3511" s="18" t="s">
        <v>1257</v>
      </c>
      <c r="D3511" s="9"/>
      <c r="E3511" s="9">
        <v>8</v>
      </c>
      <c r="F3511" s="10" t="s">
        <v>1066</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1.5" x14ac:dyDescent="0.25">
      <c r="A3512" s="12">
        <v>3495</v>
      </c>
      <c r="B3512" s="10" t="s">
        <v>1015</v>
      </c>
      <c r="C3512" s="18" t="s">
        <v>1257</v>
      </c>
      <c r="D3512" s="9"/>
      <c r="E3512" s="9">
        <v>8</v>
      </c>
      <c r="F3512" s="10" t="s">
        <v>1066</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1.5" x14ac:dyDescent="0.25">
      <c r="A3513" s="12">
        <v>3496</v>
      </c>
      <c r="B3513" s="10" t="s">
        <v>1015</v>
      </c>
      <c r="C3513" s="18" t="s">
        <v>1258</v>
      </c>
      <c r="D3513" s="9"/>
      <c r="E3513" s="9">
        <v>70</v>
      </c>
      <c r="F3513" s="10" t="s">
        <v>1066</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1.5" x14ac:dyDescent="0.25">
      <c r="A3514" s="12">
        <v>3497</v>
      </c>
      <c r="B3514" s="10" t="s">
        <v>1015</v>
      </c>
      <c r="C3514" s="18" t="s">
        <v>1258</v>
      </c>
      <c r="D3514" s="9"/>
      <c r="E3514" s="9">
        <v>70</v>
      </c>
      <c r="F3514" s="10" t="s">
        <v>1066</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1.5" x14ac:dyDescent="0.25">
      <c r="A3515" s="12">
        <v>3498</v>
      </c>
      <c r="B3515" s="10" t="s">
        <v>1015</v>
      </c>
      <c r="C3515" s="18" t="s">
        <v>1258</v>
      </c>
      <c r="D3515" s="9"/>
      <c r="E3515" s="9">
        <v>70</v>
      </c>
      <c r="F3515" s="10" t="s">
        <v>1066</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1.5" x14ac:dyDescent="0.25">
      <c r="A3516" s="12">
        <v>3499</v>
      </c>
      <c r="B3516" s="10" t="s">
        <v>1015</v>
      </c>
      <c r="C3516" s="18" t="s">
        <v>1258</v>
      </c>
      <c r="D3516" s="9"/>
      <c r="E3516" s="9">
        <v>70</v>
      </c>
      <c r="F3516" s="10" t="s">
        <v>1066</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1.5" x14ac:dyDescent="0.25">
      <c r="A3517" s="12">
        <v>3500</v>
      </c>
      <c r="B3517" s="10" t="s">
        <v>1015</v>
      </c>
      <c r="C3517" s="18" t="s">
        <v>1258</v>
      </c>
      <c r="D3517" s="9"/>
      <c r="E3517" s="9">
        <v>70</v>
      </c>
      <c r="F3517" s="10" t="s">
        <v>1066</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1.5" x14ac:dyDescent="0.25">
      <c r="A3518" s="12">
        <v>3501</v>
      </c>
      <c r="B3518" s="10" t="s">
        <v>1015</v>
      </c>
      <c r="C3518" s="18" t="s">
        <v>1258</v>
      </c>
      <c r="D3518" s="9"/>
      <c r="E3518" s="9">
        <v>70</v>
      </c>
      <c r="F3518" s="10" t="s">
        <v>1066</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1.5" x14ac:dyDescent="0.25">
      <c r="A3519" s="12">
        <v>3502</v>
      </c>
      <c r="B3519" s="10" t="s">
        <v>1015</v>
      </c>
      <c r="C3519" s="18" t="s">
        <v>1258</v>
      </c>
      <c r="D3519" s="9"/>
      <c r="E3519" s="9">
        <v>70</v>
      </c>
      <c r="F3519" s="10" t="s">
        <v>1066</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1.5" x14ac:dyDescent="0.25">
      <c r="A3520" s="12">
        <v>3503</v>
      </c>
      <c r="B3520" s="10" t="s">
        <v>1015</v>
      </c>
      <c r="C3520" s="18" t="s">
        <v>1258</v>
      </c>
      <c r="D3520" s="9"/>
      <c r="E3520" s="9">
        <v>70</v>
      </c>
      <c r="F3520" s="10" t="s">
        <v>1066</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1.5" x14ac:dyDescent="0.25">
      <c r="A3521" s="12">
        <v>3504</v>
      </c>
      <c r="B3521" s="10" t="s">
        <v>1015</v>
      </c>
      <c r="C3521" s="18" t="s">
        <v>1258</v>
      </c>
      <c r="D3521" s="9"/>
      <c r="E3521" s="9">
        <v>70</v>
      </c>
      <c r="F3521" s="10" t="s">
        <v>1066</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1.5" x14ac:dyDescent="0.25">
      <c r="A3522" s="12">
        <v>3505</v>
      </c>
      <c r="B3522" s="10" t="s">
        <v>1015</v>
      </c>
      <c r="C3522" s="18" t="s">
        <v>1258</v>
      </c>
      <c r="D3522" s="9"/>
      <c r="E3522" s="9">
        <v>70</v>
      </c>
      <c r="F3522" s="10" t="s">
        <v>1066</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1.5" x14ac:dyDescent="0.25">
      <c r="A3523" s="12">
        <v>3506</v>
      </c>
      <c r="B3523" s="10" t="s">
        <v>1015</v>
      </c>
      <c r="C3523" s="18" t="s">
        <v>1258</v>
      </c>
      <c r="D3523" s="9"/>
      <c r="E3523" s="9">
        <v>70</v>
      </c>
      <c r="F3523" s="10" t="s">
        <v>1066</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1.5" x14ac:dyDescent="0.25">
      <c r="A3524" s="12">
        <v>3507</v>
      </c>
      <c r="B3524" s="10" t="s">
        <v>1015</v>
      </c>
      <c r="C3524" s="18" t="s">
        <v>1258</v>
      </c>
      <c r="D3524" s="9"/>
      <c r="E3524" s="9">
        <v>70</v>
      </c>
      <c r="F3524" s="10" t="s">
        <v>1066</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1.5" x14ac:dyDescent="0.25">
      <c r="A3525" s="12">
        <v>3508</v>
      </c>
      <c r="B3525" s="10" t="s">
        <v>1015</v>
      </c>
      <c r="C3525" s="18" t="s">
        <v>1258</v>
      </c>
      <c r="D3525" s="9"/>
      <c r="E3525" s="9">
        <v>70</v>
      </c>
      <c r="F3525" s="10" t="s">
        <v>1066</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1.5" x14ac:dyDescent="0.25">
      <c r="A3526" s="12">
        <v>3509</v>
      </c>
      <c r="B3526" s="10" t="s">
        <v>1015</v>
      </c>
      <c r="C3526" s="18" t="s">
        <v>1258</v>
      </c>
      <c r="D3526" s="9"/>
      <c r="E3526" s="9">
        <v>70</v>
      </c>
      <c r="F3526" s="10" t="s">
        <v>1066</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1.5" x14ac:dyDescent="0.25">
      <c r="A3527" s="12">
        <v>3510</v>
      </c>
      <c r="B3527" s="10" t="s">
        <v>1015</v>
      </c>
      <c r="C3527" s="18" t="s">
        <v>1258</v>
      </c>
      <c r="D3527" s="9"/>
      <c r="E3527" s="9">
        <v>70</v>
      </c>
      <c r="F3527" s="10" t="s">
        <v>1066</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1.5" x14ac:dyDescent="0.25">
      <c r="A3528" s="12">
        <v>3511</v>
      </c>
      <c r="B3528" s="10" t="s">
        <v>1015</v>
      </c>
      <c r="C3528" s="18" t="s">
        <v>1259</v>
      </c>
      <c r="D3528" s="9"/>
      <c r="E3528" s="9">
        <v>191</v>
      </c>
      <c r="F3528" s="10" t="s">
        <v>1066</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1.5" x14ac:dyDescent="0.25">
      <c r="A3529" s="12">
        <v>3512</v>
      </c>
      <c r="B3529" s="10" t="s">
        <v>1015</v>
      </c>
      <c r="C3529" s="18" t="s">
        <v>1259</v>
      </c>
      <c r="D3529" s="9"/>
      <c r="E3529" s="9">
        <v>191</v>
      </c>
      <c r="F3529" s="10" t="s">
        <v>1066</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1.5" x14ac:dyDescent="0.25">
      <c r="A3530" s="12">
        <v>3513</v>
      </c>
      <c r="B3530" s="10" t="s">
        <v>1015</v>
      </c>
      <c r="C3530" s="18" t="s">
        <v>1259</v>
      </c>
      <c r="D3530" s="9"/>
      <c r="E3530" s="9">
        <v>191</v>
      </c>
      <c r="F3530" s="10" t="s">
        <v>1066</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1.5" x14ac:dyDescent="0.25">
      <c r="A3531" s="12">
        <v>3514</v>
      </c>
      <c r="B3531" s="10" t="s">
        <v>1015</v>
      </c>
      <c r="C3531" s="18" t="s">
        <v>1259</v>
      </c>
      <c r="D3531" s="9"/>
      <c r="E3531" s="9">
        <v>191</v>
      </c>
      <c r="F3531" s="10" t="s">
        <v>1066</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1.5" x14ac:dyDescent="0.25">
      <c r="A3532" s="12">
        <v>3515</v>
      </c>
      <c r="B3532" s="10" t="s">
        <v>1015</v>
      </c>
      <c r="C3532" s="18" t="s">
        <v>1259</v>
      </c>
      <c r="D3532" s="9"/>
      <c r="E3532" s="9">
        <v>191</v>
      </c>
      <c r="F3532" s="10" t="s">
        <v>1066</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1.5" x14ac:dyDescent="0.25">
      <c r="A3533" s="12">
        <v>3516</v>
      </c>
      <c r="B3533" s="10" t="s">
        <v>1015</v>
      </c>
      <c r="C3533" s="18" t="s">
        <v>1259</v>
      </c>
      <c r="D3533" s="9"/>
      <c r="E3533" s="9">
        <v>191</v>
      </c>
      <c r="F3533" s="10" t="s">
        <v>1066</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1.5" x14ac:dyDescent="0.25">
      <c r="A3534" s="12">
        <v>3517</v>
      </c>
      <c r="B3534" s="10" t="s">
        <v>1015</v>
      </c>
      <c r="C3534" s="18" t="s">
        <v>1259</v>
      </c>
      <c r="D3534" s="9"/>
      <c r="E3534" s="9">
        <v>191</v>
      </c>
      <c r="F3534" s="10" t="s">
        <v>1066</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1.5" x14ac:dyDescent="0.25">
      <c r="A3535" s="12">
        <v>3518</v>
      </c>
      <c r="B3535" s="10" t="s">
        <v>1015</v>
      </c>
      <c r="C3535" s="18" t="s">
        <v>1259</v>
      </c>
      <c r="D3535" s="9"/>
      <c r="E3535" s="9">
        <v>191</v>
      </c>
      <c r="F3535" s="10" t="s">
        <v>1066</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1.5" x14ac:dyDescent="0.25">
      <c r="A3536" s="12">
        <v>3519</v>
      </c>
      <c r="B3536" s="10" t="s">
        <v>1015</v>
      </c>
      <c r="C3536" s="18" t="s">
        <v>1259</v>
      </c>
      <c r="D3536" s="9"/>
      <c r="E3536" s="9">
        <v>191</v>
      </c>
      <c r="F3536" s="10" t="s">
        <v>1066</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1.5" x14ac:dyDescent="0.25">
      <c r="A3537" s="12">
        <v>3520</v>
      </c>
      <c r="B3537" s="10" t="s">
        <v>1015</v>
      </c>
      <c r="C3537" s="18" t="s">
        <v>1259</v>
      </c>
      <c r="D3537" s="9"/>
      <c r="E3537" s="9">
        <v>191</v>
      </c>
      <c r="F3537" s="10" t="s">
        <v>1066</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1.5" x14ac:dyDescent="0.25">
      <c r="A3538" s="12">
        <v>3521</v>
      </c>
      <c r="B3538" s="10" t="s">
        <v>1015</v>
      </c>
      <c r="C3538" s="18" t="s">
        <v>1259</v>
      </c>
      <c r="D3538" s="9"/>
      <c r="E3538" s="9">
        <v>191</v>
      </c>
      <c r="F3538" s="10" t="s">
        <v>1066</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1.5" x14ac:dyDescent="0.25">
      <c r="A3539" s="12">
        <v>3522</v>
      </c>
      <c r="B3539" s="10" t="s">
        <v>1015</v>
      </c>
      <c r="C3539" s="18" t="s">
        <v>1259</v>
      </c>
      <c r="D3539" s="9"/>
      <c r="E3539" s="9">
        <v>191</v>
      </c>
      <c r="F3539" s="10" t="s">
        <v>1066</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1.5" x14ac:dyDescent="0.25">
      <c r="A3540" s="12">
        <v>3523</v>
      </c>
      <c r="B3540" s="10" t="s">
        <v>1015</v>
      </c>
      <c r="C3540" s="18" t="s">
        <v>1259</v>
      </c>
      <c r="D3540" s="9"/>
      <c r="E3540" s="9">
        <v>191</v>
      </c>
      <c r="F3540" s="10" t="s">
        <v>1066</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1.5" x14ac:dyDescent="0.25">
      <c r="A3541" s="12">
        <v>3524</v>
      </c>
      <c r="B3541" s="10" t="s">
        <v>1015</v>
      </c>
      <c r="C3541" s="18" t="s">
        <v>1259</v>
      </c>
      <c r="D3541" s="9"/>
      <c r="E3541" s="9">
        <v>191</v>
      </c>
      <c r="F3541" s="10" t="s">
        <v>1066</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1.5" x14ac:dyDescent="0.25">
      <c r="A3542" s="12">
        <v>3525</v>
      </c>
      <c r="B3542" s="10" t="s">
        <v>1015</v>
      </c>
      <c r="C3542" s="18" t="s">
        <v>1259</v>
      </c>
      <c r="D3542" s="9"/>
      <c r="E3542" s="9">
        <v>191</v>
      </c>
      <c r="F3542" s="10" t="s">
        <v>1066</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1.5" x14ac:dyDescent="0.25">
      <c r="A3543" s="12">
        <v>3526</v>
      </c>
      <c r="B3543" s="10" t="s">
        <v>1015</v>
      </c>
      <c r="C3543" s="18" t="s">
        <v>1260</v>
      </c>
      <c r="D3543" s="9"/>
      <c r="E3543" s="9">
        <v>300</v>
      </c>
      <c r="F3543" s="10" t="s">
        <v>1066</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1.5" x14ac:dyDescent="0.25">
      <c r="A3544" s="12">
        <v>3527</v>
      </c>
      <c r="B3544" s="10" t="s">
        <v>1015</v>
      </c>
      <c r="C3544" s="18" t="s">
        <v>1260</v>
      </c>
      <c r="D3544" s="9"/>
      <c r="E3544" s="9">
        <v>300</v>
      </c>
      <c r="F3544" s="10" t="s">
        <v>1066</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1.5" x14ac:dyDescent="0.25">
      <c r="A3545" s="12">
        <v>3528</v>
      </c>
      <c r="B3545" s="10" t="s">
        <v>1015</v>
      </c>
      <c r="C3545" s="18" t="s">
        <v>1260</v>
      </c>
      <c r="D3545" s="9"/>
      <c r="E3545" s="9">
        <v>300</v>
      </c>
      <c r="F3545" s="10" t="s">
        <v>1066</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1.5" x14ac:dyDescent="0.25">
      <c r="A3546" s="12">
        <v>3529</v>
      </c>
      <c r="B3546" s="10" t="s">
        <v>1015</v>
      </c>
      <c r="C3546" s="18" t="s">
        <v>1260</v>
      </c>
      <c r="D3546" s="9"/>
      <c r="E3546" s="9">
        <v>300</v>
      </c>
      <c r="F3546" s="10" t="s">
        <v>1066</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1.5" x14ac:dyDescent="0.25">
      <c r="A3547" s="12">
        <v>3530</v>
      </c>
      <c r="B3547" s="10" t="s">
        <v>1015</v>
      </c>
      <c r="C3547" s="18" t="s">
        <v>1260</v>
      </c>
      <c r="D3547" s="9"/>
      <c r="E3547" s="9">
        <v>300</v>
      </c>
      <c r="F3547" s="10" t="s">
        <v>1066</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1.5" x14ac:dyDescent="0.25">
      <c r="A3548" s="12">
        <v>3531</v>
      </c>
      <c r="B3548" s="10" t="s">
        <v>1015</v>
      </c>
      <c r="C3548" s="18" t="s">
        <v>1260</v>
      </c>
      <c r="D3548" s="9"/>
      <c r="E3548" s="9">
        <v>300</v>
      </c>
      <c r="F3548" s="10" t="s">
        <v>1066</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1.5" x14ac:dyDescent="0.25">
      <c r="A3549" s="12">
        <v>3532</v>
      </c>
      <c r="B3549" s="10" t="s">
        <v>1015</v>
      </c>
      <c r="C3549" s="18" t="s">
        <v>1260</v>
      </c>
      <c r="D3549" s="9"/>
      <c r="E3549" s="9">
        <v>300</v>
      </c>
      <c r="F3549" s="10" t="s">
        <v>1066</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1.5" x14ac:dyDescent="0.25">
      <c r="A3550" s="12">
        <v>3533</v>
      </c>
      <c r="B3550" s="10" t="s">
        <v>1015</v>
      </c>
      <c r="C3550" s="18" t="s">
        <v>1260</v>
      </c>
      <c r="D3550" s="9"/>
      <c r="E3550" s="9">
        <v>300</v>
      </c>
      <c r="F3550" s="10" t="s">
        <v>1066</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1.5" x14ac:dyDescent="0.25">
      <c r="A3551" s="12">
        <v>3534</v>
      </c>
      <c r="B3551" s="10" t="s">
        <v>1015</v>
      </c>
      <c r="C3551" s="18" t="s">
        <v>1260</v>
      </c>
      <c r="D3551" s="9"/>
      <c r="E3551" s="9">
        <v>300</v>
      </c>
      <c r="F3551" s="10" t="s">
        <v>1066</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1.5" x14ac:dyDescent="0.25">
      <c r="A3552" s="12">
        <v>3535</v>
      </c>
      <c r="B3552" s="10" t="s">
        <v>1015</v>
      </c>
      <c r="C3552" s="18" t="s">
        <v>1260</v>
      </c>
      <c r="D3552" s="9"/>
      <c r="E3552" s="9">
        <v>300</v>
      </c>
      <c r="F3552" s="10" t="s">
        <v>1066</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1.5" x14ac:dyDescent="0.25">
      <c r="A3553" s="12">
        <v>3536</v>
      </c>
      <c r="B3553" s="10" t="s">
        <v>1015</v>
      </c>
      <c r="C3553" s="18" t="s">
        <v>1260</v>
      </c>
      <c r="D3553" s="9"/>
      <c r="E3553" s="9">
        <v>300</v>
      </c>
      <c r="F3553" s="10" t="s">
        <v>1066</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1.5" x14ac:dyDescent="0.25">
      <c r="A3554" s="12">
        <v>3537</v>
      </c>
      <c r="B3554" s="10" t="s">
        <v>1015</v>
      </c>
      <c r="C3554" s="18" t="s">
        <v>1260</v>
      </c>
      <c r="D3554" s="9"/>
      <c r="E3554" s="9">
        <v>300</v>
      </c>
      <c r="F3554" s="10" t="s">
        <v>1066</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1.5" x14ac:dyDescent="0.25">
      <c r="A3555" s="12">
        <v>3538</v>
      </c>
      <c r="B3555" s="10" t="s">
        <v>1015</v>
      </c>
      <c r="C3555" s="18" t="s">
        <v>1260</v>
      </c>
      <c r="D3555" s="9"/>
      <c r="E3555" s="9">
        <v>300</v>
      </c>
      <c r="F3555" s="10" t="s">
        <v>1066</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1.5" x14ac:dyDescent="0.25">
      <c r="A3556" s="12">
        <v>3539</v>
      </c>
      <c r="B3556" s="10" t="s">
        <v>1015</v>
      </c>
      <c r="C3556" s="18" t="s">
        <v>1260</v>
      </c>
      <c r="D3556" s="9"/>
      <c r="E3556" s="9">
        <v>300</v>
      </c>
      <c r="F3556" s="10" t="s">
        <v>1066</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1.5" x14ac:dyDescent="0.25">
      <c r="A3557" s="12">
        <v>3540</v>
      </c>
      <c r="B3557" s="10" t="s">
        <v>1015</v>
      </c>
      <c r="C3557" s="18" t="s">
        <v>1260</v>
      </c>
      <c r="D3557" s="9"/>
      <c r="E3557" s="9">
        <v>300</v>
      </c>
      <c r="F3557" s="10" t="s">
        <v>1066</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1.5" x14ac:dyDescent="0.25">
      <c r="A3558" s="12">
        <v>3541</v>
      </c>
      <c r="B3558" s="10" t="s">
        <v>1015</v>
      </c>
      <c r="C3558" s="18" t="s">
        <v>1261</v>
      </c>
      <c r="D3558" s="9"/>
      <c r="E3558" s="9">
        <v>380</v>
      </c>
      <c r="F3558" s="10" t="s">
        <v>1066</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1.5" x14ac:dyDescent="0.25">
      <c r="A3559" s="12">
        <v>3542</v>
      </c>
      <c r="B3559" s="10" t="s">
        <v>1015</v>
      </c>
      <c r="C3559" s="18" t="s">
        <v>1261</v>
      </c>
      <c r="D3559" s="9"/>
      <c r="E3559" s="9">
        <v>380</v>
      </c>
      <c r="F3559" s="10" t="s">
        <v>1066</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1.5" x14ac:dyDescent="0.25">
      <c r="A3560" s="12">
        <v>3543</v>
      </c>
      <c r="B3560" s="10" t="s">
        <v>1015</v>
      </c>
      <c r="C3560" s="18" t="s">
        <v>1261</v>
      </c>
      <c r="D3560" s="9"/>
      <c r="E3560" s="9">
        <v>380</v>
      </c>
      <c r="F3560" s="10" t="s">
        <v>1066</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1.5" x14ac:dyDescent="0.25">
      <c r="A3561" s="12">
        <v>3544</v>
      </c>
      <c r="B3561" s="10" t="s">
        <v>1015</v>
      </c>
      <c r="C3561" s="18" t="s">
        <v>1261</v>
      </c>
      <c r="D3561" s="9"/>
      <c r="E3561" s="9">
        <v>380</v>
      </c>
      <c r="F3561" s="10" t="s">
        <v>1066</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1.5" x14ac:dyDescent="0.25">
      <c r="A3562" s="12">
        <v>3545</v>
      </c>
      <c r="B3562" s="10" t="s">
        <v>1015</v>
      </c>
      <c r="C3562" s="18" t="s">
        <v>1261</v>
      </c>
      <c r="D3562" s="9"/>
      <c r="E3562" s="9">
        <v>380</v>
      </c>
      <c r="F3562" s="10" t="s">
        <v>1066</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1.5" x14ac:dyDescent="0.25">
      <c r="A3563" s="12">
        <v>3546</v>
      </c>
      <c r="B3563" s="10" t="s">
        <v>1015</v>
      </c>
      <c r="C3563" s="18" t="s">
        <v>1261</v>
      </c>
      <c r="D3563" s="9"/>
      <c r="E3563" s="9">
        <v>380</v>
      </c>
      <c r="F3563" s="10" t="s">
        <v>1066</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1.5" x14ac:dyDescent="0.25">
      <c r="A3564" s="12">
        <v>3547</v>
      </c>
      <c r="B3564" s="10" t="s">
        <v>1015</v>
      </c>
      <c r="C3564" s="18" t="s">
        <v>1261</v>
      </c>
      <c r="D3564" s="9"/>
      <c r="E3564" s="9">
        <v>380</v>
      </c>
      <c r="F3564" s="10" t="s">
        <v>1066</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1.5" x14ac:dyDescent="0.25">
      <c r="A3565" s="12">
        <v>3548</v>
      </c>
      <c r="B3565" s="10" t="s">
        <v>1015</v>
      </c>
      <c r="C3565" s="18" t="s">
        <v>1261</v>
      </c>
      <c r="D3565" s="9"/>
      <c r="E3565" s="9">
        <v>380</v>
      </c>
      <c r="F3565" s="10" t="s">
        <v>1066</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1.5" x14ac:dyDescent="0.25">
      <c r="A3566" s="12">
        <v>3549</v>
      </c>
      <c r="B3566" s="10" t="s">
        <v>1015</v>
      </c>
      <c r="C3566" s="18" t="s">
        <v>1261</v>
      </c>
      <c r="D3566" s="9"/>
      <c r="E3566" s="9">
        <v>380</v>
      </c>
      <c r="F3566" s="10" t="s">
        <v>1066</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1.5" x14ac:dyDescent="0.25">
      <c r="A3567" s="12">
        <v>3550</v>
      </c>
      <c r="B3567" s="10" t="s">
        <v>1015</v>
      </c>
      <c r="C3567" s="18" t="s">
        <v>1261</v>
      </c>
      <c r="D3567" s="9"/>
      <c r="E3567" s="9">
        <v>380</v>
      </c>
      <c r="F3567" s="10" t="s">
        <v>1066</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1.5" x14ac:dyDescent="0.25">
      <c r="A3568" s="12">
        <v>3551</v>
      </c>
      <c r="B3568" s="10" t="s">
        <v>1015</v>
      </c>
      <c r="C3568" s="18" t="s">
        <v>1261</v>
      </c>
      <c r="D3568" s="9"/>
      <c r="E3568" s="9">
        <v>380</v>
      </c>
      <c r="F3568" s="10" t="s">
        <v>1066</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1.5" x14ac:dyDescent="0.25">
      <c r="A3569" s="12">
        <v>3552</v>
      </c>
      <c r="B3569" s="10" t="s">
        <v>1015</v>
      </c>
      <c r="C3569" s="18" t="s">
        <v>1261</v>
      </c>
      <c r="D3569" s="9"/>
      <c r="E3569" s="9">
        <v>380</v>
      </c>
      <c r="F3569" s="10" t="s">
        <v>1066</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1.5" x14ac:dyDescent="0.25">
      <c r="A3570" s="12">
        <v>3553</v>
      </c>
      <c r="B3570" s="10" t="s">
        <v>1015</v>
      </c>
      <c r="C3570" s="18" t="s">
        <v>1261</v>
      </c>
      <c r="D3570" s="9"/>
      <c r="E3570" s="9">
        <v>380</v>
      </c>
      <c r="F3570" s="10" t="s">
        <v>1066</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1.5" x14ac:dyDescent="0.25">
      <c r="A3571" s="12">
        <v>3554</v>
      </c>
      <c r="B3571" s="10" t="s">
        <v>1015</v>
      </c>
      <c r="C3571" s="18" t="s">
        <v>1261</v>
      </c>
      <c r="D3571" s="9"/>
      <c r="E3571" s="9">
        <v>380</v>
      </c>
      <c r="F3571" s="10" t="s">
        <v>1066</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1.5" x14ac:dyDescent="0.25">
      <c r="A3572" s="12">
        <v>3555</v>
      </c>
      <c r="B3572" s="10" t="s">
        <v>1015</v>
      </c>
      <c r="C3572" s="18" t="s">
        <v>1261</v>
      </c>
      <c r="D3572" s="9"/>
      <c r="E3572" s="9">
        <v>380</v>
      </c>
      <c r="F3572" s="10" t="s">
        <v>1066</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1.5" x14ac:dyDescent="0.25">
      <c r="A3573" s="12">
        <v>3556</v>
      </c>
      <c r="B3573" s="10" t="s">
        <v>1015</v>
      </c>
      <c r="C3573" s="18" t="s">
        <v>1262</v>
      </c>
      <c r="D3573" s="9"/>
      <c r="E3573" s="9">
        <v>470</v>
      </c>
      <c r="F3573" s="10" t="s">
        <v>1066</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1.5" x14ac:dyDescent="0.25">
      <c r="A3574" s="12">
        <v>3557</v>
      </c>
      <c r="B3574" s="10" t="s">
        <v>1015</v>
      </c>
      <c r="C3574" s="18" t="s">
        <v>1262</v>
      </c>
      <c r="D3574" s="9"/>
      <c r="E3574" s="9">
        <v>470</v>
      </c>
      <c r="F3574" s="10" t="s">
        <v>1066</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1.5" x14ac:dyDescent="0.25">
      <c r="A3575" s="12">
        <v>3558</v>
      </c>
      <c r="B3575" s="10" t="s">
        <v>1015</v>
      </c>
      <c r="C3575" s="18" t="s">
        <v>1262</v>
      </c>
      <c r="D3575" s="9"/>
      <c r="E3575" s="9">
        <v>470</v>
      </c>
      <c r="F3575" s="10" t="s">
        <v>1066</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1.5" x14ac:dyDescent="0.25">
      <c r="A3576" s="12">
        <v>3559</v>
      </c>
      <c r="B3576" s="10" t="s">
        <v>1015</v>
      </c>
      <c r="C3576" s="18" t="s">
        <v>1262</v>
      </c>
      <c r="D3576" s="9"/>
      <c r="E3576" s="9">
        <v>470</v>
      </c>
      <c r="F3576" s="10" t="s">
        <v>1066</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1.5" x14ac:dyDescent="0.25">
      <c r="A3577" s="12">
        <v>3560</v>
      </c>
      <c r="B3577" s="10" t="s">
        <v>1015</v>
      </c>
      <c r="C3577" s="18" t="s">
        <v>1262</v>
      </c>
      <c r="D3577" s="9"/>
      <c r="E3577" s="9">
        <v>470</v>
      </c>
      <c r="F3577" s="10" t="s">
        <v>1066</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1.5" x14ac:dyDescent="0.25">
      <c r="A3578" s="12">
        <v>3561</v>
      </c>
      <c r="B3578" s="10" t="s">
        <v>1015</v>
      </c>
      <c r="C3578" s="18" t="s">
        <v>1262</v>
      </c>
      <c r="D3578" s="9"/>
      <c r="E3578" s="9">
        <v>470</v>
      </c>
      <c r="F3578" s="10" t="s">
        <v>1066</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1.5" x14ac:dyDescent="0.25">
      <c r="A3579" s="12">
        <v>3562</v>
      </c>
      <c r="B3579" s="10" t="s">
        <v>1015</v>
      </c>
      <c r="C3579" s="18" t="s">
        <v>1262</v>
      </c>
      <c r="D3579" s="9"/>
      <c r="E3579" s="9">
        <v>470</v>
      </c>
      <c r="F3579" s="10" t="s">
        <v>1066</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1.5" x14ac:dyDescent="0.25">
      <c r="A3580" s="12">
        <v>3563</v>
      </c>
      <c r="B3580" s="10" t="s">
        <v>1015</v>
      </c>
      <c r="C3580" s="18" t="s">
        <v>1262</v>
      </c>
      <c r="D3580" s="9"/>
      <c r="E3580" s="9">
        <v>470</v>
      </c>
      <c r="F3580" s="10" t="s">
        <v>1066</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1.5" x14ac:dyDescent="0.25">
      <c r="A3581" s="12">
        <v>3564</v>
      </c>
      <c r="B3581" s="10" t="s">
        <v>1015</v>
      </c>
      <c r="C3581" s="18" t="s">
        <v>1262</v>
      </c>
      <c r="D3581" s="9"/>
      <c r="E3581" s="9">
        <v>470</v>
      </c>
      <c r="F3581" s="10" t="s">
        <v>1066</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1.5" x14ac:dyDescent="0.25">
      <c r="A3582" s="12">
        <v>3565</v>
      </c>
      <c r="B3582" s="10" t="s">
        <v>1015</v>
      </c>
      <c r="C3582" s="18" t="s">
        <v>1262</v>
      </c>
      <c r="D3582" s="9"/>
      <c r="E3582" s="9">
        <v>470</v>
      </c>
      <c r="F3582" s="10" t="s">
        <v>1066</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1.5" x14ac:dyDescent="0.25">
      <c r="A3583" s="12">
        <v>3566</v>
      </c>
      <c r="B3583" s="10" t="s">
        <v>1015</v>
      </c>
      <c r="C3583" s="18" t="s">
        <v>1262</v>
      </c>
      <c r="D3583" s="9"/>
      <c r="E3583" s="9">
        <v>470</v>
      </c>
      <c r="F3583" s="10" t="s">
        <v>1066</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1.5" x14ac:dyDescent="0.25">
      <c r="A3584" s="12">
        <v>3567</v>
      </c>
      <c r="B3584" s="10" t="s">
        <v>1015</v>
      </c>
      <c r="C3584" s="18" t="s">
        <v>1262</v>
      </c>
      <c r="D3584" s="9"/>
      <c r="E3584" s="9">
        <v>470</v>
      </c>
      <c r="F3584" s="10" t="s">
        <v>1066</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1.5" x14ac:dyDescent="0.25">
      <c r="A3585" s="12">
        <v>3568</v>
      </c>
      <c r="B3585" s="10" t="s">
        <v>1015</v>
      </c>
      <c r="C3585" s="18" t="s">
        <v>1262</v>
      </c>
      <c r="D3585" s="9"/>
      <c r="E3585" s="9">
        <v>470</v>
      </c>
      <c r="F3585" s="10" t="s">
        <v>1066</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1.5" x14ac:dyDescent="0.25">
      <c r="A3586" s="12">
        <v>3569</v>
      </c>
      <c r="B3586" s="10" t="s">
        <v>1015</v>
      </c>
      <c r="C3586" s="18" t="s">
        <v>1262</v>
      </c>
      <c r="D3586" s="9"/>
      <c r="E3586" s="9">
        <v>470</v>
      </c>
      <c r="F3586" s="10" t="s">
        <v>1066</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1.5" x14ac:dyDescent="0.25">
      <c r="A3587" s="12">
        <v>3570</v>
      </c>
      <c r="B3587" s="10" t="s">
        <v>1015</v>
      </c>
      <c r="C3587" s="18" t="s">
        <v>1262</v>
      </c>
      <c r="D3587" s="9"/>
      <c r="E3587" s="9">
        <v>470</v>
      </c>
      <c r="F3587" s="10" t="s">
        <v>1066</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1.5" x14ac:dyDescent="0.25">
      <c r="A3588" s="12">
        <v>3571</v>
      </c>
      <c r="B3588" s="10" t="s">
        <v>1015</v>
      </c>
      <c r="C3588" s="18" t="s">
        <v>1263</v>
      </c>
      <c r="D3588" s="9"/>
      <c r="E3588" s="9">
        <v>499</v>
      </c>
      <c r="F3588" s="10" t="s">
        <v>1066</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1.5" x14ac:dyDescent="0.25">
      <c r="A3589" s="12">
        <v>3572</v>
      </c>
      <c r="B3589" s="10" t="s">
        <v>1015</v>
      </c>
      <c r="C3589" s="18" t="s">
        <v>1263</v>
      </c>
      <c r="D3589" s="9"/>
      <c r="E3589" s="9">
        <v>499</v>
      </c>
      <c r="F3589" s="10" t="s">
        <v>1066</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1.5" x14ac:dyDescent="0.25">
      <c r="A3590" s="12">
        <v>3573</v>
      </c>
      <c r="B3590" s="10" t="s">
        <v>1015</v>
      </c>
      <c r="C3590" s="18" t="s">
        <v>1263</v>
      </c>
      <c r="D3590" s="9"/>
      <c r="E3590" s="9">
        <v>499</v>
      </c>
      <c r="F3590" s="10" t="s">
        <v>1066</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1.5" x14ac:dyDescent="0.25">
      <c r="A3591" s="12">
        <v>3574</v>
      </c>
      <c r="B3591" s="10" t="s">
        <v>1015</v>
      </c>
      <c r="C3591" s="18" t="s">
        <v>1263</v>
      </c>
      <c r="D3591" s="9"/>
      <c r="E3591" s="9">
        <v>499</v>
      </c>
      <c r="F3591" s="10" t="s">
        <v>1066</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1.5" x14ac:dyDescent="0.25">
      <c r="A3592" s="12">
        <v>3575</v>
      </c>
      <c r="B3592" s="10" t="s">
        <v>1015</v>
      </c>
      <c r="C3592" s="18" t="s">
        <v>1263</v>
      </c>
      <c r="D3592" s="9"/>
      <c r="E3592" s="9">
        <v>499</v>
      </c>
      <c r="F3592" s="10" t="s">
        <v>1066</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1.5" x14ac:dyDescent="0.25">
      <c r="A3593" s="12">
        <v>3576</v>
      </c>
      <c r="B3593" s="10" t="s">
        <v>1015</v>
      </c>
      <c r="C3593" s="18" t="s">
        <v>1263</v>
      </c>
      <c r="D3593" s="9"/>
      <c r="E3593" s="9">
        <v>499</v>
      </c>
      <c r="F3593" s="10" t="s">
        <v>1066</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1.5" x14ac:dyDescent="0.25">
      <c r="A3594" s="12">
        <v>3577</v>
      </c>
      <c r="B3594" s="10" t="s">
        <v>1015</v>
      </c>
      <c r="C3594" s="18" t="s">
        <v>1263</v>
      </c>
      <c r="D3594" s="9"/>
      <c r="E3594" s="9">
        <v>499</v>
      </c>
      <c r="F3594" s="10" t="s">
        <v>1066</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1.5" x14ac:dyDescent="0.25">
      <c r="A3595" s="12">
        <v>3578</v>
      </c>
      <c r="B3595" s="10" t="s">
        <v>1015</v>
      </c>
      <c r="C3595" s="18" t="s">
        <v>1263</v>
      </c>
      <c r="D3595" s="9"/>
      <c r="E3595" s="9">
        <v>499</v>
      </c>
      <c r="F3595" s="10" t="s">
        <v>1066</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1.5" x14ac:dyDescent="0.25">
      <c r="A3596" s="12">
        <v>3579</v>
      </c>
      <c r="B3596" s="10" t="s">
        <v>1015</v>
      </c>
      <c r="C3596" s="18" t="s">
        <v>1263</v>
      </c>
      <c r="D3596" s="9"/>
      <c r="E3596" s="9">
        <v>499</v>
      </c>
      <c r="F3596" s="10" t="s">
        <v>1066</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1.5" x14ac:dyDescent="0.25">
      <c r="A3597" s="12">
        <v>3580</v>
      </c>
      <c r="B3597" s="10" t="s">
        <v>1015</v>
      </c>
      <c r="C3597" s="18" t="s">
        <v>1263</v>
      </c>
      <c r="D3597" s="9"/>
      <c r="E3597" s="9">
        <v>499</v>
      </c>
      <c r="F3597" s="10" t="s">
        <v>1066</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1.5" x14ac:dyDescent="0.25">
      <c r="A3598" s="12">
        <v>3581</v>
      </c>
      <c r="B3598" s="10" t="s">
        <v>1015</v>
      </c>
      <c r="C3598" s="18" t="s">
        <v>1263</v>
      </c>
      <c r="D3598" s="9"/>
      <c r="E3598" s="9">
        <v>499</v>
      </c>
      <c r="F3598" s="10" t="s">
        <v>1066</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1.5" x14ac:dyDescent="0.25">
      <c r="A3599" s="12">
        <v>3582</v>
      </c>
      <c r="B3599" s="10" t="s">
        <v>1015</v>
      </c>
      <c r="C3599" s="18" t="s">
        <v>1263</v>
      </c>
      <c r="D3599" s="9"/>
      <c r="E3599" s="9">
        <v>499</v>
      </c>
      <c r="F3599" s="10" t="s">
        <v>1066</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1.5" x14ac:dyDescent="0.25">
      <c r="A3600" s="12">
        <v>3583</v>
      </c>
      <c r="B3600" s="10" t="s">
        <v>1015</v>
      </c>
      <c r="C3600" s="18" t="s">
        <v>1263</v>
      </c>
      <c r="D3600" s="9"/>
      <c r="E3600" s="9">
        <v>499</v>
      </c>
      <c r="F3600" s="10" t="s">
        <v>1066</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1.5" x14ac:dyDescent="0.25">
      <c r="A3601" s="12">
        <v>3584</v>
      </c>
      <c r="B3601" s="10" t="s">
        <v>1015</v>
      </c>
      <c r="C3601" s="18" t="s">
        <v>1263</v>
      </c>
      <c r="D3601" s="9"/>
      <c r="E3601" s="9">
        <v>499</v>
      </c>
      <c r="F3601" s="10" t="s">
        <v>1066</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1.5" x14ac:dyDescent="0.25">
      <c r="A3602" s="12">
        <v>3585</v>
      </c>
      <c r="B3602" s="10" t="s">
        <v>1015</v>
      </c>
      <c r="C3602" s="18" t="s">
        <v>1263</v>
      </c>
      <c r="D3602" s="9"/>
      <c r="E3602" s="9">
        <v>499</v>
      </c>
      <c r="F3602" s="10" t="s">
        <v>1066</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1.5" x14ac:dyDescent="0.25">
      <c r="A3603" s="12">
        <v>3586</v>
      </c>
      <c r="B3603" s="10" t="s">
        <v>1015</v>
      </c>
      <c r="C3603" s="18" t="s">
        <v>1264</v>
      </c>
      <c r="D3603" s="9"/>
      <c r="E3603" s="9">
        <v>807</v>
      </c>
      <c r="F3603" s="10" t="s">
        <v>1066</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1.5" x14ac:dyDescent="0.25">
      <c r="A3604" s="12">
        <v>3587</v>
      </c>
      <c r="B3604" s="10" t="s">
        <v>1015</v>
      </c>
      <c r="C3604" s="18" t="s">
        <v>1264</v>
      </c>
      <c r="D3604" s="9"/>
      <c r="E3604" s="9">
        <v>807</v>
      </c>
      <c r="F3604" s="10" t="s">
        <v>1066</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1.5" x14ac:dyDescent="0.25">
      <c r="A3605" s="12">
        <v>3588</v>
      </c>
      <c r="B3605" s="10" t="s">
        <v>1015</v>
      </c>
      <c r="C3605" s="18" t="s">
        <v>1264</v>
      </c>
      <c r="D3605" s="9"/>
      <c r="E3605" s="9">
        <v>807</v>
      </c>
      <c r="F3605" s="10" t="s">
        <v>1066</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1.5" x14ac:dyDescent="0.25">
      <c r="A3606" s="12">
        <v>3589</v>
      </c>
      <c r="B3606" s="10" t="s">
        <v>1015</v>
      </c>
      <c r="C3606" s="18" t="s">
        <v>1264</v>
      </c>
      <c r="D3606" s="9"/>
      <c r="E3606" s="9">
        <v>807</v>
      </c>
      <c r="F3606" s="10" t="s">
        <v>1066</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1.5" x14ac:dyDescent="0.25">
      <c r="A3607" s="12">
        <v>3590</v>
      </c>
      <c r="B3607" s="10" t="s">
        <v>1015</v>
      </c>
      <c r="C3607" s="18" t="s">
        <v>1264</v>
      </c>
      <c r="D3607" s="9"/>
      <c r="E3607" s="9">
        <v>807</v>
      </c>
      <c r="F3607" s="10" t="s">
        <v>1066</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1.5" x14ac:dyDescent="0.25">
      <c r="A3608" s="12">
        <v>3591</v>
      </c>
      <c r="B3608" s="10" t="s">
        <v>1015</v>
      </c>
      <c r="C3608" s="18" t="s">
        <v>1264</v>
      </c>
      <c r="D3608" s="9"/>
      <c r="E3608" s="9">
        <v>807</v>
      </c>
      <c r="F3608" s="10" t="s">
        <v>1066</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1.5" x14ac:dyDescent="0.25">
      <c r="A3609" s="12">
        <v>3592</v>
      </c>
      <c r="B3609" s="10" t="s">
        <v>1015</v>
      </c>
      <c r="C3609" s="18" t="s">
        <v>1264</v>
      </c>
      <c r="D3609" s="9"/>
      <c r="E3609" s="9">
        <v>807</v>
      </c>
      <c r="F3609" s="10" t="s">
        <v>1066</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1.5" x14ac:dyDescent="0.25">
      <c r="A3610" s="12">
        <v>3593</v>
      </c>
      <c r="B3610" s="10" t="s">
        <v>1015</v>
      </c>
      <c r="C3610" s="18" t="s">
        <v>1264</v>
      </c>
      <c r="D3610" s="9"/>
      <c r="E3610" s="9">
        <v>807</v>
      </c>
      <c r="F3610" s="10" t="s">
        <v>1066</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1.5" x14ac:dyDescent="0.25">
      <c r="A3611" s="12">
        <v>3594</v>
      </c>
      <c r="B3611" s="10" t="s">
        <v>1015</v>
      </c>
      <c r="C3611" s="18" t="s">
        <v>1264</v>
      </c>
      <c r="D3611" s="9"/>
      <c r="E3611" s="9">
        <v>807</v>
      </c>
      <c r="F3611" s="10" t="s">
        <v>1066</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1.5" x14ac:dyDescent="0.25">
      <c r="A3612" s="12">
        <v>3595</v>
      </c>
      <c r="B3612" s="10" t="s">
        <v>1015</v>
      </c>
      <c r="C3612" s="18" t="s">
        <v>1264</v>
      </c>
      <c r="D3612" s="9"/>
      <c r="E3612" s="9">
        <v>807</v>
      </c>
      <c r="F3612" s="10" t="s">
        <v>1066</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1.5" x14ac:dyDescent="0.25">
      <c r="A3613" s="12">
        <v>3596</v>
      </c>
      <c r="B3613" s="10" t="s">
        <v>1015</v>
      </c>
      <c r="C3613" s="18" t="s">
        <v>1264</v>
      </c>
      <c r="D3613" s="9"/>
      <c r="E3613" s="9">
        <v>807</v>
      </c>
      <c r="F3613" s="10" t="s">
        <v>1066</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1.5" x14ac:dyDescent="0.25">
      <c r="A3614" s="12">
        <v>3597</v>
      </c>
      <c r="B3614" s="10" t="s">
        <v>1015</v>
      </c>
      <c r="C3614" s="18" t="s">
        <v>1264</v>
      </c>
      <c r="D3614" s="9"/>
      <c r="E3614" s="9">
        <v>807</v>
      </c>
      <c r="F3614" s="10" t="s">
        <v>1066</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1.5" x14ac:dyDescent="0.25">
      <c r="A3615" s="12">
        <v>3598</v>
      </c>
      <c r="B3615" s="10" t="s">
        <v>1015</v>
      </c>
      <c r="C3615" s="18" t="s">
        <v>1264</v>
      </c>
      <c r="D3615" s="9"/>
      <c r="E3615" s="9">
        <v>807</v>
      </c>
      <c r="F3615" s="10" t="s">
        <v>1066</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1.5" x14ac:dyDescent="0.25">
      <c r="A3616" s="12">
        <v>3599</v>
      </c>
      <c r="B3616" s="10" t="s">
        <v>1015</v>
      </c>
      <c r="C3616" s="18" t="s">
        <v>1264</v>
      </c>
      <c r="D3616" s="9"/>
      <c r="E3616" s="9">
        <v>807</v>
      </c>
      <c r="F3616" s="10" t="s">
        <v>1066</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1.5" x14ac:dyDescent="0.25">
      <c r="A3617" s="12">
        <v>3600</v>
      </c>
      <c r="B3617" s="10" t="s">
        <v>1015</v>
      </c>
      <c r="C3617" s="18" t="s">
        <v>1264</v>
      </c>
      <c r="D3617" s="9"/>
      <c r="E3617" s="9">
        <v>807</v>
      </c>
      <c r="F3617" s="10" t="s">
        <v>1066</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1.5" x14ac:dyDescent="0.25">
      <c r="A3618" s="12">
        <v>3601</v>
      </c>
      <c r="B3618" s="10" t="s">
        <v>1015</v>
      </c>
      <c r="C3618" s="18" t="s">
        <v>1265</v>
      </c>
      <c r="D3618" s="9"/>
      <c r="E3618" s="9">
        <v>620</v>
      </c>
      <c r="F3618" s="10" t="s">
        <v>1066</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1.5" x14ac:dyDescent="0.25">
      <c r="A3619" s="12">
        <v>3602</v>
      </c>
      <c r="B3619" s="10" t="s">
        <v>1015</v>
      </c>
      <c r="C3619" s="18" t="s">
        <v>1265</v>
      </c>
      <c r="D3619" s="9"/>
      <c r="E3619" s="9">
        <v>620</v>
      </c>
      <c r="F3619" s="10" t="s">
        <v>1066</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1.5" x14ac:dyDescent="0.25">
      <c r="A3620" s="12">
        <v>3603</v>
      </c>
      <c r="B3620" s="10" t="s">
        <v>1015</v>
      </c>
      <c r="C3620" s="18" t="s">
        <v>1265</v>
      </c>
      <c r="D3620" s="9"/>
      <c r="E3620" s="9">
        <v>620</v>
      </c>
      <c r="F3620" s="10" t="s">
        <v>1066</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1.5" x14ac:dyDescent="0.25">
      <c r="A3621" s="12">
        <v>3604</v>
      </c>
      <c r="B3621" s="10" t="s">
        <v>1015</v>
      </c>
      <c r="C3621" s="18" t="s">
        <v>1265</v>
      </c>
      <c r="D3621" s="9"/>
      <c r="E3621" s="9">
        <v>620</v>
      </c>
      <c r="F3621" s="10" t="s">
        <v>1066</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1.5" x14ac:dyDescent="0.25">
      <c r="A3622" s="12">
        <v>3605</v>
      </c>
      <c r="B3622" s="10" t="s">
        <v>1015</v>
      </c>
      <c r="C3622" s="18" t="s">
        <v>1265</v>
      </c>
      <c r="D3622" s="9"/>
      <c r="E3622" s="9">
        <v>620</v>
      </c>
      <c r="F3622" s="10" t="s">
        <v>1066</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1.5" x14ac:dyDescent="0.25">
      <c r="A3623" s="12">
        <v>3606</v>
      </c>
      <c r="B3623" s="10" t="s">
        <v>1015</v>
      </c>
      <c r="C3623" s="18" t="s">
        <v>1265</v>
      </c>
      <c r="D3623" s="9"/>
      <c r="E3623" s="9">
        <v>620</v>
      </c>
      <c r="F3623" s="10" t="s">
        <v>1066</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1.5" x14ac:dyDescent="0.25">
      <c r="A3624" s="12">
        <v>3607</v>
      </c>
      <c r="B3624" s="10" t="s">
        <v>1015</v>
      </c>
      <c r="C3624" s="18" t="s">
        <v>1265</v>
      </c>
      <c r="D3624" s="9"/>
      <c r="E3624" s="9">
        <v>620</v>
      </c>
      <c r="F3624" s="10" t="s">
        <v>1066</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1.5" x14ac:dyDescent="0.25">
      <c r="A3625" s="12">
        <v>3608</v>
      </c>
      <c r="B3625" s="10" t="s">
        <v>1015</v>
      </c>
      <c r="C3625" s="18" t="s">
        <v>1265</v>
      </c>
      <c r="D3625" s="9"/>
      <c r="E3625" s="9">
        <v>620</v>
      </c>
      <c r="F3625" s="10" t="s">
        <v>1066</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1.5" x14ac:dyDescent="0.25">
      <c r="A3626" s="12">
        <v>3609</v>
      </c>
      <c r="B3626" s="10" t="s">
        <v>1015</v>
      </c>
      <c r="C3626" s="18" t="s">
        <v>1265</v>
      </c>
      <c r="D3626" s="9"/>
      <c r="E3626" s="9">
        <v>620</v>
      </c>
      <c r="F3626" s="10" t="s">
        <v>1066</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1.5" x14ac:dyDescent="0.25">
      <c r="A3627" s="12">
        <v>3610</v>
      </c>
      <c r="B3627" s="10" t="s">
        <v>1015</v>
      </c>
      <c r="C3627" s="18" t="s">
        <v>1265</v>
      </c>
      <c r="D3627" s="9"/>
      <c r="E3627" s="9">
        <v>620</v>
      </c>
      <c r="F3627" s="10" t="s">
        <v>1066</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1.5" x14ac:dyDescent="0.25">
      <c r="A3628" s="12">
        <v>3611</v>
      </c>
      <c r="B3628" s="10" t="s">
        <v>1015</v>
      </c>
      <c r="C3628" s="18" t="s">
        <v>1265</v>
      </c>
      <c r="D3628" s="9"/>
      <c r="E3628" s="9">
        <v>620</v>
      </c>
      <c r="F3628" s="10" t="s">
        <v>1066</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1.5" x14ac:dyDescent="0.25">
      <c r="A3629" s="12">
        <v>3612</v>
      </c>
      <c r="B3629" s="10" t="s">
        <v>1015</v>
      </c>
      <c r="C3629" s="18" t="s">
        <v>1265</v>
      </c>
      <c r="D3629" s="9"/>
      <c r="E3629" s="9">
        <v>620</v>
      </c>
      <c r="F3629" s="10" t="s">
        <v>1066</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1.5" x14ac:dyDescent="0.25">
      <c r="A3630" s="12">
        <v>3613</v>
      </c>
      <c r="B3630" s="10" t="s">
        <v>1015</v>
      </c>
      <c r="C3630" s="18" t="s">
        <v>1265</v>
      </c>
      <c r="D3630" s="9"/>
      <c r="E3630" s="9">
        <v>620</v>
      </c>
      <c r="F3630" s="10" t="s">
        <v>1066</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1.5" x14ac:dyDescent="0.25">
      <c r="A3631" s="12">
        <v>3614</v>
      </c>
      <c r="B3631" s="10" t="s">
        <v>1015</v>
      </c>
      <c r="C3631" s="18" t="s">
        <v>1265</v>
      </c>
      <c r="D3631" s="9"/>
      <c r="E3631" s="9">
        <v>620</v>
      </c>
      <c r="F3631" s="10" t="s">
        <v>1066</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1.5" x14ac:dyDescent="0.25">
      <c r="A3632" s="12">
        <v>3615</v>
      </c>
      <c r="B3632" s="10" t="s">
        <v>1015</v>
      </c>
      <c r="C3632" s="18" t="s">
        <v>1265</v>
      </c>
      <c r="D3632" s="9"/>
      <c r="E3632" s="9">
        <v>620</v>
      </c>
      <c r="F3632" s="10" t="s">
        <v>1066</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1.5" x14ac:dyDescent="0.25">
      <c r="A3633" s="12">
        <v>3616</v>
      </c>
      <c r="B3633" s="10" t="s">
        <v>1015</v>
      </c>
      <c r="C3633" s="18" t="s">
        <v>1266</v>
      </c>
      <c r="D3633" s="9">
        <v>25</v>
      </c>
      <c r="E3633" s="9">
        <v>688</v>
      </c>
      <c r="F3633" s="10" t="s">
        <v>1066</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1.5" x14ac:dyDescent="0.25">
      <c r="A3634" s="12">
        <v>3617</v>
      </c>
      <c r="B3634" s="10" t="s">
        <v>1015</v>
      </c>
      <c r="C3634" s="18" t="s">
        <v>1266</v>
      </c>
      <c r="D3634" s="9">
        <v>25</v>
      </c>
      <c r="E3634" s="9">
        <v>688</v>
      </c>
      <c r="F3634" s="10" t="s">
        <v>1066</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1.5" x14ac:dyDescent="0.25">
      <c r="A3635" s="12">
        <v>3618</v>
      </c>
      <c r="B3635" s="10" t="s">
        <v>1015</v>
      </c>
      <c r="C3635" s="18" t="s">
        <v>1266</v>
      </c>
      <c r="D3635" s="9">
        <v>25</v>
      </c>
      <c r="E3635" s="9">
        <v>688</v>
      </c>
      <c r="F3635" s="10" t="s">
        <v>1066</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1.5" x14ac:dyDescent="0.25">
      <c r="A3636" s="12">
        <v>3619</v>
      </c>
      <c r="B3636" s="10" t="s">
        <v>1015</v>
      </c>
      <c r="C3636" s="18" t="s">
        <v>1266</v>
      </c>
      <c r="D3636" s="9">
        <v>25</v>
      </c>
      <c r="E3636" s="9">
        <v>688</v>
      </c>
      <c r="F3636" s="10" t="s">
        <v>1066</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1.5" x14ac:dyDescent="0.25">
      <c r="A3637" s="12">
        <v>3620</v>
      </c>
      <c r="B3637" s="10" t="s">
        <v>1015</v>
      </c>
      <c r="C3637" s="18" t="s">
        <v>1266</v>
      </c>
      <c r="D3637" s="9">
        <v>25</v>
      </c>
      <c r="E3637" s="9">
        <v>688</v>
      </c>
      <c r="F3637" s="10" t="s">
        <v>1066</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1.5" x14ac:dyDescent="0.25">
      <c r="A3638" s="12">
        <v>3621</v>
      </c>
      <c r="B3638" s="10" t="s">
        <v>1015</v>
      </c>
      <c r="C3638" s="18" t="s">
        <v>1266</v>
      </c>
      <c r="D3638" s="9">
        <v>25</v>
      </c>
      <c r="E3638" s="9">
        <v>688</v>
      </c>
      <c r="F3638" s="10" t="s">
        <v>1066</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1.5" x14ac:dyDescent="0.25">
      <c r="A3639" s="12">
        <v>3622</v>
      </c>
      <c r="B3639" s="10" t="s">
        <v>1015</v>
      </c>
      <c r="C3639" s="18" t="s">
        <v>1266</v>
      </c>
      <c r="D3639" s="9">
        <v>25</v>
      </c>
      <c r="E3639" s="9">
        <v>688</v>
      </c>
      <c r="F3639" s="10" t="s">
        <v>1066</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1.5" x14ac:dyDescent="0.25">
      <c r="A3640" s="12">
        <v>3623</v>
      </c>
      <c r="B3640" s="10" t="s">
        <v>1015</v>
      </c>
      <c r="C3640" s="18" t="s">
        <v>1266</v>
      </c>
      <c r="D3640" s="9">
        <v>25</v>
      </c>
      <c r="E3640" s="9">
        <v>688</v>
      </c>
      <c r="F3640" s="10" t="s">
        <v>1066</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1.5" x14ac:dyDescent="0.25">
      <c r="A3641" s="12">
        <v>3624</v>
      </c>
      <c r="B3641" s="10" t="s">
        <v>1015</v>
      </c>
      <c r="C3641" s="18" t="s">
        <v>1266</v>
      </c>
      <c r="D3641" s="9">
        <v>25</v>
      </c>
      <c r="E3641" s="9">
        <v>688</v>
      </c>
      <c r="F3641" s="10" t="s">
        <v>1066</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1.5" x14ac:dyDescent="0.25">
      <c r="A3642" s="12">
        <v>3625</v>
      </c>
      <c r="B3642" s="10" t="s">
        <v>1015</v>
      </c>
      <c r="C3642" s="18" t="s">
        <v>1266</v>
      </c>
      <c r="D3642" s="9">
        <v>25</v>
      </c>
      <c r="E3642" s="9">
        <v>688</v>
      </c>
      <c r="F3642" s="10" t="s">
        <v>1066</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1.5" x14ac:dyDescent="0.25">
      <c r="A3643" s="12">
        <v>3626</v>
      </c>
      <c r="B3643" s="10" t="s">
        <v>1015</v>
      </c>
      <c r="C3643" s="18" t="s">
        <v>1266</v>
      </c>
      <c r="D3643" s="9">
        <v>25</v>
      </c>
      <c r="E3643" s="9">
        <v>688</v>
      </c>
      <c r="F3643" s="10" t="s">
        <v>1066</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1.5" x14ac:dyDescent="0.25">
      <c r="A3644" s="12">
        <v>3627</v>
      </c>
      <c r="B3644" s="10" t="s">
        <v>1015</v>
      </c>
      <c r="C3644" s="18" t="s">
        <v>1266</v>
      </c>
      <c r="D3644" s="9">
        <v>25</v>
      </c>
      <c r="E3644" s="9">
        <v>688</v>
      </c>
      <c r="F3644" s="10" t="s">
        <v>1066</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1.5" x14ac:dyDescent="0.25">
      <c r="A3645" s="12">
        <v>3628</v>
      </c>
      <c r="B3645" s="10" t="s">
        <v>1015</v>
      </c>
      <c r="C3645" s="18" t="s">
        <v>1266</v>
      </c>
      <c r="D3645" s="9">
        <v>25</v>
      </c>
      <c r="E3645" s="9">
        <v>688</v>
      </c>
      <c r="F3645" s="10" t="s">
        <v>1066</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1.5" x14ac:dyDescent="0.25">
      <c r="A3646" s="12">
        <v>3629</v>
      </c>
      <c r="B3646" s="10" t="s">
        <v>1015</v>
      </c>
      <c r="C3646" s="18" t="s">
        <v>1266</v>
      </c>
      <c r="D3646" s="9">
        <v>25</v>
      </c>
      <c r="E3646" s="9">
        <v>688</v>
      </c>
      <c r="F3646" s="10" t="s">
        <v>1066</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1.5" x14ac:dyDescent="0.25">
      <c r="A3647" s="12">
        <v>3630</v>
      </c>
      <c r="B3647" s="10" t="s">
        <v>1015</v>
      </c>
      <c r="C3647" s="18" t="s">
        <v>1266</v>
      </c>
      <c r="D3647" s="9">
        <v>25</v>
      </c>
      <c r="E3647" s="9">
        <v>688</v>
      </c>
      <c r="F3647" s="10" t="s">
        <v>1066</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1.5" x14ac:dyDescent="0.25">
      <c r="A3648" s="12">
        <v>3631</v>
      </c>
      <c r="B3648" s="10" t="s">
        <v>1015</v>
      </c>
      <c r="C3648" s="18" t="s">
        <v>1267</v>
      </c>
      <c r="D3648" s="9"/>
      <c r="E3648" s="9">
        <v>705</v>
      </c>
      <c r="F3648" s="10" t="s">
        <v>1066</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1.5" x14ac:dyDescent="0.25">
      <c r="A3649" s="12">
        <v>3632</v>
      </c>
      <c r="B3649" s="10" t="s">
        <v>1015</v>
      </c>
      <c r="C3649" s="18" t="s">
        <v>1267</v>
      </c>
      <c r="D3649" s="9"/>
      <c r="E3649" s="9">
        <v>705</v>
      </c>
      <c r="F3649" s="10" t="s">
        <v>1066</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1.5" x14ac:dyDescent="0.25">
      <c r="A3650" s="12">
        <v>3633</v>
      </c>
      <c r="B3650" s="10" t="s">
        <v>1015</v>
      </c>
      <c r="C3650" s="18" t="s">
        <v>1267</v>
      </c>
      <c r="D3650" s="9"/>
      <c r="E3650" s="9">
        <v>705</v>
      </c>
      <c r="F3650" s="10" t="s">
        <v>1066</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1.5" x14ac:dyDescent="0.25">
      <c r="A3651" s="12">
        <v>3634</v>
      </c>
      <c r="B3651" s="10" t="s">
        <v>1015</v>
      </c>
      <c r="C3651" s="18" t="s">
        <v>1267</v>
      </c>
      <c r="D3651" s="9"/>
      <c r="E3651" s="9">
        <v>705</v>
      </c>
      <c r="F3651" s="10" t="s">
        <v>1066</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1.5" x14ac:dyDescent="0.25">
      <c r="A3652" s="12">
        <v>3635</v>
      </c>
      <c r="B3652" s="10" t="s">
        <v>1015</v>
      </c>
      <c r="C3652" s="18" t="s">
        <v>1267</v>
      </c>
      <c r="D3652" s="9"/>
      <c r="E3652" s="9">
        <v>705</v>
      </c>
      <c r="F3652" s="10" t="s">
        <v>1066</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1.5" x14ac:dyDescent="0.25">
      <c r="A3653" s="12">
        <v>3636</v>
      </c>
      <c r="B3653" s="10" t="s">
        <v>1015</v>
      </c>
      <c r="C3653" s="18" t="s">
        <v>1267</v>
      </c>
      <c r="D3653" s="9"/>
      <c r="E3653" s="9">
        <v>705</v>
      </c>
      <c r="F3653" s="10" t="s">
        <v>1066</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1.5" x14ac:dyDescent="0.25">
      <c r="A3654" s="12">
        <v>3637</v>
      </c>
      <c r="B3654" s="10" t="s">
        <v>1015</v>
      </c>
      <c r="C3654" s="18" t="s">
        <v>1267</v>
      </c>
      <c r="D3654" s="9"/>
      <c r="E3654" s="9">
        <v>705</v>
      </c>
      <c r="F3654" s="10" t="s">
        <v>1066</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1.5" x14ac:dyDescent="0.25">
      <c r="A3655" s="12">
        <v>3638</v>
      </c>
      <c r="B3655" s="10" t="s">
        <v>1015</v>
      </c>
      <c r="C3655" s="18" t="s">
        <v>1267</v>
      </c>
      <c r="D3655" s="9"/>
      <c r="E3655" s="9">
        <v>705</v>
      </c>
      <c r="F3655" s="10" t="s">
        <v>1066</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1.5" x14ac:dyDescent="0.25">
      <c r="A3656" s="12">
        <v>3639</v>
      </c>
      <c r="B3656" s="10" t="s">
        <v>1015</v>
      </c>
      <c r="C3656" s="18" t="s">
        <v>1267</v>
      </c>
      <c r="D3656" s="9"/>
      <c r="E3656" s="9">
        <v>705</v>
      </c>
      <c r="F3656" s="10" t="s">
        <v>1066</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1.5" x14ac:dyDescent="0.25">
      <c r="A3657" s="12">
        <v>3640</v>
      </c>
      <c r="B3657" s="10" t="s">
        <v>1015</v>
      </c>
      <c r="C3657" s="18" t="s">
        <v>1267</v>
      </c>
      <c r="D3657" s="9"/>
      <c r="E3657" s="9">
        <v>705</v>
      </c>
      <c r="F3657" s="10" t="s">
        <v>1066</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1.5" x14ac:dyDescent="0.25">
      <c r="A3658" s="12">
        <v>3641</v>
      </c>
      <c r="B3658" s="10" t="s">
        <v>1015</v>
      </c>
      <c r="C3658" s="18" t="s">
        <v>1267</v>
      </c>
      <c r="D3658" s="9"/>
      <c r="E3658" s="9">
        <v>705</v>
      </c>
      <c r="F3658" s="10" t="s">
        <v>1066</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1.5" x14ac:dyDescent="0.25">
      <c r="A3659" s="12">
        <v>3642</v>
      </c>
      <c r="B3659" s="10" t="s">
        <v>1015</v>
      </c>
      <c r="C3659" s="18" t="s">
        <v>1267</v>
      </c>
      <c r="D3659" s="9"/>
      <c r="E3659" s="9">
        <v>705</v>
      </c>
      <c r="F3659" s="10" t="s">
        <v>1066</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1.5" x14ac:dyDescent="0.25">
      <c r="A3660" s="12">
        <v>3643</v>
      </c>
      <c r="B3660" s="10" t="s">
        <v>1015</v>
      </c>
      <c r="C3660" s="18" t="s">
        <v>1267</v>
      </c>
      <c r="D3660" s="9"/>
      <c r="E3660" s="9">
        <v>705</v>
      </c>
      <c r="F3660" s="10" t="s">
        <v>1066</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1.5" x14ac:dyDescent="0.25">
      <c r="A3661" s="12">
        <v>3644</v>
      </c>
      <c r="B3661" s="10" t="s">
        <v>1015</v>
      </c>
      <c r="C3661" s="18" t="s">
        <v>1267</v>
      </c>
      <c r="D3661" s="9"/>
      <c r="E3661" s="9">
        <v>705</v>
      </c>
      <c r="F3661" s="10" t="s">
        <v>1066</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1.5" x14ac:dyDescent="0.25">
      <c r="A3662" s="12">
        <v>3645</v>
      </c>
      <c r="B3662" s="10" t="s">
        <v>1015</v>
      </c>
      <c r="C3662" s="18" t="s">
        <v>1267</v>
      </c>
      <c r="D3662" s="9"/>
      <c r="E3662" s="9">
        <v>705</v>
      </c>
      <c r="F3662" s="10" t="s">
        <v>1066</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1.5" x14ac:dyDescent="0.25">
      <c r="A3663" s="12">
        <v>3646</v>
      </c>
      <c r="B3663" s="10" t="s">
        <v>1015</v>
      </c>
      <c r="C3663" s="18" t="s">
        <v>1268</v>
      </c>
      <c r="D3663" s="9">
        <v>26</v>
      </c>
      <c r="E3663" s="9">
        <v>724</v>
      </c>
      <c r="F3663" s="10" t="s">
        <v>1066</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1.5" x14ac:dyDescent="0.25">
      <c r="A3664" s="12">
        <v>3647</v>
      </c>
      <c r="B3664" s="10" t="s">
        <v>1015</v>
      </c>
      <c r="C3664" s="18" t="s">
        <v>1268</v>
      </c>
      <c r="D3664" s="9">
        <v>26</v>
      </c>
      <c r="E3664" s="9">
        <v>724</v>
      </c>
      <c r="F3664" s="10" t="s">
        <v>1066</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1.5" x14ac:dyDescent="0.25">
      <c r="A3665" s="12">
        <v>3648</v>
      </c>
      <c r="B3665" s="10" t="s">
        <v>1015</v>
      </c>
      <c r="C3665" s="18" t="s">
        <v>1268</v>
      </c>
      <c r="D3665" s="9">
        <v>26</v>
      </c>
      <c r="E3665" s="9">
        <v>724</v>
      </c>
      <c r="F3665" s="10" t="s">
        <v>1066</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1.5" x14ac:dyDescent="0.25">
      <c r="A3666" s="12">
        <v>3649</v>
      </c>
      <c r="B3666" s="10" t="s">
        <v>1015</v>
      </c>
      <c r="C3666" s="18" t="s">
        <v>1268</v>
      </c>
      <c r="D3666" s="9">
        <v>26</v>
      </c>
      <c r="E3666" s="9">
        <v>724</v>
      </c>
      <c r="F3666" s="10" t="s">
        <v>1066</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1.5" x14ac:dyDescent="0.25">
      <c r="A3667" s="12">
        <v>3650</v>
      </c>
      <c r="B3667" s="10" t="s">
        <v>1015</v>
      </c>
      <c r="C3667" s="18" t="s">
        <v>1268</v>
      </c>
      <c r="D3667" s="9">
        <v>26</v>
      </c>
      <c r="E3667" s="9">
        <v>724</v>
      </c>
      <c r="F3667" s="10" t="s">
        <v>1066</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1.5" x14ac:dyDescent="0.25">
      <c r="A3668" s="12">
        <v>3651</v>
      </c>
      <c r="B3668" s="10" t="s">
        <v>1015</v>
      </c>
      <c r="C3668" s="18" t="s">
        <v>1268</v>
      </c>
      <c r="D3668" s="9">
        <v>26</v>
      </c>
      <c r="E3668" s="9">
        <v>724</v>
      </c>
      <c r="F3668" s="10" t="s">
        <v>1066</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1.5" x14ac:dyDescent="0.25">
      <c r="A3669" s="12">
        <v>3652</v>
      </c>
      <c r="B3669" s="10" t="s">
        <v>1015</v>
      </c>
      <c r="C3669" s="18" t="s">
        <v>1268</v>
      </c>
      <c r="D3669" s="9">
        <v>26</v>
      </c>
      <c r="E3669" s="9">
        <v>724</v>
      </c>
      <c r="F3669" s="10" t="s">
        <v>1066</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1.5" x14ac:dyDescent="0.25">
      <c r="A3670" s="12">
        <v>3653</v>
      </c>
      <c r="B3670" s="10" t="s">
        <v>1015</v>
      </c>
      <c r="C3670" s="18" t="s">
        <v>1268</v>
      </c>
      <c r="D3670" s="9">
        <v>26</v>
      </c>
      <c r="E3670" s="9">
        <v>724</v>
      </c>
      <c r="F3670" s="10" t="s">
        <v>1066</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1.5" x14ac:dyDescent="0.25">
      <c r="A3671" s="12">
        <v>3654</v>
      </c>
      <c r="B3671" s="10" t="s">
        <v>1015</v>
      </c>
      <c r="C3671" s="18" t="s">
        <v>1268</v>
      </c>
      <c r="D3671" s="9">
        <v>26</v>
      </c>
      <c r="E3671" s="9">
        <v>724</v>
      </c>
      <c r="F3671" s="10" t="s">
        <v>1066</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1.5" x14ac:dyDescent="0.25">
      <c r="A3672" s="12">
        <v>3655</v>
      </c>
      <c r="B3672" s="10" t="s">
        <v>1015</v>
      </c>
      <c r="C3672" s="18" t="s">
        <v>1268</v>
      </c>
      <c r="D3672" s="9">
        <v>26</v>
      </c>
      <c r="E3672" s="9">
        <v>724</v>
      </c>
      <c r="F3672" s="10" t="s">
        <v>1066</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1.5" x14ac:dyDescent="0.25">
      <c r="A3673" s="12">
        <v>3656</v>
      </c>
      <c r="B3673" s="10" t="s">
        <v>1015</v>
      </c>
      <c r="C3673" s="18" t="s">
        <v>1268</v>
      </c>
      <c r="D3673" s="9">
        <v>26</v>
      </c>
      <c r="E3673" s="9">
        <v>724</v>
      </c>
      <c r="F3673" s="10" t="s">
        <v>1066</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1.5" x14ac:dyDescent="0.25">
      <c r="A3674" s="12">
        <v>3657</v>
      </c>
      <c r="B3674" s="10" t="s">
        <v>1015</v>
      </c>
      <c r="C3674" s="18" t="s">
        <v>1268</v>
      </c>
      <c r="D3674" s="9">
        <v>26</v>
      </c>
      <c r="E3674" s="9">
        <v>724</v>
      </c>
      <c r="F3674" s="10" t="s">
        <v>1066</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1.5" x14ac:dyDescent="0.25">
      <c r="A3675" s="12">
        <v>3658</v>
      </c>
      <c r="B3675" s="10" t="s">
        <v>1015</v>
      </c>
      <c r="C3675" s="18" t="s">
        <v>1268</v>
      </c>
      <c r="D3675" s="9">
        <v>26</v>
      </c>
      <c r="E3675" s="9">
        <v>724</v>
      </c>
      <c r="F3675" s="10" t="s">
        <v>1066</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1.5" x14ac:dyDescent="0.25">
      <c r="A3676" s="12">
        <v>3659</v>
      </c>
      <c r="B3676" s="10" t="s">
        <v>1015</v>
      </c>
      <c r="C3676" s="18" t="s">
        <v>1268</v>
      </c>
      <c r="D3676" s="9">
        <v>26</v>
      </c>
      <c r="E3676" s="9">
        <v>724</v>
      </c>
      <c r="F3676" s="10" t="s">
        <v>1066</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1.5" x14ac:dyDescent="0.25">
      <c r="A3677" s="12">
        <v>3660</v>
      </c>
      <c r="B3677" s="10" t="s">
        <v>1015</v>
      </c>
      <c r="C3677" s="18" t="s">
        <v>1268</v>
      </c>
      <c r="D3677" s="9">
        <v>26</v>
      </c>
      <c r="E3677" s="9">
        <v>724</v>
      </c>
      <c r="F3677" s="10" t="s">
        <v>1066</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1.5" x14ac:dyDescent="0.25">
      <c r="A3678" s="23">
        <v>3661</v>
      </c>
      <c r="B3678" s="21" t="s">
        <v>1015</v>
      </c>
      <c r="C3678" s="22" t="s">
        <v>1269</v>
      </c>
      <c r="D3678" s="20"/>
      <c r="E3678" s="20">
        <v>926</v>
      </c>
      <c r="F3678" s="21" t="s">
        <v>1065</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1.5" x14ac:dyDescent="0.25">
      <c r="A3679" s="23">
        <v>3662</v>
      </c>
      <c r="B3679" s="21" t="s">
        <v>1015</v>
      </c>
      <c r="C3679" s="22" t="s">
        <v>1269</v>
      </c>
      <c r="D3679" s="20"/>
      <c r="E3679" s="20">
        <v>926</v>
      </c>
      <c r="F3679" s="21" t="s">
        <v>1065</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1.5" x14ac:dyDescent="0.25">
      <c r="A3680" s="23">
        <v>3663</v>
      </c>
      <c r="B3680" s="21" t="s">
        <v>1015</v>
      </c>
      <c r="C3680" s="22" t="s">
        <v>1269</v>
      </c>
      <c r="D3680" s="20"/>
      <c r="E3680" s="20">
        <v>926</v>
      </c>
      <c r="F3680" s="21" t="s">
        <v>1065</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1.5" x14ac:dyDescent="0.25">
      <c r="A3681" s="23">
        <v>3664</v>
      </c>
      <c r="B3681" s="21" t="s">
        <v>1015</v>
      </c>
      <c r="C3681" s="22" t="s">
        <v>1269</v>
      </c>
      <c r="D3681" s="20"/>
      <c r="E3681" s="20">
        <v>926</v>
      </c>
      <c r="F3681" s="21" t="s">
        <v>1065</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1.5" x14ac:dyDescent="0.25">
      <c r="A3682" s="23">
        <v>3665</v>
      </c>
      <c r="B3682" s="21" t="s">
        <v>1015</v>
      </c>
      <c r="C3682" s="22" t="s">
        <v>1269</v>
      </c>
      <c r="D3682" s="20"/>
      <c r="E3682" s="20">
        <v>926</v>
      </c>
      <c r="F3682" s="21" t="s">
        <v>1065</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1.5" x14ac:dyDescent="0.25">
      <c r="A3683" s="23">
        <v>3666</v>
      </c>
      <c r="B3683" s="21" t="s">
        <v>1015</v>
      </c>
      <c r="C3683" s="22" t="s">
        <v>1269</v>
      </c>
      <c r="D3683" s="20"/>
      <c r="E3683" s="20">
        <v>926</v>
      </c>
      <c r="F3683" s="21" t="s">
        <v>1065</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1.5" x14ac:dyDescent="0.25">
      <c r="A3684" s="23">
        <v>3667</v>
      </c>
      <c r="B3684" s="21" t="s">
        <v>1015</v>
      </c>
      <c r="C3684" s="22" t="s">
        <v>1269</v>
      </c>
      <c r="D3684" s="20"/>
      <c r="E3684" s="20">
        <v>926</v>
      </c>
      <c r="F3684" s="21" t="s">
        <v>1065</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1.5" x14ac:dyDescent="0.25">
      <c r="A3685" s="23">
        <v>3668</v>
      </c>
      <c r="B3685" s="21" t="s">
        <v>1015</v>
      </c>
      <c r="C3685" s="22" t="s">
        <v>1269</v>
      </c>
      <c r="D3685" s="20"/>
      <c r="E3685" s="20">
        <v>926</v>
      </c>
      <c r="F3685" s="21" t="s">
        <v>1065</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1.5" x14ac:dyDescent="0.25">
      <c r="A3686" s="23">
        <v>3669</v>
      </c>
      <c r="B3686" s="21" t="s">
        <v>1015</v>
      </c>
      <c r="C3686" s="22" t="s">
        <v>1269</v>
      </c>
      <c r="D3686" s="20"/>
      <c r="E3686" s="20">
        <v>926</v>
      </c>
      <c r="F3686" s="21" t="s">
        <v>1065</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1.5" x14ac:dyDescent="0.25">
      <c r="A3687" s="23">
        <v>3670</v>
      </c>
      <c r="B3687" s="21" t="s">
        <v>1015</v>
      </c>
      <c r="C3687" s="22" t="s">
        <v>1269</v>
      </c>
      <c r="D3687" s="20"/>
      <c r="E3687" s="20">
        <v>926</v>
      </c>
      <c r="F3687" s="21" t="s">
        <v>1065</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1.5" x14ac:dyDescent="0.25">
      <c r="A3688" s="23">
        <v>3671</v>
      </c>
      <c r="B3688" s="21" t="s">
        <v>1015</v>
      </c>
      <c r="C3688" s="22" t="s">
        <v>1269</v>
      </c>
      <c r="D3688" s="20"/>
      <c r="E3688" s="20">
        <v>926</v>
      </c>
      <c r="F3688" s="21" t="s">
        <v>1065</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1.5" x14ac:dyDescent="0.25">
      <c r="A3689" s="23">
        <v>3672</v>
      </c>
      <c r="B3689" s="21" t="s">
        <v>1015</v>
      </c>
      <c r="C3689" s="22" t="s">
        <v>1269</v>
      </c>
      <c r="D3689" s="20"/>
      <c r="E3689" s="20">
        <v>926</v>
      </c>
      <c r="F3689" s="21" t="s">
        <v>1065</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1.5" x14ac:dyDescent="0.25">
      <c r="A3690" s="23">
        <v>3673</v>
      </c>
      <c r="B3690" s="21" t="s">
        <v>1015</v>
      </c>
      <c r="C3690" s="22" t="s">
        <v>1269</v>
      </c>
      <c r="D3690" s="20"/>
      <c r="E3690" s="20">
        <v>926</v>
      </c>
      <c r="F3690" s="21" t="s">
        <v>1065</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1.5" x14ac:dyDescent="0.25">
      <c r="A3691" s="23">
        <v>3674</v>
      </c>
      <c r="B3691" s="21" t="s">
        <v>1015</v>
      </c>
      <c r="C3691" s="22" t="s">
        <v>1269</v>
      </c>
      <c r="D3691" s="20"/>
      <c r="E3691" s="20">
        <v>926</v>
      </c>
      <c r="F3691" s="21" t="s">
        <v>1065</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1.5" x14ac:dyDescent="0.25">
      <c r="A3692" s="23">
        <v>3675</v>
      </c>
      <c r="B3692" s="21" t="s">
        <v>1015</v>
      </c>
      <c r="C3692" s="22" t="s">
        <v>1269</v>
      </c>
      <c r="D3692" s="20"/>
      <c r="E3692" s="20">
        <v>926</v>
      </c>
      <c r="F3692" s="21" t="s">
        <v>1065</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1.5" x14ac:dyDescent="0.25">
      <c r="A3693" s="12">
        <v>3676</v>
      </c>
      <c r="B3693" s="10" t="s">
        <v>1015</v>
      </c>
      <c r="C3693" s="18" t="s">
        <v>1270</v>
      </c>
      <c r="D3693" s="9"/>
      <c r="E3693" s="9">
        <v>40</v>
      </c>
      <c r="F3693" s="10" t="s">
        <v>1066</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1.5" x14ac:dyDescent="0.25">
      <c r="A3694" s="12">
        <v>3677</v>
      </c>
      <c r="B3694" s="10" t="s">
        <v>1015</v>
      </c>
      <c r="C3694" s="18" t="s">
        <v>1270</v>
      </c>
      <c r="D3694" s="9"/>
      <c r="E3694" s="9">
        <v>40</v>
      </c>
      <c r="F3694" s="10" t="s">
        <v>1066</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1.5" x14ac:dyDescent="0.25">
      <c r="A3695" s="12">
        <v>3678</v>
      </c>
      <c r="B3695" s="10" t="s">
        <v>1015</v>
      </c>
      <c r="C3695" s="18" t="s">
        <v>1270</v>
      </c>
      <c r="D3695" s="9"/>
      <c r="E3695" s="9">
        <v>40</v>
      </c>
      <c r="F3695" s="10" t="s">
        <v>1066</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1.5" x14ac:dyDescent="0.25">
      <c r="A3696" s="12">
        <v>3679</v>
      </c>
      <c r="B3696" s="10" t="s">
        <v>1015</v>
      </c>
      <c r="C3696" s="18" t="s">
        <v>1270</v>
      </c>
      <c r="D3696" s="9"/>
      <c r="E3696" s="9">
        <v>40</v>
      </c>
      <c r="F3696" s="10" t="s">
        <v>1066</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1.5" x14ac:dyDescent="0.25">
      <c r="A3697" s="12">
        <v>3680</v>
      </c>
      <c r="B3697" s="10" t="s">
        <v>1015</v>
      </c>
      <c r="C3697" s="18" t="s">
        <v>1270</v>
      </c>
      <c r="D3697" s="9"/>
      <c r="E3697" s="9">
        <v>40</v>
      </c>
      <c r="F3697" s="10" t="s">
        <v>1066</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1.5" x14ac:dyDescent="0.25">
      <c r="A3698" s="12">
        <v>3681</v>
      </c>
      <c r="B3698" s="10" t="s">
        <v>1015</v>
      </c>
      <c r="C3698" s="18" t="s">
        <v>1270</v>
      </c>
      <c r="D3698" s="9"/>
      <c r="E3698" s="9">
        <v>40</v>
      </c>
      <c r="F3698" s="10" t="s">
        <v>1066</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1.5" x14ac:dyDescent="0.25">
      <c r="A3699" s="12">
        <v>3682</v>
      </c>
      <c r="B3699" s="10" t="s">
        <v>1015</v>
      </c>
      <c r="C3699" s="18" t="s">
        <v>1270</v>
      </c>
      <c r="D3699" s="9"/>
      <c r="E3699" s="9">
        <v>40</v>
      </c>
      <c r="F3699" s="10" t="s">
        <v>1066</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1.5" x14ac:dyDescent="0.25">
      <c r="A3700" s="12">
        <v>3683</v>
      </c>
      <c r="B3700" s="10" t="s">
        <v>1015</v>
      </c>
      <c r="C3700" s="18" t="s">
        <v>1270</v>
      </c>
      <c r="D3700" s="9"/>
      <c r="E3700" s="9">
        <v>40</v>
      </c>
      <c r="F3700" s="10" t="s">
        <v>1066</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1.5" x14ac:dyDescent="0.25">
      <c r="A3701" s="12">
        <v>3684</v>
      </c>
      <c r="B3701" s="10" t="s">
        <v>1015</v>
      </c>
      <c r="C3701" s="18" t="s">
        <v>1270</v>
      </c>
      <c r="D3701" s="9"/>
      <c r="E3701" s="9">
        <v>40</v>
      </c>
      <c r="F3701" s="10" t="s">
        <v>1066</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1.5" x14ac:dyDescent="0.25">
      <c r="A3702" s="12">
        <v>3685</v>
      </c>
      <c r="B3702" s="10" t="s">
        <v>1015</v>
      </c>
      <c r="C3702" s="18" t="s">
        <v>1270</v>
      </c>
      <c r="D3702" s="9"/>
      <c r="E3702" s="9">
        <v>40</v>
      </c>
      <c r="F3702" s="10" t="s">
        <v>1066</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1.5" x14ac:dyDescent="0.25">
      <c r="A3703" s="12">
        <v>3686</v>
      </c>
      <c r="B3703" s="10" t="s">
        <v>1015</v>
      </c>
      <c r="C3703" s="18" t="s">
        <v>1270</v>
      </c>
      <c r="D3703" s="9"/>
      <c r="E3703" s="9">
        <v>40</v>
      </c>
      <c r="F3703" s="10" t="s">
        <v>1066</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1.5" x14ac:dyDescent="0.25">
      <c r="A3704" s="12">
        <v>3687</v>
      </c>
      <c r="B3704" s="10" t="s">
        <v>1015</v>
      </c>
      <c r="C3704" s="18" t="s">
        <v>1270</v>
      </c>
      <c r="D3704" s="9"/>
      <c r="E3704" s="9">
        <v>40</v>
      </c>
      <c r="F3704" s="10" t="s">
        <v>1066</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1.5" x14ac:dyDescent="0.25">
      <c r="A3705" s="12">
        <v>3688</v>
      </c>
      <c r="B3705" s="10" t="s">
        <v>1015</v>
      </c>
      <c r="C3705" s="18" t="s">
        <v>1270</v>
      </c>
      <c r="D3705" s="9"/>
      <c r="E3705" s="9">
        <v>40</v>
      </c>
      <c r="F3705" s="10" t="s">
        <v>1066</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1.5" x14ac:dyDescent="0.25">
      <c r="A3706" s="12">
        <v>3689</v>
      </c>
      <c r="B3706" s="10" t="s">
        <v>1015</v>
      </c>
      <c r="C3706" s="18" t="s">
        <v>1270</v>
      </c>
      <c r="D3706" s="9"/>
      <c r="E3706" s="9">
        <v>40</v>
      </c>
      <c r="F3706" s="10" t="s">
        <v>1066</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1.5" x14ac:dyDescent="0.25">
      <c r="A3707" s="12">
        <v>3690</v>
      </c>
      <c r="B3707" s="10" t="s">
        <v>1015</v>
      </c>
      <c r="C3707" s="18" t="s">
        <v>1270</v>
      </c>
      <c r="D3707" s="9"/>
      <c r="E3707" s="9">
        <v>40</v>
      </c>
      <c r="F3707" s="10" t="s">
        <v>1066</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1.5" x14ac:dyDescent="0.25">
      <c r="A3708" s="12">
        <v>3691</v>
      </c>
      <c r="B3708" s="10" t="s">
        <v>1015</v>
      </c>
      <c r="C3708" s="18" t="s">
        <v>1271</v>
      </c>
      <c r="D3708" s="9"/>
      <c r="E3708" s="9">
        <v>56</v>
      </c>
      <c r="F3708" s="10" t="s">
        <v>1066</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1.5" x14ac:dyDescent="0.25">
      <c r="A3709" s="12">
        <v>3692</v>
      </c>
      <c r="B3709" s="10" t="s">
        <v>1015</v>
      </c>
      <c r="C3709" s="18" t="s">
        <v>1271</v>
      </c>
      <c r="D3709" s="9"/>
      <c r="E3709" s="9">
        <v>56</v>
      </c>
      <c r="F3709" s="10" t="s">
        <v>1066</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1.5" x14ac:dyDescent="0.25">
      <c r="A3710" s="12">
        <v>3693</v>
      </c>
      <c r="B3710" s="10" t="s">
        <v>1015</v>
      </c>
      <c r="C3710" s="18" t="s">
        <v>1271</v>
      </c>
      <c r="D3710" s="9"/>
      <c r="E3710" s="9">
        <v>56</v>
      </c>
      <c r="F3710" s="10" t="s">
        <v>1066</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1.5" x14ac:dyDescent="0.25">
      <c r="A3711" s="12">
        <v>3694</v>
      </c>
      <c r="B3711" s="10" t="s">
        <v>1015</v>
      </c>
      <c r="C3711" s="18" t="s">
        <v>1271</v>
      </c>
      <c r="D3711" s="9"/>
      <c r="E3711" s="9">
        <v>56</v>
      </c>
      <c r="F3711" s="10" t="s">
        <v>1066</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1.5" x14ac:dyDescent="0.25">
      <c r="A3712" s="12">
        <v>3695</v>
      </c>
      <c r="B3712" s="10" t="s">
        <v>1015</v>
      </c>
      <c r="C3712" s="18" t="s">
        <v>1271</v>
      </c>
      <c r="D3712" s="9"/>
      <c r="E3712" s="9">
        <v>56</v>
      </c>
      <c r="F3712" s="10" t="s">
        <v>1066</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1.5" x14ac:dyDescent="0.25">
      <c r="A3713" s="12">
        <v>3696</v>
      </c>
      <c r="B3713" s="10" t="s">
        <v>1015</v>
      </c>
      <c r="C3713" s="18" t="s">
        <v>1271</v>
      </c>
      <c r="D3713" s="9"/>
      <c r="E3713" s="9">
        <v>56</v>
      </c>
      <c r="F3713" s="10" t="s">
        <v>1066</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1.5" x14ac:dyDescent="0.25">
      <c r="A3714" s="12">
        <v>3697</v>
      </c>
      <c r="B3714" s="10" t="s">
        <v>1015</v>
      </c>
      <c r="C3714" s="18" t="s">
        <v>1271</v>
      </c>
      <c r="D3714" s="9"/>
      <c r="E3714" s="9">
        <v>56</v>
      </c>
      <c r="F3714" s="10" t="s">
        <v>1066</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1.5" x14ac:dyDescent="0.25">
      <c r="A3715" s="12">
        <v>3698</v>
      </c>
      <c r="B3715" s="10" t="s">
        <v>1015</v>
      </c>
      <c r="C3715" s="18" t="s">
        <v>1271</v>
      </c>
      <c r="D3715" s="9"/>
      <c r="E3715" s="9">
        <v>56</v>
      </c>
      <c r="F3715" s="10" t="s">
        <v>1066</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1.5" x14ac:dyDescent="0.25">
      <c r="A3716" s="12">
        <v>3699</v>
      </c>
      <c r="B3716" s="10" t="s">
        <v>1015</v>
      </c>
      <c r="C3716" s="18" t="s">
        <v>1271</v>
      </c>
      <c r="D3716" s="9"/>
      <c r="E3716" s="9">
        <v>56</v>
      </c>
      <c r="F3716" s="10" t="s">
        <v>1066</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1.5" x14ac:dyDescent="0.25">
      <c r="A3717" s="12">
        <v>3700</v>
      </c>
      <c r="B3717" s="10" t="s">
        <v>1015</v>
      </c>
      <c r="C3717" s="18" t="s">
        <v>1271</v>
      </c>
      <c r="D3717" s="9"/>
      <c r="E3717" s="9">
        <v>56</v>
      </c>
      <c r="F3717" s="10" t="s">
        <v>1066</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1.5" x14ac:dyDescent="0.25">
      <c r="A3718" s="12">
        <v>3701</v>
      </c>
      <c r="B3718" s="10" t="s">
        <v>1015</v>
      </c>
      <c r="C3718" s="18" t="s">
        <v>1271</v>
      </c>
      <c r="D3718" s="9"/>
      <c r="E3718" s="9">
        <v>56</v>
      </c>
      <c r="F3718" s="10" t="s">
        <v>1066</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1.5" x14ac:dyDescent="0.25">
      <c r="A3719" s="12">
        <v>3702</v>
      </c>
      <c r="B3719" s="10" t="s">
        <v>1015</v>
      </c>
      <c r="C3719" s="18" t="s">
        <v>1271</v>
      </c>
      <c r="D3719" s="9"/>
      <c r="E3719" s="9">
        <v>56</v>
      </c>
      <c r="F3719" s="10" t="s">
        <v>1066</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1.5" x14ac:dyDescent="0.25">
      <c r="A3720" s="12">
        <v>3703</v>
      </c>
      <c r="B3720" s="10" t="s">
        <v>1015</v>
      </c>
      <c r="C3720" s="18" t="s">
        <v>1271</v>
      </c>
      <c r="D3720" s="9"/>
      <c r="E3720" s="9">
        <v>56</v>
      </c>
      <c r="F3720" s="10" t="s">
        <v>1066</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1.5" x14ac:dyDescent="0.25">
      <c r="A3721" s="12">
        <v>3704</v>
      </c>
      <c r="B3721" s="10" t="s">
        <v>1015</v>
      </c>
      <c r="C3721" s="18" t="s">
        <v>1271</v>
      </c>
      <c r="D3721" s="9"/>
      <c r="E3721" s="9">
        <v>56</v>
      </c>
      <c r="F3721" s="10" t="s">
        <v>1066</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1.5" x14ac:dyDescent="0.25">
      <c r="A3722" s="12">
        <v>3705</v>
      </c>
      <c r="B3722" s="10" t="s">
        <v>1015</v>
      </c>
      <c r="C3722" s="18" t="s">
        <v>1271</v>
      </c>
      <c r="D3722" s="9"/>
      <c r="E3722" s="9">
        <v>56</v>
      </c>
      <c r="F3722" s="10" t="s">
        <v>1066</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1.5" x14ac:dyDescent="0.25">
      <c r="A3723" s="12">
        <v>3706</v>
      </c>
      <c r="B3723" s="10" t="s">
        <v>1015</v>
      </c>
      <c r="C3723" s="18" t="s">
        <v>1272</v>
      </c>
      <c r="D3723" s="9">
        <v>27</v>
      </c>
      <c r="E3723" s="9">
        <v>250</v>
      </c>
      <c r="F3723" s="10" t="s">
        <v>1066</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1.5" x14ac:dyDescent="0.25">
      <c r="A3724" s="12">
        <v>3707</v>
      </c>
      <c r="B3724" s="10" t="s">
        <v>1015</v>
      </c>
      <c r="C3724" s="18" t="s">
        <v>1272</v>
      </c>
      <c r="D3724" s="9">
        <v>27</v>
      </c>
      <c r="E3724" s="9">
        <v>250</v>
      </c>
      <c r="F3724" s="10" t="s">
        <v>1066</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1.5" x14ac:dyDescent="0.25">
      <c r="A3725" s="12">
        <v>3708</v>
      </c>
      <c r="B3725" s="10" t="s">
        <v>1015</v>
      </c>
      <c r="C3725" s="18" t="s">
        <v>1272</v>
      </c>
      <c r="D3725" s="9">
        <v>27</v>
      </c>
      <c r="E3725" s="9">
        <v>250</v>
      </c>
      <c r="F3725" s="10" t="s">
        <v>1066</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1.5" x14ac:dyDescent="0.25">
      <c r="A3726" s="12">
        <v>3709</v>
      </c>
      <c r="B3726" s="10" t="s">
        <v>1015</v>
      </c>
      <c r="C3726" s="18" t="s">
        <v>1272</v>
      </c>
      <c r="D3726" s="9">
        <v>27</v>
      </c>
      <c r="E3726" s="9">
        <v>250</v>
      </c>
      <c r="F3726" s="10" t="s">
        <v>1066</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1.5" x14ac:dyDescent="0.25">
      <c r="A3727" s="12">
        <v>3710</v>
      </c>
      <c r="B3727" s="10" t="s">
        <v>1015</v>
      </c>
      <c r="C3727" s="18" t="s">
        <v>1272</v>
      </c>
      <c r="D3727" s="9">
        <v>27</v>
      </c>
      <c r="E3727" s="9">
        <v>250</v>
      </c>
      <c r="F3727" s="10" t="s">
        <v>1066</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1.5" x14ac:dyDescent="0.25">
      <c r="A3728" s="12">
        <v>3711</v>
      </c>
      <c r="B3728" s="10" t="s">
        <v>1015</v>
      </c>
      <c r="C3728" s="18" t="s">
        <v>1272</v>
      </c>
      <c r="D3728" s="9">
        <v>27</v>
      </c>
      <c r="E3728" s="9">
        <v>250</v>
      </c>
      <c r="F3728" s="10" t="s">
        <v>1066</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1.5" x14ac:dyDescent="0.25">
      <c r="A3729" s="12">
        <v>3712</v>
      </c>
      <c r="B3729" s="10" t="s">
        <v>1015</v>
      </c>
      <c r="C3729" s="18" t="s">
        <v>1272</v>
      </c>
      <c r="D3729" s="9">
        <v>27</v>
      </c>
      <c r="E3729" s="9">
        <v>250</v>
      </c>
      <c r="F3729" s="10" t="s">
        <v>1066</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1.5" x14ac:dyDescent="0.25">
      <c r="A3730" s="12">
        <v>3713</v>
      </c>
      <c r="B3730" s="10" t="s">
        <v>1015</v>
      </c>
      <c r="C3730" s="18" t="s">
        <v>1272</v>
      </c>
      <c r="D3730" s="9">
        <v>27</v>
      </c>
      <c r="E3730" s="9">
        <v>250</v>
      </c>
      <c r="F3730" s="10" t="s">
        <v>1066</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1.5" x14ac:dyDescent="0.25">
      <c r="A3731" s="12">
        <v>3714</v>
      </c>
      <c r="B3731" s="10" t="s">
        <v>1015</v>
      </c>
      <c r="C3731" s="18" t="s">
        <v>1272</v>
      </c>
      <c r="D3731" s="9">
        <v>27</v>
      </c>
      <c r="E3731" s="9">
        <v>250</v>
      </c>
      <c r="F3731" s="10" t="s">
        <v>1066</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1.5" x14ac:dyDescent="0.25">
      <c r="A3732" s="12">
        <v>3715</v>
      </c>
      <c r="B3732" s="10" t="s">
        <v>1015</v>
      </c>
      <c r="C3732" s="18" t="s">
        <v>1272</v>
      </c>
      <c r="D3732" s="9">
        <v>27</v>
      </c>
      <c r="E3732" s="9">
        <v>250</v>
      </c>
      <c r="F3732" s="10" t="s">
        <v>1066</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1.5" x14ac:dyDescent="0.25">
      <c r="A3733" s="12">
        <v>3716</v>
      </c>
      <c r="B3733" s="10" t="s">
        <v>1015</v>
      </c>
      <c r="C3733" s="18" t="s">
        <v>1272</v>
      </c>
      <c r="D3733" s="9">
        <v>27</v>
      </c>
      <c r="E3733" s="9">
        <v>250</v>
      </c>
      <c r="F3733" s="10" t="s">
        <v>1066</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1.5" x14ac:dyDescent="0.25">
      <c r="A3734" s="12">
        <v>3717</v>
      </c>
      <c r="B3734" s="10" t="s">
        <v>1015</v>
      </c>
      <c r="C3734" s="18" t="s">
        <v>1272</v>
      </c>
      <c r="D3734" s="9">
        <v>27</v>
      </c>
      <c r="E3734" s="9">
        <v>250</v>
      </c>
      <c r="F3734" s="10" t="s">
        <v>1066</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1.5" x14ac:dyDescent="0.25">
      <c r="A3735" s="12">
        <v>3718</v>
      </c>
      <c r="B3735" s="10" t="s">
        <v>1015</v>
      </c>
      <c r="C3735" s="18" t="s">
        <v>1272</v>
      </c>
      <c r="D3735" s="9">
        <v>27</v>
      </c>
      <c r="E3735" s="9">
        <v>250</v>
      </c>
      <c r="F3735" s="10" t="s">
        <v>1066</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1.5" x14ac:dyDescent="0.25">
      <c r="A3736" s="12">
        <v>3719</v>
      </c>
      <c r="B3736" s="10" t="s">
        <v>1015</v>
      </c>
      <c r="C3736" s="18" t="s">
        <v>1272</v>
      </c>
      <c r="D3736" s="9">
        <v>27</v>
      </c>
      <c r="E3736" s="9">
        <v>250</v>
      </c>
      <c r="F3736" s="10" t="s">
        <v>1066</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1.5" x14ac:dyDescent="0.25">
      <c r="A3737" s="12">
        <v>3720</v>
      </c>
      <c r="B3737" s="10" t="s">
        <v>1015</v>
      </c>
      <c r="C3737" s="18" t="s">
        <v>1272</v>
      </c>
      <c r="D3737" s="9">
        <v>27</v>
      </c>
      <c r="E3737" s="9">
        <v>250</v>
      </c>
      <c r="F3737" s="10" t="s">
        <v>1066</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1.5" x14ac:dyDescent="0.25">
      <c r="A3738" s="12">
        <v>3721</v>
      </c>
      <c r="B3738" s="10" t="s">
        <v>1015</v>
      </c>
      <c r="C3738" s="18" t="s">
        <v>1273</v>
      </c>
      <c r="D3738" s="9"/>
      <c r="E3738" s="9">
        <v>276</v>
      </c>
      <c r="F3738" s="10" t="s">
        <v>1066</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1.5" x14ac:dyDescent="0.25">
      <c r="A3739" s="12">
        <v>3722</v>
      </c>
      <c r="B3739" s="10" t="s">
        <v>1015</v>
      </c>
      <c r="C3739" s="18" t="s">
        <v>1273</v>
      </c>
      <c r="D3739" s="9"/>
      <c r="E3739" s="9">
        <v>276</v>
      </c>
      <c r="F3739" s="10" t="s">
        <v>1066</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1.5" x14ac:dyDescent="0.25">
      <c r="A3740" s="12">
        <v>3723</v>
      </c>
      <c r="B3740" s="10" t="s">
        <v>1015</v>
      </c>
      <c r="C3740" s="18" t="s">
        <v>1273</v>
      </c>
      <c r="D3740" s="9"/>
      <c r="E3740" s="9">
        <v>276</v>
      </c>
      <c r="F3740" s="10" t="s">
        <v>1066</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1.5" x14ac:dyDescent="0.25">
      <c r="A3741" s="12">
        <v>3724</v>
      </c>
      <c r="B3741" s="10" t="s">
        <v>1015</v>
      </c>
      <c r="C3741" s="18" t="s">
        <v>1273</v>
      </c>
      <c r="D3741" s="9"/>
      <c r="E3741" s="9">
        <v>276</v>
      </c>
      <c r="F3741" s="10" t="s">
        <v>1066</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1.5" x14ac:dyDescent="0.25">
      <c r="A3742" s="12">
        <v>3725</v>
      </c>
      <c r="B3742" s="10" t="s">
        <v>1015</v>
      </c>
      <c r="C3742" s="18" t="s">
        <v>1273</v>
      </c>
      <c r="D3742" s="9"/>
      <c r="E3742" s="9">
        <v>276</v>
      </c>
      <c r="F3742" s="10" t="s">
        <v>1066</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1.5" x14ac:dyDescent="0.25">
      <c r="A3743" s="12">
        <v>3726</v>
      </c>
      <c r="B3743" s="10" t="s">
        <v>1015</v>
      </c>
      <c r="C3743" s="18" t="s">
        <v>1273</v>
      </c>
      <c r="D3743" s="9"/>
      <c r="E3743" s="9">
        <v>276</v>
      </c>
      <c r="F3743" s="10" t="s">
        <v>1066</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1.5" x14ac:dyDescent="0.25">
      <c r="A3744" s="12">
        <v>3727</v>
      </c>
      <c r="B3744" s="10" t="s">
        <v>1015</v>
      </c>
      <c r="C3744" s="18" t="s">
        <v>1273</v>
      </c>
      <c r="D3744" s="9"/>
      <c r="E3744" s="9">
        <v>276</v>
      </c>
      <c r="F3744" s="10" t="s">
        <v>1066</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1.5" x14ac:dyDescent="0.25">
      <c r="A3745" s="12">
        <v>3728</v>
      </c>
      <c r="B3745" s="10" t="s">
        <v>1015</v>
      </c>
      <c r="C3745" s="18" t="s">
        <v>1273</v>
      </c>
      <c r="D3745" s="9"/>
      <c r="E3745" s="9">
        <v>276</v>
      </c>
      <c r="F3745" s="10" t="s">
        <v>1066</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1.5" x14ac:dyDescent="0.25">
      <c r="A3746" s="12">
        <v>3729</v>
      </c>
      <c r="B3746" s="10" t="s">
        <v>1015</v>
      </c>
      <c r="C3746" s="18" t="s">
        <v>1273</v>
      </c>
      <c r="D3746" s="9"/>
      <c r="E3746" s="9">
        <v>276</v>
      </c>
      <c r="F3746" s="10" t="s">
        <v>1066</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1.5" x14ac:dyDescent="0.25">
      <c r="A3747" s="12">
        <v>3730</v>
      </c>
      <c r="B3747" s="10" t="s">
        <v>1015</v>
      </c>
      <c r="C3747" s="18" t="s">
        <v>1273</v>
      </c>
      <c r="D3747" s="9"/>
      <c r="E3747" s="9">
        <v>276</v>
      </c>
      <c r="F3747" s="10" t="s">
        <v>1066</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1.5" x14ac:dyDescent="0.25">
      <c r="A3748" s="12">
        <v>3731</v>
      </c>
      <c r="B3748" s="10" t="s">
        <v>1015</v>
      </c>
      <c r="C3748" s="18" t="s">
        <v>1273</v>
      </c>
      <c r="D3748" s="9"/>
      <c r="E3748" s="9">
        <v>276</v>
      </c>
      <c r="F3748" s="10" t="s">
        <v>1066</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1.5" x14ac:dyDescent="0.25">
      <c r="A3749" s="12">
        <v>3732</v>
      </c>
      <c r="B3749" s="10" t="s">
        <v>1015</v>
      </c>
      <c r="C3749" s="18" t="s">
        <v>1273</v>
      </c>
      <c r="D3749" s="9"/>
      <c r="E3749" s="9">
        <v>276</v>
      </c>
      <c r="F3749" s="10" t="s">
        <v>1066</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1.5" x14ac:dyDescent="0.25">
      <c r="A3750" s="12">
        <v>3733</v>
      </c>
      <c r="B3750" s="10" t="s">
        <v>1015</v>
      </c>
      <c r="C3750" s="18" t="s">
        <v>1273</v>
      </c>
      <c r="D3750" s="9"/>
      <c r="E3750" s="9">
        <v>276</v>
      </c>
      <c r="F3750" s="10" t="s">
        <v>1066</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1.5" x14ac:dyDescent="0.25">
      <c r="A3751" s="12">
        <v>3734</v>
      </c>
      <c r="B3751" s="10" t="s">
        <v>1015</v>
      </c>
      <c r="C3751" s="18" t="s">
        <v>1273</v>
      </c>
      <c r="D3751" s="9"/>
      <c r="E3751" s="9">
        <v>276</v>
      </c>
      <c r="F3751" s="10" t="s">
        <v>1066</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1.5" x14ac:dyDescent="0.25">
      <c r="A3752" s="12">
        <v>3735</v>
      </c>
      <c r="B3752" s="10" t="s">
        <v>1015</v>
      </c>
      <c r="C3752" s="18" t="s">
        <v>1273</v>
      </c>
      <c r="D3752" s="9"/>
      <c r="E3752" s="9">
        <v>276</v>
      </c>
      <c r="F3752" s="10" t="s">
        <v>1066</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1.5" x14ac:dyDescent="0.25">
      <c r="A3753" s="12">
        <v>3736</v>
      </c>
      <c r="B3753" s="10" t="s">
        <v>1015</v>
      </c>
      <c r="C3753" s="18" t="s">
        <v>1274</v>
      </c>
      <c r="D3753" s="9"/>
      <c r="E3753" s="9">
        <v>442</v>
      </c>
      <c r="F3753" s="10" t="s">
        <v>1066</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1.5" x14ac:dyDescent="0.25">
      <c r="A3754" s="12">
        <v>3737</v>
      </c>
      <c r="B3754" s="10" t="s">
        <v>1015</v>
      </c>
      <c r="C3754" s="18" t="s">
        <v>1274</v>
      </c>
      <c r="D3754" s="9"/>
      <c r="E3754" s="9">
        <v>442</v>
      </c>
      <c r="F3754" s="10" t="s">
        <v>1066</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1.5" x14ac:dyDescent="0.25">
      <c r="A3755" s="12">
        <v>3738</v>
      </c>
      <c r="B3755" s="10" t="s">
        <v>1015</v>
      </c>
      <c r="C3755" s="18" t="s">
        <v>1274</v>
      </c>
      <c r="D3755" s="9"/>
      <c r="E3755" s="9">
        <v>442</v>
      </c>
      <c r="F3755" s="10" t="s">
        <v>1066</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1.5" x14ac:dyDescent="0.25">
      <c r="A3756" s="12">
        <v>3739</v>
      </c>
      <c r="B3756" s="10" t="s">
        <v>1015</v>
      </c>
      <c r="C3756" s="18" t="s">
        <v>1274</v>
      </c>
      <c r="D3756" s="9"/>
      <c r="E3756" s="9">
        <v>442</v>
      </c>
      <c r="F3756" s="10" t="s">
        <v>1066</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1.5" x14ac:dyDescent="0.25">
      <c r="A3757" s="12">
        <v>3740</v>
      </c>
      <c r="B3757" s="10" t="s">
        <v>1015</v>
      </c>
      <c r="C3757" s="18" t="s">
        <v>1274</v>
      </c>
      <c r="D3757" s="9"/>
      <c r="E3757" s="9">
        <v>442</v>
      </c>
      <c r="F3757" s="10" t="s">
        <v>1066</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1.5" x14ac:dyDescent="0.25">
      <c r="A3758" s="12">
        <v>3741</v>
      </c>
      <c r="B3758" s="10" t="s">
        <v>1015</v>
      </c>
      <c r="C3758" s="18" t="s">
        <v>1274</v>
      </c>
      <c r="D3758" s="9"/>
      <c r="E3758" s="9">
        <v>442</v>
      </c>
      <c r="F3758" s="10" t="s">
        <v>1066</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1.5" x14ac:dyDescent="0.25">
      <c r="A3759" s="12">
        <v>3742</v>
      </c>
      <c r="B3759" s="10" t="s">
        <v>1015</v>
      </c>
      <c r="C3759" s="18" t="s">
        <v>1274</v>
      </c>
      <c r="D3759" s="9"/>
      <c r="E3759" s="9">
        <v>442</v>
      </c>
      <c r="F3759" s="10" t="s">
        <v>1066</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1.5" x14ac:dyDescent="0.25">
      <c r="A3760" s="12">
        <v>3743</v>
      </c>
      <c r="B3760" s="10" t="s">
        <v>1015</v>
      </c>
      <c r="C3760" s="18" t="s">
        <v>1274</v>
      </c>
      <c r="D3760" s="9"/>
      <c r="E3760" s="9">
        <v>442</v>
      </c>
      <c r="F3760" s="10" t="s">
        <v>1066</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1.5" x14ac:dyDescent="0.25">
      <c r="A3761" s="12">
        <v>3744</v>
      </c>
      <c r="B3761" s="10" t="s">
        <v>1015</v>
      </c>
      <c r="C3761" s="18" t="s">
        <v>1274</v>
      </c>
      <c r="D3761" s="9"/>
      <c r="E3761" s="9">
        <v>442</v>
      </c>
      <c r="F3761" s="10" t="s">
        <v>1066</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1.5" x14ac:dyDescent="0.25">
      <c r="A3762" s="12">
        <v>3745</v>
      </c>
      <c r="B3762" s="10" t="s">
        <v>1015</v>
      </c>
      <c r="C3762" s="18" t="s">
        <v>1274</v>
      </c>
      <c r="D3762" s="9"/>
      <c r="E3762" s="9">
        <v>442</v>
      </c>
      <c r="F3762" s="10" t="s">
        <v>1066</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1.5" x14ac:dyDescent="0.25">
      <c r="A3763" s="12">
        <v>3746</v>
      </c>
      <c r="B3763" s="10" t="s">
        <v>1015</v>
      </c>
      <c r="C3763" s="18" t="s">
        <v>1274</v>
      </c>
      <c r="D3763" s="9"/>
      <c r="E3763" s="9">
        <v>442</v>
      </c>
      <c r="F3763" s="10" t="s">
        <v>1066</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1.5" x14ac:dyDescent="0.25">
      <c r="A3764" s="12">
        <v>3747</v>
      </c>
      <c r="B3764" s="10" t="s">
        <v>1015</v>
      </c>
      <c r="C3764" s="18" t="s">
        <v>1274</v>
      </c>
      <c r="D3764" s="9"/>
      <c r="E3764" s="9">
        <v>442</v>
      </c>
      <c r="F3764" s="10" t="s">
        <v>1066</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1.5" x14ac:dyDescent="0.25">
      <c r="A3765" s="12">
        <v>3748</v>
      </c>
      <c r="B3765" s="10" t="s">
        <v>1015</v>
      </c>
      <c r="C3765" s="18" t="s">
        <v>1274</v>
      </c>
      <c r="D3765" s="9"/>
      <c r="E3765" s="9">
        <v>442</v>
      </c>
      <c r="F3765" s="10" t="s">
        <v>1066</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1.5" x14ac:dyDescent="0.25">
      <c r="A3766" s="12">
        <v>3749</v>
      </c>
      <c r="B3766" s="10" t="s">
        <v>1015</v>
      </c>
      <c r="C3766" s="18" t="s">
        <v>1274</v>
      </c>
      <c r="D3766" s="9"/>
      <c r="E3766" s="9">
        <v>442</v>
      </c>
      <c r="F3766" s="10" t="s">
        <v>1066</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1.5" x14ac:dyDescent="0.25">
      <c r="A3767" s="12">
        <v>3750</v>
      </c>
      <c r="B3767" s="10" t="s">
        <v>1015</v>
      </c>
      <c r="C3767" s="18" t="s">
        <v>1274</v>
      </c>
      <c r="D3767" s="9"/>
      <c r="E3767" s="9">
        <v>442</v>
      </c>
      <c r="F3767" s="10" t="s">
        <v>1066</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1.5" x14ac:dyDescent="0.25">
      <c r="A3768" s="12">
        <v>3751</v>
      </c>
      <c r="B3768" s="10" t="s">
        <v>1015</v>
      </c>
      <c r="C3768" s="18" t="s">
        <v>1275</v>
      </c>
      <c r="D3768" s="9">
        <v>28</v>
      </c>
      <c r="E3768" s="9">
        <v>528</v>
      </c>
      <c r="F3768" s="10" t="s">
        <v>1066</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1.5" x14ac:dyDescent="0.25">
      <c r="A3769" s="12">
        <v>3752</v>
      </c>
      <c r="B3769" s="10" t="s">
        <v>1015</v>
      </c>
      <c r="C3769" s="18" t="s">
        <v>1275</v>
      </c>
      <c r="D3769" s="9">
        <v>28</v>
      </c>
      <c r="E3769" s="9">
        <v>528</v>
      </c>
      <c r="F3769" s="10" t="s">
        <v>1066</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1.5" x14ac:dyDescent="0.25">
      <c r="A3770" s="12">
        <v>3753</v>
      </c>
      <c r="B3770" s="10" t="s">
        <v>1015</v>
      </c>
      <c r="C3770" s="18" t="s">
        <v>1275</v>
      </c>
      <c r="D3770" s="9">
        <v>28</v>
      </c>
      <c r="E3770" s="9">
        <v>528</v>
      </c>
      <c r="F3770" s="10" t="s">
        <v>1066</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1.5" x14ac:dyDescent="0.25">
      <c r="A3771" s="12">
        <v>3754</v>
      </c>
      <c r="B3771" s="10" t="s">
        <v>1015</v>
      </c>
      <c r="C3771" s="18" t="s">
        <v>1275</v>
      </c>
      <c r="D3771" s="9">
        <v>28</v>
      </c>
      <c r="E3771" s="9">
        <v>528</v>
      </c>
      <c r="F3771" s="10" t="s">
        <v>1066</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1.5" x14ac:dyDescent="0.25">
      <c r="A3772" s="12">
        <v>3755</v>
      </c>
      <c r="B3772" s="10" t="s">
        <v>1015</v>
      </c>
      <c r="C3772" s="18" t="s">
        <v>1275</v>
      </c>
      <c r="D3772" s="9">
        <v>28</v>
      </c>
      <c r="E3772" s="9">
        <v>528</v>
      </c>
      <c r="F3772" s="10" t="s">
        <v>1066</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1.5" x14ac:dyDescent="0.25">
      <c r="A3773" s="12">
        <v>3756</v>
      </c>
      <c r="B3773" s="10" t="s">
        <v>1015</v>
      </c>
      <c r="C3773" s="18" t="s">
        <v>1275</v>
      </c>
      <c r="D3773" s="9">
        <v>28</v>
      </c>
      <c r="E3773" s="9">
        <v>528</v>
      </c>
      <c r="F3773" s="10" t="s">
        <v>1066</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1.5" x14ac:dyDescent="0.25">
      <c r="A3774" s="12">
        <v>3757</v>
      </c>
      <c r="B3774" s="10" t="s">
        <v>1015</v>
      </c>
      <c r="C3774" s="18" t="s">
        <v>1275</v>
      </c>
      <c r="D3774" s="9">
        <v>28</v>
      </c>
      <c r="E3774" s="9">
        <v>528</v>
      </c>
      <c r="F3774" s="10" t="s">
        <v>1066</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1.5" x14ac:dyDescent="0.25">
      <c r="A3775" s="12">
        <v>3758</v>
      </c>
      <c r="B3775" s="10" t="s">
        <v>1015</v>
      </c>
      <c r="C3775" s="18" t="s">
        <v>1275</v>
      </c>
      <c r="D3775" s="9">
        <v>28</v>
      </c>
      <c r="E3775" s="9">
        <v>528</v>
      </c>
      <c r="F3775" s="10" t="s">
        <v>1066</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1.5" x14ac:dyDescent="0.25">
      <c r="A3776" s="12">
        <v>3759</v>
      </c>
      <c r="B3776" s="10" t="s">
        <v>1015</v>
      </c>
      <c r="C3776" s="18" t="s">
        <v>1275</v>
      </c>
      <c r="D3776" s="9">
        <v>28</v>
      </c>
      <c r="E3776" s="9">
        <v>528</v>
      </c>
      <c r="F3776" s="10" t="s">
        <v>1066</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1.5" x14ac:dyDescent="0.25">
      <c r="A3777" s="12">
        <v>3760</v>
      </c>
      <c r="B3777" s="10" t="s">
        <v>1015</v>
      </c>
      <c r="C3777" s="18" t="s">
        <v>1275</v>
      </c>
      <c r="D3777" s="9">
        <v>28</v>
      </c>
      <c r="E3777" s="9">
        <v>528</v>
      </c>
      <c r="F3777" s="10" t="s">
        <v>1066</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1.5" x14ac:dyDescent="0.25">
      <c r="A3778" s="12">
        <v>3761</v>
      </c>
      <c r="B3778" s="10" t="s">
        <v>1015</v>
      </c>
      <c r="C3778" s="18" t="s">
        <v>1275</v>
      </c>
      <c r="D3778" s="9">
        <v>28</v>
      </c>
      <c r="E3778" s="9">
        <v>528</v>
      </c>
      <c r="F3778" s="10" t="s">
        <v>1066</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1.5" x14ac:dyDescent="0.25">
      <c r="A3779" s="12">
        <v>3762</v>
      </c>
      <c r="B3779" s="10" t="s">
        <v>1015</v>
      </c>
      <c r="C3779" s="18" t="s">
        <v>1275</v>
      </c>
      <c r="D3779" s="9">
        <v>28</v>
      </c>
      <c r="E3779" s="9">
        <v>528</v>
      </c>
      <c r="F3779" s="10" t="s">
        <v>1066</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1.5" x14ac:dyDescent="0.25">
      <c r="A3780" s="12">
        <v>3763</v>
      </c>
      <c r="B3780" s="10" t="s">
        <v>1015</v>
      </c>
      <c r="C3780" s="18" t="s">
        <v>1275</v>
      </c>
      <c r="D3780" s="9">
        <v>28</v>
      </c>
      <c r="E3780" s="9">
        <v>528</v>
      </c>
      <c r="F3780" s="10" t="s">
        <v>1066</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1.5" x14ac:dyDescent="0.25">
      <c r="A3781" s="12">
        <v>3764</v>
      </c>
      <c r="B3781" s="10" t="s">
        <v>1015</v>
      </c>
      <c r="C3781" s="18" t="s">
        <v>1275</v>
      </c>
      <c r="D3781" s="9">
        <v>28</v>
      </c>
      <c r="E3781" s="9">
        <v>528</v>
      </c>
      <c r="F3781" s="10" t="s">
        <v>1066</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1.5" x14ac:dyDescent="0.25">
      <c r="A3782" s="12">
        <v>3765</v>
      </c>
      <c r="B3782" s="10" t="s">
        <v>1015</v>
      </c>
      <c r="C3782" s="18" t="s">
        <v>1275</v>
      </c>
      <c r="D3782" s="9">
        <v>28</v>
      </c>
      <c r="E3782" s="9">
        <v>528</v>
      </c>
      <c r="F3782" s="10" t="s">
        <v>1066</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1.5" x14ac:dyDescent="0.25">
      <c r="A3783" s="12">
        <v>3766</v>
      </c>
      <c r="B3783" s="10" t="s">
        <v>1015</v>
      </c>
      <c r="C3783" s="18" t="s">
        <v>1276</v>
      </c>
      <c r="D3783" s="9"/>
      <c r="E3783" s="9">
        <v>756</v>
      </c>
      <c r="F3783" s="10" t="s">
        <v>1066</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1.5" x14ac:dyDescent="0.25">
      <c r="A3784" s="12">
        <v>3767</v>
      </c>
      <c r="B3784" s="10" t="s">
        <v>1015</v>
      </c>
      <c r="C3784" s="18" t="s">
        <v>1276</v>
      </c>
      <c r="D3784" s="9"/>
      <c r="E3784" s="9">
        <v>756</v>
      </c>
      <c r="F3784" s="10" t="s">
        <v>1066</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1.5" x14ac:dyDescent="0.25">
      <c r="A3785" s="12">
        <v>3768</v>
      </c>
      <c r="B3785" s="10" t="s">
        <v>1015</v>
      </c>
      <c r="C3785" s="18" t="s">
        <v>1276</v>
      </c>
      <c r="D3785" s="9"/>
      <c r="E3785" s="9">
        <v>756</v>
      </c>
      <c r="F3785" s="10" t="s">
        <v>1066</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1.5" x14ac:dyDescent="0.25">
      <c r="A3786" s="12">
        <v>3769</v>
      </c>
      <c r="B3786" s="10" t="s">
        <v>1015</v>
      </c>
      <c r="C3786" s="18" t="s">
        <v>1276</v>
      </c>
      <c r="D3786" s="9"/>
      <c r="E3786" s="9">
        <v>756</v>
      </c>
      <c r="F3786" s="10" t="s">
        <v>1066</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1.5" x14ac:dyDescent="0.25">
      <c r="A3787" s="12">
        <v>3770</v>
      </c>
      <c r="B3787" s="10" t="s">
        <v>1015</v>
      </c>
      <c r="C3787" s="18" t="s">
        <v>1276</v>
      </c>
      <c r="D3787" s="9"/>
      <c r="E3787" s="9">
        <v>756</v>
      </c>
      <c r="F3787" s="10" t="s">
        <v>1066</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1.5" x14ac:dyDescent="0.25">
      <c r="A3788" s="12">
        <v>3771</v>
      </c>
      <c r="B3788" s="10" t="s">
        <v>1015</v>
      </c>
      <c r="C3788" s="18" t="s">
        <v>1276</v>
      </c>
      <c r="D3788" s="9"/>
      <c r="E3788" s="9">
        <v>756</v>
      </c>
      <c r="F3788" s="10" t="s">
        <v>1066</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1.5" x14ac:dyDescent="0.25">
      <c r="A3789" s="12">
        <v>3772</v>
      </c>
      <c r="B3789" s="10" t="s">
        <v>1015</v>
      </c>
      <c r="C3789" s="18" t="s">
        <v>1276</v>
      </c>
      <c r="D3789" s="9"/>
      <c r="E3789" s="9">
        <v>756</v>
      </c>
      <c r="F3789" s="10" t="s">
        <v>1066</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1.5" x14ac:dyDescent="0.25">
      <c r="A3790" s="12">
        <v>3773</v>
      </c>
      <c r="B3790" s="10" t="s">
        <v>1015</v>
      </c>
      <c r="C3790" s="18" t="s">
        <v>1276</v>
      </c>
      <c r="D3790" s="9"/>
      <c r="E3790" s="9">
        <v>756</v>
      </c>
      <c r="F3790" s="10" t="s">
        <v>1066</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1.5" x14ac:dyDescent="0.25">
      <c r="A3791" s="12">
        <v>3774</v>
      </c>
      <c r="B3791" s="10" t="s">
        <v>1015</v>
      </c>
      <c r="C3791" s="18" t="s">
        <v>1276</v>
      </c>
      <c r="D3791" s="9"/>
      <c r="E3791" s="9">
        <v>756</v>
      </c>
      <c r="F3791" s="10" t="s">
        <v>1066</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1.5" x14ac:dyDescent="0.25">
      <c r="A3792" s="12">
        <v>3775</v>
      </c>
      <c r="B3792" s="10" t="s">
        <v>1015</v>
      </c>
      <c r="C3792" s="18" t="s">
        <v>1276</v>
      </c>
      <c r="D3792" s="9"/>
      <c r="E3792" s="9">
        <v>756</v>
      </c>
      <c r="F3792" s="10" t="s">
        <v>1066</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1.5" x14ac:dyDescent="0.25">
      <c r="A3793" s="12">
        <v>3776</v>
      </c>
      <c r="B3793" s="10" t="s">
        <v>1015</v>
      </c>
      <c r="C3793" s="18" t="s">
        <v>1276</v>
      </c>
      <c r="D3793" s="9"/>
      <c r="E3793" s="9">
        <v>756</v>
      </c>
      <c r="F3793" s="10" t="s">
        <v>1066</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1.5" x14ac:dyDescent="0.25">
      <c r="A3794" s="12">
        <v>3777</v>
      </c>
      <c r="B3794" s="10" t="s">
        <v>1015</v>
      </c>
      <c r="C3794" s="18" t="s">
        <v>1276</v>
      </c>
      <c r="D3794" s="9"/>
      <c r="E3794" s="9">
        <v>756</v>
      </c>
      <c r="F3794" s="10" t="s">
        <v>1066</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1.5" x14ac:dyDescent="0.25">
      <c r="A3795" s="12">
        <v>3778</v>
      </c>
      <c r="B3795" s="10" t="s">
        <v>1015</v>
      </c>
      <c r="C3795" s="18" t="s">
        <v>1276</v>
      </c>
      <c r="D3795" s="9"/>
      <c r="E3795" s="9">
        <v>756</v>
      </c>
      <c r="F3795" s="10" t="s">
        <v>1066</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1.5" x14ac:dyDescent="0.25">
      <c r="A3796" s="12">
        <v>3779</v>
      </c>
      <c r="B3796" s="10" t="s">
        <v>1015</v>
      </c>
      <c r="C3796" s="18" t="s">
        <v>1276</v>
      </c>
      <c r="D3796" s="9"/>
      <c r="E3796" s="9">
        <v>756</v>
      </c>
      <c r="F3796" s="10" t="s">
        <v>1066</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1.5" x14ac:dyDescent="0.25">
      <c r="A3797" s="12">
        <v>3780</v>
      </c>
      <c r="B3797" s="10" t="s">
        <v>1015</v>
      </c>
      <c r="C3797" s="18" t="s">
        <v>1276</v>
      </c>
      <c r="D3797" s="9"/>
      <c r="E3797" s="9">
        <v>756</v>
      </c>
      <c r="F3797" s="10" t="s">
        <v>1066</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1.5" x14ac:dyDescent="0.25">
      <c r="A3798" s="17">
        <v>3781</v>
      </c>
      <c r="B3798" s="15" t="s">
        <v>1015</v>
      </c>
      <c r="C3798" s="16" t="s">
        <v>1277</v>
      </c>
      <c r="D3798" s="14"/>
      <c r="E3798" s="14">
        <v>918</v>
      </c>
      <c r="F3798" s="15" t="s">
        <v>1232</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1.5" x14ac:dyDescent="0.25">
      <c r="A3799" s="17">
        <v>3782</v>
      </c>
      <c r="B3799" s="15" t="s">
        <v>1015</v>
      </c>
      <c r="C3799" s="16" t="s">
        <v>1277</v>
      </c>
      <c r="D3799" s="14"/>
      <c r="E3799" s="14">
        <v>918</v>
      </c>
      <c r="F3799" s="15" t="s">
        <v>1232</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1.5" x14ac:dyDescent="0.25">
      <c r="A3800" s="17">
        <v>3783</v>
      </c>
      <c r="B3800" s="15" t="s">
        <v>1015</v>
      </c>
      <c r="C3800" s="16" t="s">
        <v>1277</v>
      </c>
      <c r="D3800" s="14"/>
      <c r="E3800" s="14">
        <v>918</v>
      </c>
      <c r="F3800" s="15" t="s">
        <v>1232</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1.5" x14ac:dyDescent="0.25">
      <c r="A3801" s="17">
        <v>3784</v>
      </c>
      <c r="B3801" s="15" t="s">
        <v>1015</v>
      </c>
      <c r="C3801" s="16" t="s">
        <v>1277</v>
      </c>
      <c r="D3801" s="14"/>
      <c r="E3801" s="14">
        <v>918</v>
      </c>
      <c r="F3801" s="15" t="s">
        <v>1232</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1.5" x14ac:dyDescent="0.25">
      <c r="A3802" s="17">
        <v>3785</v>
      </c>
      <c r="B3802" s="15" t="s">
        <v>1015</v>
      </c>
      <c r="C3802" s="16" t="s">
        <v>1277</v>
      </c>
      <c r="D3802" s="14"/>
      <c r="E3802" s="14">
        <v>918</v>
      </c>
      <c r="F3802" s="15" t="s">
        <v>1232</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1.5" x14ac:dyDescent="0.25">
      <c r="A3803" s="17">
        <v>3786</v>
      </c>
      <c r="B3803" s="15" t="s">
        <v>1015</v>
      </c>
      <c r="C3803" s="16" t="s">
        <v>1277</v>
      </c>
      <c r="D3803" s="14"/>
      <c r="E3803" s="14">
        <v>918</v>
      </c>
      <c r="F3803" s="15" t="s">
        <v>1232</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1.5" x14ac:dyDescent="0.25">
      <c r="A3804" s="17">
        <v>3787</v>
      </c>
      <c r="B3804" s="15" t="s">
        <v>1015</v>
      </c>
      <c r="C3804" s="16" t="s">
        <v>1277</v>
      </c>
      <c r="D3804" s="14"/>
      <c r="E3804" s="14">
        <v>918</v>
      </c>
      <c r="F3804" s="15" t="s">
        <v>1232</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1.5" x14ac:dyDescent="0.25">
      <c r="A3805" s="17">
        <v>3788</v>
      </c>
      <c r="B3805" s="15" t="s">
        <v>1015</v>
      </c>
      <c r="C3805" s="16" t="s">
        <v>1277</v>
      </c>
      <c r="D3805" s="14"/>
      <c r="E3805" s="14">
        <v>918</v>
      </c>
      <c r="F3805" s="15" t="s">
        <v>1232</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1.5" x14ac:dyDescent="0.25">
      <c r="A3806" s="17">
        <v>3789</v>
      </c>
      <c r="B3806" s="15" t="s">
        <v>1015</v>
      </c>
      <c r="C3806" s="16" t="s">
        <v>1277</v>
      </c>
      <c r="D3806" s="14"/>
      <c r="E3806" s="14">
        <v>918</v>
      </c>
      <c r="F3806" s="15" t="s">
        <v>1232</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1.5" x14ac:dyDescent="0.25">
      <c r="A3807" s="17">
        <v>3790</v>
      </c>
      <c r="B3807" s="15" t="s">
        <v>1015</v>
      </c>
      <c r="C3807" s="16" t="s">
        <v>1277</v>
      </c>
      <c r="D3807" s="14"/>
      <c r="E3807" s="14">
        <v>918</v>
      </c>
      <c r="F3807" s="15" t="s">
        <v>1232</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1.5" x14ac:dyDescent="0.25">
      <c r="A3808" s="17">
        <v>3791</v>
      </c>
      <c r="B3808" s="15" t="s">
        <v>1015</v>
      </c>
      <c r="C3808" s="16" t="s">
        <v>1277</v>
      </c>
      <c r="D3808" s="14"/>
      <c r="E3808" s="14">
        <v>918</v>
      </c>
      <c r="F3808" s="15" t="s">
        <v>1232</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1.5" x14ac:dyDescent="0.25">
      <c r="A3809" s="17">
        <v>3792</v>
      </c>
      <c r="B3809" s="15" t="s">
        <v>1015</v>
      </c>
      <c r="C3809" s="16" t="s">
        <v>1277</v>
      </c>
      <c r="D3809" s="14"/>
      <c r="E3809" s="14">
        <v>918</v>
      </c>
      <c r="F3809" s="15" t="s">
        <v>1232</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1.5" x14ac:dyDescent="0.25">
      <c r="A3810" s="17">
        <v>3793</v>
      </c>
      <c r="B3810" s="15" t="s">
        <v>1015</v>
      </c>
      <c r="C3810" s="16" t="s">
        <v>1277</v>
      </c>
      <c r="D3810" s="14"/>
      <c r="E3810" s="14">
        <v>918</v>
      </c>
      <c r="F3810" s="15" t="s">
        <v>1232</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1.5" x14ac:dyDescent="0.25">
      <c r="A3811" s="17">
        <v>3794</v>
      </c>
      <c r="B3811" s="15" t="s">
        <v>1015</v>
      </c>
      <c r="C3811" s="16" t="s">
        <v>1277</v>
      </c>
      <c r="D3811" s="14"/>
      <c r="E3811" s="14">
        <v>918</v>
      </c>
      <c r="F3811" s="15" t="s">
        <v>1232</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1.5" x14ac:dyDescent="0.25">
      <c r="A3812" s="17">
        <v>3795</v>
      </c>
      <c r="B3812" s="15" t="s">
        <v>1015</v>
      </c>
      <c r="C3812" s="16" t="s">
        <v>1277</v>
      </c>
      <c r="D3812" s="14"/>
      <c r="E3812" s="14">
        <v>918</v>
      </c>
      <c r="F3812" s="15" t="s">
        <v>1232</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1.5" x14ac:dyDescent="0.25">
      <c r="A3813" s="12">
        <v>3796</v>
      </c>
      <c r="B3813" s="10" t="s">
        <v>1015</v>
      </c>
      <c r="C3813" s="11" t="s">
        <v>1278</v>
      </c>
      <c r="D3813" s="9"/>
      <c r="E3813" s="9">
        <v>124</v>
      </c>
      <c r="F3813" s="10" t="s">
        <v>1066</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1.5" x14ac:dyDescent="0.25">
      <c r="A3814" s="12">
        <v>3797</v>
      </c>
      <c r="B3814" s="10" t="s">
        <v>1015</v>
      </c>
      <c r="C3814" s="11" t="s">
        <v>1278</v>
      </c>
      <c r="D3814" s="9"/>
      <c r="E3814" s="9">
        <v>124</v>
      </c>
      <c r="F3814" s="10" t="s">
        <v>1066</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1.5" x14ac:dyDescent="0.25">
      <c r="A3815" s="12">
        <v>3798</v>
      </c>
      <c r="B3815" s="10" t="s">
        <v>1015</v>
      </c>
      <c r="C3815" s="11" t="s">
        <v>1278</v>
      </c>
      <c r="D3815" s="9"/>
      <c r="E3815" s="9">
        <v>124</v>
      </c>
      <c r="F3815" s="10" t="s">
        <v>1066</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1.5" x14ac:dyDescent="0.25">
      <c r="A3816" s="12">
        <v>3799</v>
      </c>
      <c r="B3816" s="10" t="s">
        <v>1015</v>
      </c>
      <c r="C3816" s="11" t="s">
        <v>1278</v>
      </c>
      <c r="D3816" s="9"/>
      <c r="E3816" s="9">
        <v>124</v>
      </c>
      <c r="F3816" s="10" t="s">
        <v>1066</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1.5" x14ac:dyDescent="0.25">
      <c r="A3817" s="12">
        <v>3800</v>
      </c>
      <c r="B3817" s="10" t="s">
        <v>1015</v>
      </c>
      <c r="C3817" s="11" t="s">
        <v>1278</v>
      </c>
      <c r="D3817" s="9"/>
      <c r="E3817" s="9">
        <v>124</v>
      </c>
      <c r="F3817" s="10" t="s">
        <v>1066</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1.5" x14ac:dyDescent="0.25">
      <c r="A3818" s="12">
        <v>3801</v>
      </c>
      <c r="B3818" s="10" t="s">
        <v>1015</v>
      </c>
      <c r="C3818" s="11" t="s">
        <v>1278</v>
      </c>
      <c r="D3818" s="9"/>
      <c r="E3818" s="9">
        <v>124</v>
      </c>
      <c r="F3818" s="10" t="s">
        <v>1066</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1.5" x14ac:dyDescent="0.25">
      <c r="A3819" s="12">
        <v>3802</v>
      </c>
      <c r="B3819" s="10" t="s">
        <v>1015</v>
      </c>
      <c r="C3819" s="11" t="s">
        <v>1278</v>
      </c>
      <c r="D3819" s="9"/>
      <c r="E3819" s="9">
        <v>124</v>
      </c>
      <c r="F3819" s="10" t="s">
        <v>1066</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1.5" x14ac:dyDescent="0.25">
      <c r="A3820" s="12">
        <v>3803</v>
      </c>
      <c r="B3820" s="10" t="s">
        <v>1015</v>
      </c>
      <c r="C3820" s="11" t="s">
        <v>1278</v>
      </c>
      <c r="D3820" s="9"/>
      <c r="E3820" s="9">
        <v>124</v>
      </c>
      <c r="F3820" s="10" t="s">
        <v>1066</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1.5" x14ac:dyDescent="0.25">
      <c r="A3821" s="12">
        <v>3804</v>
      </c>
      <c r="B3821" s="10" t="s">
        <v>1015</v>
      </c>
      <c r="C3821" s="11" t="s">
        <v>1278</v>
      </c>
      <c r="D3821" s="9"/>
      <c r="E3821" s="9">
        <v>124</v>
      </c>
      <c r="F3821" s="10" t="s">
        <v>1066</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1.5" x14ac:dyDescent="0.25">
      <c r="A3822" s="12">
        <v>3805</v>
      </c>
      <c r="B3822" s="10" t="s">
        <v>1015</v>
      </c>
      <c r="C3822" s="11" t="s">
        <v>1278</v>
      </c>
      <c r="D3822" s="9"/>
      <c r="E3822" s="9">
        <v>124</v>
      </c>
      <c r="F3822" s="10" t="s">
        <v>1066</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1.5" x14ac:dyDescent="0.25">
      <c r="A3823" s="12">
        <v>3806</v>
      </c>
      <c r="B3823" s="10" t="s">
        <v>1015</v>
      </c>
      <c r="C3823" s="11" t="s">
        <v>1278</v>
      </c>
      <c r="D3823" s="9"/>
      <c r="E3823" s="9">
        <v>124</v>
      </c>
      <c r="F3823" s="10" t="s">
        <v>1066</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1.5" x14ac:dyDescent="0.25">
      <c r="A3824" s="12">
        <v>3807</v>
      </c>
      <c r="B3824" s="10" t="s">
        <v>1015</v>
      </c>
      <c r="C3824" s="11" t="s">
        <v>1278</v>
      </c>
      <c r="D3824" s="9"/>
      <c r="E3824" s="9">
        <v>124</v>
      </c>
      <c r="F3824" s="10" t="s">
        <v>1066</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1.5" x14ac:dyDescent="0.25">
      <c r="A3825" s="12">
        <v>3808</v>
      </c>
      <c r="B3825" s="10" t="s">
        <v>1015</v>
      </c>
      <c r="C3825" s="11" t="s">
        <v>1278</v>
      </c>
      <c r="D3825" s="9"/>
      <c r="E3825" s="9">
        <v>124</v>
      </c>
      <c r="F3825" s="10" t="s">
        <v>1066</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1.5" x14ac:dyDescent="0.25">
      <c r="A3826" s="12">
        <v>3809</v>
      </c>
      <c r="B3826" s="10" t="s">
        <v>1015</v>
      </c>
      <c r="C3826" s="11" t="s">
        <v>1278</v>
      </c>
      <c r="D3826" s="9"/>
      <c r="E3826" s="9">
        <v>124</v>
      </c>
      <c r="F3826" s="10" t="s">
        <v>1066</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1.5" x14ac:dyDescent="0.25">
      <c r="A3827" s="12">
        <v>3810</v>
      </c>
      <c r="B3827" s="10" t="s">
        <v>1015</v>
      </c>
      <c r="C3827" s="11" t="s">
        <v>1278</v>
      </c>
      <c r="D3827" s="9"/>
      <c r="E3827" s="9">
        <v>124</v>
      </c>
      <c r="F3827" s="10" t="s">
        <v>1066</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1.5" x14ac:dyDescent="0.25">
      <c r="A3828" s="12">
        <v>3811</v>
      </c>
      <c r="B3828" s="10" t="s">
        <v>1015</v>
      </c>
      <c r="C3828" s="11" t="s">
        <v>1279</v>
      </c>
      <c r="D3828" s="9">
        <v>29</v>
      </c>
      <c r="E3828" s="9">
        <v>840</v>
      </c>
      <c r="F3828" s="10" t="s">
        <v>1066</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1.5" x14ac:dyDescent="0.25">
      <c r="A3829" s="12">
        <v>3812</v>
      </c>
      <c r="B3829" s="10" t="s">
        <v>1015</v>
      </c>
      <c r="C3829" s="11" t="s">
        <v>1279</v>
      </c>
      <c r="D3829" s="9">
        <v>29</v>
      </c>
      <c r="E3829" s="9">
        <v>840</v>
      </c>
      <c r="F3829" s="10" t="s">
        <v>1066</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1.5" x14ac:dyDescent="0.25">
      <c r="A3830" s="12">
        <v>3813</v>
      </c>
      <c r="B3830" s="10" t="s">
        <v>1015</v>
      </c>
      <c r="C3830" s="11" t="s">
        <v>1279</v>
      </c>
      <c r="D3830" s="9">
        <v>29</v>
      </c>
      <c r="E3830" s="9">
        <v>840</v>
      </c>
      <c r="F3830" s="10" t="s">
        <v>1066</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1.5" x14ac:dyDescent="0.25">
      <c r="A3831" s="12">
        <v>3814</v>
      </c>
      <c r="B3831" s="10" t="s">
        <v>1015</v>
      </c>
      <c r="C3831" s="11" t="s">
        <v>1279</v>
      </c>
      <c r="D3831" s="9">
        <v>29</v>
      </c>
      <c r="E3831" s="9">
        <v>840</v>
      </c>
      <c r="F3831" s="10" t="s">
        <v>1066</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1.5" x14ac:dyDescent="0.25">
      <c r="A3832" s="12">
        <v>3815</v>
      </c>
      <c r="B3832" s="10" t="s">
        <v>1015</v>
      </c>
      <c r="C3832" s="11" t="s">
        <v>1279</v>
      </c>
      <c r="D3832" s="9">
        <v>29</v>
      </c>
      <c r="E3832" s="9">
        <v>840</v>
      </c>
      <c r="F3832" s="10" t="s">
        <v>1066</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1.5" x14ac:dyDescent="0.25">
      <c r="A3833" s="12">
        <v>3816</v>
      </c>
      <c r="B3833" s="10" t="s">
        <v>1015</v>
      </c>
      <c r="C3833" s="11" t="s">
        <v>1279</v>
      </c>
      <c r="D3833" s="9">
        <v>29</v>
      </c>
      <c r="E3833" s="9">
        <v>840</v>
      </c>
      <c r="F3833" s="10" t="s">
        <v>1066</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1.5" x14ac:dyDescent="0.25">
      <c r="A3834" s="12">
        <v>3817</v>
      </c>
      <c r="B3834" s="10" t="s">
        <v>1015</v>
      </c>
      <c r="C3834" s="11" t="s">
        <v>1279</v>
      </c>
      <c r="D3834" s="9">
        <v>29</v>
      </c>
      <c r="E3834" s="9">
        <v>840</v>
      </c>
      <c r="F3834" s="10" t="s">
        <v>1066</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1.5" x14ac:dyDescent="0.25">
      <c r="A3835" s="12">
        <v>3818</v>
      </c>
      <c r="B3835" s="10" t="s">
        <v>1015</v>
      </c>
      <c r="C3835" s="11" t="s">
        <v>1279</v>
      </c>
      <c r="D3835" s="9">
        <v>29</v>
      </c>
      <c r="E3835" s="9">
        <v>840</v>
      </c>
      <c r="F3835" s="10" t="s">
        <v>1066</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1.5" x14ac:dyDescent="0.25">
      <c r="A3836" s="12">
        <v>3819</v>
      </c>
      <c r="B3836" s="10" t="s">
        <v>1015</v>
      </c>
      <c r="C3836" s="11" t="s">
        <v>1279</v>
      </c>
      <c r="D3836" s="9">
        <v>29</v>
      </c>
      <c r="E3836" s="9">
        <v>840</v>
      </c>
      <c r="F3836" s="10" t="s">
        <v>1066</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1.5" x14ac:dyDescent="0.25">
      <c r="A3837" s="12">
        <v>3820</v>
      </c>
      <c r="B3837" s="10" t="s">
        <v>1015</v>
      </c>
      <c r="C3837" s="11" t="s">
        <v>1279</v>
      </c>
      <c r="D3837" s="9">
        <v>29</v>
      </c>
      <c r="E3837" s="9">
        <v>840</v>
      </c>
      <c r="F3837" s="10" t="s">
        <v>1066</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1.5" x14ac:dyDescent="0.25">
      <c r="A3838" s="12">
        <v>3821</v>
      </c>
      <c r="B3838" s="10" t="s">
        <v>1015</v>
      </c>
      <c r="C3838" s="11" t="s">
        <v>1279</v>
      </c>
      <c r="D3838" s="9">
        <v>29</v>
      </c>
      <c r="E3838" s="9">
        <v>840</v>
      </c>
      <c r="F3838" s="10" t="s">
        <v>1066</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1.5" x14ac:dyDescent="0.25">
      <c r="A3839" s="12">
        <v>3822</v>
      </c>
      <c r="B3839" s="10" t="s">
        <v>1015</v>
      </c>
      <c r="C3839" s="11" t="s">
        <v>1279</v>
      </c>
      <c r="D3839" s="9">
        <v>29</v>
      </c>
      <c r="E3839" s="9">
        <v>840</v>
      </c>
      <c r="F3839" s="10" t="s">
        <v>1066</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1.5" x14ac:dyDescent="0.25">
      <c r="A3840" s="12">
        <v>3823</v>
      </c>
      <c r="B3840" s="10" t="s">
        <v>1015</v>
      </c>
      <c r="C3840" s="11" t="s">
        <v>1279</v>
      </c>
      <c r="D3840" s="9">
        <v>29</v>
      </c>
      <c r="E3840" s="9">
        <v>840</v>
      </c>
      <c r="F3840" s="10" t="s">
        <v>1066</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1.5" x14ac:dyDescent="0.25">
      <c r="A3841" s="12">
        <v>3824</v>
      </c>
      <c r="B3841" s="10" t="s">
        <v>1015</v>
      </c>
      <c r="C3841" s="11" t="s">
        <v>1279</v>
      </c>
      <c r="D3841" s="9">
        <v>29</v>
      </c>
      <c r="E3841" s="9">
        <v>840</v>
      </c>
      <c r="F3841" s="10" t="s">
        <v>1066</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1.5" x14ac:dyDescent="0.25">
      <c r="A3842" s="12">
        <v>3825</v>
      </c>
      <c r="B3842" s="10" t="s">
        <v>1015</v>
      </c>
      <c r="C3842" s="11" t="s">
        <v>1279</v>
      </c>
      <c r="D3842" s="9">
        <v>29</v>
      </c>
      <c r="E3842" s="9">
        <v>840</v>
      </c>
      <c r="F3842" s="10" t="s">
        <v>1066</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A11" workbookViewId="0">
      <selection activeCell="I474" sqref="I474"/>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86"/>
      <c r="B1" s="486"/>
      <c r="C1" s="486"/>
      <c r="D1" s="486"/>
      <c r="E1" s="486"/>
      <c r="F1" s="486"/>
      <c r="G1" s="486"/>
      <c r="H1" s="486"/>
      <c r="I1" s="46"/>
      <c r="J1" s="46"/>
      <c r="K1" s="46"/>
      <c r="L1" s="46"/>
      <c r="M1" s="46"/>
      <c r="N1" s="46"/>
      <c r="O1" s="46"/>
      <c r="P1" s="46"/>
      <c r="Q1" s="46"/>
      <c r="R1" s="46"/>
      <c r="S1" s="46"/>
      <c r="T1" s="46"/>
      <c r="U1" s="46"/>
      <c r="V1" s="46"/>
      <c r="W1" s="46"/>
      <c r="X1" s="46"/>
      <c r="Y1" s="46"/>
      <c r="Z1" s="46"/>
      <c r="AA1" s="46"/>
      <c r="AB1" s="46"/>
      <c r="AC1" s="46"/>
    </row>
    <row r="2" spans="1:29" ht="11.5" x14ac:dyDescent="0.25">
      <c r="A2" s="486"/>
      <c r="B2" s="486"/>
      <c r="C2" s="486"/>
      <c r="D2" s="486"/>
      <c r="E2" s="486"/>
      <c r="F2" s="486"/>
      <c r="G2" s="486"/>
      <c r="H2" s="486"/>
      <c r="I2" s="46"/>
      <c r="J2" s="46"/>
      <c r="K2" s="46"/>
      <c r="L2" s="46"/>
      <c r="M2" s="46"/>
      <c r="N2" s="46"/>
      <c r="O2" s="46"/>
      <c r="P2" s="46"/>
      <c r="Q2" s="46"/>
      <c r="R2" s="46"/>
      <c r="S2" s="46"/>
      <c r="T2" s="46"/>
      <c r="U2" s="46"/>
      <c r="V2" s="46"/>
      <c r="W2" s="46"/>
      <c r="X2" s="46"/>
      <c r="Y2" s="46"/>
      <c r="Z2" s="46"/>
      <c r="AA2" s="46"/>
      <c r="AB2" s="46"/>
      <c r="AC2" s="46"/>
    </row>
    <row r="3" spans="1:29" ht="11.5" x14ac:dyDescent="0.25">
      <c r="A3" s="486"/>
      <c r="B3" s="486"/>
      <c r="C3" s="486"/>
      <c r="D3" s="486"/>
      <c r="E3" s="486"/>
      <c r="F3" s="486"/>
      <c r="G3" s="486"/>
      <c r="H3" s="486"/>
      <c r="I3" s="46"/>
      <c r="J3" s="46"/>
      <c r="K3" s="46"/>
      <c r="L3" s="46"/>
      <c r="M3" s="46"/>
      <c r="N3" s="46"/>
      <c r="O3" s="46"/>
      <c r="P3" s="46"/>
      <c r="Q3" s="46"/>
      <c r="R3" s="46"/>
      <c r="S3" s="46"/>
      <c r="T3" s="46"/>
      <c r="U3" s="46"/>
      <c r="V3" s="46"/>
      <c r="W3" s="46"/>
      <c r="X3" s="46"/>
      <c r="Y3" s="46"/>
      <c r="Z3" s="46"/>
      <c r="AA3" s="46"/>
      <c r="AB3" s="46"/>
      <c r="AC3" s="46"/>
    </row>
    <row r="4" spans="1:29" ht="11.5" x14ac:dyDescent="0.25">
      <c r="A4" s="486"/>
      <c r="B4" s="486"/>
      <c r="C4" s="486"/>
      <c r="D4" s="486"/>
      <c r="E4" s="486"/>
      <c r="F4" s="486"/>
      <c r="G4" s="486"/>
      <c r="H4" s="486"/>
      <c r="I4" s="46"/>
      <c r="J4" s="46"/>
      <c r="K4" s="46"/>
      <c r="L4" s="46"/>
      <c r="M4" s="46"/>
      <c r="N4" s="46"/>
      <c r="O4" s="46"/>
      <c r="P4" s="46"/>
      <c r="Q4" s="46"/>
      <c r="R4" s="46"/>
      <c r="S4" s="46"/>
      <c r="T4" s="46"/>
      <c r="U4" s="46"/>
      <c r="V4" s="46"/>
      <c r="W4" s="46"/>
      <c r="X4" s="46"/>
      <c r="Y4" s="46"/>
      <c r="Z4" s="46"/>
      <c r="AA4" s="46"/>
      <c r="AB4" s="46"/>
      <c r="AC4" s="46"/>
    </row>
    <row r="5" spans="1:29" ht="15.5" x14ac:dyDescent="0.35">
      <c r="A5" s="487" t="s">
        <v>998</v>
      </c>
      <c r="B5" s="487"/>
      <c r="C5" s="487"/>
      <c r="D5" s="487"/>
      <c r="E5" s="487"/>
      <c r="F5" s="487"/>
      <c r="G5" s="487"/>
      <c r="H5" s="487"/>
      <c r="I5" s="46"/>
      <c r="J5" s="46"/>
      <c r="K5" s="46"/>
      <c r="L5" s="46"/>
      <c r="M5" s="46"/>
      <c r="N5" s="46"/>
      <c r="O5" s="46"/>
      <c r="P5" s="46"/>
      <c r="Q5" s="46"/>
      <c r="R5" s="46"/>
      <c r="S5" s="46"/>
      <c r="T5" s="46"/>
      <c r="U5" s="46"/>
      <c r="V5" s="46"/>
      <c r="W5" s="46"/>
      <c r="X5" s="46"/>
      <c r="Y5" s="46"/>
      <c r="Z5" s="46"/>
      <c r="AA5" s="46"/>
      <c r="AB5" s="46"/>
      <c r="AC5" s="46"/>
    </row>
    <row r="6" spans="1:29" ht="13" x14ac:dyDescent="0.3">
      <c r="A6" s="485" t="s">
        <v>999</v>
      </c>
      <c r="B6" s="485"/>
      <c r="C6" s="485"/>
      <c r="D6" s="485"/>
      <c r="E6" s="485"/>
      <c r="F6" s="485"/>
      <c r="G6" s="485"/>
      <c r="H6" s="485"/>
      <c r="I6" s="46"/>
      <c r="J6" s="46"/>
      <c r="K6" s="46"/>
      <c r="L6" s="46"/>
      <c r="M6" s="46"/>
      <c r="N6" s="46"/>
      <c r="O6" s="46"/>
      <c r="P6" s="46"/>
      <c r="Q6" s="46"/>
      <c r="R6" s="46"/>
      <c r="S6" s="46"/>
      <c r="T6" s="46"/>
      <c r="U6" s="46"/>
      <c r="V6" s="46"/>
      <c r="W6" s="46"/>
      <c r="X6" s="46"/>
      <c r="Y6" s="46"/>
      <c r="Z6" s="46"/>
      <c r="AA6" s="46"/>
      <c r="AB6" s="46"/>
      <c r="AC6" s="46"/>
    </row>
    <row r="7" spans="1:29" ht="13" x14ac:dyDescent="0.3">
      <c r="A7" s="485" t="s">
        <v>1000</v>
      </c>
      <c r="B7" s="485"/>
      <c r="C7" s="485"/>
      <c r="D7" s="485"/>
      <c r="E7" s="485"/>
      <c r="F7" s="485"/>
      <c r="G7" s="485"/>
      <c r="H7" s="485"/>
      <c r="I7" s="46"/>
      <c r="J7" s="46"/>
      <c r="K7" s="46"/>
      <c r="L7" s="46"/>
      <c r="M7" s="46"/>
      <c r="N7" s="46"/>
      <c r="O7" s="46"/>
      <c r="P7" s="46"/>
      <c r="Q7" s="46"/>
      <c r="R7" s="46"/>
      <c r="S7" s="46"/>
      <c r="T7" s="46"/>
      <c r="U7" s="46"/>
      <c r="V7" s="46"/>
      <c r="W7" s="46"/>
      <c r="X7" s="46"/>
      <c r="Y7" s="46"/>
      <c r="Z7" s="46"/>
      <c r="AA7" s="46"/>
      <c r="AB7" s="46"/>
      <c r="AC7" s="46"/>
    </row>
    <row r="8" spans="1:29" ht="11.5" x14ac:dyDescent="0.25">
      <c r="A8" s="486"/>
      <c r="B8" s="486"/>
      <c r="C8" s="486"/>
      <c r="D8" s="486"/>
      <c r="E8" s="486"/>
      <c r="F8" s="486"/>
      <c r="G8" s="486"/>
      <c r="H8" s="486"/>
      <c r="I8" s="46"/>
      <c r="J8" s="46"/>
      <c r="K8" s="46"/>
      <c r="L8" s="46"/>
      <c r="M8" s="46"/>
      <c r="N8" s="46"/>
      <c r="O8" s="46"/>
      <c r="P8" s="46"/>
      <c r="Q8" s="46"/>
      <c r="R8" s="46"/>
      <c r="S8" s="46"/>
      <c r="T8" s="46"/>
      <c r="U8" s="46"/>
      <c r="V8" s="46"/>
      <c r="W8" s="46"/>
      <c r="X8" s="46"/>
      <c r="Y8" s="46"/>
      <c r="Z8" s="46"/>
      <c r="AA8" s="46"/>
      <c r="AB8" s="46"/>
      <c r="AC8" s="46"/>
    </row>
    <row r="9" spans="1:29" ht="13" x14ac:dyDescent="0.3">
      <c r="A9" s="491" t="s">
        <v>1001</v>
      </c>
      <c r="B9" s="491"/>
      <c r="C9" s="491"/>
      <c r="D9" s="491"/>
      <c r="E9" s="491"/>
      <c r="F9" s="491"/>
      <c r="G9" s="491"/>
      <c r="H9" s="491"/>
      <c r="I9" s="46"/>
      <c r="J9" s="46"/>
      <c r="K9" s="46"/>
      <c r="L9" s="46"/>
      <c r="M9" s="46"/>
      <c r="N9" s="46"/>
      <c r="O9" s="46"/>
      <c r="P9" s="46"/>
      <c r="Q9" s="46"/>
      <c r="R9" s="46"/>
      <c r="S9" s="46"/>
      <c r="T9" s="46"/>
      <c r="U9" s="46"/>
      <c r="V9" s="46"/>
      <c r="W9" s="46"/>
      <c r="X9" s="46"/>
      <c r="Y9" s="46"/>
      <c r="Z9" s="46"/>
      <c r="AA9" s="46"/>
      <c r="AB9" s="46"/>
      <c r="AC9" s="46"/>
    </row>
    <row r="10" spans="1:29" ht="13" x14ac:dyDescent="0.3">
      <c r="A10" s="485" t="s">
        <v>1280</v>
      </c>
      <c r="B10" s="485"/>
      <c r="C10" s="485"/>
      <c r="D10" s="485"/>
      <c r="E10" s="485"/>
      <c r="F10" s="485"/>
      <c r="G10" s="485"/>
      <c r="H10" s="485"/>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92" t="s">
        <v>1003</v>
      </c>
      <c r="B11" s="492"/>
      <c r="C11" s="492"/>
      <c r="D11" s="492"/>
      <c r="E11" s="492"/>
      <c r="F11" s="492"/>
      <c r="G11" s="492"/>
      <c r="H11" s="492"/>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93" t="s">
        <v>1281</v>
      </c>
      <c r="B12" s="493"/>
      <c r="C12" s="493"/>
      <c r="D12" s="493"/>
      <c r="E12" s="493"/>
      <c r="F12" s="493"/>
      <c r="G12" s="493"/>
      <c r="H12" s="493"/>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88" t="s">
        <v>1005</v>
      </c>
      <c r="B13" s="488"/>
      <c r="C13" s="488"/>
      <c r="D13" s="488"/>
      <c r="E13" s="488"/>
      <c r="F13" s="488"/>
      <c r="G13" s="488"/>
      <c r="H13" s="488"/>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89" t="s">
        <v>1006</v>
      </c>
      <c r="B14" s="489"/>
      <c r="C14" s="489"/>
      <c r="D14" s="489"/>
      <c r="E14" s="489"/>
      <c r="F14" s="489"/>
      <c r="G14" s="489"/>
      <c r="H14" s="489"/>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90"/>
      <c r="B15" s="490"/>
      <c r="C15" s="490"/>
      <c r="D15" s="490"/>
      <c r="E15" s="490"/>
      <c r="F15" s="490"/>
      <c r="G15" s="490"/>
      <c r="H15" s="490"/>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1282</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1.5" hidden="1" x14ac:dyDescent="0.25">
      <c r="A18" s="12">
        <v>1</v>
      </c>
      <c r="B18" s="10" t="s">
        <v>1015</v>
      </c>
      <c r="C18" s="37" t="s">
        <v>1016</v>
      </c>
      <c r="D18" s="9"/>
      <c r="E18" s="9">
        <v>900</v>
      </c>
      <c r="F18" s="10" t="s">
        <v>1017</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1.5" hidden="1" x14ac:dyDescent="0.25">
      <c r="A19" s="12">
        <v>2</v>
      </c>
      <c r="B19" s="10" t="s">
        <v>1015</v>
      </c>
      <c r="C19" s="37" t="s">
        <v>1016</v>
      </c>
      <c r="D19" s="9"/>
      <c r="E19" s="9">
        <v>900</v>
      </c>
      <c r="F19" s="10" t="s">
        <v>1017</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1.5" hidden="1" x14ac:dyDescent="0.25">
      <c r="A20" s="12">
        <v>3</v>
      </c>
      <c r="B20" s="10" t="s">
        <v>1015</v>
      </c>
      <c r="C20" s="37" t="s">
        <v>1016</v>
      </c>
      <c r="D20" s="9"/>
      <c r="E20" s="9">
        <v>900</v>
      </c>
      <c r="F20" s="10" t="s">
        <v>1017</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1.5" hidden="1" x14ac:dyDescent="0.25">
      <c r="A21" s="12">
        <v>4</v>
      </c>
      <c r="B21" s="10" t="s">
        <v>1015</v>
      </c>
      <c r="C21" s="37" t="s">
        <v>1016</v>
      </c>
      <c r="D21" s="9"/>
      <c r="E21" s="9">
        <v>900</v>
      </c>
      <c r="F21" s="10" t="s">
        <v>1017</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1.5" hidden="1" x14ac:dyDescent="0.25">
      <c r="A22" s="12">
        <v>5</v>
      </c>
      <c r="B22" s="10" t="s">
        <v>1015</v>
      </c>
      <c r="C22" s="37" t="s">
        <v>1016</v>
      </c>
      <c r="D22" s="9"/>
      <c r="E22" s="9">
        <v>900</v>
      </c>
      <c r="F22" s="10" t="s">
        <v>1017</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1.5" hidden="1" x14ac:dyDescent="0.25">
      <c r="A23" s="12">
        <v>6</v>
      </c>
      <c r="B23" s="10" t="s">
        <v>1015</v>
      </c>
      <c r="C23" s="37" t="s">
        <v>1016</v>
      </c>
      <c r="D23" s="9"/>
      <c r="E23" s="9">
        <v>900</v>
      </c>
      <c r="F23" s="10" t="s">
        <v>1017</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1.5" hidden="1" x14ac:dyDescent="0.25">
      <c r="A24" s="12">
        <v>7</v>
      </c>
      <c r="B24" s="10" t="s">
        <v>1015</v>
      </c>
      <c r="C24" s="37" t="s">
        <v>1016</v>
      </c>
      <c r="D24" s="9"/>
      <c r="E24" s="9">
        <v>900</v>
      </c>
      <c r="F24" s="10" t="s">
        <v>1017</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1.5" hidden="1" x14ac:dyDescent="0.25">
      <c r="A25" s="12">
        <v>8</v>
      </c>
      <c r="B25" s="10" t="s">
        <v>1015</v>
      </c>
      <c r="C25" s="37" t="s">
        <v>1016</v>
      </c>
      <c r="D25" s="9"/>
      <c r="E25" s="9">
        <v>900</v>
      </c>
      <c r="F25" s="10" t="s">
        <v>1017</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1.5" hidden="1" x14ac:dyDescent="0.25">
      <c r="A26" s="12">
        <v>9</v>
      </c>
      <c r="B26" s="10" t="s">
        <v>1015</v>
      </c>
      <c r="C26" s="37" t="s">
        <v>1016</v>
      </c>
      <c r="D26" s="9"/>
      <c r="E26" s="9">
        <v>900</v>
      </c>
      <c r="F26" s="10" t="s">
        <v>1017</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1.5" hidden="1" x14ac:dyDescent="0.25">
      <c r="A27" s="12">
        <v>10</v>
      </c>
      <c r="B27" s="10" t="s">
        <v>1015</v>
      </c>
      <c r="C27" s="37" t="s">
        <v>1016</v>
      </c>
      <c r="D27" s="9"/>
      <c r="E27" s="9">
        <v>900</v>
      </c>
      <c r="F27" s="10" t="s">
        <v>1017</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1.5" hidden="1" x14ac:dyDescent="0.25">
      <c r="A28" s="12">
        <v>11</v>
      </c>
      <c r="B28" s="10" t="s">
        <v>1015</v>
      </c>
      <c r="C28" s="37" t="s">
        <v>1016</v>
      </c>
      <c r="D28" s="9"/>
      <c r="E28" s="9">
        <v>900</v>
      </c>
      <c r="F28" s="10" t="s">
        <v>1017</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1.5" hidden="1" x14ac:dyDescent="0.25">
      <c r="A29" s="12">
        <v>12</v>
      </c>
      <c r="B29" s="10" t="s">
        <v>1015</v>
      </c>
      <c r="C29" s="37" t="s">
        <v>1016</v>
      </c>
      <c r="D29" s="9"/>
      <c r="E29" s="9">
        <v>900</v>
      </c>
      <c r="F29" s="10" t="s">
        <v>1017</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1.5" hidden="1" x14ac:dyDescent="0.25">
      <c r="A30" s="12">
        <v>13</v>
      </c>
      <c r="B30" s="10" t="s">
        <v>1015</v>
      </c>
      <c r="C30" s="37" t="s">
        <v>1016</v>
      </c>
      <c r="D30" s="9"/>
      <c r="E30" s="9">
        <v>900</v>
      </c>
      <c r="F30" s="10" t="s">
        <v>1017</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1.5" hidden="1" x14ac:dyDescent="0.25">
      <c r="A31" s="12">
        <v>14</v>
      </c>
      <c r="B31" s="10" t="s">
        <v>1015</v>
      </c>
      <c r="C31" s="37" t="s">
        <v>1016</v>
      </c>
      <c r="D31" s="9"/>
      <c r="E31" s="9">
        <v>900</v>
      </c>
      <c r="F31" s="10" t="s">
        <v>1017</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1.5" hidden="1" x14ac:dyDescent="0.25">
      <c r="A32" s="12">
        <v>15</v>
      </c>
      <c r="B32" s="10" t="s">
        <v>1015</v>
      </c>
      <c r="C32" s="37" t="s">
        <v>1016</v>
      </c>
      <c r="D32" s="9"/>
      <c r="E32" s="9">
        <v>900</v>
      </c>
      <c r="F32" s="10" t="s">
        <v>1017</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1.5" hidden="1" x14ac:dyDescent="0.25">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1.5" hidden="1" x14ac:dyDescent="0.25">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1.5" hidden="1" x14ac:dyDescent="0.25">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1.5" hidden="1" x14ac:dyDescent="0.25">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1.5" hidden="1" x14ac:dyDescent="0.25">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1.5" hidden="1" x14ac:dyDescent="0.25">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1.5" hidden="1" x14ac:dyDescent="0.25">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1.5" hidden="1" x14ac:dyDescent="0.25">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1.5" hidden="1" x14ac:dyDescent="0.25">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1.5" hidden="1" x14ac:dyDescent="0.25">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1.5" hidden="1" x14ac:dyDescent="0.25">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1.5" hidden="1" x14ac:dyDescent="0.25">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1.5" hidden="1" x14ac:dyDescent="0.25">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1.5" hidden="1" x14ac:dyDescent="0.25">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1.5" hidden="1" x14ac:dyDescent="0.25">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1.5" hidden="1" x14ac:dyDescent="0.25">
      <c r="A48" s="12">
        <v>31</v>
      </c>
      <c r="B48" s="10" t="s">
        <v>1015</v>
      </c>
      <c r="C48" s="36" t="s">
        <v>1022</v>
      </c>
      <c r="D48" s="9" t="s">
        <v>1023</v>
      </c>
      <c r="E48" s="9">
        <v>901</v>
      </c>
      <c r="F48" s="10" t="s">
        <v>1024</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1.5" hidden="1" x14ac:dyDescent="0.25">
      <c r="A49" s="12">
        <v>32</v>
      </c>
      <c r="B49" s="10" t="s">
        <v>1015</v>
      </c>
      <c r="C49" s="36" t="s">
        <v>1022</v>
      </c>
      <c r="D49" s="9" t="s">
        <v>1023</v>
      </c>
      <c r="E49" s="9">
        <v>901</v>
      </c>
      <c r="F49" s="10" t="s">
        <v>1024</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1.5" hidden="1" x14ac:dyDescent="0.25">
      <c r="A50" s="12">
        <v>33</v>
      </c>
      <c r="B50" s="10" t="s">
        <v>1015</v>
      </c>
      <c r="C50" s="36" t="s">
        <v>1022</v>
      </c>
      <c r="D50" s="9" t="s">
        <v>1023</v>
      </c>
      <c r="E50" s="9">
        <v>901</v>
      </c>
      <c r="F50" s="10" t="s">
        <v>1024</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1.5" hidden="1" x14ac:dyDescent="0.25">
      <c r="A51" s="12">
        <v>34</v>
      </c>
      <c r="B51" s="10" t="s">
        <v>1015</v>
      </c>
      <c r="C51" s="36" t="s">
        <v>1022</v>
      </c>
      <c r="D51" s="9" t="s">
        <v>1023</v>
      </c>
      <c r="E51" s="9">
        <v>901</v>
      </c>
      <c r="F51" s="10" t="s">
        <v>1024</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1.5" hidden="1" x14ac:dyDescent="0.25">
      <c r="A52" s="12">
        <v>35</v>
      </c>
      <c r="B52" s="10" t="s">
        <v>1015</v>
      </c>
      <c r="C52" s="36" t="s">
        <v>1022</v>
      </c>
      <c r="D52" s="9" t="s">
        <v>1023</v>
      </c>
      <c r="E52" s="9">
        <v>901</v>
      </c>
      <c r="F52" s="10" t="s">
        <v>1024</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1.5" hidden="1" x14ac:dyDescent="0.25">
      <c r="A53" s="12">
        <v>36</v>
      </c>
      <c r="B53" s="10" t="s">
        <v>1015</v>
      </c>
      <c r="C53" s="36" t="s">
        <v>1022</v>
      </c>
      <c r="D53" s="9" t="s">
        <v>1023</v>
      </c>
      <c r="E53" s="9">
        <v>901</v>
      </c>
      <c r="F53" s="10" t="s">
        <v>1024</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1.5" hidden="1" x14ac:dyDescent="0.25">
      <c r="A54" s="12">
        <v>37</v>
      </c>
      <c r="B54" s="10" t="s">
        <v>1015</v>
      </c>
      <c r="C54" s="36" t="s">
        <v>1022</v>
      </c>
      <c r="D54" s="9" t="s">
        <v>1023</v>
      </c>
      <c r="E54" s="9">
        <v>901</v>
      </c>
      <c r="F54" s="10" t="s">
        <v>1024</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1.5" hidden="1" x14ac:dyDescent="0.25">
      <c r="A55" s="12">
        <v>38</v>
      </c>
      <c r="B55" s="10" t="s">
        <v>1015</v>
      </c>
      <c r="C55" s="36" t="s">
        <v>1022</v>
      </c>
      <c r="D55" s="9" t="s">
        <v>1023</v>
      </c>
      <c r="E55" s="9">
        <v>901</v>
      </c>
      <c r="F55" s="10" t="s">
        <v>1024</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1.5" hidden="1" x14ac:dyDescent="0.25">
      <c r="A56" s="12">
        <v>39</v>
      </c>
      <c r="B56" s="10" t="s">
        <v>1015</v>
      </c>
      <c r="C56" s="36" t="s">
        <v>1022</v>
      </c>
      <c r="D56" s="9" t="s">
        <v>1023</v>
      </c>
      <c r="E56" s="9">
        <v>901</v>
      </c>
      <c r="F56" s="10" t="s">
        <v>1024</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1.5" hidden="1" x14ac:dyDescent="0.25">
      <c r="A57" s="12">
        <v>40</v>
      </c>
      <c r="B57" s="10" t="s">
        <v>1015</v>
      </c>
      <c r="C57" s="36" t="s">
        <v>1022</v>
      </c>
      <c r="D57" s="9" t="s">
        <v>1023</v>
      </c>
      <c r="E57" s="9">
        <v>901</v>
      </c>
      <c r="F57" s="10" t="s">
        <v>1024</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1.5" hidden="1" x14ac:dyDescent="0.25">
      <c r="A58" s="12">
        <v>41</v>
      </c>
      <c r="B58" s="10" t="s">
        <v>1015</v>
      </c>
      <c r="C58" s="36" t="s">
        <v>1022</v>
      </c>
      <c r="D58" s="9" t="s">
        <v>1023</v>
      </c>
      <c r="E58" s="9">
        <v>901</v>
      </c>
      <c r="F58" s="10" t="s">
        <v>1024</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1.5" hidden="1" x14ac:dyDescent="0.25">
      <c r="A59" s="12">
        <v>42</v>
      </c>
      <c r="B59" s="10" t="s">
        <v>1015</v>
      </c>
      <c r="C59" s="36" t="s">
        <v>1022</v>
      </c>
      <c r="D59" s="9" t="s">
        <v>1023</v>
      </c>
      <c r="E59" s="9">
        <v>901</v>
      </c>
      <c r="F59" s="10" t="s">
        <v>1024</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1.5" hidden="1" x14ac:dyDescent="0.25">
      <c r="A60" s="12">
        <v>43</v>
      </c>
      <c r="B60" s="10" t="s">
        <v>1015</v>
      </c>
      <c r="C60" s="36" t="s">
        <v>1022</v>
      </c>
      <c r="D60" s="9" t="s">
        <v>1023</v>
      </c>
      <c r="E60" s="9">
        <v>901</v>
      </c>
      <c r="F60" s="10" t="s">
        <v>1024</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1.5" hidden="1" x14ac:dyDescent="0.25">
      <c r="A61" s="12">
        <v>44</v>
      </c>
      <c r="B61" s="10" t="s">
        <v>1015</v>
      </c>
      <c r="C61" s="36" t="s">
        <v>1022</v>
      </c>
      <c r="D61" s="9" t="s">
        <v>1023</v>
      </c>
      <c r="E61" s="9">
        <v>901</v>
      </c>
      <c r="F61" s="10" t="s">
        <v>1024</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1.5" hidden="1" x14ac:dyDescent="0.25">
      <c r="A62" s="12">
        <v>45</v>
      </c>
      <c r="B62" s="10" t="s">
        <v>1015</v>
      </c>
      <c r="C62" s="36" t="s">
        <v>1022</v>
      </c>
      <c r="D62" s="9" t="s">
        <v>1023</v>
      </c>
      <c r="E62" s="9">
        <v>901</v>
      </c>
      <c r="F62" s="10" t="s">
        <v>1024</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1.5" hidden="1" x14ac:dyDescent="0.25">
      <c r="A63" s="12">
        <v>46</v>
      </c>
      <c r="B63" s="10" t="s">
        <v>1015</v>
      </c>
      <c r="C63" s="36" t="s">
        <v>1025</v>
      </c>
      <c r="D63" s="9" t="s">
        <v>1026</v>
      </c>
      <c r="E63" s="9">
        <v>902</v>
      </c>
      <c r="F63" s="10" t="s">
        <v>1024</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1.5" hidden="1" x14ac:dyDescent="0.25">
      <c r="A64" s="12">
        <v>47</v>
      </c>
      <c r="B64" s="10" t="s">
        <v>1015</v>
      </c>
      <c r="C64" s="36" t="s">
        <v>1025</v>
      </c>
      <c r="D64" s="9" t="s">
        <v>1026</v>
      </c>
      <c r="E64" s="9">
        <v>902</v>
      </c>
      <c r="F64" s="10" t="s">
        <v>1024</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1.5" hidden="1" x14ac:dyDescent="0.25">
      <c r="A65" s="12">
        <v>48</v>
      </c>
      <c r="B65" s="10" t="s">
        <v>1015</v>
      </c>
      <c r="C65" s="36" t="s">
        <v>1025</v>
      </c>
      <c r="D65" s="9" t="s">
        <v>1026</v>
      </c>
      <c r="E65" s="9">
        <v>902</v>
      </c>
      <c r="F65" s="10" t="s">
        <v>1024</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1.5" hidden="1" x14ac:dyDescent="0.25">
      <c r="A66" s="12">
        <v>49</v>
      </c>
      <c r="B66" s="10" t="s">
        <v>1015</v>
      </c>
      <c r="C66" s="36" t="s">
        <v>1025</v>
      </c>
      <c r="D66" s="9" t="s">
        <v>1026</v>
      </c>
      <c r="E66" s="9">
        <v>902</v>
      </c>
      <c r="F66" s="10" t="s">
        <v>1024</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1.5" hidden="1" x14ac:dyDescent="0.25">
      <c r="A67" s="12">
        <v>50</v>
      </c>
      <c r="B67" s="10" t="s">
        <v>1015</v>
      </c>
      <c r="C67" s="36" t="s">
        <v>1025</v>
      </c>
      <c r="D67" s="9" t="s">
        <v>1026</v>
      </c>
      <c r="E67" s="9">
        <v>902</v>
      </c>
      <c r="F67" s="10" t="s">
        <v>1024</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1.5" hidden="1" x14ac:dyDescent="0.25">
      <c r="A68" s="12">
        <v>51</v>
      </c>
      <c r="B68" s="10" t="s">
        <v>1015</v>
      </c>
      <c r="C68" s="36" t="s">
        <v>1025</v>
      </c>
      <c r="D68" s="9" t="s">
        <v>1026</v>
      </c>
      <c r="E68" s="9">
        <v>902</v>
      </c>
      <c r="F68" s="10" t="s">
        <v>1024</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1.5" hidden="1" x14ac:dyDescent="0.25">
      <c r="A69" s="12">
        <v>52</v>
      </c>
      <c r="B69" s="10" t="s">
        <v>1015</v>
      </c>
      <c r="C69" s="36" t="s">
        <v>1025</v>
      </c>
      <c r="D69" s="9" t="s">
        <v>1026</v>
      </c>
      <c r="E69" s="9">
        <v>902</v>
      </c>
      <c r="F69" s="10" t="s">
        <v>1024</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1.5" hidden="1" x14ac:dyDescent="0.25">
      <c r="A70" s="12">
        <v>53</v>
      </c>
      <c r="B70" s="10" t="s">
        <v>1015</v>
      </c>
      <c r="C70" s="36" t="s">
        <v>1025</v>
      </c>
      <c r="D70" s="9" t="s">
        <v>1026</v>
      </c>
      <c r="E70" s="9">
        <v>902</v>
      </c>
      <c r="F70" s="10" t="s">
        <v>1024</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1.5" hidden="1" x14ac:dyDescent="0.25">
      <c r="A71" s="12">
        <v>54</v>
      </c>
      <c r="B71" s="10" t="s">
        <v>1015</v>
      </c>
      <c r="C71" s="36" t="s">
        <v>1025</v>
      </c>
      <c r="D71" s="9" t="s">
        <v>1026</v>
      </c>
      <c r="E71" s="9">
        <v>902</v>
      </c>
      <c r="F71" s="10" t="s">
        <v>1024</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1.5" hidden="1" x14ac:dyDescent="0.25">
      <c r="A72" s="12">
        <v>55</v>
      </c>
      <c r="B72" s="10" t="s">
        <v>1015</v>
      </c>
      <c r="C72" s="36" t="s">
        <v>1025</v>
      </c>
      <c r="D72" s="9" t="s">
        <v>1026</v>
      </c>
      <c r="E72" s="9">
        <v>902</v>
      </c>
      <c r="F72" s="10" t="s">
        <v>1024</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1.5" hidden="1" x14ac:dyDescent="0.25">
      <c r="A73" s="12">
        <v>56</v>
      </c>
      <c r="B73" s="10" t="s">
        <v>1015</v>
      </c>
      <c r="C73" s="36" t="s">
        <v>1025</v>
      </c>
      <c r="D73" s="9" t="s">
        <v>1026</v>
      </c>
      <c r="E73" s="9">
        <v>902</v>
      </c>
      <c r="F73" s="10" t="s">
        <v>1024</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1.5" hidden="1" x14ac:dyDescent="0.25">
      <c r="A74" s="12">
        <v>57</v>
      </c>
      <c r="B74" s="10" t="s">
        <v>1015</v>
      </c>
      <c r="C74" s="36" t="s">
        <v>1025</v>
      </c>
      <c r="D74" s="9" t="s">
        <v>1026</v>
      </c>
      <c r="E74" s="9">
        <v>902</v>
      </c>
      <c r="F74" s="10" t="s">
        <v>1024</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1.5" hidden="1" x14ac:dyDescent="0.25">
      <c r="A75" s="12">
        <v>58</v>
      </c>
      <c r="B75" s="10" t="s">
        <v>1015</v>
      </c>
      <c r="C75" s="36" t="s">
        <v>1025</v>
      </c>
      <c r="D75" s="9" t="s">
        <v>1026</v>
      </c>
      <c r="E75" s="9">
        <v>902</v>
      </c>
      <c r="F75" s="10" t="s">
        <v>1024</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1.5" hidden="1" x14ac:dyDescent="0.25">
      <c r="A76" s="12">
        <v>59</v>
      </c>
      <c r="B76" s="10" t="s">
        <v>1015</v>
      </c>
      <c r="C76" s="36" t="s">
        <v>1025</v>
      </c>
      <c r="D76" s="9" t="s">
        <v>1026</v>
      </c>
      <c r="E76" s="9">
        <v>902</v>
      </c>
      <c r="F76" s="10" t="s">
        <v>1024</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1.5" hidden="1" x14ac:dyDescent="0.25">
      <c r="A77" s="12">
        <v>60</v>
      </c>
      <c r="B77" s="10" t="s">
        <v>1015</v>
      </c>
      <c r="C77" s="36" t="s">
        <v>1025</v>
      </c>
      <c r="D77" s="9" t="s">
        <v>1026</v>
      </c>
      <c r="E77" s="9">
        <v>902</v>
      </c>
      <c r="F77" s="10" t="s">
        <v>1024</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1.5" hidden="1" x14ac:dyDescent="0.25">
      <c r="A78" s="12">
        <v>61</v>
      </c>
      <c r="B78" s="10" t="s">
        <v>1015</v>
      </c>
      <c r="C78" s="30" t="s">
        <v>1027</v>
      </c>
      <c r="D78" s="9" t="s">
        <v>1028</v>
      </c>
      <c r="E78" s="9">
        <v>941</v>
      </c>
      <c r="F78" s="10" t="s">
        <v>1024</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1.5" hidden="1" x14ac:dyDescent="0.25">
      <c r="A79" s="12">
        <v>62</v>
      </c>
      <c r="B79" s="10" t="s">
        <v>1015</v>
      </c>
      <c r="C79" s="30" t="s">
        <v>1027</v>
      </c>
      <c r="D79" s="9" t="s">
        <v>1028</v>
      </c>
      <c r="E79" s="9">
        <v>941</v>
      </c>
      <c r="F79" s="10" t="s">
        <v>1024</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1.5" hidden="1" x14ac:dyDescent="0.25">
      <c r="A80" s="12">
        <v>63</v>
      </c>
      <c r="B80" s="10" t="s">
        <v>1015</v>
      </c>
      <c r="C80" s="30" t="s">
        <v>1027</v>
      </c>
      <c r="D80" s="9" t="s">
        <v>1028</v>
      </c>
      <c r="E80" s="9">
        <v>941</v>
      </c>
      <c r="F80" s="10" t="s">
        <v>1024</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1.5" hidden="1" x14ac:dyDescent="0.25">
      <c r="A81" s="12">
        <v>64</v>
      </c>
      <c r="B81" s="10" t="s">
        <v>1015</v>
      </c>
      <c r="C81" s="30" t="s">
        <v>1027</v>
      </c>
      <c r="D81" s="9" t="s">
        <v>1028</v>
      </c>
      <c r="E81" s="9">
        <v>941</v>
      </c>
      <c r="F81" s="10" t="s">
        <v>1024</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1.5" hidden="1" x14ac:dyDescent="0.25">
      <c r="A82" s="12">
        <v>65</v>
      </c>
      <c r="B82" s="10" t="s">
        <v>1015</v>
      </c>
      <c r="C82" s="30" t="s">
        <v>1027</v>
      </c>
      <c r="D82" s="9" t="s">
        <v>1028</v>
      </c>
      <c r="E82" s="9">
        <v>941</v>
      </c>
      <c r="F82" s="10" t="s">
        <v>1024</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1.5" hidden="1" x14ac:dyDescent="0.25">
      <c r="A83" s="12">
        <v>66</v>
      </c>
      <c r="B83" s="10" t="s">
        <v>1015</v>
      </c>
      <c r="C83" s="30" t="s">
        <v>1027</v>
      </c>
      <c r="D83" s="9" t="s">
        <v>1028</v>
      </c>
      <c r="E83" s="9">
        <v>941</v>
      </c>
      <c r="F83" s="10" t="s">
        <v>1024</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1.5" hidden="1" x14ac:dyDescent="0.25">
      <c r="A84" s="12">
        <v>67</v>
      </c>
      <c r="B84" s="10" t="s">
        <v>1015</v>
      </c>
      <c r="C84" s="30" t="s">
        <v>1027</v>
      </c>
      <c r="D84" s="9" t="s">
        <v>1028</v>
      </c>
      <c r="E84" s="9">
        <v>941</v>
      </c>
      <c r="F84" s="10" t="s">
        <v>1024</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1.5" hidden="1" x14ac:dyDescent="0.25">
      <c r="A85" s="12">
        <v>68</v>
      </c>
      <c r="B85" s="10" t="s">
        <v>1015</v>
      </c>
      <c r="C85" s="30" t="s">
        <v>1027</v>
      </c>
      <c r="D85" s="9" t="s">
        <v>1028</v>
      </c>
      <c r="E85" s="9">
        <v>941</v>
      </c>
      <c r="F85" s="10" t="s">
        <v>1024</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1.5" hidden="1" x14ac:dyDescent="0.25">
      <c r="A86" s="12">
        <v>69</v>
      </c>
      <c r="B86" s="10" t="s">
        <v>1015</v>
      </c>
      <c r="C86" s="30" t="s">
        <v>1027</v>
      </c>
      <c r="D86" s="9" t="s">
        <v>1028</v>
      </c>
      <c r="E86" s="9">
        <v>941</v>
      </c>
      <c r="F86" s="10" t="s">
        <v>1024</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1.5" hidden="1" x14ac:dyDescent="0.25">
      <c r="A87" s="12">
        <v>70</v>
      </c>
      <c r="B87" s="10" t="s">
        <v>1015</v>
      </c>
      <c r="C87" s="30" t="s">
        <v>1027</v>
      </c>
      <c r="D87" s="9" t="s">
        <v>1028</v>
      </c>
      <c r="E87" s="9">
        <v>941</v>
      </c>
      <c r="F87" s="10" t="s">
        <v>1024</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1.5" hidden="1" x14ac:dyDescent="0.25">
      <c r="A88" s="12">
        <v>71</v>
      </c>
      <c r="B88" s="10" t="s">
        <v>1015</v>
      </c>
      <c r="C88" s="30" t="s">
        <v>1027</v>
      </c>
      <c r="D88" s="9" t="s">
        <v>1028</v>
      </c>
      <c r="E88" s="9">
        <v>941</v>
      </c>
      <c r="F88" s="10" t="s">
        <v>1024</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1.5" hidden="1" x14ac:dyDescent="0.25">
      <c r="A89" s="12">
        <v>72</v>
      </c>
      <c r="B89" s="10" t="s">
        <v>1015</v>
      </c>
      <c r="C89" s="30" t="s">
        <v>1027</v>
      </c>
      <c r="D89" s="9" t="s">
        <v>1028</v>
      </c>
      <c r="E89" s="9">
        <v>941</v>
      </c>
      <c r="F89" s="10" t="s">
        <v>1024</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1.5" hidden="1" x14ac:dyDescent="0.25">
      <c r="A90" s="12">
        <v>73</v>
      </c>
      <c r="B90" s="10" t="s">
        <v>1015</v>
      </c>
      <c r="C90" s="30" t="s">
        <v>1027</v>
      </c>
      <c r="D90" s="9" t="s">
        <v>1028</v>
      </c>
      <c r="E90" s="9">
        <v>941</v>
      </c>
      <c r="F90" s="10" t="s">
        <v>1024</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1.5" hidden="1" x14ac:dyDescent="0.25">
      <c r="A91" s="12">
        <v>74</v>
      </c>
      <c r="B91" s="10" t="s">
        <v>1015</v>
      </c>
      <c r="C91" s="30" t="s">
        <v>1027</v>
      </c>
      <c r="D91" s="9" t="s">
        <v>1028</v>
      </c>
      <c r="E91" s="9">
        <v>941</v>
      </c>
      <c r="F91" s="10" t="s">
        <v>1024</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1.5" hidden="1" x14ac:dyDescent="0.25">
      <c r="A92" s="12">
        <v>75</v>
      </c>
      <c r="B92" s="10" t="s">
        <v>1015</v>
      </c>
      <c r="C92" s="30" t="s">
        <v>1027</v>
      </c>
      <c r="D92" s="9" t="s">
        <v>1028</v>
      </c>
      <c r="E92" s="9">
        <v>941</v>
      </c>
      <c r="F92" s="10" t="s">
        <v>1024</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3" hidden="1" x14ac:dyDescent="0.25">
      <c r="A93" s="12">
        <v>76</v>
      </c>
      <c r="B93" s="10" t="s">
        <v>1015</v>
      </c>
      <c r="C93" s="30" t="s">
        <v>1029</v>
      </c>
      <c r="D93" s="9" t="s">
        <v>1030</v>
      </c>
      <c r="E93" s="9">
        <v>934</v>
      </c>
      <c r="F93" s="10" t="s">
        <v>1024</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3" hidden="1" x14ac:dyDescent="0.25">
      <c r="A94" s="12">
        <v>77</v>
      </c>
      <c r="B94" s="10" t="s">
        <v>1015</v>
      </c>
      <c r="C94" s="30" t="s">
        <v>1029</v>
      </c>
      <c r="D94" s="9" t="s">
        <v>1030</v>
      </c>
      <c r="E94" s="9">
        <v>934</v>
      </c>
      <c r="F94" s="10" t="s">
        <v>1024</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3" hidden="1" x14ac:dyDescent="0.25">
      <c r="A95" s="12">
        <v>78</v>
      </c>
      <c r="B95" s="10" t="s">
        <v>1015</v>
      </c>
      <c r="C95" s="30" t="s">
        <v>1029</v>
      </c>
      <c r="D95" s="9" t="s">
        <v>1030</v>
      </c>
      <c r="E95" s="9">
        <v>934</v>
      </c>
      <c r="F95" s="10" t="s">
        <v>1024</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3" hidden="1" x14ac:dyDescent="0.25">
      <c r="A96" s="12">
        <v>79</v>
      </c>
      <c r="B96" s="10" t="s">
        <v>1015</v>
      </c>
      <c r="C96" s="30" t="s">
        <v>1029</v>
      </c>
      <c r="D96" s="9" t="s">
        <v>1030</v>
      </c>
      <c r="E96" s="9">
        <v>934</v>
      </c>
      <c r="F96" s="10" t="s">
        <v>1024</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3" hidden="1" x14ac:dyDescent="0.25">
      <c r="A97" s="12">
        <v>80</v>
      </c>
      <c r="B97" s="10" t="s">
        <v>1015</v>
      </c>
      <c r="C97" s="30" t="s">
        <v>1029</v>
      </c>
      <c r="D97" s="9" t="s">
        <v>1030</v>
      </c>
      <c r="E97" s="9">
        <v>934</v>
      </c>
      <c r="F97" s="10" t="s">
        <v>1024</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3" hidden="1" x14ac:dyDescent="0.25">
      <c r="A98" s="12">
        <v>81</v>
      </c>
      <c r="B98" s="10" t="s">
        <v>1015</v>
      </c>
      <c r="C98" s="30" t="s">
        <v>1029</v>
      </c>
      <c r="D98" s="9" t="s">
        <v>1030</v>
      </c>
      <c r="E98" s="9">
        <v>934</v>
      </c>
      <c r="F98" s="10" t="s">
        <v>1024</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3" hidden="1" x14ac:dyDescent="0.25">
      <c r="A99" s="12">
        <v>82</v>
      </c>
      <c r="B99" s="10" t="s">
        <v>1015</v>
      </c>
      <c r="C99" s="30" t="s">
        <v>1029</v>
      </c>
      <c r="D99" s="9" t="s">
        <v>1030</v>
      </c>
      <c r="E99" s="9">
        <v>934</v>
      </c>
      <c r="F99" s="10" t="s">
        <v>1024</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3" hidden="1" x14ac:dyDescent="0.25">
      <c r="A100" s="12">
        <v>83</v>
      </c>
      <c r="B100" s="10" t="s">
        <v>1015</v>
      </c>
      <c r="C100" s="30" t="s">
        <v>1029</v>
      </c>
      <c r="D100" s="9" t="s">
        <v>1030</v>
      </c>
      <c r="E100" s="9">
        <v>934</v>
      </c>
      <c r="F100" s="10" t="s">
        <v>1024</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3" hidden="1" x14ac:dyDescent="0.25">
      <c r="A101" s="12">
        <v>84</v>
      </c>
      <c r="B101" s="10" t="s">
        <v>1015</v>
      </c>
      <c r="C101" s="30" t="s">
        <v>1029</v>
      </c>
      <c r="D101" s="9" t="s">
        <v>1030</v>
      </c>
      <c r="E101" s="9">
        <v>934</v>
      </c>
      <c r="F101" s="10" t="s">
        <v>1024</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3" hidden="1" x14ac:dyDescent="0.25">
      <c r="A102" s="12">
        <v>85</v>
      </c>
      <c r="B102" s="10" t="s">
        <v>1015</v>
      </c>
      <c r="C102" s="30" t="s">
        <v>1029</v>
      </c>
      <c r="D102" s="9" t="s">
        <v>1030</v>
      </c>
      <c r="E102" s="9">
        <v>934</v>
      </c>
      <c r="F102" s="10" t="s">
        <v>1024</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3" hidden="1" x14ac:dyDescent="0.25">
      <c r="A103" s="12">
        <v>86</v>
      </c>
      <c r="B103" s="10" t="s">
        <v>1015</v>
      </c>
      <c r="C103" s="30" t="s">
        <v>1029</v>
      </c>
      <c r="D103" s="9" t="s">
        <v>1030</v>
      </c>
      <c r="E103" s="9">
        <v>934</v>
      </c>
      <c r="F103" s="10" t="s">
        <v>1024</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3" hidden="1" x14ac:dyDescent="0.25">
      <c r="A104" s="12">
        <v>87</v>
      </c>
      <c r="B104" s="10" t="s">
        <v>1015</v>
      </c>
      <c r="C104" s="30" t="s">
        <v>1029</v>
      </c>
      <c r="D104" s="9" t="s">
        <v>1030</v>
      </c>
      <c r="E104" s="9">
        <v>934</v>
      </c>
      <c r="F104" s="10" t="s">
        <v>1024</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3" hidden="1" x14ac:dyDescent="0.25">
      <c r="A105" s="12">
        <v>88</v>
      </c>
      <c r="B105" s="10" t="s">
        <v>1015</v>
      </c>
      <c r="C105" s="30" t="s">
        <v>1029</v>
      </c>
      <c r="D105" s="9" t="s">
        <v>1030</v>
      </c>
      <c r="E105" s="9">
        <v>934</v>
      </c>
      <c r="F105" s="10" t="s">
        <v>1024</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3" hidden="1" x14ac:dyDescent="0.25">
      <c r="A106" s="12">
        <v>89</v>
      </c>
      <c r="B106" s="10" t="s">
        <v>1015</v>
      </c>
      <c r="C106" s="30" t="s">
        <v>1029</v>
      </c>
      <c r="D106" s="9" t="s">
        <v>1030</v>
      </c>
      <c r="E106" s="9">
        <v>934</v>
      </c>
      <c r="F106" s="10" t="s">
        <v>1024</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3" hidden="1" x14ac:dyDescent="0.25">
      <c r="A107" s="12">
        <v>90</v>
      </c>
      <c r="B107" s="10" t="s">
        <v>1015</v>
      </c>
      <c r="C107" s="30" t="s">
        <v>1029</v>
      </c>
      <c r="D107" s="9" t="s">
        <v>1030</v>
      </c>
      <c r="E107" s="9">
        <v>934</v>
      </c>
      <c r="F107" s="10" t="s">
        <v>1024</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1.5" hidden="1" x14ac:dyDescent="0.25">
      <c r="A108" s="12">
        <v>91</v>
      </c>
      <c r="B108" s="10" t="s">
        <v>1015</v>
      </c>
      <c r="C108" s="36" t="s">
        <v>1031</v>
      </c>
      <c r="D108" s="9"/>
      <c r="E108" s="9">
        <v>948</v>
      </c>
      <c r="F108" s="10" t="s">
        <v>1024</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1.5" hidden="1" x14ac:dyDescent="0.25">
      <c r="A109" s="12">
        <v>92</v>
      </c>
      <c r="B109" s="10" t="s">
        <v>1015</v>
      </c>
      <c r="C109" s="36" t="s">
        <v>1031</v>
      </c>
      <c r="D109" s="9"/>
      <c r="E109" s="9">
        <v>948</v>
      </c>
      <c r="F109" s="10" t="s">
        <v>1024</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1.5" hidden="1" x14ac:dyDescent="0.25">
      <c r="A110" s="12">
        <v>93</v>
      </c>
      <c r="B110" s="10" t="s">
        <v>1015</v>
      </c>
      <c r="C110" s="36" t="s">
        <v>1031</v>
      </c>
      <c r="D110" s="9"/>
      <c r="E110" s="9">
        <v>948</v>
      </c>
      <c r="F110" s="10" t="s">
        <v>1024</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1.5" hidden="1" x14ac:dyDescent="0.25">
      <c r="A111" s="12">
        <v>94</v>
      </c>
      <c r="B111" s="10" t="s">
        <v>1015</v>
      </c>
      <c r="C111" s="36" t="s">
        <v>1031</v>
      </c>
      <c r="D111" s="9"/>
      <c r="E111" s="9">
        <v>948</v>
      </c>
      <c r="F111" s="10" t="s">
        <v>1024</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1.5" hidden="1" x14ac:dyDescent="0.25">
      <c r="A112" s="12">
        <v>95</v>
      </c>
      <c r="B112" s="10" t="s">
        <v>1015</v>
      </c>
      <c r="C112" s="36" t="s">
        <v>1031</v>
      </c>
      <c r="D112" s="9"/>
      <c r="E112" s="9">
        <v>948</v>
      </c>
      <c r="F112" s="10" t="s">
        <v>1024</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1.5" hidden="1" x14ac:dyDescent="0.25">
      <c r="A113" s="12">
        <v>96</v>
      </c>
      <c r="B113" s="10" t="s">
        <v>1015</v>
      </c>
      <c r="C113" s="36" t="s">
        <v>1031</v>
      </c>
      <c r="D113" s="9"/>
      <c r="E113" s="9">
        <v>948</v>
      </c>
      <c r="F113" s="10" t="s">
        <v>1024</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1.5" hidden="1" x14ac:dyDescent="0.25">
      <c r="A114" s="12">
        <v>97</v>
      </c>
      <c r="B114" s="10" t="s">
        <v>1015</v>
      </c>
      <c r="C114" s="36" t="s">
        <v>1031</v>
      </c>
      <c r="D114" s="9"/>
      <c r="E114" s="9">
        <v>948</v>
      </c>
      <c r="F114" s="10" t="s">
        <v>1024</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1.5" hidden="1" x14ac:dyDescent="0.25">
      <c r="A115" s="12">
        <v>98</v>
      </c>
      <c r="B115" s="10" t="s">
        <v>1015</v>
      </c>
      <c r="C115" s="36" t="s">
        <v>1031</v>
      </c>
      <c r="D115" s="9"/>
      <c r="E115" s="9">
        <v>948</v>
      </c>
      <c r="F115" s="10" t="s">
        <v>1024</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1.5" hidden="1" x14ac:dyDescent="0.25">
      <c r="A116" s="12">
        <v>99</v>
      </c>
      <c r="B116" s="10" t="s">
        <v>1015</v>
      </c>
      <c r="C116" s="36" t="s">
        <v>1031</v>
      </c>
      <c r="D116" s="9"/>
      <c r="E116" s="9">
        <v>948</v>
      </c>
      <c r="F116" s="10" t="s">
        <v>1024</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1.5" hidden="1" x14ac:dyDescent="0.25">
      <c r="A117" s="12">
        <v>100</v>
      </c>
      <c r="B117" s="10" t="s">
        <v>1015</v>
      </c>
      <c r="C117" s="36" t="s">
        <v>1031</v>
      </c>
      <c r="D117" s="9"/>
      <c r="E117" s="9">
        <v>948</v>
      </c>
      <c r="F117" s="10" t="s">
        <v>1024</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1.5" hidden="1" x14ac:dyDescent="0.25">
      <c r="A118" s="12">
        <v>101</v>
      </c>
      <c r="B118" s="10" t="s">
        <v>1015</v>
      </c>
      <c r="C118" s="36" t="s">
        <v>1031</v>
      </c>
      <c r="D118" s="9"/>
      <c r="E118" s="9">
        <v>948</v>
      </c>
      <c r="F118" s="10" t="s">
        <v>1024</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1.5" hidden="1" x14ac:dyDescent="0.25">
      <c r="A119" s="12">
        <v>102</v>
      </c>
      <c r="B119" s="10" t="s">
        <v>1015</v>
      </c>
      <c r="C119" s="36" t="s">
        <v>1031</v>
      </c>
      <c r="D119" s="9"/>
      <c r="E119" s="9">
        <v>948</v>
      </c>
      <c r="F119" s="10" t="s">
        <v>1024</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1.5" hidden="1" x14ac:dyDescent="0.25">
      <c r="A120" s="12">
        <v>103</v>
      </c>
      <c r="B120" s="10" t="s">
        <v>1015</v>
      </c>
      <c r="C120" s="36" t="s">
        <v>1031</v>
      </c>
      <c r="D120" s="9"/>
      <c r="E120" s="9">
        <v>948</v>
      </c>
      <c r="F120" s="10" t="s">
        <v>1024</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1.5" hidden="1" x14ac:dyDescent="0.25">
      <c r="A121" s="12">
        <v>104</v>
      </c>
      <c r="B121" s="10" t="s">
        <v>1015</v>
      </c>
      <c r="C121" s="36" t="s">
        <v>1031</v>
      </c>
      <c r="D121" s="9"/>
      <c r="E121" s="9">
        <v>948</v>
      </c>
      <c r="F121" s="10" t="s">
        <v>1024</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1.5" hidden="1" x14ac:dyDescent="0.25">
      <c r="A122" s="12">
        <v>105</v>
      </c>
      <c r="B122" s="10" t="s">
        <v>1015</v>
      </c>
      <c r="C122" s="36" t="s">
        <v>1031</v>
      </c>
      <c r="D122" s="9"/>
      <c r="E122" s="9">
        <v>948</v>
      </c>
      <c r="F122" s="10" t="s">
        <v>1024</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1.5" hidden="1" x14ac:dyDescent="0.25">
      <c r="A123" s="12">
        <v>106</v>
      </c>
      <c r="B123" s="10" t="s">
        <v>1015</v>
      </c>
      <c r="C123" s="36" t="s">
        <v>1032</v>
      </c>
      <c r="D123" s="9" t="s">
        <v>1033</v>
      </c>
      <c r="E123" s="9">
        <v>1636</v>
      </c>
      <c r="F123" s="10" t="s">
        <v>1034</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1.5" hidden="1" x14ac:dyDescent="0.25">
      <c r="A124" s="12">
        <v>107</v>
      </c>
      <c r="B124" s="10" t="s">
        <v>1015</v>
      </c>
      <c r="C124" s="36" t="s">
        <v>1032</v>
      </c>
      <c r="D124" s="9" t="s">
        <v>1033</v>
      </c>
      <c r="E124" s="9">
        <v>1636</v>
      </c>
      <c r="F124" s="10" t="s">
        <v>1034</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1.5" hidden="1" x14ac:dyDescent="0.25">
      <c r="A125" s="12">
        <v>108</v>
      </c>
      <c r="B125" s="10" t="s">
        <v>1015</v>
      </c>
      <c r="C125" s="36" t="s">
        <v>1032</v>
      </c>
      <c r="D125" s="9" t="s">
        <v>1033</v>
      </c>
      <c r="E125" s="9">
        <v>1636</v>
      </c>
      <c r="F125" s="10" t="s">
        <v>1034</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1.5" hidden="1" x14ac:dyDescent="0.25">
      <c r="A126" s="12">
        <v>109</v>
      </c>
      <c r="B126" s="10" t="s">
        <v>1015</v>
      </c>
      <c r="C126" s="36" t="s">
        <v>1032</v>
      </c>
      <c r="D126" s="9" t="s">
        <v>1033</v>
      </c>
      <c r="E126" s="9">
        <v>1636</v>
      </c>
      <c r="F126" s="10" t="s">
        <v>1034</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1.5" hidden="1" x14ac:dyDescent="0.25">
      <c r="A127" s="12">
        <v>110</v>
      </c>
      <c r="B127" s="10" t="s">
        <v>1015</v>
      </c>
      <c r="C127" s="36" t="s">
        <v>1032</v>
      </c>
      <c r="D127" s="9" t="s">
        <v>1033</v>
      </c>
      <c r="E127" s="9">
        <v>1636</v>
      </c>
      <c r="F127" s="10" t="s">
        <v>1034</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1.5" hidden="1" x14ac:dyDescent="0.25">
      <c r="A128" s="12">
        <v>111</v>
      </c>
      <c r="B128" s="10" t="s">
        <v>1015</v>
      </c>
      <c r="C128" s="36" t="s">
        <v>1032</v>
      </c>
      <c r="D128" s="9" t="s">
        <v>1033</v>
      </c>
      <c r="E128" s="9">
        <v>1636</v>
      </c>
      <c r="F128" s="10" t="s">
        <v>1034</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1.5" hidden="1" x14ac:dyDescent="0.25">
      <c r="A129" s="12">
        <v>112</v>
      </c>
      <c r="B129" s="10" t="s">
        <v>1015</v>
      </c>
      <c r="C129" s="36" t="s">
        <v>1032</v>
      </c>
      <c r="D129" s="9" t="s">
        <v>1033</v>
      </c>
      <c r="E129" s="9">
        <v>1636</v>
      </c>
      <c r="F129" s="10" t="s">
        <v>1034</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1.5" hidden="1" x14ac:dyDescent="0.25">
      <c r="A130" s="12">
        <v>113</v>
      </c>
      <c r="B130" s="10" t="s">
        <v>1015</v>
      </c>
      <c r="C130" s="36" t="s">
        <v>1032</v>
      </c>
      <c r="D130" s="9" t="s">
        <v>1033</v>
      </c>
      <c r="E130" s="9">
        <v>1636</v>
      </c>
      <c r="F130" s="10" t="s">
        <v>1034</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1.5" hidden="1" x14ac:dyDescent="0.25">
      <c r="A131" s="12">
        <v>114</v>
      </c>
      <c r="B131" s="10" t="s">
        <v>1015</v>
      </c>
      <c r="C131" s="36" t="s">
        <v>1032</v>
      </c>
      <c r="D131" s="9" t="s">
        <v>1033</v>
      </c>
      <c r="E131" s="9">
        <v>1636</v>
      </c>
      <c r="F131" s="10" t="s">
        <v>1034</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1.5" hidden="1" x14ac:dyDescent="0.25">
      <c r="A132" s="12">
        <v>115</v>
      </c>
      <c r="B132" s="10" t="s">
        <v>1015</v>
      </c>
      <c r="C132" s="36" t="s">
        <v>1032</v>
      </c>
      <c r="D132" s="9" t="s">
        <v>1033</v>
      </c>
      <c r="E132" s="9">
        <v>1636</v>
      </c>
      <c r="F132" s="10" t="s">
        <v>1034</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1.5" hidden="1" x14ac:dyDescent="0.25">
      <c r="A133" s="12">
        <v>116</v>
      </c>
      <c r="B133" s="10" t="s">
        <v>1015</v>
      </c>
      <c r="C133" s="36" t="s">
        <v>1032</v>
      </c>
      <c r="D133" s="9" t="s">
        <v>1033</v>
      </c>
      <c r="E133" s="9">
        <v>1636</v>
      </c>
      <c r="F133" s="10" t="s">
        <v>1034</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1.5" hidden="1" x14ac:dyDescent="0.25">
      <c r="A134" s="12">
        <v>117</v>
      </c>
      <c r="B134" s="10" t="s">
        <v>1015</v>
      </c>
      <c r="C134" s="36" t="s">
        <v>1032</v>
      </c>
      <c r="D134" s="9" t="s">
        <v>1033</v>
      </c>
      <c r="E134" s="9">
        <v>1636</v>
      </c>
      <c r="F134" s="10" t="s">
        <v>1034</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1.5" hidden="1" x14ac:dyDescent="0.25">
      <c r="A135" s="12">
        <v>118</v>
      </c>
      <c r="B135" s="10" t="s">
        <v>1015</v>
      </c>
      <c r="C135" s="36" t="s">
        <v>1032</v>
      </c>
      <c r="D135" s="9" t="s">
        <v>1033</v>
      </c>
      <c r="E135" s="9">
        <v>1636</v>
      </c>
      <c r="F135" s="10" t="s">
        <v>1034</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1.5" hidden="1" x14ac:dyDescent="0.25">
      <c r="A136" s="12">
        <v>119</v>
      </c>
      <c r="B136" s="10" t="s">
        <v>1015</v>
      </c>
      <c r="C136" s="36" t="s">
        <v>1032</v>
      </c>
      <c r="D136" s="9" t="s">
        <v>1033</v>
      </c>
      <c r="E136" s="9">
        <v>1636</v>
      </c>
      <c r="F136" s="10" t="s">
        <v>1034</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1.5" hidden="1" x14ac:dyDescent="0.25">
      <c r="A137" s="12">
        <v>120</v>
      </c>
      <c r="B137" s="10" t="s">
        <v>1015</v>
      </c>
      <c r="C137" s="36" t="s">
        <v>1032</v>
      </c>
      <c r="D137" s="9" t="s">
        <v>1033</v>
      </c>
      <c r="E137" s="9">
        <v>1636</v>
      </c>
      <c r="F137" s="10" t="s">
        <v>1034</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1.5" hidden="1" x14ac:dyDescent="0.25">
      <c r="A138" s="12">
        <v>121</v>
      </c>
      <c r="B138" s="10" t="s">
        <v>1015</v>
      </c>
      <c r="C138" s="36" t="s">
        <v>1035</v>
      </c>
      <c r="D138" s="9" t="s">
        <v>1036</v>
      </c>
      <c r="E138" s="9">
        <v>1637</v>
      </c>
      <c r="F138" s="10" t="s">
        <v>1034</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1.5" hidden="1" x14ac:dyDescent="0.25">
      <c r="A139" s="12">
        <v>122</v>
      </c>
      <c r="B139" s="10" t="s">
        <v>1015</v>
      </c>
      <c r="C139" s="36" t="s">
        <v>1035</v>
      </c>
      <c r="D139" s="9" t="s">
        <v>1036</v>
      </c>
      <c r="E139" s="9">
        <v>1637</v>
      </c>
      <c r="F139" s="10" t="s">
        <v>1034</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1.5" hidden="1" x14ac:dyDescent="0.25">
      <c r="A140" s="12">
        <v>123</v>
      </c>
      <c r="B140" s="10" t="s">
        <v>1015</v>
      </c>
      <c r="C140" s="36" t="s">
        <v>1035</v>
      </c>
      <c r="D140" s="9" t="s">
        <v>1036</v>
      </c>
      <c r="E140" s="9">
        <v>1637</v>
      </c>
      <c r="F140" s="10" t="s">
        <v>1034</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1.5" hidden="1" x14ac:dyDescent="0.25">
      <c r="A141" s="12">
        <v>124</v>
      </c>
      <c r="B141" s="10" t="s">
        <v>1015</v>
      </c>
      <c r="C141" s="36" t="s">
        <v>1035</v>
      </c>
      <c r="D141" s="9" t="s">
        <v>1036</v>
      </c>
      <c r="E141" s="9">
        <v>1637</v>
      </c>
      <c r="F141" s="10" t="s">
        <v>1034</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1.5" hidden="1" x14ac:dyDescent="0.25">
      <c r="A142" s="12">
        <v>125</v>
      </c>
      <c r="B142" s="10" t="s">
        <v>1015</v>
      </c>
      <c r="C142" s="36" t="s">
        <v>1035</v>
      </c>
      <c r="D142" s="9" t="s">
        <v>1036</v>
      </c>
      <c r="E142" s="9">
        <v>1637</v>
      </c>
      <c r="F142" s="10" t="s">
        <v>1034</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1.5" hidden="1" x14ac:dyDescent="0.25">
      <c r="A143" s="12">
        <v>126</v>
      </c>
      <c r="B143" s="10" t="s">
        <v>1015</v>
      </c>
      <c r="C143" s="36" t="s">
        <v>1035</v>
      </c>
      <c r="D143" s="9" t="s">
        <v>1036</v>
      </c>
      <c r="E143" s="9">
        <v>1637</v>
      </c>
      <c r="F143" s="10" t="s">
        <v>1034</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1.5" hidden="1" x14ac:dyDescent="0.25">
      <c r="A144" s="12">
        <v>127</v>
      </c>
      <c r="B144" s="10" t="s">
        <v>1015</v>
      </c>
      <c r="C144" s="36" t="s">
        <v>1035</v>
      </c>
      <c r="D144" s="9" t="s">
        <v>1036</v>
      </c>
      <c r="E144" s="9">
        <v>1637</v>
      </c>
      <c r="F144" s="10" t="s">
        <v>1034</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1.5" hidden="1" x14ac:dyDescent="0.25">
      <c r="A145" s="12">
        <v>128</v>
      </c>
      <c r="B145" s="10" t="s">
        <v>1015</v>
      </c>
      <c r="C145" s="36" t="s">
        <v>1035</v>
      </c>
      <c r="D145" s="9" t="s">
        <v>1036</v>
      </c>
      <c r="E145" s="9">
        <v>1637</v>
      </c>
      <c r="F145" s="10" t="s">
        <v>1034</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1.5" hidden="1" x14ac:dyDescent="0.25">
      <c r="A146" s="12">
        <v>129</v>
      </c>
      <c r="B146" s="10" t="s">
        <v>1015</v>
      </c>
      <c r="C146" s="36" t="s">
        <v>1035</v>
      </c>
      <c r="D146" s="9" t="s">
        <v>1036</v>
      </c>
      <c r="E146" s="9">
        <v>1637</v>
      </c>
      <c r="F146" s="10" t="s">
        <v>1034</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1.5" hidden="1" x14ac:dyDescent="0.25">
      <c r="A147" s="12">
        <v>130</v>
      </c>
      <c r="B147" s="10" t="s">
        <v>1015</v>
      </c>
      <c r="C147" s="36" t="s">
        <v>1035</v>
      </c>
      <c r="D147" s="9" t="s">
        <v>1036</v>
      </c>
      <c r="E147" s="9">
        <v>1637</v>
      </c>
      <c r="F147" s="10" t="s">
        <v>1034</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1.5" hidden="1" x14ac:dyDescent="0.25">
      <c r="A148" s="12">
        <v>131</v>
      </c>
      <c r="B148" s="10" t="s">
        <v>1015</v>
      </c>
      <c r="C148" s="36" t="s">
        <v>1035</v>
      </c>
      <c r="D148" s="9" t="s">
        <v>1036</v>
      </c>
      <c r="E148" s="9">
        <v>1637</v>
      </c>
      <c r="F148" s="10" t="s">
        <v>1034</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1.5" hidden="1" x14ac:dyDescent="0.25">
      <c r="A149" s="12">
        <v>132</v>
      </c>
      <c r="B149" s="10" t="s">
        <v>1015</v>
      </c>
      <c r="C149" s="36" t="s">
        <v>1035</v>
      </c>
      <c r="D149" s="9" t="s">
        <v>1036</v>
      </c>
      <c r="E149" s="9">
        <v>1637</v>
      </c>
      <c r="F149" s="10" t="s">
        <v>1034</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1.5" hidden="1" x14ac:dyDescent="0.25">
      <c r="A150" s="12">
        <v>133</v>
      </c>
      <c r="B150" s="10" t="s">
        <v>1015</v>
      </c>
      <c r="C150" s="36" t="s">
        <v>1035</v>
      </c>
      <c r="D150" s="9" t="s">
        <v>1036</v>
      </c>
      <c r="E150" s="9">
        <v>1637</v>
      </c>
      <c r="F150" s="10" t="s">
        <v>1034</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1.5" hidden="1" x14ac:dyDescent="0.25">
      <c r="A151" s="12">
        <v>134</v>
      </c>
      <c r="B151" s="10" t="s">
        <v>1015</v>
      </c>
      <c r="C151" s="36" t="s">
        <v>1035</v>
      </c>
      <c r="D151" s="9" t="s">
        <v>1036</v>
      </c>
      <c r="E151" s="9">
        <v>1637</v>
      </c>
      <c r="F151" s="10" t="s">
        <v>1034</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1.5" hidden="1" x14ac:dyDescent="0.25">
      <c r="A152" s="12">
        <v>135</v>
      </c>
      <c r="B152" s="10" t="s">
        <v>1015</v>
      </c>
      <c r="C152" s="36" t="s">
        <v>1035</v>
      </c>
      <c r="D152" s="9" t="s">
        <v>1036</v>
      </c>
      <c r="E152" s="9">
        <v>1637</v>
      </c>
      <c r="F152" s="10" t="s">
        <v>1034</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1.5" hidden="1" x14ac:dyDescent="0.25">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1.5" hidden="1" x14ac:dyDescent="0.25">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1.5" hidden="1" x14ac:dyDescent="0.25">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1.5" hidden="1" x14ac:dyDescent="0.25">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1.5" hidden="1" x14ac:dyDescent="0.25">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1.5" hidden="1" x14ac:dyDescent="0.25">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1.5" hidden="1" x14ac:dyDescent="0.25">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1.5" hidden="1" x14ac:dyDescent="0.25">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1.5" hidden="1" x14ac:dyDescent="0.25">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1.5" hidden="1" x14ac:dyDescent="0.25">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1.5" hidden="1" x14ac:dyDescent="0.25">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1.5" hidden="1" x14ac:dyDescent="0.25">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1.5" hidden="1" x14ac:dyDescent="0.25">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1.5" hidden="1" x14ac:dyDescent="0.25">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1.5" hidden="1" x14ac:dyDescent="0.25">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1.5" hidden="1" x14ac:dyDescent="0.25">
      <c r="A168" s="12">
        <v>151</v>
      </c>
      <c r="B168" s="10" t="s">
        <v>1015</v>
      </c>
      <c r="C168" s="36" t="s">
        <v>1038</v>
      </c>
      <c r="D168" s="9" t="s">
        <v>1039</v>
      </c>
      <c r="E168" s="9">
        <v>1503</v>
      </c>
      <c r="F168" s="10" t="s">
        <v>1040</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1.5" hidden="1" x14ac:dyDescent="0.25">
      <c r="A169" s="12">
        <v>152</v>
      </c>
      <c r="B169" s="10" t="s">
        <v>1015</v>
      </c>
      <c r="C169" s="36" t="s">
        <v>1038</v>
      </c>
      <c r="D169" s="9" t="s">
        <v>1039</v>
      </c>
      <c r="E169" s="9">
        <v>1503</v>
      </c>
      <c r="F169" s="10" t="s">
        <v>1040</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1.5" hidden="1" x14ac:dyDescent="0.25">
      <c r="A170" s="12">
        <v>153</v>
      </c>
      <c r="B170" s="10" t="s">
        <v>1015</v>
      </c>
      <c r="C170" s="36" t="s">
        <v>1038</v>
      </c>
      <c r="D170" s="9" t="s">
        <v>1039</v>
      </c>
      <c r="E170" s="9">
        <v>1503</v>
      </c>
      <c r="F170" s="10" t="s">
        <v>1040</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1.5" hidden="1" x14ac:dyDescent="0.25">
      <c r="A171" s="12">
        <v>154</v>
      </c>
      <c r="B171" s="10" t="s">
        <v>1015</v>
      </c>
      <c r="C171" s="36" t="s">
        <v>1038</v>
      </c>
      <c r="D171" s="9" t="s">
        <v>1039</v>
      </c>
      <c r="E171" s="9">
        <v>1503</v>
      </c>
      <c r="F171" s="10" t="s">
        <v>1040</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1.5" hidden="1" x14ac:dyDescent="0.25">
      <c r="A172" s="12">
        <v>155</v>
      </c>
      <c r="B172" s="10" t="s">
        <v>1015</v>
      </c>
      <c r="C172" s="36" t="s">
        <v>1038</v>
      </c>
      <c r="D172" s="9" t="s">
        <v>1039</v>
      </c>
      <c r="E172" s="9">
        <v>1503</v>
      </c>
      <c r="F172" s="10" t="s">
        <v>1040</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1.5" hidden="1" x14ac:dyDescent="0.25">
      <c r="A173" s="12">
        <v>156</v>
      </c>
      <c r="B173" s="10" t="s">
        <v>1015</v>
      </c>
      <c r="C173" s="36" t="s">
        <v>1038</v>
      </c>
      <c r="D173" s="9" t="s">
        <v>1039</v>
      </c>
      <c r="E173" s="9">
        <v>1503</v>
      </c>
      <c r="F173" s="10" t="s">
        <v>1040</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1.5" hidden="1" x14ac:dyDescent="0.25">
      <c r="A174" s="12">
        <v>157</v>
      </c>
      <c r="B174" s="10" t="s">
        <v>1015</v>
      </c>
      <c r="C174" s="36" t="s">
        <v>1038</v>
      </c>
      <c r="D174" s="9" t="s">
        <v>1039</v>
      </c>
      <c r="E174" s="9">
        <v>1503</v>
      </c>
      <c r="F174" s="10" t="s">
        <v>1040</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1.5" hidden="1" x14ac:dyDescent="0.25">
      <c r="A175" s="12">
        <v>158</v>
      </c>
      <c r="B175" s="10" t="s">
        <v>1015</v>
      </c>
      <c r="C175" s="36" t="s">
        <v>1038</v>
      </c>
      <c r="D175" s="9" t="s">
        <v>1039</v>
      </c>
      <c r="E175" s="9">
        <v>1503</v>
      </c>
      <c r="F175" s="10" t="s">
        <v>1040</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1.5" hidden="1" x14ac:dyDescent="0.25">
      <c r="A176" s="12">
        <v>159</v>
      </c>
      <c r="B176" s="10" t="s">
        <v>1015</v>
      </c>
      <c r="C176" s="36" t="s">
        <v>1038</v>
      </c>
      <c r="D176" s="9" t="s">
        <v>1039</v>
      </c>
      <c r="E176" s="9">
        <v>1503</v>
      </c>
      <c r="F176" s="10" t="s">
        <v>1040</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1.5" hidden="1" x14ac:dyDescent="0.25">
      <c r="A177" s="12">
        <v>160</v>
      </c>
      <c r="B177" s="10" t="s">
        <v>1015</v>
      </c>
      <c r="C177" s="36" t="s">
        <v>1038</v>
      </c>
      <c r="D177" s="9" t="s">
        <v>1039</v>
      </c>
      <c r="E177" s="9">
        <v>1503</v>
      </c>
      <c r="F177" s="10" t="s">
        <v>1040</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1.5" hidden="1" x14ac:dyDescent="0.25">
      <c r="A178" s="12">
        <v>161</v>
      </c>
      <c r="B178" s="10" t="s">
        <v>1015</v>
      </c>
      <c r="C178" s="36" t="s">
        <v>1038</v>
      </c>
      <c r="D178" s="9" t="s">
        <v>1039</v>
      </c>
      <c r="E178" s="9">
        <v>1503</v>
      </c>
      <c r="F178" s="10" t="s">
        <v>1040</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1.5" hidden="1" x14ac:dyDescent="0.25">
      <c r="A179" s="12">
        <v>162</v>
      </c>
      <c r="B179" s="10" t="s">
        <v>1015</v>
      </c>
      <c r="C179" s="36" t="s">
        <v>1038</v>
      </c>
      <c r="D179" s="9" t="s">
        <v>1039</v>
      </c>
      <c r="E179" s="9">
        <v>1503</v>
      </c>
      <c r="F179" s="10" t="s">
        <v>1040</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1.5" hidden="1" x14ac:dyDescent="0.25">
      <c r="A180" s="12">
        <v>163</v>
      </c>
      <c r="B180" s="10" t="s">
        <v>1015</v>
      </c>
      <c r="C180" s="36" t="s">
        <v>1038</v>
      </c>
      <c r="D180" s="9" t="s">
        <v>1039</v>
      </c>
      <c r="E180" s="9">
        <v>1503</v>
      </c>
      <c r="F180" s="10" t="s">
        <v>1040</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1.5" hidden="1" x14ac:dyDescent="0.25">
      <c r="A181" s="12">
        <v>164</v>
      </c>
      <c r="B181" s="10" t="s">
        <v>1015</v>
      </c>
      <c r="C181" s="36" t="s">
        <v>1038</v>
      </c>
      <c r="D181" s="9" t="s">
        <v>1039</v>
      </c>
      <c r="E181" s="9">
        <v>1503</v>
      </c>
      <c r="F181" s="10" t="s">
        <v>1040</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1.5" hidden="1" x14ac:dyDescent="0.25">
      <c r="A182" s="12">
        <v>165</v>
      </c>
      <c r="B182" s="10" t="s">
        <v>1015</v>
      </c>
      <c r="C182" s="36" t="s">
        <v>1038</v>
      </c>
      <c r="D182" s="9" t="s">
        <v>1039</v>
      </c>
      <c r="E182" s="9">
        <v>1503</v>
      </c>
      <c r="F182" s="10" t="s">
        <v>1040</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1.5" hidden="1" x14ac:dyDescent="0.25">
      <c r="A183" s="12">
        <v>166</v>
      </c>
      <c r="B183" s="10" t="s">
        <v>1015</v>
      </c>
      <c r="C183" s="36" t="s">
        <v>1041</v>
      </c>
      <c r="D183" s="9" t="s">
        <v>1039</v>
      </c>
      <c r="E183" s="9">
        <v>1517</v>
      </c>
      <c r="F183" s="10" t="s">
        <v>1040</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1.5" hidden="1" x14ac:dyDescent="0.25">
      <c r="A184" s="12">
        <v>167</v>
      </c>
      <c r="B184" s="10" t="s">
        <v>1015</v>
      </c>
      <c r="C184" s="36" t="s">
        <v>1041</v>
      </c>
      <c r="D184" s="9" t="s">
        <v>1039</v>
      </c>
      <c r="E184" s="9">
        <v>1517</v>
      </c>
      <c r="F184" s="10" t="s">
        <v>1040</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1.5" hidden="1" x14ac:dyDescent="0.25">
      <c r="A185" s="12">
        <v>168</v>
      </c>
      <c r="B185" s="10" t="s">
        <v>1015</v>
      </c>
      <c r="C185" s="36" t="s">
        <v>1041</v>
      </c>
      <c r="D185" s="9" t="s">
        <v>1039</v>
      </c>
      <c r="E185" s="9">
        <v>1517</v>
      </c>
      <c r="F185" s="10" t="s">
        <v>1040</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1.5" hidden="1" x14ac:dyDescent="0.25">
      <c r="A186" s="12">
        <v>169</v>
      </c>
      <c r="B186" s="10" t="s">
        <v>1015</v>
      </c>
      <c r="C186" s="36" t="s">
        <v>1041</v>
      </c>
      <c r="D186" s="9" t="s">
        <v>1039</v>
      </c>
      <c r="E186" s="9">
        <v>1517</v>
      </c>
      <c r="F186" s="10" t="s">
        <v>1040</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1.5" hidden="1" x14ac:dyDescent="0.25">
      <c r="A187" s="12">
        <v>170</v>
      </c>
      <c r="B187" s="10" t="s">
        <v>1015</v>
      </c>
      <c r="C187" s="36" t="s">
        <v>1041</v>
      </c>
      <c r="D187" s="9" t="s">
        <v>1039</v>
      </c>
      <c r="E187" s="9">
        <v>1517</v>
      </c>
      <c r="F187" s="10" t="s">
        <v>1040</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1.5" hidden="1" x14ac:dyDescent="0.25">
      <c r="A188" s="12">
        <v>171</v>
      </c>
      <c r="B188" s="10" t="s">
        <v>1015</v>
      </c>
      <c r="C188" s="36" t="s">
        <v>1041</v>
      </c>
      <c r="D188" s="9" t="s">
        <v>1039</v>
      </c>
      <c r="E188" s="9">
        <v>1517</v>
      </c>
      <c r="F188" s="10" t="s">
        <v>1040</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1.5" hidden="1" x14ac:dyDescent="0.25">
      <c r="A189" s="12">
        <v>172</v>
      </c>
      <c r="B189" s="10" t="s">
        <v>1015</v>
      </c>
      <c r="C189" s="36" t="s">
        <v>1041</v>
      </c>
      <c r="D189" s="9" t="s">
        <v>1039</v>
      </c>
      <c r="E189" s="9">
        <v>1517</v>
      </c>
      <c r="F189" s="10" t="s">
        <v>1040</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1.5" hidden="1" x14ac:dyDescent="0.25">
      <c r="A190" s="12">
        <v>173</v>
      </c>
      <c r="B190" s="10" t="s">
        <v>1015</v>
      </c>
      <c r="C190" s="36" t="s">
        <v>1041</v>
      </c>
      <c r="D190" s="9" t="s">
        <v>1039</v>
      </c>
      <c r="E190" s="9">
        <v>1517</v>
      </c>
      <c r="F190" s="10" t="s">
        <v>1040</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1.5" hidden="1" x14ac:dyDescent="0.25">
      <c r="A191" s="12">
        <v>174</v>
      </c>
      <c r="B191" s="10" t="s">
        <v>1015</v>
      </c>
      <c r="C191" s="36" t="s">
        <v>1041</v>
      </c>
      <c r="D191" s="9" t="s">
        <v>1039</v>
      </c>
      <c r="E191" s="9">
        <v>1517</v>
      </c>
      <c r="F191" s="10" t="s">
        <v>1040</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1.5" hidden="1" x14ac:dyDescent="0.25">
      <c r="A192" s="12">
        <v>175</v>
      </c>
      <c r="B192" s="10" t="s">
        <v>1015</v>
      </c>
      <c r="C192" s="36" t="s">
        <v>1041</v>
      </c>
      <c r="D192" s="9" t="s">
        <v>1039</v>
      </c>
      <c r="E192" s="9">
        <v>1517</v>
      </c>
      <c r="F192" s="10" t="s">
        <v>1040</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1.5" hidden="1" x14ac:dyDescent="0.25">
      <c r="A193" s="12">
        <v>176</v>
      </c>
      <c r="B193" s="10" t="s">
        <v>1015</v>
      </c>
      <c r="C193" s="36" t="s">
        <v>1041</v>
      </c>
      <c r="D193" s="9" t="s">
        <v>1039</v>
      </c>
      <c r="E193" s="9">
        <v>1517</v>
      </c>
      <c r="F193" s="10" t="s">
        <v>1040</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1.5" hidden="1" x14ac:dyDescent="0.25">
      <c r="A194" s="12">
        <v>177</v>
      </c>
      <c r="B194" s="10" t="s">
        <v>1015</v>
      </c>
      <c r="C194" s="36" t="s">
        <v>1041</v>
      </c>
      <c r="D194" s="9" t="s">
        <v>1039</v>
      </c>
      <c r="E194" s="9">
        <v>1517</v>
      </c>
      <c r="F194" s="10" t="s">
        <v>1040</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1.5" hidden="1" x14ac:dyDescent="0.25">
      <c r="A195" s="12">
        <v>178</v>
      </c>
      <c r="B195" s="10" t="s">
        <v>1015</v>
      </c>
      <c r="C195" s="36" t="s">
        <v>1041</v>
      </c>
      <c r="D195" s="9" t="s">
        <v>1039</v>
      </c>
      <c r="E195" s="9">
        <v>1517</v>
      </c>
      <c r="F195" s="10" t="s">
        <v>1040</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1.5" hidden="1" x14ac:dyDescent="0.25">
      <c r="A196" s="12">
        <v>179</v>
      </c>
      <c r="B196" s="10" t="s">
        <v>1015</v>
      </c>
      <c r="C196" s="36" t="s">
        <v>1041</v>
      </c>
      <c r="D196" s="9" t="s">
        <v>1039</v>
      </c>
      <c r="E196" s="9">
        <v>1517</v>
      </c>
      <c r="F196" s="10" t="s">
        <v>1040</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1.5" hidden="1" x14ac:dyDescent="0.25">
      <c r="A197" s="12">
        <v>180</v>
      </c>
      <c r="B197" s="10" t="s">
        <v>1015</v>
      </c>
      <c r="C197" s="36" t="s">
        <v>1041</v>
      </c>
      <c r="D197" s="9" t="s">
        <v>1039</v>
      </c>
      <c r="E197" s="9">
        <v>1517</v>
      </c>
      <c r="F197" s="10" t="s">
        <v>1040</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1.5" hidden="1" x14ac:dyDescent="0.25">
      <c r="A198" s="12">
        <v>181</v>
      </c>
      <c r="B198" s="10" t="s">
        <v>1015</v>
      </c>
      <c r="C198" s="30" t="s">
        <v>1042</v>
      </c>
      <c r="D198" s="9" t="s">
        <v>1039</v>
      </c>
      <c r="E198" s="9">
        <v>1502</v>
      </c>
      <c r="F198" s="10" t="s">
        <v>1040</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1.5" hidden="1" x14ac:dyDescent="0.25">
      <c r="A199" s="12">
        <v>182</v>
      </c>
      <c r="B199" s="10" t="s">
        <v>1015</v>
      </c>
      <c r="C199" s="30" t="s">
        <v>1042</v>
      </c>
      <c r="D199" s="9" t="s">
        <v>1039</v>
      </c>
      <c r="E199" s="9">
        <v>1502</v>
      </c>
      <c r="F199" s="10" t="s">
        <v>1040</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1.5" hidden="1" x14ac:dyDescent="0.25">
      <c r="A200" s="12">
        <v>183</v>
      </c>
      <c r="B200" s="10" t="s">
        <v>1015</v>
      </c>
      <c r="C200" s="30" t="s">
        <v>1042</v>
      </c>
      <c r="D200" s="9" t="s">
        <v>1039</v>
      </c>
      <c r="E200" s="9">
        <v>1502</v>
      </c>
      <c r="F200" s="10" t="s">
        <v>1040</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1.5" hidden="1" x14ac:dyDescent="0.25">
      <c r="A201" s="12">
        <v>184</v>
      </c>
      <c r="B201" s="10" t="s">
        <v>1015</v>
      </c>
      <c r="C201" s="30" t="s">
        <v>1042</v>
      </c>
      <c r="D201" s="9" t="s">
        <v>1039</v>
      </c>
      <c r="E201" s="9">
        <v>1502</v>
      </c>
      <c r="F201" s="10" t="s">
        <v>1040</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1.5" hidden="1" x14ac:dyDescent="0.25">
      <c r="A202" s="12">
        <v>185</v>
      </c>
      <c r="B202" s="10" t="s">
        <v>1015</v>
      </c>
      <c r="C202" s="30" t="s">
        <v>1042</v>
      </c>
      <c r="D202" s="9" t="s">
        <v>1039</v>
      </c>
      <c r="E202" s="9">
        <v>1502</v>
      </c>
      <c r="F202" s="10" t="s">
        <v>1040</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1.5" hidden="1" x14ac:dyDescent="0.25">
      <c r="A203" s="12">
        <v>186</v>
      </c>
      <c r="B203" s="10" t="s">
        <v>1015</v>
      </c>
      <c r="C203" s="30" t="s">
        <v>1042</v>
      </c>
      <c r="D203" s="9" t="s">
        <v>1039</v>
      </c>
      <c r="E203" s="9">
        <v>1502</v>
      </c>
      <c r="F203" s="10" t="s">
        <v>1040</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1.5" hidden="1" x14ac:dyDescent="0.25">
      <c r="A204" s="12">
        <v>187</v>
      </c>
      <c r="B204" s="10" t="s">
        <v>1015</v>
      </c>
      <c r="C204" s="30" t="s">
        <v>1042</v>
      </c>
      <c r="D204" s="9" t="s">
        <v>1039</v>
      </c>
      <c r="E204" s="9">
        <v>1502</v>
      </c>
      <c r="F204" s="10" t="s">
        <v>1040</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1.5" hidden="1" x14ac:dyDescent="0.25">
      <c r="A205" s="12">
        <v>188</v>
      </c>
      <c r="B205" s="10" t="s">
        <v>1015</v>
      </c>
      <c r="C205" s="30" t="s">
        <v>1042</v>
      </c>
      <c r="D205" s="9" t="s">
        <v>1039</v>
      </c>
      <c r="E205" s="9">
        <v>1502</v>
      </c>
      <c r="F205" s="10" t="s">
        <v>1040</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1.5" hidden="1" x14ac:dyDescent="0.25">
      <c r="A206" s="12">
        <v>189</v>
      </c>
      <c r="B206" s="10" t="s">
        <v>1015</v>
      </c>
      <c r="C206" s="30" t="s">
        <v>1042</v>
      </c>
      <c r="D206" s="9" t="s">
        <v>1039</v>
      </c>
      <c r="E206" s="9">
        <v>1502</v>
      </c>
      <c r="F206" s="10" t="s">
        <v>1040</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1.5" hidden="1" x14ac:dyDescent="0.25">
      <c r="A207" s="12">
        <v>190</v>
      </c>
      <c r="B207" s="10" t="s">
        <v>1015</v>
      </c>
      <c r="C207" s="30" t="s">
        <v>1042</v>
      </c>
      <c r="D207" s="9" t="s">
        <v>1039</v>
      </c>
      <c r="E207" s="9">
        <v>1502</v>
      </c>
      <c r="F207" s="10" t="s">
        <v>1040</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1.5" hidden="1" x14ac:dyDescent="0.25">
      <c r="A208" s="12">
        <v>191</v>
      </c>
      <c r="B208" s="10" t="s">
        <v>1015</v>
      </c>
      <c r="C208" s="30" t="s">
        <v>1042</v>
      </c>
      <c r="D208" s="9" t="s">
        <v>1039</v>
      </c>
      <c r="E208" s="9">
        <v>1502</v>
      </c>
      <c r="F208" s="10" t="s">
        <v>1040</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1.5" hidden="1" x14ac:dyDescent="0.25">
      <c r="A209" s="12">
        <v>192</v>
      </c>
      <c r="B209" s="10" t="s">
        <v>1015</v>
      </c>
      <c r="C209" s="30" t="s">
        <v>1042</v>
      </c>
      <c r="D209" s="9" t="s">
        <v>1039</v>
      </c>
      <c r="E209" s="9">
        <v>1502</v>
      </c>
      <c r="F209" s="10" t="s">
        <v>1040</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1.5" hidden="1" x14ac:dyDescent="0.25">
      <c r="A210" s="12">
        <v>193</v>
      </c>
      <c r="B210" s="10" t="s">
        <v>1015</v>
      </c>
      <c r="C210" s="30" t="s">
        <v>1042</v>
      </c>
      <c r="D210" s="9" t="s">
        <v>1039</v>
      </c>
      <c r="E210" s="9">
        <v>1502</v>
      </c>
      <c r="F210" s="10" t="s">
        <v>1040</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1.5" hidden="1" x14ac:dyDescent="0.25">
      <c r="A211" s="12">
        <v>194</v>
      </c>
      <c r="B211" s="10" t="s">
        <v>1015</v>
      </c>
      <c r="C211" s="30" t="s">
        <v>1042</v>
      </c>
      <c r="D211" s="9" t="s">
        <v>1039</v>
      </c>
      <c r="E211" s="9">
        <v>1502</v>
      </c>
      <c r="F211" s="10" t="s">
        <v>1040</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1.5" hidden="1" x14ac:dyDescent="0.25">
      <c r="A212" s="12">
        <v>195</v>
      </c>
      <c r="B212" s="10" t="s">
        <v>1015</v>
      </c>
      <c r="C212" s="30" t="s">
        <v>1042</v>
      </c>
      <c r="D212" s="9" t="s">
        <v>1039</v>
      </c>
      <c r="E212" s="9">
        <v>1502</v>
      </c>
      <c r="F212" s="10" t="s">
        <v>1040</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1.5" hidden="1" x14ac:dyDescent="0.25">
      <c r="A213" s="12">
        <v>196</v>
      </c>
      <c r="B213" s="10" t="s">
        <v>1015</v>
      </c>
      <c r="C213" s="30" t="s">
        <v>1043</v>
      </c>
      <c r="D213" s="9" t="s">
        <v>1039</v>
      </c>
      <c r="E213" s="9">
        <v>1501</v>
      </c>
      <c r="F213" s="10" t="s">
        <v>1040</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1.5" hidden="1" x14ac:dyDescent="0.25">
      <c r="A214" s="12">
        <v>197</v>
      </c>
      <c r="B214" s="10" t="s">
        <v>1015</v>
      </c>
      <c r="C214" s="30" t="s">
        <v>1043</v>
      </c>
      <c r="D214" s="9" t="s">
        <v>1039</v>
      </c>
      <c r="E214" s="9">
        <v>1501</v>
      </c>
      <c r="F214" s="10" t="s">
        <v>1040</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1.5" hidden="1" x14ac:dyDescent="0.25">
      <c r="A215" s="12">
        <v>198</v>
      </c>
      <c r="B215" s="10" t="s">
        <v>1015</v>
      </c>
      <c r="C215" s="30" t="s">
        <v>1043</v>
      </c>
      <c r="D215" s="9" t="s">
        <v>1039</v>
      </c>
      <c r="E215" s="9">
        <v>1501</v>
      </c>
      <c r="F215" s="10" t="s">
        <v>1040</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1.5" hidden="1" x14ac:dyDescent="0.25">
      <c r="A216" s="12">
        <v>199</v>
      </c>
      <c r="B216" s="10" t="s">
        <v>1015</v>
      </c>
      <c r="C216" s="30" t="s">
        <v>1043</v>
      </c>
      <c r="D216" s="9" t="s">
        <v>1039</v>
      </c>
      <c r="E216" s="9">
        <v>1501</v>
      </c>
      <c r="F216" s="10" t="s">
        <v>1040</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1.5" hidden="1" x14ac:dyDescent="0.25">
      <c r="A217" s="12">
        <v>200</v>
      </c>
      <c r="B217" s="10" t="s">
        <v>1015</v>
      </c>
      <c r="C217" s="30" t="s">
        <v>1043</v>
      </c>
      <c r="D217" s="9" t="s">
        <v>1039</v>
      </c>
      <c r="E217" s="9">
        <v>1501</v>
      </c>
      <c r="F217" s="10" t="s">
        <v>1040</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1.5" hidden="1" x14ac:dyDescent="0.25">
      <c r="A218" s="12">
        <v>201</v>
      </c>
      <c r="B218" s="10" t="s">
        <v>1015</v>
      </c>
      <c r="C218" s="30" t="s">
        <v>1043</v>
      </c>
      <c r="D218" s="9" t="s">
        <v>1039</v>
      </c>
      <c r="E218" s="9">
        <v>1501</v>
      </c>
      <c r="F218" s="10" t="s">
        <v>1040</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1.5" hidden="1" x14ac:dyDescent="0.25">
      <c r="A219" s="12">
        <v>202</v>
      </c>
      <c r="B219" s="10" t="s">
        <v>1015</v>
      </c>
      <c r="C219" s="30" t="s">
        <v>1043</v>
      </c>
      <c r="D219" s="9" t="s">
        <v>1039</v>
      </c>
      <c r="E219" s="9">
        <v>1501</v>
      </c>
      <c r="F219" s="10" t="s">
        <v>1040</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1.5" hidden="1" x14ac:dyDescent="0.25">
      <c r="A220" s="12">
        <v>203</v>
      </c>
      <c r="B220" s="10" t="s">
        <v>1015</v>
      </c>
      <c r="C220" s="30" t="s">
        <v>1043</v>
      </c>
      <c r="D220" s="9" t="s">
        <v>1039</v>
      </c>
      <c r="E220" s="9">
        <v>1501</v>
      </c>
      <c r="F220" s="10" t="s">
        <v>1040</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1.5" hidden="1" x14ac:dyDescent="0.25">
      <c r="A221" s="12">
        <v>204</v>
      </c>
      <c r="B221" s="10" t="s">
        <v>1015</v>
      </c>
      <c r="C221" s="30" t="s">
        <v>1043</v>
      </c>
      <c r="D221" s="9" t="s">
        <v>1039</v>
      </c>
      <c r="E221" s="9">
        <v>1501</v>
      </c>
      <c r="F221" s="10" t="s">
        <v>1040</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1.5" hidden="1" x14ac:dyDescent="0.25">
      <c r="A222" s="12">
        <v>205</v>
      </c>
      <c r="B222" s="10" t="s">
        <v>1015</v>
      </c>
      <c r="C222" s="30" t="s">
        <v>1043</v>
      </c>
      <c r="D222" s="9" t="s">
        <v>1039</v>
      </c>
      <c r="E222" s="9">
        <v>1501</v>
      </c>
      <c r="F222" s="10" t="s">
        <v>1040</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1.5" hidden="1" x14ac:dyDescent="0.25">
      <c r="A223" s="12">
        <v>206</v>
      </c>
      <c r="B223" s="10" t="s">
        <v>1015</v>
      </c>
      <c r="C223" s="30" t="s">
        <v>1043</v>
      </c>
      <c r="D223" s="9" t="s">
        <v>1039</v>
      </c>
      <c r="E223" s="9">
        <v>1501</v>
      </c>
      <c r="F223" s="10" t="s">
        <v>1040</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1.5" hidden="1" x14ac:dyDescent="0.25">
      <c r="A224" s="12">
        <v>207</v>
      </c>
      <c r="B224" s="10" t="s">
        <v>1015</v>
      </c>
      <c r="C224" s="30" t="s">
        <v>1043</v>
      </c>
      <c r="D224" s="9" t="s">
        <v>1039</v>
      </c>
      <c r="E224" s="9">
        <v>1501</v>
      </c>
      <c r="F224" s="10" t="s">
        <v>1040</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1.5" hidden="1" x14ac:dyDescent="0.25">
      <c r="A225" s="12">
        <v>208</v>
      </c>
      <c r="B225" s="10" t="s">
        <v>1015</v>
      </c>
      <c r="C225" s="30" t="s">
        <v>1043</v>
      </c>
      <c r="D225" s="9" t="s">
        <v>1039</v>
      </c>
      <c r="E225" s="9">
        <v>1501</v>
      </c>
      <c r="F225" s="10" t="s">
        <v>1040</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1.5" hidden="1" x14ac:dyDescent="0.25">
      <c r="A226" s="12">
        <v>209</v>
      </c>
      <c r="B226" s="10" t="s">
        <v>1015</v>
      </c>
      <c r="C226" s="30" t="s">
        <v>1043</v>
      </c>
      <c r="D226" s="9" t="s">
        <v>1039</v>
      </c>
      <c r="E226" s="9">
        <v>1501</v>
      </c>
      <c r="F226" s="10" t="s">
        <v>1040</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1.5" hidden="1" x14ac:dyDescent="0.25">
      <c r="A227" s="12">
        <v>210</v>
      </c>
      <c r="B227" s="10" t="s">
        <v>1015</v>
      </c>
      <c r="C227" s="30" t="s">
        <v>1043</v>
      </c>
      <c r="D227" s="9" t="s">
        <v>1039</v>
      </c>
      <c r="E227" s="9">
        <v>1501</v>
      </c>
      <c r="F227" s="10" t="s">
        <v>1040</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1.5" hidden="1" x14ac:dyDescent="0.25">
      <c r="A228" s="12">
        <v>211</v>
      </c>
      <c r="B228" s="10" t="s">
        <v>1015</v>
      </c>
      <c r="C228" s="36" t="s">
        <v>1044</v>
      </c>
      <c r="D228" s="9" t="s">
        <v>1039</v>
      </c>
      <c r="E228" s="9">
        <v>1500</v>
      </c>
      <c r="F228" s="10" t="s">
        <v>1040</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1.5" hidden="1" x14ac:dyDescent="0.25">
      <c r="A229" s="12">
        <v>212</v>
      </c>
      <c r="B229" s="10" t="s">
        <v>1015</v>
      </c>
      <c r="C229" s="36" t="s">
        <v>1044</v>
      </c>
      <c r="D229" s="9" t="s">
        <v>1039</v>
      </c>
      <c r="E229" s="9">
        <v>1500</v>
      </c>
      <c r="F229" s="10" t="s">
        <v>1040</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1.5" hidden="1" x14ac:dyDescent="0.25">
      <c r="A230" s="12">
        <v>213</v>
      </c>
      <c r="B230" s="10" t="s">
        <v>1015</v>
      </c>
      <c r="C230" s="36" t="s">
        <v>1044</v>
      </c>
      <c r="D230" s="9" t="s">
        <v>1039</v>
      </c>
      <c r="E230" s="9">
        <v>1500</v>
      </c>
      <c r="F230" s="10" t="s">
        <v>1040</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1.5" hidden="1" x14ac:dyDescent="0.25">
      <c r="A231" s="12">
        <v>214</v>
      </c>
      <c r="B231" s="10" t="s">
        <v>1015</v>
      </c>
      <c r="C231" s="36" t="s">
        <v>1044</v>
      </c>
      <c r="D231" s="9" t="s">
        <v>1039</v>
      </c>
      <c r="E231" s="9">
        <v>1500</v>
      </c>
      <c r="F231" s="10" t="s">
        <v>1040</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1.5" hidden="1" x14ac:dyDescent="0.25">
      <c r="A232" s="12">
        <v>215</v>
      </c>
      <c r="B232" s="10" t="s">
        <v>1015</v>
      </c>
      <c r="C232" s="36" t="s">
        <v>1044</v>
      </c>
      <c r="D232" s="9" t="s">
        <v>1039</v>
      </c>
      <c r="E232" s="9">
        <v>1500</v>
      </c>
      <c r="F232" s="10" t="s">
        <v>1040</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1.5" hidden="1" x14ac:dyDescent="0.25">
      <c r="A233" s="12">
        <v>216</v>
      </c>
      <c r="B233" s="10" t="s">
        <v>1015</v>
      </c>
      <c r="C233" s="36" t="s">
        <v>1044</v>
      </c>
      <c r="D233" s="9" t="s">
        <v>1039</v>
      </c>
      <c r="E233" s="9">
        <v>1500</v>
      </c>
      <c r="F233" s="10" t="s">
        <v>1040</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1.5" hidden="1" x14ac:dyDescent="0.25">
      <c r="A234" s="12">
        <v>217</v>
      </c>
      <c r="B234" s="10" t="s">
        <v>1015</v>
      </c>
      <c r="C234" s="36" t="s">
        <v>1044</v>
      </c>
      <c r="D234" s="9" t="s">
        <v>1039</v>
      </c>
      <c r="E234" s="9">
        <v>1500</v>
      </c>
      <c r="F234" s="10" t="s">
        <v>1040</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1.5" hidden="1" x14ac:dyDescent="0.25">
      <c r="A235" s="12">
        <v>218</v>
      </c>
      <c r="B235" s="10" t="s">
        <v>1015</v>
      </c>
      <c r="C235" s="36" t="s">
        <v>1044</v>
      </c>
      <c r="D235" s="9" t="s">
        <v>1039</v>
      </c>
      <c r="E235" s="9">
        <v>1500</v>
      </c>
      <c r="F235" s="10" t="s">
        <v>1040</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1.5" hidden="1" x14ac:dyDescent="0.25">
      <c r="A236" s="12">
        <v>219</v>
      </c>
      <c r="B236" s="10" t="s">
        <v>1015</v>
      </c>
      <c r="C236" s="36" t="s">
        <v>1044</v>
      </c>
      <c r="D236" s="9" t="s">
        <v>1039</v>
      </c>
      <c r="E236" s="9">
        <v>1500</v>
      </c>
      <c r="F236" s="10" t="s">
        <v>1040</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1.5" hidden="1" x14ac:dyDescent="0.25">
      <c r="A237" s="12">
        <v>220</v>
      </c>
      <c r="B237" s="10" t="s">
        <v>1015</v>
      </c>
      <c r="C237" s="36" t="s">
        <v>1044</v>
      </c>
      <c r="D237" s="9" t="s">
        <v>1039</v>
      </c>
      <c r="E237" s="9">
        <v>1500</v>
      </c>
      <c r="F237" s="10" t="s">
        <v>1040</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1.5" hidden="1" x14ac:dyDescent="0.25">
      <c r="A238" s="12">
        <v>221</v>
      </c>
      <c r="B238" s="10" t="s">
        <v>1015</v>
      </c>
      <c r="C238" s="36" t="s">
        <v>1044</v>
      </c>
      <c r="D238" s="9" t="s">
        <v>1039</v>
      </c>
      <c r="E238" s="9">
        <v>1500</v>
      </c>
      <c r="F238" s="10" t="s">
        <v>1040</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1.5" hidden="1" x14ac:dyDescent="0.25">
      <c r="A239" s="12">
        <v>222</v>
      </c>
      <c r="B239" s="10" t="s">
        <v>1015</v>
      </c>
      <c r="C239" s="36" t="s">
        <v>1044</v>
      </c>
      <c r="D239" s="9" t="s">
        <v>1039</v>
      </c>
      <c r="E239" s="9">
        <v>1500</v>
      </c>
      <c r="F239" s="10" t="s">
        <v>1040</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1.5" hidden="1" x14ac:dyDescent="0.25">
      <c r="A240" s="12">
        <v>223</v>
      </c>
      <c r="B240" s="10" t="s">
        <v>1015</v>
      </c>
      <c r="C240" s="36" t="s">
        <v>1044</v>
      </c>
      <c r="D240" s="9" t="s">
        <v>1039</v>
      </c>
      <c r="E240" s="9">
        <v>1500</v>
      </c>
      <c r="F240" s="10" t="s">
        <v>1040</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1.5" hidden="1" x14ac:dyDescent="0.25">
      <c r="A241" s="12">
        <v>224</v>
      </c>
      <c r="B241" s="10" t="s">
        <v>1015</v>
      </c>
      <c r="C241" s="36" t="s">
        <v>1044</v>
      </c>
      <c r="D241" s="9" t="s">
        <v>1039</v>
      </c>
      <c r="E241" s="9">
        <v>1500</v>
      </c>
      <c r="F241" s="10" t="s">
        <v>1040</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1.5" hidden="1" x14ac:dyDescent="0.25">
      <c r="A242" s="12">
        <v>225</v>
      </c>
      <c r="B242" s="10" t="s">
        <v>1015</v>
      </c>
      <c r="C242" s="36" t="s">
        <v>1044</v>
      </c>
      <c r="D242" s="9" t="s">
        <v>1039</v>
      </c>
      <c r="E242" s="9">
        <v>1500</v>
      </c>
      <c r="F242" s="10" t="s">
        <v>1040</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1.5" hidden="1" x14ac:dyDescent="0.25">
      <c r="A243" s="12">
        <v>226</v>
      </c>
      <c r="B243" s="10" t="s">
        <v>1015</v>
      </c>
      <c r="C243" s="36" t="s">
        <v>1045</v>
      </c>
      <c r="D243" s="9"/>
      <c r="E243" s="9">
        <v>1518</v>
      </c>
      <c r="F243" s="10" t="s">
        <v>1040</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1.5" hidden="1" x14ac:dyDescent="0.25">
      <c r="A244" s="12">
        <v>227</v>
      </c>
      <c r="B244" s="10" t="s">
        <v>1015</v>
      </c>
      <c r="C244" s="36" t="s">
        <v>1045</v>
      </c>
      <c r="D244" s="9"/>
      <c r="E244" s="9">
        <v>1518</v>
      </c>
      <c r="F244" s="10" t="s">
        <v>1040</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1.5" hidden="1" x14ac:dyDescent="0.25">
      <c r="A245" s="12">
        <v>228</v>
      </c>
      <c r="B245" s="10" t="s">
        <v>1015</v>
      </c>
      <c r="C245" s="36" t="s">
        <v>1045</v>
      </c>
      <c r="D245" s="9"/>
      <c r="E245" s="9">
        <v>1518</v>
      </c>
      <c r="F245" s="10" t="s">
        <v>1040</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1.5" hidden="1" x14ac:dyDescent="0.25">
      <c r="A246" s="12">
        <v>229</v>
      </c>
      <c r="B246" s="10" t="s">
        <v>1015</v>
      </c>
      <c r="C246" s="36" t="s">
        <v>1045</v>
      </c>
      <c r="D246" s="9"/>
      <c r="E246" s="9">
        <v>1518</v>
      </c>
      <c r="F246" s="10" t="s">
        <v>1040</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1.5" hidden="1" x14ac:dyDescent="0.25">
      <c r="A247" s="12">
        <v>230</v>
      </c>
      <c r="B247" s="10" t="s">
        <v>1015</v>
      </c>
      <c r="C247" s="36" t="s">
        <v>1045</v>
      </c>
      <c r="D247" s="9"/>
      <c r="E247" s="9">
        <v>1518</v>
      </c>
      <c r="F247" s="10" t="s">
        <v>1040</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1.5" hidden="1" x14ac:dyDescent="0.25">
      <c r="A248" s="12">
        <v>231</v>
      </c>
      <c r="B248" s="10" t="s">
        <v>1015</v>
      </c>
      <c r="C248" s="36" t="s">
        <v>1045</v>
      </c>
      <c r="D248" s="9"/>
      <c r="E248" s="9">
        <v>1518</v>
      </c>
      <c r="F248" s="10" t="s">
        <v>1040</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1.5" hidden="1" x14ac:dyDescent="0.25">
      <c r="A249" s="12">
        <v>232</v>
      </c>
      <c r="B249" s="10" t="s">
        <v>1015</v>
      </c>
      <c r="C249" s="36" t="s">
        <v>1045</v>
      </c>
      <c r="D249" s="9"/>
      <c r="E249" s="9">
        <v>1518</v>
      </c>
      <c r="F249" s="10" t="s">
        <v>1040</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1.5" hidden="1" x14ac:dyDescent="0.25">
      <c r="A250" s="12">
        <v>233</v>
      </c>
      <c r="B250" s="10" t="s">
        <v>1015</v>
      </c>
      <c r="C250" s="36" t="s">
        <v>1045</v>
      </c>
      <c r="D250" s="9"/>
      <c r="E250" s="9">
        <v>1518</v>
      </c>
      <c r="F250" s="10" t="s">
        <v>1040</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1.5" hidden="1" x14ac:dyDescent="0.25">
      <c r="A251" s="12">
        <v>234</v>
      </c>
      <c r="B251" s="10" t="s">
        <v>1015</v>
      </c>
      <c r="C251" s="36" t="s">
        <v>1045</v>
      </c>
      <c r="D251" s="9"/>
      <c r="E251" s="9">
        <v>1518</v>
      </c>
      <c r="F251" s="10" t="s">
        <v>1040</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1.5" hidden="1" x14ac:dyDescent="0.25">
      <c r="A252" s="12">
        <v>235</v>
      </c>
      <c r="B252" s="10" t="s">
        <v>1015</v>
      </c>
      <c r="C252" s="36" t="s">
        <v>1045</v>
      </c>
      <c r="D252" s="9"/>
      <c r="E252" s="9">
        <v>1518</v>
      </c>
      <c r="F252" s="10" t="s">
        <v>1040</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1.5" hidden="1" x14ac:dyDescent="0.25">
      <c r="A253" s="12">
        <v>236</v>
      </c>
      <c r="B253" s="10" t="s">
        <v>1015</v>
      </c>
      <c r="C253" s="36" t="s">
        <v>1045</v>
      </c>
      <c r="D253" s="9"/>
      <c r="E253" s="9">
        <v>1518</v>
      </c>
      <c r="F253" s="10" t="s">
        <v>1040</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1.5" hidden="1" x14ac:dyDescent="0.25">
      <c r="A254" s="12">
        <v>237</v>
      </c>
      <c r="B254" s="10" t="s">
        <v>1015</v>
      </c>
      <c r="C254" s="36" t="s">
        <v>1045</v>
      </c>
      <c r="D254" s="9"/>
      <c r="E254" s="9">
        <v>1518</v>
      </c>
      <c r="F254" s="10" t="s">
        <v>1040</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1.5" hidden="1" x14ac:dyDescent="0.25">
      <c r="A255" s="12">
        <v>238</v>
      </c>
      <c r="B255" s="10" t="s">
        <v>1015</v>
      </c>
      <c r="C255" s="36" t="s">
        <v>1045</v>
      </c>
      <c r="D255" s="9"/>
      <c r="E255" s="9">
        <v>1518</v>
      </c>
      <c r="F255" s="10" t="s">
        <v>1040</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1.5" hidden="1" x14ac:dyDescent="0.25">
      <c r="A256" s="12">
        <v>239</v>
      </c>
      <c r="B256" s="10" t="s">
        <v>1015</v>
      </c>
      <c r="C256" s="36" t="s">
        <v>1045</v>
      </c>
      <c r="D256" s="9"/>
      <c r="E256" s="9">
        <v>1518</v>
      </c>
      <c r="F256" s="10" t="s">
        <v>1040</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1.5" hidden="1" x14ac:dyDescent="0.25">
      <c r="A257" s="12">
        <v>240</v>
      </c>
      <c r="B257" s="10" t="s">
        <v>1015</v>
      </c>
      <c r="C257" s="36" t="s">
        <v>1045</v>
      </c>
      <c r="D257" s="9"/>
      <c r="E257" s="9">
        <v>1518</v>
      </c>
      <c r="F257" s="10" t="s">
        <v>1040</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1.5" hidden="1" x14ac:dyDescent="0.25">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1.5" hidden="1" x14ac:dyDescent="0.25">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1.5" hidden="1" x14ac:dyDescent="0.25">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1.5" hidden="1" x14ac:dyDescent="0.25">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1.5" hidden="1" x14ac:dyDescent="0.25">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1.5" hidden="1" x14ac:dyDescent="0.25">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1.5" hidden="1" x14ac:dyDescent="0.25">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1.5" hidden="1" x14ac:dyDescent="0.25">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1.5" hidden="1" x14ac:dyDescent="0.25">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1.5" hidden="1" x14ac:dyDescent="0.25">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1.5" hidden="1" x14ac:dyDescent="0.25">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1.5" hidden="1" x14ac:dyDescent="0.25">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1.5" hidden="1" x14ac:dyDescent="0.25">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1.5" hidden="1" x14ac:dyDescent="0.25">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1.5" hidden="1" x14ac:dyDescent="0.25">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1.5" hidden="1" x14ac:dyDescent="0.25">
      <c r="A273" s="12">
        <v>256</v>
      </c>
      <c r="B273" s="10" t="s">
        <v>1015</v>
      </c>
      <c r="C273" s="36" t="s">
        <v>1048</v>
      </c>
      <c r="D273" s="9" t="s">
        <v>1049</v>
      </c>
      <c r="E273" s="9">
        <v>903</v>
      </c>
      <c r="F273" s="10" t="s">
        <v>921</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1.5" hidden="1" x14ac:dyDescent="0.25">
      <c r="A274" s="12">
        <v>257</v>
      </c>
      <c r="B274" s="10" t="s">
        <v>1015</v>
      </c>
      <c r="C274" s="36" t="s">
        <v>1048</v>
      </c>
      <c r="D274" s="9" t="s">
        <v>1049</v>
      </c>
      <c r="E274" s="9">
        <v>903</v>
      </c>
      <c r="F274" s="10" t="s">
        <v>921</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1.5" hidden="1" x14ac:dyDescent="0.25">
      <c r="A275" s="12">
        <v>258</v>
      </c>
      <c r="B275" s="10" t="s">
        <v>1015</v>
      </c>
      <c r="C275" s="36" t="s">
        <v>1048</v>
      </c>
      <c r="D275" s="9" t="s">
        <v>1049</v>
      </c>
      <c r="E275" s="9">
        <v>903</v>
      </c>
      <c r="F275" s="10" t="s">
        <v>921</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1.5" hidden="1" x14ac:dyDescent="0.25">
      <c r="A276" s="12">
        <v>259</v>
      </c>
      <c r="B276" s="10" t="s">
        <v>1015</v>
      </c>
      <c r="C276" s="36" t="s">
        <v>1048</v>
      </c>
      <c r="D276" s="9" t="s">
        <v>1049</v>
      </c>
      <c r="E276" s="9">
        <v>903</v>
      </c>
      <c r="F276" s="10" t="s">
        <v>921</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1.5" hidden="1" x14ac:dyDescent="0.25">
      <c r="A277" s="12">
        <v>260</v>
      </c>
      <c r="B277" s="10" t="s">
        <v>1015</v>
      </c>
      <c r="C277" s="36" t="s">
        <v>1048</v>
      </c>
      <c r="D277" s="9" t="s">
        <v>1049</v>
      </c>
      <c r="E277" s="9">
        <v>903</v>
      </c>
      <c r="F277" s="10" t="s">
        <v>921</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1.5" hidden="1" x14ac:dyDescent="0.25">
      <c r="A278" s="12">
        <v>261</v>
      </c>
      <c r="B278" s="10" t="s">
        <v>1015</v>
      </c>
      <c r="C278" s="36" t="s">
        <v>1048</v>
      </c>
      <c r="D278" s="9" t="s">
        <v>1049</v>
      </c>
      <c r="E278" s="9">
        <v>903</v>
      </c>
      <c r="F278" s="10" t="s">
        <v>921</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1.5" hidden="1" x14ac:dyDescent="0.25">
      <c r="A279" s="12">
        <v>262</v>
      </c>
      <c r="B279" s="10" t="s">
        <v>1015</v>
      </c>
      <c r="C279" s="36" t="s">
        <v>1048</v>
      </c>
      <c r="D279" s="9" t="s">
        <v>1049</v>
      </c>
      <c r="E279" s="9">
        <v>903</v>
      </c>
      <c r="F279" s="10" t="s">
        <v>921</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1.5" hidden="1" x14ac:dyDescent="0.25">
      <c r="A280" s="12">
        <v>263</v>
      </c>
      <c r="B280" s="10" t="s">
        <v>1015</v>
      </c>
      <c r="C280" s="36" t="s">
        <v>1048</v>
      </c>
      <c r="D280" s="9" t="s">
        <v>1049</v>
      </c>
      <c r="E280" s="9">
        <v>903</v>
      </c>
      <c r="F280" s="10" t="s">
        <v>921</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1.5" hidden="1" x14ac:dyDescent="0.25">
      <c r="A281" s="12">
        <v>264</v>
      </c>
      <c r="B281" s="10" t="s">
        <v>1015</v>
      </c>
      <c r="C281" s="36" t="s">
        <v>1048</v>
      </c>
      <c r="D281" s="9" t="s">
        <v>1049</v>
      </c>
      <c r="E281" s="9">
        <v>903</v>
      </c>
      <c r="F281" s="10" t="s">
        <v>921</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1.5" hidden="1" x14ac:dyDescent="0.25">
      <c r="A282" s="12">
        <v>265</v>
      </c>
      <c r="B282" s="10" t="s">
        <v>1015</v>
      </c>
      <c r="C282" s="36" t="s">
        <v>1048</v>
      </c>
      <c r="D282" s="9" t="s">
        <v>1049</v>
      </c>
      <c r="E282" s="9">
        <v>903</v>
      </c>
      <c r="F282" s="10" t="s">
        <v>921</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1.5" hidden="1" x14ac:dyDescent="0.25">
      <c r="A283" s="12">
        <v>266</v>
      </c>
      <c r="B283" s="10" t="s">
        <v>1015</v>
      </c>
      <c r="C283" s="36" t="s">
        <v>1048</v>
      </c>
      <c r="D283" s="9" t="s">
        <v>1049</v>
      </c>
      <c r="E283" s="9">
        <v>903</v>
      </c>
      <c r="F283" s="10" t="s">
        <v>921</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1.5" hidden="1" x14ac:dyDescent="0.25">
      <c r="A284" s="12">
        <v>267</v>
      </c>
      <c r="B284" s="10" t="s">
        <v>1015</v>
      </c>
      <c r="C284" s="36" t="s">
        <v>1048</v>
      </c>
      <c r="D284" s="9" t="s">
        <v>1049</v>
      </c>
      <c r="E284" s="9">
        <v>903</v>
      </c>
      <c r="F284" s="10" t="s">
        <v>921</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1.5" hidden="1" x14ac:dyDescent="0.25">
      <c r="A285" s="12">
        <v>268</v>
      </c>
      <c r="B285" s="10" t="s">
        <v>1015</v>
      </c>
      <c r="C285" s="36" t="s">
        <v>1048</v>
      </c>
      <c r="D285" s="9" t="s">
        <v>1049</v>
      </c>
      <c r="E285" s="9">
        <v>903</v>
      </c>
      <c r="F285" s="10" t="s">
        <v>921</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1.5" hidden="1" x14ac:dyDescent="0.25">
      <c r="A286" s="12">
        <v>269</v>
      </c>
      <c r="B286" s="10" t="s">
        <v>1015</v>
      </c>
      <c r="C286" s="36" t="s">
        <v>1048</v>
      </c>
      <c r="D286" s="9" t="s">
        <v>1049</v>
      </c>
      <c r="E286" s="9">
        <v>903</v>
      </c>
      <c r="F286" s="10" t="s">
        <v>921</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1.5" hidden="1" x14ac:dyDescent="0.25">
      <c r="A287" s="12">
        <v>270</v>
      </c>
      <c r="B287" s="10" t="s">
        <v>1015</v>
      </c>
      <c r="C287" s="36" t="s">
        <v>1048</v>
      </c>
      <c r="D287" s="9" t="s">
        <v>1049</v>
      </c>
      <c r="E287" s="9">
        <v>903</v>
      </c>
      <c r="F287" s="10" t="s">
        <v>921</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1.5" hidden="1" x14ac:dyDescent="0.25">
      <c r="A288" s="12">
        <v>271</v>
      </c>
      <c r="B288" s="10" t="s">
        <v>1015</v>
      </c>
      <c r="C288" s="36" t="s">
        <v>1050</v>
      </c>
      <c r="D288" s="9" t="s">
        <v>1051</v>
      </c>
      <c r="E288" s="9">
        <v>935</v>
      </c>
      <c r="F288" s="10" t="s">
        <v>921</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1.5" hidden="1" x14ac:dyDescent="0.25">
      <c r="A289" s="12">
        <v>272</v>
      </c>
      <c r="B289" s="10" t="s">
        <v>1015</v>
      </c>
      <c r="C289" s="36" t="s">
        <v>1050</v>
      </c>
      <c r="D289" s="9" t="s">
        <v>1051</v>
      </c>
      <c r="E289" s="9">
        <v>935</v>
      </c>
      <c r="F289" s="10" t="s">
        <v>921</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1.5" hidden="1" x14ac:dyDescent="0.25">
      <c r="A290" s="12">
        <v>273</v>
      </c>
      <c r="B290" s="10" t="s">
        <v>1015</v>
      </c>
      <c r="C290" s="36" t="s">
        <v>1050</v>
      </c>
      <c r="D290" s="9" t="s">
        <v>1051</v>
      </c>
      <c r="E290" s="9">
        <v>935</v>
      </c>
      <c r="F290" s="10" t="s">
        <v>921</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1.5" hidden="1" x14ac:dyDescent="0.25">
      <c r="A291" s="12">
        <v>274</v>
      </c>
      <c r="B291" s="10" t="s">
        <v>1015</v>
      </c>
      <c r="C291" s="36" t="s">
        <v>1050</v>
      </c>
      <c r="D291" s="9" t="s">
        <v>1051</v>
      </c>
      <c r="E291" s="9">
        <v>935</v>
      </c>
      <c r="F291" s="10" t="s">
        <v>921</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1.5" hidden="1" x14ac:dyDescent="0.25">
      <c r="A292" s="12">
        <v>275</v>
      </c>
      <c r="B292" s="10" t="s">
        <v>1015</v>
      </c>
      <c r="C292" s="36" t="s">
        <v>1050</v>
      </c>
      <c r="D292" s="9" t="s">
        <v>1051</v>
      </c>
      <c r="E292" s="9">
        <v>935</v>
      </c>
      <c r="F292" s="10" t="s">
        <v>921</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1.5" hidden="1" x14ac:dyDescent="0.25">
      <c r="A293" s="12">
        <v>276</v>
      </c>
      <c r="B293" s="10" t="s">
        <v>1015</v>
      </c>
      <c r="C293" s="36" t="s">
        <v>1050</v>
      </c>
      <c r="D293" s="9" t="s">
        <v>1051</v>
      </c>
      <c r="E293" s="9">
        <v>935</v>
      </c>
      <c r="F293" s="10" t="s">
        <v>921</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1.5" hidden="1" x14ac:dyDescent="0.25">
      <c r="A294" s="12">
        <v>277</v>
      </c>
      <c r="B294" s="10" t="s">
        <v>1015</v>
      </c>
      <c r="C294" s="36" t="s">
        <v>1050</v>
      </c>
      <c r="D294" s="9" t="s">
        <v>1051</v>
      </c>
      <c r="E294" s="9">
        <v>935</v>
      </c>
      <c r="F294" s="10" t="s">
        <v>921</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1.5" hidden="1" x14ac:dyDescent="0.25">
      <c r="A295" s="12">
        <v>278</v>
      </c>
      <c r="B295" s="10" t="s">
        <v>1015</v>
      </c>
      <c r="C295" s="36" t="s">
        <v>1050</v>
      </c>
      <c r="D295" s="9" t="s">
        <v>1051</v>
      </c>
      <c r="E295" s="9">
        <v>935</v>
      </c>
      <c r="F295" s="10" t="s">
        <v>921</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1.5" hidden="1" x14ac:dyDescent="0.25">
      <c r="A296" s="12">
        <v>279</v>
      </c>
      <c r="B296" s="10" t="s">
        <v>1015</v>
      </c>
      <c r="C296" s="36" t="s">
        <v>1050</v>
      </c>
      <c r="D296" s="9" t="s">
        <v>1051</v>
      </c>
      <c r="E296" s="9">
        <v>935</v>
      </c>
      <c r="F296" s="10" t="s">
        <v>921</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1.5" hidden="1" x14ac:dyDescent="0.25">
      <c r="A297" s="12">
        <v>280</v>
      </c>
      <c r="B297" s="10" t="s">
        <v>1015</v>
      </c>
      <c r="C297" s="36" t="s">
        <v>1050</v>
      </c>
      <c r="D297" s="9" t="s">
        <v>1051</v>
      </c>
      <c r="E297" s="9">
        <v>935</v>
      </c>
      <c r="F297" s="10" t="s">
        <v>921</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1.5" hidden="1" x14ac:dyDescent="0.25">
      <c r="A298" s="12">
        <v>281</v>
      </c>
      <c r="B298" s="10" t="s">
        <v>1015</v>
      </c>
      <c r="C298" s="36" t="s">
        <v>1050</v>
      </c>
      <c r="D298" s="9" t="s">
        <v>1051</v>
      </c>
      <c r="E298" s="9">
        <v>935</v>
      </c>
      <c r="F298" s="10" t="s">
        <v>921</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1.5" hidden="1" x14ac:dyDescent="0.25">
      <c r="A299" s="12">
        <v>282</v>
      </c>
      <c r="B299" s="10" t="s">
        <v>1015</v>
      </c>
      <c r="C299" s="36" t="s">
        <v>1050</v>
      </c>
      <c r="D299" s="9" t="s">
        <v>1051</v>
      </c>
      <c r="E299" s="9">
        <v>935</v>
      </c>
      <c r="F299" s="10" t="s">
        <v>921</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1.5" hidden="1" x14ac:dyDescent="0.25">
      <c r="A300" s="12">
        <v>283</v>
      </c>
      <c r="B300" s="10" t="s">
        <v>1015</v>
      </c>
      <c r="C300" s="36" t="s">
        <v>1050</v>
      </c>
      <c r="D300" s="9" t="s">
        <v>1051</v>
      </c>
      <c r="E300" s="9">
        <v>935</v>
      </c>
      <c r="F300" s="10" t="s">
        <v>921</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1.5" hidden="1" x14ac:dyDescent="0.25">
      <c r="A301" s="12">
        <v>284</v>
      </c>
      <c r="B301" s="10" t="s">
        <v>1015</v>
      </c>
      <c r="C301" s="36" t="s">
        <v>1050</v>
      </c>
      <c r="D301" s="9" t="s">
        <v>1051</v>
      </c>
      <c r="E301" s="9">
        <v>935</v>
      </c>
      <c r="F301" s="10" t="s">
        <v>921</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1.5" hidden="1" x14ac:dyDescent="0.25">
      <c r="A302" s="12">
        <v>285</v>
      </c>
      <c r="B302" s="10" t="s">
        <v>1015</v>
      </c>
      <c r="C302" s="36" t="s">
        <v>1050</v>
      </c>
      <c r="D302" s="9" t="s">
        <v>1051</v>
      </c>
      <c r="E302" s="9">
        <v>935</v>
      </c>
      <c r="F302" s="10" t="s">
        <v>921</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1.5" hidden="1" x14ac:dyDescent="0.25">
      <c r="A303" s="12">
        <v>286</v>
      </c>
      <c r="B303" s="10" t="s">
        <v>1015</v>
      </c>
      <c r="C303" s="36" t="s">
        <v>1052</v>
      </c>
      <c r="D303" s="9" t="s">
        <v>1053</v>
      </c>
      <c r="E303" s="9">
        <v>908</v>
      </c>
      <c r="F303" s="10" t="s">
        <v>921</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1.5" hidden="1" x14ac:dyDescent="0.25">
      <c r="A304" s="12">
        <v>287</v>
      </c>
      <c r="B304" s="10" t="s">
        <v>1015</v>
      </c>
      <c r="C304" s="36" t="s">
        <v>1052</v>
      </c>
      <c r="D304" s="9" t="s">
        <v>1053</v>
      </c>
      <c r="E304" s="9">
        <v>908</v>
      </c>
      <c r="F304" s="10" t="s">
        <v>921</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1.5" hidden="1" x14ac:dyDescent="0.25">
      <c r="A305" s="12">
        <v>288</v>
      </c>
      <c r="B305" s="10" t="s">
        <v>1015</v>
      </c>
      <c r="C305" s="36" t="s">
        <v>1052</v>
      </c>
      <c r="D305" s="9" t="s">
        <v>1053</v>
      </c>
      <c r="E305" s="9">
        <v>908</v>
      </c>
      <c r="F305" s="10" t="s">
        <v>921</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1.5" hidden="1" x14ac:dyDescent="0.25">
      <c r="A306" s="12">
        <v>289</v>
      </c>
      <c r="B306" s="10" t="s">
        <v>1015</v>
      </c>
      <c r="C306" s="36" t="s">
        <v>1052</v>
      </c>
      <c r="D306" s="9" t="s">
        <v>1053</v>
      </c>
      <c r="E306" s="9">
        <v>908</v>
      </c>
      <c r="F306" s="10" t="s">
        <v>921</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1.5" hidden="1" x14ac:dyDescent="0.25">
      <c r="A307" s="12">
        <v>290</v>
      </c>
      <c r="B307" s="10" t="s">
        <v>1015</v>
      </c>
      <c r="C307" s="36" t="s">
        <v>1052</v>
      </c>
      <c r="D307" s="9" t="s">
        <v>1053</v>
      </c>
      <c r="E307" s="9">
        <v>908</v>
      </c>
      <c r="F307" s="10" t="s">
        <v>921</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1.5" hidden="1" x14ac:dyDescent="0.25">
      <c r="A308" s="12">
        <v>291</v>
      </c>
      <c r="B308" s="10" t="s">
        <v>1015</v>
      </c>
      <c r="C308" s="36" t="s">
        <v>1052</v>
      </c>
      <c r="D308" s="9" t="s">
        <v>1053</v>
      </c>
      <c r="E308" s="9">
        <v>908</v>
      </c>
      <c r="F308" s="10" t="s">
        <v>921</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1.5" hidden="1" x14ac:dyDescent="0.25">
      <c r="A309" s="12">
        <v>292</v>
      </c>
      <c r="B309" s="10" t="s">
        <v>1015</v>
      </c>
      <c r="C309" s="36" t="s">
        <v>1052</v>
      </c>
      <c r="D309" s="9" t="s">
        <v>1053</v>
      </c>
      <c r="E309" s="9">
        <v>908</v>
      </c>
      <c r="F309" s="10" t="s">
        <v>921</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1.5" hidden="1" x14ac:dyDescent="0.25">
      <c r="A310" s="12">
        <v>293</v>
      </c>
      <c r="B310" s="10" t="s">
        <v>1015</v>
      </c>
      <c r="C310" s="36" t="s">
        <v>1052</v>
      </c>
      <c r="D310" s="9" t="s">
        <v>1053</v>
      </c>
      <c r="E310" s="9">
        <v>908</v>
      </c>
      <c r="F310" s="10" t="s">
        <v>921</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1.5" hidden="1" x14ac:dyDescent="0.25">
      <c r="A311" s="12">
        <v>294</v>
      </c>
      <c r="B311" s="10" t="s">
        <v>1015</v>
      </c>
      <c r="C311" s="36" t="s">
        <v>1052</v>
      </c>
      <c r="D311" s="9" t="s">
        <v>1053</v>
      </c>
      <c r="E311" s="9">
        <v>908</v>
      </c>
      <c r="F311" s="10" t="s">
        <v>921</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1.5" hidden="1" x14ac:dyDescent="0.25">
      <c r="A312" s="12">
        <v>295</v>
      </c>
      <c r="B312" s="10" t="s">
        <v>1015</v>
      </c>
      <c r="C312" s="36" t="s">
        <v>1052</v>
      </c>
      <c r="D312" s="9" t="s">
        <v>1053</v>
      </c>
      <c r="E312" s="9">
        <v>908</v>
      </c>
      <c r="F312" s="10" t="s">
        <v>921</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1.5" hidden="1" x14ac:dyDescent="0.25">
      <c r="A313" s="12">
        <v>296</v>
      </c>
      <c r="B313" s="10" t="s">
        <v>1015</v>
      </c>
      <c r="C313" s="36" t="s">
        <v>1052</v>
      </c>
      <c r="D313" s="9" t="s">
        <v>1053</v>
      </c>
      <c r="E313" s="9">
        <v>908</v>
      </c>
      <c r="F313" s="10" t="s">
        <v>921</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1.5" hidden="1" x14ac:dyDescent="0.25">
      <c r="A314" s="12">
        <v>297</v>
      </c>
      <c r="B314" s="10" t="s">
        <v>1015</v>
      </c>
      <c r="C314" s="36" t="s">
        <v>1052</v>
      </c>
      <c r="D314" s="9" t="s">
        <v>1053</v>
      </c>
      <c r="E314" s="9">
        <v>908</v>
      </c>
      <c r="F314" s="10" t="s">
        <v>921</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1.5" hidden="1" x14ac:dyDescent="0.25">
      <c r="A315" s="12">
        <v>298</v>
      </c>
      <c r="B315" s="10" t="s">
        <v>1015</v>
      </c>
      <c r="C315" s="36" t="s">
        <v>1052</v>
      </c>
      <c r="D315" s="9" t="s">
        <v>1053</v>
      </c>
      <c r="E315" s="9">
        <v>908</v>
      </c>
      <c r="F315" s="10" t="s">
        <v>921</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1.5" hidden="1" x14ac:dyDescent="0.25">
      <c r="A316" s="12">
        <v>299</v>
      </c>
      <c r="B316" s="10" t="s">
        <v>1015</v>
      </c>
      <c r="C316" s="36" t="s">
        <v>1052</v>
      </c>
      <c r="D316" s="9" t="s">
        <v>1053</v>
      </c>
      <c r="E316" s="9">
        <v>908</v>
      </c>
      <c r="F316" s="10" t="s">
        <v>921</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1.5" hidden="1" x14ac:dyDescent="0.25">
      <c r="A317" s="12">
        <v>300</v>
      </c>
      <c r="B317" s="10" t="s">
        <v>1015</v>
      </c>
      <c r="C317" s="36" t="s">
        <v>1052</v>
      </c>
      <c r="D317" s="9" t="s">
        <v>1053</v>
      </c>
      <c r="E317" s="9">
        <v>908</v>
      </c>
      <c r="F317" s="10" t="s">
        <v>921</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1.5" hidden="1" x14ac:dyDescent="0.25">
      <c r="A318" s="12">
        <v>301</v>
      </c>
      <c r="B318" s="10" t="s">
        <v>1015</v>
      </c>
      <c r="C318" s="36" t="s">
        <v>1054</v>
      </c>
      <c r="D318" s="9" t="s">
        <v>1055</v>
      </c>
      <c r="E318" s="9">
        <v>904</v>
      </c>
      <c r="F318" s="10" t="s">
        <v>921</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1.5" hidden="1" x14ac:dyDescent="0.25">
      <c r="A319" s="12">
        <v>302</v>
      </c>
      <c r="B319" s="10" t="s">
        <v>1015</v>
      </c>
      <c r="C319" s="36" t="s">
        <v>1054</v>
      </c>
      <c r="D319" s="9" t="s">
        <v>1055</v>
      </c>
      <c r="E319" s="9">
        <v>904</v>
      </c>
      <c r="F319" s="10" t="s">
        <v>921</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1.5" hidden="1" x14ac:dyDescent="0.25">
      <c r="A320" s="12">
        <v>303</v>
      </c>
      <c r="B320" s="10" t="s">
        <v>1015</v>
      </c>
      <c r="C320" s="36" t="s">
        <v>1054</v>
      </c>
      <c r="D320" s="9" t="s">
        <v>1055</v>
      </c>
      <c r="E320" s="9">
        <v>904</v>
      </c>
      <c r="F320" s="10" t="s">
        <v>921</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1.5" hidden="1" x14ac:dyDescent="0.25">
      <c r="A321" s="12">
        <v>304</v>
      </c>
      <c r="B321" s="10" t="s">
        <v>1015</v>
      </c>
      <c r="C321" s="36" t="s">
        <v>1054</v>
      </c>
      <c r="D321" s="9" t="s">
        <v>1055</v>
      </c>
      <c r="E321" s="9">
        <v>904</v>
      </c>
      <c r="F321" s="10" t="s">
        <v>921</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1.5" hidden="1" x14ac:dyDescent="0.25">
      <c r="A322" s="12">
        <v>305</v>
      </c>
      <c r="B322" s="10" t="s">
        <v>1015</v>
      </c>
      <c r="C322" s="36" t="s">
        <v>1054</v>
      </c>
      <c r="D322" s="9" t="s">
        <v>1055</v>
      </c>
      <c r="E322" s="9">
        <v>904</v>
      </c>
      <c r="F322" s="10" t="s">
        <v>921</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1.5" hidden="1" x14ac:dyDescent="0.25">
      <c r="A323" s="12">
        <v>306</v>
      </c>
      <c r="B323" s="10" t="s">
        <v>1015</v>
      </c>
      <c r="C323" s="36" t="s">
        <v>1054</v>
      </c>
      <c r="D323" s="9" t="s">
        <v>1055</v>
      </c>
      <c r="E323" s="9">
        <v>904</v>
      </c>
      <c r="F323" s="10" t="s">
        <v>921</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1.5" hidden="1" x14ac:dyDescent="0.25">
      <c r="A324" s="12">
        <v>307</v>
      </c>
      <c r="B324" s="10" t="s">
        <v>1015</v>
      </c>
      <c r="C324" s="36" t="s">
        <v>1054</v>
      </c>
      <c r="D324" s="9" t="s">
        <v>1055</v>
      </c>
      <c r="E324" s="9">
        <v>904</v>
      </c>
      <c r="F324" s="10" t="s">
        <v>921</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1.5" hidden="1" x14ac:dyDescent="0.25">
      <c r="A325" s="12">
        <v>308</v>
      </c>
      <c r="B325" s="10" t="s">
        <v>1015</v>
      </c>
      <c r="C325" s="36" t="s">
        <v>1054</v>
      </c>
      <c r="D325" s="9" t="s">
        <v>1055</v>
      </c>
      <c r="E325" s="9">
        <v>904</v>
      </c>
      <c r="F325" s="10" t="s">
        <v>921</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1.5" hidden="1" x14ac:dyDescent="0.25">
      <c r="A326" s="12">
        <v>309</v>
      </c>
      <c r="B326" s="10" t="s">
        <v>1015</v>
      </c>
      <c r="C326" s="36" t="s">
        <v>1054</v>
      </c>
      <c r="D326" s="9" t="s">
        <v>1055</v>
      </c>
      <c r="E326" s="9">
        <v>904</v>
      </c>
      <c r="F326" s="10" t="s">
        <v>921</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1.5" hidden="1" x14ac:dyDescent="0.25">
      <c r="A327" s="12">
        <v>310</v>
      </c>
      <c r="B327" s="10" t="s">
        <v>1015</v>
      </c>
      <c r="C327" s="36" t="s">
        <v>1054</v>
      </c>
      <c r="D327" s="9" t="s">
        <v>1055</v>
      </c>
      <c r="E327" s="9">
        <v>904</v>
      </c>
      <c r="F327" s="10" t="s">
        <v>921</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1.5" hidden="1" x14ac:dyDescent="0.25">
      <c r="A328" s="12">
        <v>311</v>
      </c>
      <c r="B328" s="10" t="s">
        <v>1015</v>
      </c>
      <c r="C328" s="36" t="s">
        <v>1054</v>
      </c>
      <c r="D328" s="9" t="s">
        <v>1055</v>
      </c>
      <c r="E328" s="9">
        <v>904</v>
      </c>
      <c r="F328" s="10" t="s">
        <v>921</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1.5" hidden="1" x14ac:dyDescent="0.25">
      <c r="A329" s="12">
        <v>312</v>
      </c>
      <c r="B329" s="10" t="s">
        <v>1015</v>
      </c>
      <c r="C329" s="36" t="s">
        <v>1054</v>
      </c>
      <c r="D329" s="9" t="s">
        <v>1055</v>
      </c>
      <c r="E329" s="9">
        <v>904</v>
      </c>
      <c r="F329" s="10" t="s">
        <v>921</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1.5" hidden="1" x14ac:dyDescent="0.25">
      <c r="A330" s="12">
        <v>313</v>
      </c>
      <c r="B330" s="10" t="s">
        <v>1015</v>
      </c>
      <c r="C330" s="36" t="s">
        <v>1054</v>
      </c>
      <c r="D330" s="9" t="s">
        <v>1055</v>
      </c>
      <c r="E330" s="9">
        <v>904</v>
      </c>
      <c r="F330" s="10" t="s">
        <v>921</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1.5" hidden="1" x14ac:dyDescent="0.25">
      <c r="A331" s="12">
        <v>314</v>
      </c>
      <c r="B331" s="10" t="s">
        <v>1015</v>
      </c>
      <c r="C331" s="36" t="s">
        <v>1054</v>
      </c>
      <c r="D331" s="9" t="s">
        <v>1055</v>
      </c>
      <c r="E331" s="9">
        <v>904</v>
      </c>
      <c r="F331" s="10" t="s">
        <v>921</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1.5" hidden="1" x14ac:dyDescent="0.25">
      <c r="A332" s="12">
        <v>315</v>
      </c>
      <c r="B332" s="10" t="s">
        <v>1015</v>
      </c>
      <c r="C332" s="36" t="s">
        <v>1054</v>
      </c>
      <c r="D332" s="9" t="s">
        <v>1055</v>
      </c>
      <c r="E332" s="9">
        <v>904</v>
      </c>
      <c r="F332" s="10" t="s">
        <v>921</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1.5" hidden="1" x14ac:dyDescent="0.25">
      <c r="A333" s="12">
        <v>316</v>
      </c>
      <c r="B333" s="10" t="s">
        <v>1015</v>
      </c>
      <c r="C333" s="36" t="s">
        <v>1056</v>
      </c>
      <c r="D333" s="9" t="s">
        <v>1057</v>
      </c>
      <c r="E333" s="9">
        <v>905</v>
      </c>
      <c r="F333" s="10" t="s">
        <v>921</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1.5" hidden="1" x14ac:dyDescent="0.25">
      <c r="A334" s="12">
        <v>317</v>
      </c>
      <c r="B334" s="10" t="s">
        <v>1015</v>
      </c>
      <c r="C334" s="36" t="s">
        <v>1056</v>
      </c>
      <c r="D334" s="9" t="s">
        <v>1057</v>
      </c>
      <c r="E334" s="9">
        <v>905</v>
      </c>
      <c r="F334" s="10" t="s">
        <v>921</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1.5" hidden="1" x14ac:dyDescent="0.25">
      <c r="A335" s="12">
        <v>318</v>
      </c>
      <c r="B335" s="10" t="s">
        <v>1015</v>
      </c>
      <c r="C335" s="36" t="s">
        <v>1056</v>
      </c>
      <c r="D335" s="9" t="s">
        <v>1057</v>
      </c>
      <c r="E335" s="9">
        <v>905</v>
      </c>
      <c r="F335" s="10" t="s">
        <v>921</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1.5" hidden="1" x14ac:dyDescent="0.25">
      <c r="A336" s="12">
        <v>319</v>
      </c>
      <c r="B336" s="10" t="s">
        <v>1015</v>
      </c>
      <c r="C336" s="36" t="s">
        <v>1056</v>
      </c>
      <c r="D336" s="9" t="s">
        <v>1057</v>
      </c>
      <c r="E336" s="9">
        <v>905</v>
      </c>
      <c r="F336" s="10" t="s">
        <v>921</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1.5" hidden="1" x14ac:dyDescent="0.25">
      <c r="A337" s="12">
        <v>320</v>
      </c>
      <c r="B337" s="10" t="s">
        <v>1015</v>
      </c>
      <c r="C337" s="36" t="s">
        <v>1056</v>
      </c>
      <c r="D337" s="9" t="s">
        <v>1057</v>
      </c>
      <c r="E337" s="9">
        <v>905</v>
      </c>
      <c r="F337" s="10" t="s">
        <v>921</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1.5" hidden="1" x14ac:dyDescent="0.25">
      <c r="A338" s="12">
        <v>321</v>
      </c>
      <c r="B338" s="10" t="s">
        <v>1015</v>
      </c>
      <c r="C338" s="36" t="s">
        <v>1056</v>
      </c>
      <c r="D338" s="9" t="s">
        <v>1057</v>
      </c>
      <c r="E338" s="9">
        <v>905</v>
      </c>
      <c r="F338" s="10" t="s">
        <v>921</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1.5" hidden="1" x14ac:dyDescent="0.25">
      <c r="A339" s="12">
        <v>322</v>
      </c>
      <c r="B339" s="10" t="s">
        <v>1015</v>
      </c>
      <c r="C339" s="36" t="s">
        <v>1056</v>
      </c>
      <c r="D339" s="9" t="s">
        <v>1057</v>
      </c>
      <c r="E339" s="9">
        <v>905</v>
      </c>
      <c r="F339" s="10" t="s">
        <v>921</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1.5" hidden="1" x14ac:dyDescent="0.25">
      <c r="A340" s="12">
        <v>323</v>
      </c>
      <c r="B340" s="10" t="s">
        <v>1015</v>
      </c>
      <c r="C340" s="36" t="s">
        <v>1056</v>
      </c>
      <c r="D340" s="9" t="s">
        <v>1057</v>
      </c>
      <c r="E340" s="9">
        <v>905</v>
      </c>
      <c r="F340" s="10" t="s">
        <v>921</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1.5" hidden="1" x14ac:dyDescent="0.25">
      <c r="A341" s="12">
        <v>324</v>
      </c>
      <c r="B341" s="10" t="s">
        <v>1015</v>
      </c>
      <c r="C341" s="36" t="s">
        <v>1056</v>
      </c>
      <c r="D341" s="9" t="s">
        <v>1057</v>
      </c>
      <c r="E341" s="9">
        <v>905</v>
      </c>
      <c r="F341" s="10" t="s">
        <v>921</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1.5" hidden="1" x14ac:dyDescent="0.25">
      <c r="A342" s="12">
        <v>325</v>
      </c>
      <c r="B342" s="10" t="s">
        <v>1015</v>
      </c>
      <c r="C342" s="36" t="s">
        <v>1056</v>
      </c>
      <c r="D342" s="9" t="s">
        <v>1057</v>
      </c>
      <c r="E342" s="9">
        <v>905</v>
      </c>
      <c r="F342" s="10" t="s">
        <v>921</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1.5" hidden="1" x14ac:dyDescent="0.25">
      <c r="A343" s="12">
        <v>326</v>
      </c>
      <c r="B343" s="10" t="s">
        <v>1015</v>
      </c>
      <c r="C343" s="36" t="s">
        <v>1056</v>
      </c>
      <c r="D343" s="9" t="s">
        <v>1057</v>
      </c>
      <c r="E343" s="9">
        <v>905</v>
      </c>
      <c r="F343" s="10" t="s">
        <v>921</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1.5" hidden="1" x14ac:dyDescent="0.25">
      <c r="A344" s="12">
        <v>327</v>
      </c>
      <c r="B344" s="10" t="s">
        <v>1015</v>
      </c>
      <c r="C344" s="36" t="s">
        <v>1056</v>
      </c>
      <c r="D344" s="9" t="s">
        <v>1057</v>
      </c>
      <c r="E344" s="9">
        <v>905</v>
      </c>
      <c r="F344" s="10" t="s">
        <v>921</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1.5" hidden="1" x14ac:dyDescent="0.25">
      <c r="A345" s="12">
        <v>328</v>
      </c>
      <c r="B345" s="10" t="s">
        <v>1015</v>
      </c>
      <c r="C345" s="36" t="s">
        <v>1056</v>
      </c>
      <c r="D345" s="9" t="s">
        <v>1057</v>
      </c>
      <c r="E345" s="9">
        <v>905</v>
      </c>
      <c r="F345" s="10" t="s">
        <v>921</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1.5" hidden="1" x14ac:dyDescent="0.25">
      <c r="A346" s="12">
        <v>329</v>
      </c>
      <c r="B346" s="10" t="s">
        <v>1015</v>
      </c>
      <c r="C346" s="36" t="s">
        <v>1056</v>
      </c>
      <c r="D346" s="9" t="s">
        <v>1057</v>
      </c>
      <c r="E346" s="9">
        <v>905</v>
      </c>
      <c r="F346" s="10" t="s">
        <v>921</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1.5" hidden="1" x14ac:dyDescent="0.25">
      <c r="A347" s="12">
        <v>330</v>
      </c>
      <c r="B347" s="10" t="s">
        <v>1015</v>
      </c>
      <c r="C347" s="36" t="s">
        <v>1056</v>
      </c>
      <c r="D347" s="9" t="s">
        <v>1057</v>
      </c>
      <c r="E347" s="9">
        <v>905</v>
      </c>
      <c r="F347" s="10" t="s">
        <v>921</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1.5" hidden="1" x14ac:dyDescent="0.25">
      <c r="A348" s="12">
        <v>331</v>
      </c>
      <c r="B348" s="10" t="s">
        <v>1015</v>
      </c>
      <c r="C348" s="36" t="s">
        <v>1058</v>
      </c>
      <c r="D348" s="9" t="s">
        <v>1059</v>
      </c>
      <c r="E348" s="9">
        <v>909</v>
      </c>
      <c r="F348" s="10" t="s">
        <v>921</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1.5" hidden="1" x14ac:dyDescent="0.25">
      <c r="A349" s="12">
        <v>332</v>
      </c>
      <c r="B349" s="10" t="s">
        <v>1015</v>
      </c>
      <c r="C349" s="36" t="s">
        <v>1058</v>
      </c>
      <c r="D349" s="9" t="s">
        <v>1059</v>
      </c>
      <c r="E349" s="9">
        <v>909</v>
      </c>
      <c r="F349" s="10" t="s">
        <v>921</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1.5" hidden="1" x14ac:dyDescent="0.25">
      <c r="A350" s="12">
        <v>333</v>
      </c>
      <c r="B350" s="10" t="s">
        <v>1015</v>
      </c>
      <c r="C350" s="36" t="s">
        <v>1058</v>
      </c>
      <c r="D350" s="9" t="s">
        <v>1059</v>
      </c>
      <c r="E350" s="9">
        <v>909</v>
      </c>
      <c r="F350" s="10" t="s">
        <v>921</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1.5" hidden="1" x14ac:dyDescent="0.25">
      <c r="A351" s="12">
        <v>334</v>
      </c>
      <c r="B351" s="10" t="s">
        <v>1015</v>
      </c>
      <c r="C351" s="36" t="s">
        <v>1058</v>
      </c>
      <c r="D351" s="9" t="s">
        <v>1059</v>
      </c>
      <c r="E351" s="9">
        <v>909</v>
      </c>
      <c r="F351" s="10" t="s">
        <v>921</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1.5" hidden="1" x14ac:dyDescent="0.25">
      <c r="A352" s="12">
        <v>335</v>
      </c>
      <c r="B352" s="10" t="s">
        <v>1015</v>
      </c>
      <c r="C352" s="36" t="s">
        <v>1058</v>
      </c>
      <c r="D352" s="9" t="s">
        <v>1059</v>
      </c>
      <c r="E352" s="9">
        <v>909</v>
      </c>
      <c r="F352" s="10" t="s">
        <v>921</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1.5" hidden="1" x14ac:dyDescent="0.25">
      <c r="A353" s="12">
        <v>336</v>
      </c>
      <c r="B353" s="10" t="s">
        <v>1015</v>
      </c>
      <c r="C353" s="36" t="s">
        <v>1058</v>
      </c>
      <c r="D353" s="9" t="s">
        <v>1059</v>
      </c>
      <c r="E353" s="9">
        <v>909</v>
      </c>
      <c r="F353" s="10" t="s">
        <v>921</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1.5" hidden="1" x14ac:dyDescent="0.25">
      <c r="A354" s="12">
        <v>337</v>
      </c>
      <c r="B354" s="10" t="s">
        <v>1015</v>
      </c>
      <c r="C354" s="36" t="s">
        <v>1058</v>
      </c>
      <c r="D354" s="9" t="s">
        <v>1059</v>
      </c>
      <c r="E354" s="9">
        <v>909</v>
      </c>
      <c r="F354" s="10" t="s">
        <v>921</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1.5" hidden="1" x14ac:dyDescent="0.25">
      <c r="A355" s="12">
        <v>338</v>
      </c>
      <c r="B355" s="10" t="s">
        <v>1015</v>
      </c>
      <c r="C355" s="36" t="s">
        <v>1058</v>
      </c>
      <c r="D355" s="9" t="s">
        <v>1059</v>
      </c>
      <c r="E355" s="9">
        <v>909</v>
      </c>
      <c r="F355" s="10" t="s">
        <v>921</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1.5" hidden="1" x14ac:dyDescent="0.25">
      <c r="A356" s="12">
        <v>339</v>
      </c>
      <c r="B356" s="10" t="s">
        <v>1015</v>
      </c>
      <c r="C356" s="36" t="s">
        <v>1058</v>
      </c>
      <c r="D356" s="9" t="s">
        <v>1059</v>
      </c>
      <c r="E356" s="9">
        <v>909</v>
      </c>
      <c r="F356" s="10" t="s">
        <v>921</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1.5" hidden="1" x14ac:dyDescent="0.25">
      <c r="A357" s="12">
        <v>340</v>
      </c>
      <c r="B357" s="10" t="s">
        <v>1015</v>
      </c>
      <c r="C357" s="36" t="s">
        <v>1058</v>
      </c>
      <c r="D357" s="9" t="s">
        <v>1059</v>
      </c>
      <c r="E357" s="9">
        <v>909</v>
      </c>
      <c r="F357" s="10" t="s">
        <v>921</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1.5" hidden="1" x14ac:dyDescent="0.25">
      <c r="A358" s="12">
        <v>341</v>
      </c>
      <c r="B358" s="10" t="s">
        <v>1015</v>
      </c>
      <c r="C358" s="36" t="s">
        <v>1058</v>
      </c>
      <c r="D358" s="9" t="s">
        <v>1059</v>
      </c>
      <c r="E358" s="9">
        <v>909</v>
      </c>
      <c r="F358" s="10" t="s">
        <v>921</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1.5" hidden="1" x14ac:dyDescent="0.25">
      <c r="A359" s="12">
        <v>342</v>
      </c>
      <c r="B359" s="10" t="s">
        <v>1015</v>
      </c>
      <c r="C359" s="36" t="s">
        <v>1058</v>
      </c>
      <c r="D359" s="9" t="s">
        <v>1059</v>
      </c>
      <c r="E359" s="9">
        <v>909</v>
      </c>
      <c r="F359" s="10" t="s">
        <v>921</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1.5" hidden="1" x14ac:dyDescent="0.25">
      <c r="A360" s="12">
        <v>343</v>
      </c>
      <c r="B360" s="10" t="s">
        <v>1015</v>
      </c>
      <c r="C360" s="36" t="s">
        <v>1058</v>
      </c>
      <c r="D360" s="9" t="s">
        <v>1059</v>
      </c>
      <c r="E360" s="9">
        <v>909</v>
      </c>
      <c r="F360" s="10" t="s">
        <v>921</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1.5" hidden="1" x14ac:dyDescent="0.25">
      <c r="A361" s="12">
        <v>344</v>
      </c>
      <c r="B361" s="10" t="s">
        <v>1015</v>
      </c>
      <c r="C361" s="36" t="s">
        <v>1058</v>
      </c>
      <c r="D361" s="9" t="s">
        <v>1059</v>
      </c>
      <c r="E361" s="9">
        <v>909</v>
      </c>
      <c r="F361" s="10" t="s">
        <v>921</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1.5" hidden="1" x14ac:dyDescent="0.25">
      <c r="A362" s="12">
        <v>345</v>
      </c>
      <c r="B362" s="10" t="s">
        <v>1015</v>
      </c>
      <c r="C362" s="36" t="s">
        <v>1058</v>
      </c>
      <c r="D362" s="9" t="s">
        <v>1059</v>
      </c>
      <c r="E362" s="9">
        <v>909</v>
      </c>
      <c r="F362" s="10" t="s">
        <v>921</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1.5" hidden="1" x14ac:dyDescent="0.25">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1.5" hidden="1" x14ac:dyDescent="0.25">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1.5" hidden="1" x14ac:dyDescent="0.25">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1.5" hidden="1" x14ac:dyDescent="0.25">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1.5" hidden="1" x14ac:dyDescent="0.25">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1.5" hidden="1" x14ac:dyDescent="0.25">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1.5" hidden="1" x14ac:dyDescent="0.25">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1.5" hidden="1" x14ac:dyDescent="0.25">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1.5" hidden="1" x14ac:dyDescent="0.25">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1.5" hidden="1" x14ac:dyDescent="0.25">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1.5" hidden="1" x14ac:dyDescent="0.25">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1.5" hidden="1" x14ac:dyDescent="0.25">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1.5" hidden="1" x14ac:dyDescent="0.25">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1.5" hidden="1" x14ac:dyDescent="0.25">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1.5" hidden="1" x14ac:dyDescent="0.25">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1.5" hidden="1" x14ac:dyDescent="0.25">
      <c r="A378" s="28">
        <v>361</v>
      </c>
      <c r="B378" s="26" t="s">
        <v>1015</v>
      </c>
      <c r="C378" s="27" t="s">
        <v>1062</v>
      </c>
      <c r="D378" s="25"/>
      <c r="E378" s="25">
        <v>947</v>
      </c>
      <c r="F378" s="26" t="s">
        <v>1063</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1.5" hidden="1" x14ac:dyDescent="0.25">
      <c r="A379" s="28">
        <v>362</v>
      </c>
      <c r="B379" s="26" t="s">
        <v>1015</v>
      </c>
      <c r="C379" s="27" t="s">
        <v>1062</v>
      </c>
      <c r="D379" s="25"/>
      <c r="E379" s="25">
        <v>947</v>
      </c>
      <c r="F379" s="26" t="s">
        <v>1063</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1.5" hidden="1" x14ac:dyDescent="0.25">
      <c r="A380" s="28">
        <v>363</v>
      </c>
      <c r="B380" s="26" t="s">
        <v>1015</v>
      </c>
      <c r="C380" s="27" t="s">
        <v>1062</v>
      </c>
      <c r="D380" s="25"/>
      <c r="E380" s="25">
        <v>947</v>
      </c>
      <c r="F380" s="26" t="s">
        <v>1063</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1.5" hidden="1" x14ac:dyDescent="0.25">
      <c r="A381" s="28">
        <v>364</v>
      </c>
      <c r="B381" s="26" t="s">
        <v>1015</v>
      </c>
      <c r="C381" s="27" t="s">
        <v>1062</v>
      </c>
      <c r="D381" s="25"/>
      <c r="E381" s="25">
        <v>947</v>
      </c>
      <c r="F381" s="26" t="s">
        <v>1063</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1.5" hidden="1" x14ac:dyDescent="0.25">
      <c r="A382" s="28">
        <v>365</v>
      </c>
      <c r="B382" s="26" t="s">
        <v>1015</v>
      </c>
      <c r="C382" s="27" t="s">
        <v>1062</v>
      </c>
      <c r="D382" s="25"/>
      <c r="E382" s="25">
        <v>947</v>
      </c>
      <c r="F382" s="26" t="s">
        <v>1063</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1.5" hidden="1" x14ac:dyDescent="0.25">
      <c r="A383" s="28">
        <v>366</v>
      </c>
      <c r="B383" s="26" t="s">
        <v>1015</v>
      </c>
      <c r="C383" s="27" t="s">
        <v>1062</v>
      </c>
      <c r="D383" s="25"/>
      <c r="E383" s="25">
        <v>947</v>
      </c>
      <c r="F383" s="26" t="s">
        <v>1063</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1.5" hidden="1" x14ac:dyDescent="0.25">
      <c r="A384" s="28">
        <v>367</v>
      </c>
      <c r="B384" s="26" t="s">
        <v>1015</v>
      </c>
      <c r="C384" s="27" t="s">
        <v>1062</v>
      </c>
      <c r="D384" s="25"/>
      <c r="E384" s="25">
        <v>947</v>
      </c>
      <c r="F384" s="26" t="s">
        <v>1063</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1.5" hidden="1" x14ac:dyDescent="0.25">
      <c r="A385" s="28">
        <v>368</v>
      </c>
      <c r="B385" s="26" t="s">
        <v>1015</v>
      </c>
      <c r="C385" s="27" t="s">
        <v>1062</v>
      </c>
      <c r="D385" s="25"/>
      <c r="E385" s="25">
        <v>947</v>
      </c>
      <c r="F385" s="26" t="s">
        <v>1063</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1.5" hidden="1" x14ac:dyDescent="0.25">
      <c r="A386" s="28">
        <v>369</v>
      </c>
      <c r="B386" s="26" t="s">
        <v>1015</v>
      </c>
      <c r="C386" s="27" t="s">
        <v>1062</v>
      </c>
      <c r="D386" s="25"/>
      <c r="E386" s="25">
        <v>947</v>
      </c>
      <c r="F386" s="26" t="s">
        <v>1063</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1.5" hidden="1" x14ac:dyDescent="0.25">
      <c r="A387" s="28">
        <v>370</v>
      </c>
      <c r="B387" s="26" t="s">
        <v>1015</v>
      </c>
      <c r="C387" s="27" t="s">
        <v>1062</v>
      </c>
      <c r="D387" s="25"/>
      <c r="E387" s="25">
        <v>947</v>
      </c>
      <c r="F387" s="26" t="s">
        <v>1063</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1.5" hidden="1" x14ac:dyDescent="0.25">
      <c r="A388" s="28">
        <v>371</v>
      </c>
      <c r="B388" s="26" t="s">
        <v>1015</v>
      </c>
      <c r="C388" s="27" t="s">
        <v>1062</v>
      </c>
      <c r="D388" s="25"/>
      <c r="E388" s="25">
        <v>947</v>
      </c>
      <c r="F388" s="26" t="s">
        <v>1063</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1.5" hidden="1" x14ac:dyDescent="0.25">
      <c r="A389" s="28">
        <v>372</v>
      </c>
      <c r="B389" s="26" t="s">
        <v>1015</v>
      </c>
      <c r="C389" s="27" t="s">
        <v>1062</v>
      </c>
      <c r="D389" s="25"/>
      <c r="E389" s="25">
        <v>947</v>
      </c>
      <c r="F389" s="26" t="s">
        <v>1063</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1.5" hidden="1" x14ac:dyDescent="0.25">
      <c r="A390" s="28">
        <v>373</v>
      </c>
      <c r="B390" s="26" t="s">
        <v>1015</v>
      </c>
      <c r="C390" s="27" t="s">
        <v>1062</v>
      </c>
      <c r="D390" s="25"/>
      <c r="E390" s="25">
        <v>947</v>
      </c>
      <c r="F390" s="26" t="s">
        <v>1063</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1.5" hidden="1" x14ac:dyDescent="0.25">
      <c r="A391" s="28">
        <v>374</v>
      </c>
      <c r="B391" s="26" t="s">
        <v>1015</v>
      </c>
      <c r="C391" s="27" t="s">
        <v>1062</v>
      </c>
      <c r="D391" s="25"/>
      <c r="E391" s="25">
        <v>947</v>
      </c>
      <c r="F391" s="26" t="s">
        <v>1063</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1.5" hidden="1" x14ac:dyDescent="0.25">
      <c r="A392" s="28">
        <v>375</v>
      </c>
      <c r="B392" s="26" t="s">
        <v>1015</v>
      </c>
      <c r="C392" s="27" t="s">
        <v>1062</v>
      </c>
      <c r="D392" s="25"/>
      <c r="E392" s="25">
        <v>947</v>
      </c>
      <c r="F392" s="26" t="s">
        <v>1063</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1.5" hidden="1" x14ac:dyDescent="0.25">
      <c r="A393" s="23">
        <v>376</v>
      </c>
      <c r="B393" s="21" t="s">
        <v>1015</v>
      </c>
      <c r="C393" s="29" t="s">
        <v>1064</v>
      </c>
      <c r="D393" s="20"/>
      <c r="E393" s="20">
        <v>910</v>
      </c>
      <c r="F393" s="21" t="s">
        <v>1065</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1.5" hidden="1" x14ac:dyDescent="0.25">
      <c r="A394" s="23">
        <v>377</v>
      </c>
      <c r="B394" s="21" t="s">
        <v>1015</v>
      </c>
      <c r="C394" s="29" t="s">
        <v>1064</v>
      </c>
      <c r="D394" s="20"/>
      <c r="E394" s="20">
        <v>910</v>
      </c>
      <c r="F394" s="21" t="s">
        <v>1065</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1.5" hidden="1" x14ac:dyDescent="0.25">
      <c r="A395" s="23">
        <v>378</v>
      </c>
      <c r="B395" s="21" t="s">
        <v>1015</v>
      </c>
      <c r="C395" s="29" t="s">
        <v>1064</v>
      </c>
      <c r="D395" s="20"/>
      <c r="E395" s="20">
        <v>910</v>
      </c>
      <c r="F395" s="21" t="s">
        <v>1065</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1.5" hidden="1" x14ac:dyDescent="0.25">
      <c r="A396" s="23">
        <v>379</v>
      </c>
      <c r="B396" s="21" t="s">
        <v>1015</v>
      </c>
      <c r="C396" s="29" t="s">
        <v>1064</v>
      </c>
      <c r="D396" s="20"/>
      <c r="E396" s="20">
        <v>910</v>
      </c>
      <c r="F396" s="21" t="s">
        <v>1065</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1.5" hidden="1" x14ac:dyDescent="0.25">
      <c r="A397" s="23">
        <v>380</v>
      </c>
      <c r="B397" s="21" t="s">
        <v>1015</v>
      </c>
      <c r="C397" s="29" t="s">
        <v>1064</v>
      </c>
      <c r="D397" s="20"/>
      <c r="E397" s="20">
        <v>910</v>
      </c>
      <c r="F397" s="21" t="s">
        <v>1065</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1.5" hidden="1" x14ac:dyDescent="0.25">
      <c r="A398" s="23">
        <v>381</v>
      </c>
      <c r="B398" s="21" t="s">
        <v>1015</v>
      </c>
      <c r="C398" s="29" t="s">
        <v>1064</v>
      </c>
      <c r="D398" s="20"/>
      <c r="E398" s="20">
        <v>910</v>
      </c>
      <c r="F398" s="21" t="s">
        <v>1065</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1.5" hidden="1" x14ac:dyDescent="0.25">
      <c r="A399" s="23">
        <v>382</v>
      </c>
      <c r="B399" s="21" t="s">
        <v>1015</v>
      </c>
      <c r="C399" s="29" t="s">
        <v>1064</v>
      </c>
      <c r="D399" s="20"/>
      <c r="E399" s="20">
        <v>910</v>
      </c>
      <c r="F399" s="21" t="s">
        <v>1065</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1.5" hidden="1" x14ac:dyDescent="0.25">
      <c r="A400" s="23">
        <v>383</v>
      </c>
      <c r="B400" s="21" t="s">
        <v>1015</v>
      </c>
      <c r="C400" s="29" t="s">
        <v>1064</v>
      </c>
      <c r="D400" s="20"/>
      <c r="E400" s="20">
        <v>910</v>
      </c>
      <c r="F400" s="21" t="s">
        <v>1065</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1.5" hidden="1" x14ac:dyDescent="0.25">
      <c r="A401" s="23">
        <v>384</v>
      </c>
      <c r="B401" s="21" t="s">
        <v>1015</v>
      </c>
      <c r="C401" s="29" t="s">
        <v>1064</v>
      </c>
      <c r="D401" s="20"/>
      <c r="E401" s="20">
        <v>910</v>
      </c>
      <c r="F401" s="21" t="s">
        <v>1065</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1.5" hidden="1" x14ac:dyDescent="0.25">
      <c r="A402" s="23">
        <v>385</v>
      </c>
      <c r="B402" s="21" t="s">
        <v>1015</v>
      </c>
      <c r="C402" s="29" t="s">
        <v>1064</v>
      </c>
      <c r="D402" s="20"/>
      <c r="E402" s="20">
        <v>910</v>
      </c>
      <c r="F402" s="21" t="s">
        <v>1065</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1.5" hidden="1" x14ac:dyDescent="0.25">
      <c r="A403" s="23">
        <v>386</v>
      </c>
      <c r="B403" s="21" t="s">
        <v>1015</v>
      </c>
      <c r="C403" s="29" t="s">
        <v>1064</v>
      </c>
      <c r="D403" s="20"/>
      <c r="E403" s="20">
        <v>910</v>
      </c>
      <c r="F403" s="21" t="s">
        <v>1065</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1.5" hidden="1" x14ac:dyDescent="0.25">
      <c r="A404" s="23">
        <v>387</v>
      </c>
      <c r="B404" s="21" t="s">
        <v>1015</v>
      </c>
      <c r="C404" s="29" t="s">
        <v>1064</v>
      </c>
      <c r="D404" s="20"/>
      <c r="E404" s="20">
        <v>910</v>
      </c>
      <c r="F404" s="21" t="s">
        <v>1065</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1.5" hidden="1" x14ac:dyDescent="0.25">
      <c r="A405" s="23">
        <v>388</v>
      </c>
      <c r="B405" s="21" t="s">
        <v>1015</v>
      </c>
      <c r="C405" s="29" t="s">
        <v>1064</v>
      </c>
      <c r="D405" s="20"/>
      <c r="E405" s="20">
        <v>910</v>
      </c>
      <c r="F405" s="21" t="s">
        <v>1065</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1.5" hidden="1" x14ac:dyDescent="0.25">
      <c r="A406" s="23">
        <v>389</v>
      </c>
      <c r="B406" s="21" t="s">
        <v>1015</v>
      </c>
      <c r="C406" s="29" t="s">
        <v>1064</v>
      </c>
      <c r="D406" s="20"/>
      <c r="E406" s="20">
        <v>910</v>
      </c>
      <c r="F406" s="21" t="s">
        <v>1065</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1.5" hidden="1" x14ac:dyDescent="0.25">
      <c r="A407" s="23">
        <v>390</v>
      </c>
      <c r="B407" s="21" t="s">
        <v>1015</v>
      </c>
      <c r="C407" s="29" t="s">
        <v>1064</v>
      </c>
      <c r="D407" s="20"/>
      <c r="E407" s="20">
        <v>910</v>
      </c>
      <c r="F407" s="21" t="s">
        <v>1065</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1.5" hidden="1" x14ac:dyDescent="0.25">
      <c r="A408" s="12">
        <v>391</v>
      </c>
      <c r="B408" s="10" t="s">
        <v>1015</v>
      </c>
      <c r="C408" s="11" t="s">
        <v>582</v>
      </c>
      <c r="D408" s="9"/>
      <c r="E408" s="9">
        <v>108</v>
      </c>
      <c r="F408" s="10" t="s">
        <v>1066</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1.5" hidden="1" x14ac:dyDescent="0.25">
      <c r="A409" s="12">
        <v>392</v>
      </c>
      <c r="B409" s="10" t="s">
        <v>1015</v>
      </c>
      <c r="C409" s="11" t="s">
        <v>582</v>
      </c>
      <c r="D409" s="9"/>
      <c r="E409" s="9">
        <v>108</v>
      </c>
      <c r="F409" s="10" t="s">
        <v>1066</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1.5" hidden="1" x14ac:dyDescent="0.25">
      <c r="A410" s="12">
        <v>393</v>
      </c>
      <c r="B410" s="10" t="s">
        <v>1015</v>
      </c>
      <c r="C410" s="11" t="s">
        <v>582</v>
      </c>
      <c r="D410" s="9"/>
      <c r="E410" s="9">
        <v>108</v>
      </c>
      <c r="F410" s="10" t="s">
        <v>1066</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1.5" hidden="1" x14ac:dyDescent="0.25">
      <c r="A411" s="12">
        <v>394</v>
      </c>
      <c r="B411" s="10" t="s">
        <v>1015</v>
      </c>
      <c r="C411" s="11" t="s">
        <v>582</v>
      </c>
      <c r="D411" s="9"/>
      <c r="E411" s="9">
        <v>108</v>
      </c>
      <c r="F411" s="10" t="s">
        <v>1066</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1.5" hidden="1" x14ac:dyDescent="0.25">
      <c r="A412" s="12">
        <v>395</v>
      </c>
      <c r="B412" s="10" t="s">
        <v>1015</v>
      </c>
      <c r="C412" s="11" t="s">
        <v>582</v>
      </c>
      <c r="D412" s="9"/>
      <c r="E412" s="9">
        <v>108</v>
      </c>
      <c r="F412" s="10" t="s">
        <v>1066</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1.5" hidden="1" x14ac:dyDescent="0.25">
      <c r="A413" s="12">
        <v>396</v>
      </c>
      <c r="B413" s="10" t="s">
        <v>1015</v>
      </c>
      <c r="C413" s="11" t="s">
        <v>582</v>
      </c>
      <c r="D413" s="9"/>
      <c r="E413" s="9">
        <v>108</v>
      </c>
      <c r="F413" s="10" t="s">
        <v>1066</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1.5" hidden="1" x14ac:dyDescent="0.25">
      <c r="A414" s="12">
        <v>397</v>
      </c>
      <c r="B414" s="10" t="s">
        <v>1015</v>
      </c>
      <c r="C414" s="11" t="s">
        <v>582</v>
      </c>
      <c r="D414" s="9"/>
      <c r="E414" s="9">
        <v>108</v>
      </c>
      <c r="F414" s="10" t="s">
        <v>1066</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1.5" hidden="1" x14ac:dyDescent="0.25">
      <c r="A415" s="12">
        <v>398</v>
      </c>
      <c r="B415" s="10" t="s">
        <v>1015</v>
      </c>
      <c r="C415" s="11" t="s">
        <v>582</v>
      </c>
      <c r="D415" s="9"/>
      <c r="E415" s="9">
        <v>108</v>
      </c>
      <c r="F415" s="10" t="s">
        <v>1066</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1.5" hidden="1" x14ac:dyDescent="0.25">
      <c r="A416" s="12">
        <v>399</v>
      </c>
      <c r="B416" s="10" t="s">
        <v>1015</v>
      </c>
      <c r="C416" s="11" t="s">
        <v>582</v>
      </c>
      <c r="D416" s="9"/>
      <c r="E416" s="9">
        <v>108</v>
      </c>
      <c r="F416" s="10" t="s">
        <v>1066</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1.5" hidden="1" x14ac:dyDescent="0.25">
      <c r="A417" s="12">
        <v>400</v>
      </c>
      <c r="B417" s="10" t="s">
        <v>1015</v>
      </c>
      <c r="C417" s="11" t="s">
        <v>582</v>
      </c>
      <c r="D417" s="9"/>
      <c r="E417" s="9">
        <v>108</v>
      </c>
      <c r="F417" s="10" t="s">
        <v>1066</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1.5" hidden="1" x14ac:dyDescent="0.25">
      <c r="A418" s="12">
        <v>401</v>
      </c>
      <c r="B418" s="10" t="s">
        <v>1015</v>
      </c>
      <c r="C418" s="11" t="s">
        <v>582</v>
      </c>
      <c r="D418" s="9"/>
      <c r="E418" s="9">
        <v>108</v>
      </c>
      <c r="F418" s="10" t="s">
        <v>1066</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1.5" hidden="1" x14ac:dyDescent="0.25">
      <c r="A419" s="12">
        <v>402</v>
      </c>
      <c r="B419" s="10" t="s">
        <v>1015</v>
      </c>
      <c r="C419" s="11" t="s">
        <v>582</v>
      </c>
      <c r="D419" s="9"/>
      <c r="E419" s="9">
        <v>108</v>
      </c>
      <c r="F419" s="10" t="s">
        <v>1066</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1.5" hidden="1" x14ac:dyDescent="0.25">
      <c r="A420" s="12">
        <v>403</v>
      </c>
      <c r="B420" s="10" t="s">
        <v>1015</v>
      </c>
      <c r="C420" s="11" t="s">
        <v>582</v>
      </c>
      <c r="D420" s="9"/>
      <c r="E420" s="9">
        <v>108</v>
      </c>
      <c r="F420" s="10" t="s">
        <v>1066</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1.5" hidden="1" x14ac:dyDescent="0.25">
      <c r="A421" s="12">
        <v>404</v>
      </c>
      <c r="B421" s="10" t="s">
        <v>1015</v>
      </c>
      <c r="C421" s="11" t="s">
        <v>582</v>
      </c>
      <c r="D421" s="9"/>
      <c r="E421" s="9">
        <v>108</v>
      </c>
      <c r="F421" s="10" t="s">
        <v>1066</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1.5" hidden="1" x14ac:dyDescent="0.25">
      <c r="A422" s="12">
        <v>405</v>
      </c>
      <c r="B422" s="10" t="s">
        <v>1015</v>
      </c>
      <c r="C422" s="11" t="s">
        <v>582</v>
      </c>
      <c r="D422" s="9"/>
      <c r="E422" s="9">
        <v>108</v>
      </c>
      <c r="F422" s="10" t="s">
        <v>1066</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1.5" hidden="1" x14ac:dyDescent="0.25">
      <c r="A423" s="12">
        <v>406</v>
      </c>
      <c r="B423" s="10" t="s">
        <v>1015</v>
      </c>
      <c r="C423" s="11" t="s">
        <v>1067</v>
      </c>
      <c r="D423" s="9"/>
      <c r="E423" s="9">
        <v>174</v>
      </c>
      <c r="F423" s="10" t="s">
        <v>1066</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1.5" hidden="1" x14ac:dyDescent="0.25">
      <c r="A424" s="12">
        <v>407</v>
      </c>
      <c r="B424" s="10" t="s">
        <v>1015</v>
      </c>
      <c r="C424" s="11" t="s">
        <v>1067</v>
      </c>
      <c r="D424" s="9"/>
      <c r="E424" s="9">
        <v>174</v>
      </c>
      <c r="F424" s="10" t="s">
        <v>1066</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1.5" hidden="1" x14ac:dyDescent="0.25">
      <c r="A425" s="12">
        <v>408</v>
      </c>
      <c r="B425" s="10" t="s">
        <v>1015</v>
      </c>
      <c r="C425" s="11" t="s">
        <v>1067</v>
      </c>
      <c r="D425" s="9"/>
      <c r="E425" s="9">
        <v>174</v>
      </c>
      <c r="F425" s="10" t="s">
        <v>1066</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1.5" hidden="1" x14ac:dyDescent="0.25">
      <c r="A426" s="12">
        <v>409</v>
      </c>
      <c r="B426" s="10" t="s">
        <v>1015</v>
      </c>
      <c r="C426" s="11" t="s">
        <v>1067</v>
      </c>
      <c r="D426" s="9"/>
      <c r="E426" s="9">
        <v>174</v>
      </c>
      <c r="F426" s="10" t="s">
        <v>1066</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1.5" hidden="1" x14ac:dyDescent="0.25">
      <c r="A427" s="12">
        <v>410</v>
      </c>
      <c r="B427" s="10" t="s">
        <v>1015</v>
      </c>
      <c r="C427" s="11" t="s">
        <v>1067</v>
      </c>
      <c r="D427" s="9"/>
      <c r="E427" s="9">
        <v>174</v>
      </c>
      <c r="F427" s="10" t="s">
        <v>1066</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1.5" hidden="1" x14ac:dyDescent="0.25">
      <c r="A428" s="12">
        <v>411</v>
      </c>
      <c r="B428" s="10" t="s">
        <v>1015</v>
      </c>
      <c r="C428" s="11" t="s">
        <v>1067</v>
      </c>
      <c r="D428" s="9"/>
      <c r="E428" s="9">
        <v>174</v>
      </c>
      <c r="F428" s="10" t="s">
        <v>1066</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1.5" hidden="1" x14ac:dyDescent="0.25">
      <c r="A429" s="12">
        <v>412</v>
      </c>
      <c r="B429" s="10" t="s">
        <v>1015</v>
      </c>
      <c r="C429" s="11" t="s">
        <v>1067</v>
      </c>
      <c r="D429" s="9"/>
      <c r="E429" s="9">
        <v>174</v>
      </c>
      <c r="F429" s="10" t="s">
        <v>1066</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1.5" hidden="1" x14ac:dyDescent="0.25">
      <c r="A430" s="12">
        <v>413</v>
      </c>
      <c r="B430" s="10" t="s">
        <v>1015</v>
      </c>
      <c r="C430" s="11" t="s">
        <v>1067</v>
      </c>
      <c r="D430" s="9"/>
      <c r="E430" s="9">
        <v>174</v>
      </c>
      <c r="F430" s="10" t="s">
        <v>1066</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1.5" hidden="1" x14ac:dyDescent="0.25">
      <c r="A431" s="12">
        <v>414</v>
      </c>
      <c r="B431" s="10" t="s">
        <v>1015</v>
      </c>
      <c r="C431" s="11" t="s">
        <v>1067</v>
      </c>
      <c r="D431" s="9"/>
      <c r="E431" s="9">
        <v>174</v>
      </c>
      <c r="F431" s="10" t="s">
        <v>1066</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1.5" hidden="1" x14ac:dyDescent="0.25">
      <c r="A432" s="12">
        <v>415</v>
      </c>
      <c r="B432" s="10" t="s">
        <v>1015</v>
      </c>
      <c r="C432" s="11" t="s">
        <v>1067</v>
      </c>
      <c r="D432" s="9"/>
      <c r="E432" s="9">
        <v>174</v>
      </c>
      <c r="F432" s="10" t="s">
        <v>1066</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1.5" hidden="1" x14ac:dyDescent="0.25">
      <c r="A433" s="12">
        <v>416</v>
      </c>
      <c r="B433" s="10" t="s">
        <v>1015</v>
      </c>
      <c r="C433" s="11" t="s">
        <v>1067</v>
      </c>
      <c r="D433" s="9"/>
      <c r="E433" s="9">
        <v>174</v>
      </c>
      <c r="F433" s="10" t="s">
        <v>1066</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1.5" hidden="1" x14ac:dyDescent="0.25">
      <c r="A434" s="12">
        <v>417</v>
      </c>
      <c r="B434" s="10" t="s">
        <v>1015</v>
      </c>
      <c r="C434" s="11" t="s">
        <v>1067</v>
      </c>
      <c r="D434" s="9"/>
      <c r="E434" s="9">
        <v>174</v>
      </c>
      <c r="F434" s="10" t="s">
        <v>1066</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1.5" hidden="1" x14ac:dyDescent="0.25">
      <c r="A435" s="12">
        <v>418</v>
      </c>
      <c r="B435" s="10" t="s">
        <v>1015</v>
      </c>
      <c r="C435" s="11" t="s">
        <v>1067</v>
      </c>
      <c r="D435" s="9"/>
      <c r="E435" s="9">
        <v>174</v>
      </c>
      <c r="F435" s="10" t="s">
        <v>1066</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1.5" hidden="1" x14ac:dyDescent="0.25">
      <c r="A436" s="12">
        <v>419</v>
      </c>
      <c r="B436" s="10" t="s">
        <v>1015</v>
      </c>
      <c r="C436" s="11" t="s">
        <v>1067</v>
      </c>
      <c r="D436" s="9"/>
      <c r="E436" s="9">
        <v>174</v>
      </c>
      <c r="F436" s="10" t="s">
        <v>1066</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1.5" hidden="1" x14ac:dyDescent="0.25">
      <c r="A437" s="12">
        <v>420</v>
      </c>
      <c r="B437" s="10" t="s">
        <v>1015</v>
      </c>
      <c r="C437" s="11" t="s">
        <v>1067</v>
      </c>
      <c r="D437" s="9"/>
      <c r="E437" s="9">
        <v>174</v>
      </c>
      <c r="F437" s="10" t="s">
        <v>1066</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1.5" hidden="1" x14ac:dyDescent="0.25">
      <c r="A438" s="12">
        <v>421</v>
      </c>
      <c r="B438" s="10" t="s">
        <v>1015</v>
      </c>
      <c r="C438" s="11" t="s">
        <v>1068</v>
      </c>
      <c r="D438" s="9"/>
      <c r="E438" s="9">
        <v>262</v>
      </c>
      <c r="F438" s="10" t="s">
        <v>1066</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1.5" hidden="1" x14ac:dyDescent="0.25">
      <c r="A439" s="12">
        <v>422</v>
      </c>
      <c r="B439" s="10" t="s">
        <v>1015</v>
      </c>
      <c r="C439" s="11" t="s">
        <v>1068</v>
      </c>
      <c r="D439" s="9"/>
      <c r="E439" s="9">
        <v>262</v>
      </c>
      <c r="F439" s="10" t="s">
        <v>1066</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1.5" hidden="1" x14ac:dyDescent="0.25">
      <c r="A440" s="12">
        <v>423</v>
      </c>
      <c r="B440" s="10" t="s">
        <v>1015</v>
      </c>
      <c r="C440" s="11" t="s">
        <v>1068</v>
      </c>
      <c r="D440" s="9"/>
      <c r="E440" s="9">
        <v>262</v>
      </c>
      <c r="F440" s="10" t="s">
        <v>1066</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1.5" hidden="1" x14ac:dyDescent="0.25">
      <c r="A441" s="12">
        <v>424</v>
      </c>
      <c r="B441" s="10" t="s">
        <v>1015</v>
      </c>
      <c r="C441" s="11" t="s">
        <v>1068</v>
      </c>
      <c r="D441" s="9"/>
      <c r="E441" s="9">
        <v>262</v>
      </c>
      <c r="F441" s="10" t="s">
        <v>1066</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1.5" hidden="1" x14ac:dyDescent="0.25">
      <c r="A442" s="12">
        <v>425</v>
      </c>
      <c r="B442" s="10" t="s">
        <v>1015</v>
      </c>
      <c r="C442" s="11" t="s">
        <v>1068</v>
      </c>
      <c r="D442" s="9"/>
      <c r="E442" s="9">
        <v>262</v>
      </c>
      <c r="F442" s="10" t="s">
        <v>1066</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1.5" hidden="1" x14ac:dyDescent="0.25">
      <c r="A443" s="12">
        <v>426</v>
      </c>
      <c r="B443" s="10" t="s">
        <v>1015</v>
      </c>
      <c r="C443" s="11" t="s">
        <v>1068</v>
      </c>
      <c r="D443" s="9"/>
      <c r="E443" s="9">
        <v>262</v>
      </c>
      <c r="F443" s="10" t="s">
        <v>1066</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1.5" hidden="1" x14ac:dyDescent="0.25">
      <c r="A444" s="12">
        <v>427</v>
      </c>
      <c r="B444" s="10" t="s">
        <v>1015</v>
      </c>
      <c r="C444" s="11" t="s">
        <v>1068</v>
      </c>
      <c r="D444" s="9"/>
      <c r="E444" s="9">
        <v>262</v>
      </c>
      <c r="F444" s="10" t="s">
        <v>1066</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1.5" hidden="1" x14ac:dyDescent="0.25">
      <c r="A445" s="12">
        <v>428</v>
      </c>
      <c r="B445" s="10" t="s">
        <v>1015</v>
      </c>
      <c r="C445" s="11" t="s">
        <v>1068</v>
      </c>
      <c r="D445" s="9"/>
      <c r="E445" s="9">
        <v>262</v>
      </c>
      <c r="F445" s="10" t="s">
        <v>1066</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1.5" hidden="1" x14ac:dyDescent="0.25">
      <c r="A446" s="12">
        <v>429</v>
      </c>
      <c r="B446" s="10" t="s">
        <v>1015</v>
      </c>
      <c r="C446" s="11" t="s">
        <v>1068</v>
      </c>
      <c r="D446" s="9"/>
      <c r="E446" s="9">
        <v>262</v>
      </c>
      <c r="F446" s="10" t="s">
        <v>1066</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1.5" hidden="1" x14ac:dyDescent="0.25">
      <c r="A447" s="12">
        <v>430</v>
      </c>
      <c r="B447" s="10" t="s">
        <v>1015</v>
      </c>
      <c r="C447" s="11" t="s">
        <v>1068</v>
      </c>
      <c r="D447" s="9"/>
      <c r="E447" s="9">
        <v>262</v>
      </c>
      <c r="F447" s="10" t="s">
        <v>1066</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1.5" hidden="1" x14ac:dyDescent="0.25">
      <c r="A448" s="12">
        <v>431</v>
      </c>
      <c r="B448" s="10" t="s">
        <v>1015</v>
      </c>
      <c r="C448" s="11" t="s">
        <v>1068</v>
      </c>
      <c r="D448" s="9"/>
      <c r="E448" s="9">
        <v>262</v>
      </c>
      <c r="F448" s="10" t="s">
        <v>1066</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1.5" hidden="1" x14ac:dyDescent="0.25">
      <c r="A449" s="12">
        <v>432</v>
      </c>
      <c r="B449" s="10" t="s">
        <v>1015</v>
      </c>
      <c r="C449" s="11" t="s">
        <v>1068</v>
      </c>
      <c r="D449" s="9"/>
      <c r="E449" s="9">
        <v>262</v>
      </c>
      <c r="F449" s="10" t="s">
        <v>1066</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1.5" hidden="1" x14ac:dyDescent="0.25">
      <c r="A450" s="12">
        <v>433</v>
      </c>
      <c r="B450" s="10" t="s">
        <v>1015</v>
      </c>
      <c r="C450" s="11" t="s">
        <v>1068</v>
      </c>
      <c r="D450" s="9"/>
      <c r="E450" s="9">
        <v>262</v>
      </c>
      <c r="F450" s="10" t="s">
        <v>1066</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1.5" hidden="1" x14ac:dyDescent="0.25">
      <c r="A451" s="12">
        <v>434</v>
      </c>
      <c r="B451" s="10" t="s">
        <v>1015</v>
      </c>
      <c r="C451" s="11" t="s">
        <v>1068</v>
      </c>
      <c r="D451" s="9"/>
      <c r="E451" s="9">
        <v>262</v>
      </c>
      <c r="F451" s="10" t="s">
        <v>1066</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1.5" hidden="1" x14ac:dyDescent="0.25">
      <c r="A452" s="12">
        <v>435</v>
      </c>
      <c r="B452" s="10" t="s">
        <v>1015</v>
      </c>
      <c r="C452" s="11" t="s">
        <v>1068</v>
      </c>
      <c r="D452" s="9"/>
      <c r="E452" s="9">
        <v>262</v>
      </c>
      <c r="F452" s="10" t="s">
        <v>1066</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1.5" hidden="1" x14ac:dyDescent="0.25">
      <c r="A453" s="12">
        <v>436</v>
      </c>
      <c r="B453" s="10" t="s">
        <v>1015</v>
      </c>
      <c r="C453" s="11" t="s">
        <v>592</v>
      </c>
      <c r="D453" s="9"/>
      <c r="E453" s="9">
        <v>232</v>
      </c>
      <c r="F453" s="10" t="s">
        <v>1066</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1.5" hidden="1" x14ac:dyDescent="0.25">
      <c r="A454" s="12">
        <v>437</v>
      </c>
      <c r="B454" s="10" t="s">
        <v>1015</v>
      </c>
      <c r="C454" s="11" t="s">
        <v>592</v>
      </c>
      <c r="D454" s="9"/>
      <c r="E454" s="9">
        <v>232</v>
      </c>
      <c r="F454" s="10" t="s">
        <v>1066</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1.5" hidden="1" x14ac:dyDescent="0.25">
      <c r="A455" s="12">
        <v>438</v>
      </c>
      <c r="B455" s="10" t="s">
        <v>1015</v>
      </c>
      <c r="C455" s="11" t="s">
        <v>592</v>
      </c>
      <c r="D455" s="9"/>
      <c r="E455" s="9">
        <v>232</v>
      </c>
      <c r="F455" s="10" t="s">
        <v>1066</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1.5" hidden="1" x14ac:dyDescent="0.25">
      <c r="A456" s="12">
        <v>439</v>
      </c>
      <c r="B456" s="10" t="s">
        <v>1015</v>
      </c>
      <c r="C456" s="11" t="s">
        <v>592</v>
      </c>
      <c r="D456" s="9"/>
      <c r="E456" s="9">
        <v>232</v>
      </c>
      <c r="F456" s="10" t="s">
        <v>1066</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1.5" hidden="1" x14ac:dyDescent="0.25">
      <c r="A457" s="12">
        <v>440</v>
      </c>
      <c r="B457" s="10" t="s">
        <v>1015</v>
      </c>
      <c r="C457" s="11" t="s">
        <v>592</v>
      </c>
      <c r="D457" s="9"/>
      <c r="E457" s="9">
        <v>232</v>
      </c>
      <c r="F457" s="10" t="s">
        <v>1066</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1.5" hidden="1" x14ac:dyDescent="0.25">
      <c r="A458" s="12">
        <v>441</v>
      </c>
      <c r="B458" s="10" t="s">
        <v>1015</v>
      </c>
      <c r="C458" s="11" t="s">
        <v>592</v>
      </c>
      <c r="D458" s="9"/>
      <c r="E458" s="9">
        <v>232</v>
      </c>
      <c r="F458" s="10" t="s">
        <v>1066</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1.5" hidden="1" x14ac:dyDescent="0.25">
      <c r="A459" s="12">
        <v>442</v>
      </c>
      <c r="B459" s="10" t="s">
        <v>1015</v>
      </c>
      <c r="C459" s="11" t="s">
        <v>592</v>
      </c>
      <c r="D459" s="9"/>
      <c r="E459" s="9">
        <v>232</v>
      </c>
      <c r="F459" s="10" t="s">
        <v>1066</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1.5" hidden="1" x14ac:dyDescent="0.25">
      <c r="A460" s="12">
        <v>443</v>
      </c>
      <c r="B460" s="10" t="s">
        <v>1015</v>
      </c>
      <c r="C460" s="11" t="s">
        <v>592</v>
      </c>
      <c r="D460" s="9"/>
      <c r="E460" s="9">
        <v>232</v>
      </c>
      <c r="F460" s="10" t="s">
        <v>1066</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1.5" hidden="1" x14ac:dyDescent="0.25">
      <c r="A461" s="12">
        <v>444</v>
      </c>
      <c r="B461" s="10" t="s">
        <v>1015</v>
      </c>
      <c r="C461" s="11" t="s">
        <v>592</v>
      </c>
      <c r="D461" s="9"/>
      <c r="E461" s="9">
        <v>232</v>
      </c>
      <c r="F461" s="10" t="s">
        <v>1066</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1.5" hidden="1" x14ac:dyDescent="0.25">
      <c r="A462" s="12">
        <v>445</v>
      </c>
      <c r="B462" s="10" t="s">
        <v>1015</v>
      </c>
      <c r="C462" s="11" t="s">
        <v>592</v>
      </c>
      <c r="D462" s="9"/>
      <c r="E462" s="9">
        <v>232</v>
      </c>
      <c r="F462" s="10" t="s">
        <v>1066</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1.5" hidden="1" x14ac:dyDescent="0.25">
      <c r="A463" s="12">
        <v>446</v>
      </c>
      <c r="B463" s="10" t="s">
        <v>1015</v>
      </c>
      <c r="C463" s="11" t="s">
        <v>592</v>
      </c>
      <c r="D463" s="9"/>
      <c r="E463" s="9">
        <v>232</v>
      </c>
      <c r="F463" s="10" t="s">
        <v>1066</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1.5" hidden="1" x14ac:dyDescent="0.25">
      <c r="A464" s="12">
        <v>447</v>
      </c>
      <c r="B464" s="10" t="s">
        <v>1015</v>
      </c>
      <c r="C464" s="11" t="s">
        <v>592</v>
      </c>
      <c r="D464" s="9"/>
      <c r="E464" s="9">
        <v>232</v>
      </c>
      <c r="F464" s="10" t="s">
        <v>1066</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1.5" hidden="1" x14ac:dyDescent="0.25">
      <c r="A465" s="12">
        <v>448</v>
      </c>
      <c r="B465" s="10" t="s">
        <v>1015</v>
      </c>
      <c r="C465" s="11" t="s">
        <v>592</v>
      </c>
      <c r="D465" s="9"/>
      <c r="E465" s="9">
        <v>232</v>
      </c>
      <c r="F465" s="10" t="s">
        <v>1066</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1.5" hidden="1" x14ac:dyDescent="0.25">
      <c r="A466" s="12">
        <v>449</v>
      </c>
      <c r="B466" s="10" t="s">
        <v>1015</v>
      </c>
      <c r="C466" s="11" t="s">
        <v>592</v>
      </c>
      <c r="D466" s="9"/>
      <c r="E466" s="9">
        <v>232</v>
      </c>
      <c r="F466" s="10" t="s">
        <v>1066</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1.5" hidden="1" x14ac:dyDescent="0.25">
      <c r="A467" s="12">
        <v>450</v>
      </c>
      <c r="B467" s="10" t="s">
        <v>1015</v>
      </c>
      <c r="C467" s="11" t="s">
        <v>592</v>
      </c>
      <c r="D467" s="9"/>
      <c r="E467" s="9">
        <v>232</v>
      </c>
      <c r="F467" s="10" t="s">
        <v>1066</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1.5" x14ac:dyDescent="0.25">
      <c r="A468" s="12">
        <v>451</v>
      </c>
      <c r="B468" s="10" t="s">
        <v>1015</v>
      </c>
      <c r="C468" s="11" t="s">
        <v>594</v>
      </c>
      <c r="D468" s="9"/>
      <c r="E468" s="9">
        <v>231</v>
      </c>
      <c r="F468" s="10" t="s">
        <v>1066</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1.5" x14ac:dyDescent="0.25">
      <c r="A469" s="12">
        <v>452</v>
      </c>
      <c r="B469" s="10" t="s">
        <v>1015</v>
      </c>
      <c r="C469" s="11" t="s">
        <v>594</v>
      </c>
      <c r="D469" s="9"/>
      <c r="E469" s="9">
        <v>231</v>
      </c>
      <c r="F469" s="10" t="s">
        <v>1066</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1.5" x14ac:dyDescent="0.25">
      <c r="A470" s="12">
        <v>453</v>
      </c>
      <c r="B470" s="10" t="s">
        <v>1015</v>
      </c>
      <c r="C470" s="11" t="s">
        <v>594</v>
      </c>
      <c r="D470" s="9"/>
      <c r="E470" s="9">
        <v>231</v>
      </c>
      <c r="F470" s="10" t="s">
        <v>1066</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1.5" x14ac:dyDescent="0.25">
      <c r="A471" s="12">
        <v>454</v>
      </c>
      <c r="B471" s="10" t="s">
        <v>1015</v>
      </c>
      <c r="C471" s="11" t="s">
        <v>594</v>
      </c>
      <c r="D471" s="9"/>
      <c r="E471" s="9">
        <v>231</v>
      </c>
      <c r="F471" s="10" t="s">
        <v>1066</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1.5" x14ac:dyDescent="0.25">
      <c r="A472" s="12">
        <v>455</v>
      </c>
      <c r="B472" s="10" t="s">
        <v>1015</v>
      </c>
      <c r="C472" s="11" t="s">
        <v>594</v>
      </c>
      <c r="D472" s="9"/>
      <c r="E472" s="9">
        <v>231</v>
      </c>
      <c r="F472" s="10" t="s">
        <v>1066</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1.5" x14ac:dyDescent="0.25">
      <c r="A473" s="12">
        <v>456</v>
      </c>
      <c r="B473" s="10" t="s">
        <v>1015</v>
      </c>
      <c r="C473" s="11" t="s">
        <v>594</v>
      </c>
      <c r="D473" s="9"/>
      <c r="E473" s="9">
        <v>231</v>
      </c>
      <c r="F473" s="10" t="s">
        <v>1066</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1.5" x14ac:dyDescent="0.25">
      <c r="A474" s="12">
        <v>457</v>
      </c>
      <c r="B474" s="10" t="s">
        <v>1015</v>
      </c>
      <c r="C474" s="11" t="s">
        <v>594</v>
      </c>
      <c r="D474" s="9"/>
      <c r="E474" s="9">
        <v>231</v>
      </c>
      <c r="F474" s="10" t="s">
        <v>1066</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1.5" x14ac:dyDescent="0.25">
      <c r="A475" s="12">
        <v>458</v>
      </c>
      <c r="B475" s="10" t="s">
        <v>1015</v>
      </c>
      <c r="C475" s="11" t="s">
        <v>594</v>
      </c>
      <c r="D475" s="9"/>
      <c r="E475" s="9">
        <v>231</v>
      </c>
      <c r="F475" s="10" t="s">
        <v>1066</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1.5" x14ac:dyDescent="0.25">
      <c r="A476" s="12">
        <v>459</v>
      </c>
      <c r="B476" s="10" t="s">
        <v>1015</v>
      </c>
      <c r="C476" s="11" t="s">
        <v>594</v>
      </c>
      <c r="D476" s="9"/>
      <c r="E476" s="9">
        <v>231</v>
      </c>
      <c r="F476" s="10" t="s">
        <v>1066</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1.5" x14ac:dyDescent="0.25">
      <c r="A477" s="12">
        <v>460</v>
      </c>
      <c r="B477" s="10" t="s">
        <v>1015</v>
      </c>
      <c r="C477" s="11" t="s">
        <v>594</v>
      </c>
      <c r="D477" s="9"/>
      <c r="E477" s="9">
        <v>231</v>
      </c>
      <c r="F477" s="10" t="s">
        <v>1066</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1.5" x14ac:dyDescent="0.25">
      <c r="A478" s="12">
        <v>461</v>
      </c>
      <c r="B478" s="10" t="s">
        <v>1015</v>
      </c>
      <c r="C478" s="11" t="s">
        <v>594</v>
      </c>
      <c r="D478" s="9"/>
      <c r="E478" s="9">
        <v>231</v>
      </c>
      <c r="F478" s="10" t="s">
        <v>1066</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1.5" x14ac:dyDescent="0.25">
      <c r="A479" s="12">
        <v>462</v>
      </c>
      <c r="B479" s="10" t="s">
        <v>1015</v>
      </c>
      <c r="C479" s="11" t="s">
        <v>594</v>
      </c>
      <c r="D479" s="9"/>
      <c r="E479" s="9">
        <v>231</v>
      </c>
      <c r="F479" s="10" t="s">
        <v>1066</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1.5" x14ac:dyDescent="0.25">
      <c r="A480" s="12">
        <v>463</v>
      </c>
      <c r="B480" s="10" t="s">
        <v>1015</v>
      </c>
      <c r="C480" s="11" t="s">
        <v>594</v>
      </c>
      <c r="D480" s="9"/>
      <c r="E480" s="9">
        <v>231</v>
      </c>
      <c r="F480" s="10" t="s">
        <v>1066</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1.5" x14ac:dyDescent="0.25">
      <c r="A481" s="12">
        <v>464</v>
      </c>
      <c r="B481" s="10" t="s">
        <v>1015</v>
      </c>
      <c r="C481" s="11" t="s">
        <v>594</v>
      </c>
      <c r="D481" s="9"/>
      <c r="E481" s="9">
        <v>231</v>
      </c>
      <c r="F481" s="10" t="s">
        <v>1066</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1.5" x14ac:dyDescent="0.25">
      <c r="A482" s="12">
        <v>465</v>
      </c>
      <c r="B482" s="10" t="s">
        <v>1015</v>
      </c>
      <c r="C482" s="11" t="s">
        <v>594</v>
      </c>
      <c r="D482" s="9"/>
      <c r="E482" s="9">
        <v>231</v>
      </c>
      <c r="F482" s="10" t="s">
        <v>1066</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1.5" hidden="1" x14ac:dyDescent="0.25">
      <c r="A483" s="12">
        <v>466</v>
      </c>
      <c r="B483" s="10" t="s">
        <v>1015</v>
      </c>
      <c r="C483" s="11" t="s">
        <v>1069</v>
      </c>
      <c r="D483" s="9"/>
      <c r="E483" s="9">
        <v>404</v>
      </c>
      <c r="F483" s="10" t="s">
        <v>1066</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1.5" hidden="1" x14ac:dyDescent="0.25">
      <c r="A484" s="12">
        <v>467</v>
      </c>
      <c r="B484" s="10" t="s">
        <v>1015</v>
      </c>
      <c r="C484" s="11" t="s">
        <v>1069</v>
      </c>
      <c r="D484" s="9"/>
      <c r="E484" s="9">
        <v>404</v>
      </c>
      <c r="F484" s="10" t="s">
        <v>1066</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1.5" hidden="1" x14ac:dyDescent="0.25">
      <c r="A485" s="12">
        <v>468</v>
      </c>
      <c r="B485" s="10" t="s">
        <v>1015</v>
      </c>
      <c r="C485" s="11" t="s">
        <v>1069</v>
      </c>
      <c r="D485" s="9"/>
      <c r="E485" s="9">
        <v>404</v>
      </c>
      <c r="F485" s="10" t="s">
        <v>1066</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1.5" hidden="1" x14ac:dyDescent="0.25">
      <c r="A486" s="12">
        <v>469</v>
      </c>
      <c r="B486" s="10" t="s">
        <v>1015</v>
      </c>
      <c r="C486" s="11" t="s">
        <v>1069</v>
      </c>
      <c r="D486" s="9"/>
      <c r="E486" s="9">
        <v>404</v>
      </c>
      <c r="F486" s="10" t="s">
        <v>1066</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1.5" hidden="1" x14ac:dyDescent="0.25">
      <c r="A487" s="12">
        <v>470</v>
      </c>
      <c r="B487" s="10" t="s">
        <v>1015</v>
      </c>
      <c r="C487" s="11" t="s">
        <v>1069</v>
      </c>
      <c r="D487" s="9"/>
      <c r="E487" s="9">
        <v>404</v>
      </c>
      <c r="F487" s="10" t="s">
        <v>1066</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1.5" hidden="1" x14ac:dyDescent="0.25">
      <c r="A488" s="12">
        <v>471</v>
      </c>
      <c r="B488" s="10" t="s">
        <v>1015</v>
      </c>
      <c r="C488" s="11" t="s">
        <v>1069</v>
      </c>
      <c r="D488" s="9"/>
      <c r="E488" s="9">
        <v>404</v>
      </c>
      <c r="F488" s="10" t="s">
        <v>1066</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1.5" hidden="1" x14ac:dyDescent="0.25">
      <c r="A489" s="12">
        <v>472</v>
      </c>
      <c r="B489" s="10" t="s">
        <v>1015</v>
      </c>
      <c r="C489" s="11" t="s">
        <v>1069</v>
      </c>
      <c r="D489" s="9"/>
      <c r="E489" s="9">
        <v>404</v>
      </c>
      <c r="F489" s="10" t="s">
        <v>1066</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1.5" hidden="1" x14ac:dyDescent="0.25">
      <c r="A490" s="12">
        <v>473</v>
      </c>
      <c r="B490" s="10" t="s">
        <v>1015</v>
      </c>
      <c r="C490" s="11" t="s">
        <v>1069</v>
      </c>
      <c r="D490" s="9"/>
      <c r="E490" s="9">
        <v>404</v>
      </c>
      <c r="F490" s="10" t="s">
        <v>1066</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1.5" hidden="1" x14ac:dyDescent="0.25">
      <c r="A491" s="12">
        <v>474</v>
      </c>
      <c r="B491" s="10" t="s">
        <v>1015</v>
      </c>
      <c r="C491" s="11" t="s">
        <v>1069</v>
      </c>
      <c r="D491" s="9"/>
      <c r="E491" s="9">
        <v>404</v>
      </c>
      <c r="F491" s="10" t="s">
        <v>1066</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1.5" hidden="1" x14ac:dyDescent="0.25">
      <c r="A492" s="12">
        <v>475</v>
      </c>
      <c r="B492" s="10" t="s">
        <v>1015</v>
      </c>
      <c r="C492" s="11" t="s">
        <v>1069</v>
      </c>
      <c r="D492" s="9"/>
      <c r="E492" s="9">
        <v>404</v>
      </c>
      <c r="F492" s="10" t="s">
        <v>1066</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1.5" hidden="1" x14ac:dyDescent="0.25">
      <c r="A493" s="12">
        <v>476</v>
      </c>
      <c r="B493" s="10" t="s">
        <v>1015</v>
      </c>
      <c r="C493" s="11" t="s">
        <v>1069</v>
      </c>
      <c r="D493" s="9"/>
      <c r="E493" s="9">
        <v>404</v>
      </c>
      <c r="F493" s="10" t="s">
        <v>1066</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1.5" hidden="1" x14ac:dyDescent="0.25">
      <c r="A494" s="12">
        <v>477</v>
      </c>
      <c r="B494" s="10" t="s">
        <v>1015</v>
      </c>
      <c r="C494" s="11" t="s">
        <v>1069</v>
      </c>
      <c r="D494" s="9"/>
      <c r="E494" s="9">
        <v>404</v>
      </c>
      <c r="F494" s="10" t="s">
        <v>1066</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1.5" hidden="1" x14ac:dyDescent="0.25">
      <c r="A495" s="12">
        <v>478</v>
      </c>
      <c r="B495" s="10" t="s">
        <v>1015</v>
      </c>
      <c r="C495" s="11" t="s">
        <v>1069</v>
      </c>
      <c r="D495" s="9"/>
      <c r="E495" s="9">
        <v>404</v>
      </c>
      <c r="F495" s="10" t="s">
        <v>1066</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1.5" hidden="1" x14ac:dyDescent="0.25">
      <c r="A496" s="12">
        <v>479</v>
      </c>
      <c r="B496" s="10" t="s">
        <v>1015</v>
      </c>
      <c r="C496" s="11" t="s">
        <v>1069</v>
      </c>
      <c r="D496" s="9"/>
      <c r="E496" s="9">
        <v>404</v>
      </c>
      <c r="F496" s="10" t="s">
        <v>1066</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1.5" hidden="1" x14ac:dyDescent="0.25">
      <c r="A497" s="12">
        <v>480</v>
      </c>
      <c r="B497" s="10" t="s">
        <v>1015</v>
      </c>
      <c r="C497" s="11" t="s">
        <v>1069</v>
      </c>
      <c r="D497" s="9"/>
      <c r="E497" s="9">
        <v>404</v>
      </c>
      <c r="F497" s="10" t="s">
        <v>1066</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1.5" hidden="1" x14ac:dyDescent="0.25">
      <c r="A498" s="12">
        <v>481</v>
      </c>
      <c r="B498" s="10" t="s">
        <v>1015</v>
      </c>
      <c r="C498" s="11" t="s">
        <v>1070</v>
      </c>
      <c r="D498" s="9"/>
      <c r="E498" s="9">
        <v>450</v>
      </c>
      <c r="F498" s="10" t="s">
        <v>1066</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1.5" hidden="1" x14ac:dyDescent="0.25">
      <c r="A499" s="12">
        <v>482</v>
      </c>
      <c r="B499" s="10" t="s">
        <v>1015</v>
      </c>
      <c r="C499" s="11" t="s">
        <v>1070</v>
      </c>
      <c r="D499" s="9"/>
      <c r="E499" s="9">
        <v>450</v>
      </c>
      <c r="F499" s="10" t="s">
        <v>1066</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1.5" hidden="1" x14ac:dyDescent="0.25">
      <c r="A500" s="12">
        <v>483</v>
      </c>
      <c r="B500" s="10" t="s">
        <v>1015</v>
      </c>
      <c r="C500" s="11" t="s">
        <v>1070</v>
      </c>
      <c r="D500" s="9"/>
      <c r="E500" s="9">
        <v>450</v>
      </c>
      <c r="F500" s="10" t="s">
        <v>1066</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1.5" hidden="1" x14ac:dyDescent="0.25">
      <c r="A501" s="12">
        <v>484</v>
      </c>
      <c r="B501" s="10" t="s">
        <v>1015</v>
      </c>
      <c r="C501" s="11" t="s">
        <v>1070</v>
      </c>
      <c r="D501" s="9"/>
      <c r="E501" s="9">
        <v>450</v>
      </c>
      <c r="F501" s="10" t="s">
        <v>1066</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1.5" hidden="1" x14ac:dyDescent="0.25">
      <c r="A502" s="12">
        <v>485</v>
      </c>
      <c r="B502" s="10" t="s">
        <v>1015</v>
      </c>
      <c r="C502" s="11" t="s">
        <v>1070</v>
      </c>
      <c r="D502" s="9"/>
      <c r="E502" s="9">
        <v>450</v>
      </c>
      <c r="F502" s="10" t="s">
        <v>1066</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1.5" hidden="1" x14ac:dyDescent="0.25">
      <c r="A503" s="12">
        <v>486</v>
      </c>
      <c r="B503" s="10" t="s">
        <v>1015</v>
      </c>
      <c r="C503" s="11" t="s">
        <v>1070</v>
      </c>
      <c r="D503" s="9"/>
      <c r="E503" s="9">
        <v>450</v>
      </c>
      <c r="F503" s="10" t="s">
        <v>1066</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1.5" hidden="1" x14ac:dyDescent="0.25">
      <c r="A504" s="12">
        <v>487</v>
      </c>
      <c r="B504" s="10" t="s">
        <v>1015</v>
      </c>
      <c r="C504" s="11" t="s">
        <v>1070</v>
      </c>
      <c r="D504" s="9"/>
      <c r="E504" s="9">
        <v>450</v>
      </c>
      <c r="F504" s="10" t="s">
        <v>1066</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1.5" hidden="1" x14ac:dyDescent="0.25">
      <c r="A505" s="12">
        <v>488</v>
      </c>
      <c r="B505" s="10" t="s">
        <v>1015</v>
      </c>
      <c r="C505" s="11" t="s">
        <v>1070</v>
      </c>
      <c r="D505" s="9"/>
      <c r="E505" s="9">
        <v>450</v>
      </c>
      <c r="F505" s="10" t="s">
        <v>1066</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1.5" hidden="1" x14ac:dyDescent="0.25">
      <c r="A506" s="12">
        <v>489</v>
      </c>
      <c r="B506" s="10" t="s">
        <v>1015</v>
      </c>
      <c r="C506" s="11" t="s">
        <v>1070</v>
      </c>
      <c r="D506" s="9"/>
      <c r="E506" s="9">
        <v>450</v>
      </c>
      <c r="F506" s="10" t="s">
        <v>1066</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1.5" hidden="1" x14ac:dyDescent="0.25">
      <c r="A507" s="12">
        <v>490</v>
      </c>
      <c r="B507" s="10" t="s">
        <v>1015</v>
      </c>
      <c r="C507" s="11" t="s">
        <v>1070</v>
      </c>
      <c r="D507" s="9"/>
      <c r="E507" s="9">
        <v>450</v>
      </c>
      <c r="F507" s="10" t="s">
        <v>1066</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1.5" hidden="1" x14ac:dyDescent="0.25">
      <c r="A508" s="12">
        <v>491</v>
      </c>
      <c r="B508" s="10" t="s">
        <v>1015</v>
      </c>
      <c r="C508" s="11" t="s">
        <v>1070</v>
      </c>
      <c r="D508" s="9"/>
      <c r="E508" s="9">
        <v>450</v>
      </c>
      <c r="F508" s="10" t="s">
        <v>1066</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1.5" hidden="1" x14ac:dyDescent="0.25">
      <c r="A509" s="12">
        <v>492</v>
      </c>
      <c r="B509" s="10" t="s">
        <v>1015</v>
      </c>
      <c r="C509" s="11" t="s">
        <v>1070</v>
      </c>
      <c r="D509" s="9"/>
      <c r="E509" s="9">
        <v>450</v>
      </c>
      <c r="F509" s="10" t="s">
        <v>1066</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1.5" hidden="1" x14ac:dyDescent="0.25">
      <c r="A510" s="12">
        <v>493</v>
      </c>
      <c r="B510" s="10" t="s">
        <v>1015</v>
      </c>
      <c r="C510" s="11" t="s">
        <v>1070</v>
      </c>
      <c r="D510" s="9"/>
      <c r="E510" s="9">
        <v>450</v>
      </c>
      <c r="F510" s="10" t="s">
        <v>1066</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1.5" hidden="1" x14ac:dyDescent="0.25">
      <c r="A511" s="12">
        <v>494</v>
      </c>
      <c r="B511" s="10" t="s">
        <v>1015</v>
      </c>
      <c r="C511" s="11" t="s">
        <v>1070</v>
      </c>
      <c r="D511" s="9"/>
      <c r="E511" s="9">
        <v>450</v>
      </c>
      <c r="F511" s="10" t="s">
        <v>1066</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1.5" hidden="1" x14ac:dyDescent="0.25">
      <c r="A512" s="12">
        <v>495</v>
      </c>
      <c r="B512" s="10" t="s">
        <v>1015</v>
      </c>
      <c r="C512" s="11" t="s">
        <v>1070</v>
      </c>
      <c r="D512" s="9"/>
      <c r="E512" s="9">
        <v>450</v>
      </c>
      <c r="F512" s="10" t="s">
        <v>1066</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1.5" hidden="1" x14ac:dyDescent="0.25">
      <c r="A513" s="12">
        <v>496</v>
      </c>
      <c r="B513" s="10" t="s">
        <v>1015</v>
      </c>
      <c r="C513" s="11" t="s">
        <v>879</v>
      </c>
      <c r="D513" s="9"/>
      <c r="E513" s="9">
        <v>454</v>
      </c>
      <c r="F513" s="10" t="s">
        <v>1066</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1.5" hidden="1" x14ac:dyDescent="0.25">
      <c r="A514" s="12">
        <v>497</v>
      </c>
      <c r="B514" s="10" t="s">
        <v>1015</v>
      </c>
      <c r="C514" s="11" t="s">
        <v>879</v>
      </c>
      <c r="D514" s="9"/>
      <c r="E514" s="9">
        <v>454</v>
      </c>
      <c r="F514" s="10" t="s">
        <v>1066</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1.5" hidden="1" x14ac:dyDescent="0.25">
      <c r="A515" s="12">
        <v>498</v>
      </c>
      <c r="B515" s="10" t="s">
        <v>1015</v>
      </c>
      <c r="C515" s="11" t="s">
        <v>879</v>
      </c>
      <c r="D515" s="9"/>
      <c r="E515" s="9">
        <v>454</v>
      </c>
      <c r="F515" s="10" t="s">
        <v>1066</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1.5" hidden="1" x14ac:dyDescent="0.25">
      <c r="A516" s="12">
        <v>499</v>
      </c>
      <c r="B516" s="10" t="s">
        <v>1015</v>
      </c>
      <c r="C516" s="11" t="s">
        <v>879</v>
      </c>
      <c r="D516" s="9"/>
      <c r="E516" s="9">
        <v>454</v>
      </c>
      <c r="F516" s="10" t="s">
        <v>1066</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1.5" hidden="1" x14ac:dyDescent="0.25">
      <c r="A517" s="12">
        <v>500</v>
      </c>
      <c r="B517" s="10" t="s">
        <v>1015</v>
      </c>
      <c r="C517" s="11" t="s">
        <v>879</v>
      </c>
      <c r="D517" s="9"/>
      <c r="E517" s="9">
        <v>454</v>
      </c>
      <c r="F517" s="10" t="s">
        <v>1066</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1.5" hidden="1" x14ac:dyDescent="0.25">
      <c r="A518" s="12">
        <v>501</v>
      </c>
      <c r="B518" s="10" t="s">
        <v>1015</v>
      </c>
      <c r="C518" s="11" t="s">
        <v>879</v>
      </c>
      <c r="D518" s="9"/>
      <c r="E518" s="9">
        <v>454</v>
      </c>
      <c r="F518" s="10" t="s">
        <v>1066</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1.5" hidden="1" x14ac:dyDescent="0.25">
      <c r="A519" s="12">
        <v>502</v>
      </c>
      <c r="B519" s="10" t="s">
        <v>1015</v>
      </c>
      <c r="C519" s="11" t="s">
        <v>879</v>
      </c>
      <c r="D519" s="9"/>
      <c r="E519" s="9">
        <v>454</v>
      </c>
      <c r="F519" s="10" t="s">
        <v>1066</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1.5" hidden="1" x14ac:dyDescent="0.25">
      <c r="A520" s="12">
        <v>503</v>
      </c>
      <c r="B520" s="10" t="s">
        <v>1015</v>
      </c>
      <c r="C520" s="11" t="s">
        <v>879</v>
      </c>
      <c r="D520" s="9"/>
      <c r="E520" s="9">
        <v>454</v>
      </c>
      <c r="F520" s="10" t="s">
        <v>1066</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1.5" hidden="1" x14ac:dyDescent="0.25">
      <c r="A521" s="12">
        <v>504</v>
      </c>
      <c r="B521" s="10" t="s">
        <v>1015</v>
      </c>
      <c r="C521" s="11" t="s">
        <v>879</v>
      </c>
      <c r="D521" s="9"/>
      <c r="E521" s="9">
        <v>454</v>
      </c>
      <c r="F521" s="10" t="s">
        <v>1066</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1.5" hidden="1" x14ac:dyDescent="0.25">
      <c r="A522" s="12">
        <v>505</v>
      </c>
      <c r="B522" s="10" t="s">
        <v>1015</v>
      </c>
      <c r="C522" s="11" t="s">
        <v>879</v>
      </c>
      <c r="D522" s="9"/>
      <c r="E522" s="9">
        <v>454</v>
      </c>
      <c r="F522" s="10" t="s">
        <v>1066</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1.5" hidden="1" x14ac:dyDescent="0.25">
      <c r="A523" s="12">
        <v>506</v>
      </c>
      <c r="B523" s="10" t="s">
        <v>1015</v>
      </c>
      <c r="C523" s="11" t="s">
        <v>879</v>
      </c>
      <c r="D523" s="9"/>
      <c r="E523" s="9">
        <v>454</v>
      </c>
      <c r="F523" s="10" t="s">
        <v>1066</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1.5" hidden="1" x14ac:dyDescent="0.25">
      <c r="A524" s="12">
        <v>507</v>
      </c>
      <c r="B524" s="10" t="s">
        <v>1015</v>
      </c>
      <c r="C524" s="11" t="s">
        <v>879</v>
      </c>
      <c r="D524" s="9"/>
      <c r="E524" s="9">
        <v>454</v>
      </c>
      <c r="F524" s="10" t="s">
        <v>1066</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1.5" hidden="1" x14ac:dyDescent="0.25">
      <c r="A525" s="12">
        <v>508</v>
      </c>
      <c r="B525" s="10" t="s">
        <v>1015</v>
      </c>
      <c r="C525" s="11" t="s">
        <v>879</v>
      </c>
      <c r="D525" s="9"/>
      <c r="E525" s="9">
        <v>454</v>
      </c>
      <c r="F525" s="10" t="s">
        <v>1066</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1.5" hidden="1" x14ac:dyDescent="0.25">
      <c r="A526" s="12">
        <v>509</v>
      </c>
      <c r="B526" s="10" t="s">
        <v>1015</v>
      </c>
      <c r="C526" s="11" t="s">
        <v>879</v>
      </c>
      <c r="D526" s="9"/>
      <c r="E526" s="9">
        <v>454</v>
      </c>
      <c r="F526" s="10" t="s">
        <v>1066</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1.5" hidden="1" x14ac:dyDescent="0.25">
      <c r="A527" s="12">
        <v>510</v>
      </c>
      <c r="B527" s="10" t="s">
        <v>1015</v>
      </c>
      <c r="C527" s="11" t="s">
        <v>879</v>
      </c>
      <c r="D527" s="9"/>
      <c r="E527" s="9">
        <v>454</v>
      </c>
      <c r="F527" s="10" t="s">
        <v>1066</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1.5" hidden="1" x14ac:dyDescent="0.25">
      <c r="A528" s="12">
        <v>511</v>
      </c>
      <c r="B528" s="10" t="s">
        <v>1015</v>
      </c>
      <c r="C528" s="11" t="s">
        <v>1071</v>
      </c>
      <c r="D528" s="9">
        <v>1</v>
      </c>
      <c r="E528" s="9">
        <v>480</v>
      </c>
      <c r="F528" s="10" t="s">
        <v>1066</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1.5" hidden="1" x14ac:dyDescent="0.25">
      <c r="A529" s="12">
        <v>512</v>
      </c>
      <c r="B529" s="10" t="s">
        <v>1015</v>
      </c>
      <c r="C529" s="11" t="s">
        <v>1071</v>
      </c>
      <c r="D529" s="9">
        <v>1</v>
      </c>
      <c r="E529" s="9">
        <v>480</v>
      </c>
      <c r="F529" s="10" t="s">
        <v>1066</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1.5" hidden="1" x14ac:dyDescent="0.25">
      <c r="A530" s="12">
        <v>513</v>
      </c>
      <c r="B530" s="10" t="s">
        <v>1015</v>
      </c>
      <c r="C530" s="11" t="s">
        <v>1071</v>
      </c>
      <c r="D530" s="9">
        <v>1</v>
      </c>
      <c r="E530" s="9">
        <v>480</v>
      </c>
      <c r="F530" s="10" t="s">
        <v>1066</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1.5" hidden="1" x14ac:dyDescent="0.25">
      <c r="A531" s="12">
        <v>514</v>
      </c>
      <c r="B531" s="10" t="s">
        <v>1015</v>
      </c>
      <c r="C531" s="11" t="s">
        <v>1071</v>
      </c>
      <c r="D531" s="9">
        <v>1</v>
      </c>
      <c r="E531" s="9">
        <v>480</v>
      </c>
      <c r="F531" s="10" t="s">
        <v>1066</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1.5" hidden="1" x14ac:dyDescent="0.25">
      <c r="A532" s="12">
        <v>515</v>
      </c>
      <c r="B532" s="10" t="s">
        <v>1015</v>
      </c>
      <c r="C532" s="11" t="s">
        <v>1071</v>
      </c>
      <c r="D532" s="9">
        <v>1</v>
      </c>
      <c r="E532" s="9">
        <v>480</v>
      </c>
      <c r="F532" s="10" t="s">
        <v>1066</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1.5" hidden="1" x14ac:dyDescent="0.25">
      <c r="A533" s="12">
        <v>516</v>
      </c>
      <c r="B533" s="10" t="s">
        <v>1015</v>
      </c>
      <c r="C533" s="11" t="s">
        <v>1071</v>
      </c>
      <c r="D533" s="9">
        <v>1</v>
      </c>
      <c r="E533" s="9">
        <v>480</v>
      </c>
      <c r="F533" s="10" t="s">
        <v>1066</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1.5" hidden="1" x14ac:dyDescent="0.25">
      <c r="A534" s="12">
        <v>517</v>
      </c>
      <c r="B534" s="10" t="s">
        <v>1015</v>
      </c>
      <c r="C534" s="11" t="s">
        <v>1071</v>
      </c>
      <c r="D534" s="9">
        <v>1</v>
      </c>
      <c r="E534" s="9">
        <v>480</v>
      </c>
      <c r="F534" s="10" t="s">
        <v>1066</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1.5" hidden="1" x14ac:dyDescent="0.25">
      <c r="A535" s="12">
        <v>518</v>
      </c>
      <c r="B535" s="10" t="s">
        <v>1015</v>
      </c>
      <c r="C535" s="11" t="s">
        <v>1071</v>
      </c>
      <c r="D535" s="9">
        <v>1</v>
      </c>
      <c r="E535" s="9">
        <v>480</v>
      </c>
      <c r="F535" s="10" t="s">
        <v>1066</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1.5" hidden="1" x14ac:dyDescent="0.25">
      <c r="A536" s="12">
        <v>519</v>
      </c>
      <c r="B536" s="10" t="s">
        <v>1015</v>
      </c>
      <c r="C536" s="11" t="s">
        <v>1071</v>
      </c>
      <c r="D536" s="9">
        <v>1</v>
      </c>
      <c r="E536" s="9">
        <v>480</v>
      </c>
      <c r="F536" s="10" t="s">
        <v>1066</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1.5" hidden="1" x14ac:dyDescent="0.25">
      <c r="A537" s="12">
        <v>520</v>
      </c>
      <c r="B537" s="10" t="s">
        <v>1015</v>
      </c>
      <c r="C537" s="11" t="s">
        <v>1071</v>
      </c>
      <c r="D537" s="9">
        <v>1</v>
      </c>
      <c r="E537" s="9">
        <v>480</v>
      </c>
      <c r="F537" s="10" t="s">
        <v>1066</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1.5" hidden="1" x14ac:dyDescent="0.25">
      <c r="A538" s="12">
        <v>521</v>
      </c>
      <c r="B538" s="10" t="s">
        <v>1015</v>
      </c>
      <c r="C538" s="11" t="s">
        <v>1071</v>
      </c>
      <c r="D538" s="9">
        <v>1</v>
      </c>
      <c r="E538" s="9">
        <v>480</v>
      </c>
      <c r="F538" s="10" t="s">
        <v>1066</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1.5" hidden="1" x14ac:dyDescent="0.25">
      <c r="A539" s="12">
        <v>522</v>
      </c>
      <c r="B539" s="10" t="s">
        <v>1015</v>
      </c>
      <c r="C539" s="11" t="s">
        <v>1071</v>
      </c>
      <c r="D539" s="9">
        <v>1</v>
      </c>
      <c r="E539" s="9">
        <v>480</v>
      </c>
      <c r="F539" s="10" t="s">
        <v>1066</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1.5" hidden="1" x14ac:dyDescent="0.25">
      <c r="A540" s="12">
        <v>523</v>
      </c>
      <c r="B540" s="10" t="s">
        <v>1015</v>
      </c>
      <c r="C540" s="11" t="s">
        <v>1071</v>
      </c>
      <c r="D540" s="9">
        <v>1</v>
      </c>
      <c r="E540" s="9">
        <v>480</v>
      </c>
      <c r="F540" s="10" t="s">
        <v>1066</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1.5" hidden="1" x14ac:dyDescent="0.25">
      <c r="A541" s="12">
        <v>524</v>
      </c>
      <c r="B541" s="10" t="s">
        <v>1015</v>
      </c>
      <c r="C541" s="11" t="s">
        <v>1071</v>
      </c>
      <c r="D541" s="9">
        <v>1</v>
      </c>
      <c r="E541" s="9">
        <v>480</v>
      </c>
      <c r="F541" s="10" t="s">
        <v>1066</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1.5" hidden="1" x14ac:dyDescent="0.25">
      <c r="A542" s="12">
        <v>525</v>
      </c>
      <c r="B542" s="10" t="s">
        <v>1015</v>
      </c>
      <c r="C542" s="11" t="s">
        <v>1071</v>
      </c>
      <c r="D542" s="9">
        <v>1</v>
      </c>
      <c r="E542" s="9">
        <v>480</v>
      </c>
      <c r="F542" s="10" t="s">
        <v>1066</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1.5" hidden="1" x14ac:dyDescent="0.25">
      <c r="A543" s="12">
        <v>526</v>
      </c>
      <c r="B543" s="10" t="s">
        <v>1015</v>
      </c>
      <c r="C543" s="11" t="s">
        <v>1072</v>
      </c>
      <c r="D543" s="9">
        <v>2</v>
      </c>
      <c r="E543" s="9">
        <v>175</v>
      </c>
      <c r="F543" s="10" t="s">
        <v>1066</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1.5" hidden="1" x14ac:dyDescent="0.25">
      <c r="A544" s="12">
        <v>527</v>
      </c>
      <c r="B544" s="10" t="s">
        <v>1015</v>
      </c>
      <c r="C544" s="11" t="s">
        <v>1072</v>
      </c>
      <c r="D544" s="9">
        <v>2</v>
      </c>
      <c r="E544" s="9">
        <v>175</v>
      </c>
      <c r="F544" s="10" t="s">
        <v>1066</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1.5" hidden="1" x14ac:dyDescent="0.25">
      <c r="A545" s="12">
        <v>528</v>
      </c>
      <c r="B545" s="10" t="s">
        <v>1015</v>
      </c>
      <c r="C545" s="11" t="s">
        <v>1072</v>
      </c>
      <c r="D545" s="9">
        <v>2</v>
      </c>
      <c r="E545" s="9">
        <v>175</v>
      </c>
      <c r="F545" s="10" t="s">
        <v>1066</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1.5" hidden="1" x14ac:dyDescent="0.25">
      <c r="A546" s="12">
        <v>529</v>
      </c>
      <c r="B546" s="10" t="s">
        <v>1015</v>
      </c>
      <c r="C546" s="11" t="s">
        <v>1072</v>
      </c>
      <c r="D546" s="9">
        <v>2</v>
      </c>
      <c r="E546" s="9">
        <v>175</v>
      </c>
      <c r="F546" s="10" t="s">
        <v>1066</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1.5" hidden="1" x14ac:dyDescent="0.25">
      <c r="A547" s="12">
        <v>530</v>
      </c>
      <c r="B547" s="10" t="s">
        <v>1015</v>
      </c>
      <c r="C547" s="11" t="s">
        <v>1072</v>
      </c>
      <c r="D547" s="9">
        <v>2</v>
      </c>
      <c r="E547" s="9">
        <v>175</v>
      </c>
      <c r="F547" s="10" t="s">
        <v>1066</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1.5" hidden="1" x14ac:dyDescent="0.25">
      <c r="A548" s="12">
        <v>531</v>
      </c>
      <c r="B548" s="10" t="s">
        <v>1015</v>
      </c>
      <c r="C548" s="11" t="s">
        <v>1072</v>
      </c>
      <c r="D548" s="9">
        <v>2</v>
      </c>
      <c r="E548" s="9">
        <v>175</v>
      </c>
      <c r="F548" s="10" t="s">
        <v>1066</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1.5" hidden="1" x14ac:dyDescent="0.25">
      <c r="A549" s="12">
        <v>532</v>
      </c>
      <c r="B549" s="10" t="s">
        <v>1015</v>
      </c>
      <c r="C549" s="11" t="s">
        <v>1072</v>
      </c>
      <c r="D549" s="9">
        <v>2</v>
      </c>
      <c r="E549" s="9">
        <v>175</v>
      </c>
      <c r="F549" s="10" t="s">
        <v>1066</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1.5" hidden="1" x14ac:dyDescent="0.25">
      <c r="A550" s="12">
        <v>533</v>
      </c>
      <c r="B550" s="10" t="s">
        <v>1015</v>
      </c>
      <c r="C550" s="11" t="s">
        <v>1072</v>
      </c>
      <c r="D550" s="9">
        <v>2</v>
      </c>
      <c r="E550" s="9">
        <v>175</v>
      </c>
      <c r="F550" s="10" t="s">
        <v>1066</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1.5" hidden="1" x14ac:dyDescent="0.25">
      <c r="A551" s="12">
        <v>534</v>
      </c>
      <c r="B551" s="10" t="s">
        <v>1015</v>
      </c>
      <c r="C551" s="11" t="s">
        <v>1072</v>
      </c>
      <c r="D551" s="9">
        <v>2</v>
      </c>
      <c r="E551" s="9">
        <v>175</v>
      </c>
      <c r="F551" s="10" t="s">
        <v>1066</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1.5" hidden="1" x14ac:dyDescent="0.25">
      <c r="A552" s="12">
        <v>535</v>
      </c>
      <c r="B552" s="10" t="s">
        <v>1015</v>
      </c>
      <c r="C552" s="11" t="s">
        <v>1072</v>
      </c>
      <c r="D552" s="9">
        <v>2</v>
      </c>
      <c r="E552" s="9">
        <v>175</v>
      </c>
      <c r="F552" s="10" t="s">
        <v>1066</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1.5" hidden="1" x14ac:dyDescent="0.25">
      <c r="A553" s="12">
        <v>536</v>
      </c>
      <c r="B553" s="10" t="s">
        <v>1015</v>
      </c>
      <c r="C553" s="11" t="s">
        <v>1072</v>
      </c>
      <c r="D553" s="9">
        <v>2</v>
      </c>
      <c r="E553" s="9">
        <v>175</v>
      </c>
      <c r="F553" s="10" t="s">
        <v>1066</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1.5" hidden="1" x14ac:dyDescent="0.25">
      <c r="A554" s="12">
        <v>537</v>
      </c>
      <c r="B554" s="10" t="s">
        <v>1015</v>
      </c>
      <c r="C554" s="11" t="s">
        <v>1072</v>
      </c>
      <c r="D554" s="9">
        <v>2</v>
      </c>
      <c r="E554" s="9">
        <v>175</v>
      </c>
      <c r="F554" s="10" t="s">
        <v>1066</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1.5" hidden="1" x14ac:dyDescent="0.25">
      <c r="A555" s="12">
        <v>538</v>
      </c>
      <c r="B555" s="10" t="s">
        <v>1015</v>
      </c>
      <c r="C555" s="11" t="s">
        <v>1072</v>
      </c>
      <c r="D555" s="9">
        <v>2</v>
      </c>
      <c r="E555" s="9">
        <v>175</v>
      </c>
      <c r="F555" s="10" t="s">
        <v>1066</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1.5" hidden="1" x14ac:dyDescent="0.25">
      <c r="A556" s="12">
        <v>539</v>
      </c>
      <c r="B556" s="10" t="s">
        <v>1015</v>
      </c>
      <c r="C556" s="11" t="s">
        <v>1072</v>
      </c>
      <c r="D556" s="9">
        <v>2</v>
      </c>
      <c r="E556" s="9">
        <v>175</v>
      </c>
      <c r="F556" s="10" t="s">
        <v>1066</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1.5" hidden="1" x14ac:dyDescent="0.25">
      <c r="A557" s="12">
        <v>540</v>
      </c>
      <c r="B557" s="10" t="s">
        <v>1015</v>
      </c>
      <c r="C557" s="11" t="s">
        <v>1072</v>
      </c>
      <c r="D557" s="9">
        <v>2</v>
      </c>
      <c r="E557" s="9">
        <v>175</v>
      </c>
      <c r="F557" s="10" t="s">
        <v>1066</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1.5" hidden="1" x14ac:dyDescent="0.25">
      <c r="A558" s="12">
        <v>541</v>
      </c>
      <c r="B558" s="10" t="s">
        <v>1015</v>
      </c>
      <c r="C558" s="11" t="s">
        <v>596</v>
      </c>
      <c r="D558" s="9"/>
      <c r="E558" s="9">
        <v>508</v>
      </c>
      <c r="F558" s="10" t="s">
        <v>1066</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1.5" hidden="1" x14ac:dyDescent="0.25">
      <c r="A559" s="12">
        <v>542</v>
      </c>
      <c r="B559" s="10" t="s">
        <v>1015</v>
      </c>
      <c r="C559" s="11" t="s">
        <v>596</v>
      </c>
      <c r="D559" s="9"/>
      <c r="E559" s="9">
        <v>508</v>
      </c>
      <c r="F559" s="10" t="s">
        <v>1066</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1.5" hidden="1" x14ac:dyDescent="0.25">
      <c r="A560" s="12">
        <v>543</v>
      </c>
      <c r="B560" s="10" t="s">
        <v>1015</v>
      </c>
      <c r="C560" s="11" t="s">
        <v>596</v>
      </c>
      <c r="D560" s="9"/>
      <c r="E560" s="9">
        <v>508</v>
      </c>
      <c r="F560" s="10" t="s">
        <v>1066</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1.5" hidden="1" x14ac:dyDescent="0.25">
      <c r="A561" s="12">
        <v>544</v>
      </c>
      <c r="B561" s="10" t="s">
        <v>1015</v>
      </c>
      <c r="C561" s="11" t="s">
        <v>596</v>
      </c>
      <c r="D561" s="9"/>
      <c r="E561" s="9">
        <v>508</v>
      </c>
      <c r="F561" s="10" t="s">
        <v>1066</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1.5" hidden="1" x14ac:dyDescent="0.25">
      <c r="A562" s="12">
        <v>545</v>
      </c>
      <c r="B562" s="10" t="s">
        <v>1015</v>
      </c>
      <c r="C562" s="11" t="s">
        <v>596</v>
      </c>
      <c r="D562" s="9"/>
      <c r="E562" s="9">
        <v>508</v>
      </c>
      <c r="F562" s="10" t="s">
        <v>1066</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1.5" hidden="1" x14ac:dyDescent="0.25">
      <c r="A563" s="12">
        <v>546</v>
      </c>
      <c r="B563" s="10" t="s">
        <v>1015</v>
      </c>
      <c r="C563" s="11" t="s">
        <v>596</v>
      </c>
      <c r="D563" s="9"/>
      <c r="E563" s="9">
        <v>508</v>
      </c>
      <c r="F563" s="10" t="s">
        <v>1066</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1.5" hidden="1" x14ac:dyDescent="0.25">
      <c r="A564" s="12">
        <v>547</v>
      </c>
      <c r="B564" s="10" t="s">
        <v>1015</v>
      </c>
      <c r="C564" s="11" t="s">
        <v>596</v>
      </c>
      <c r="D564" s="9"/>
      <c r="E564" s="9">
        <v>508</v>
      </c>
      <c r="F564" s="10" t="s">
        <v>1066</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1.5" hidden="1" x14ac:dyDescent="0.25">
      <c r="A565" s="12">
        <v>548</v>
      </c>
      <c r="B565" s="10" t="s">
        <v>1015</v>
      </c>
      <c r="C565" s="11" t="s">
        <v>596</v>
      </c>
      <c r="D565" s="9"/>
      <c r="E565" s="9">
        <v>508</v>
      </c>
      <c r="F565" s="10" t="s">
        <v>1066</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1.5" hidden="1" x14ac:dyDescent="0.25">
      <c r="A566" s="12">
        <v>549</v>
      </c>
      <c r="B566" s="10" t="s">
        <v>1015</v>
      </c>
      <c r="C566" s="11" t="s">
        <v>596</v>
      </c>
      <c r="D566" s="9"/>
      <c r="E566" s="9">
        <v>508</v>
      </c>
      <c r="F566" s="10" t="s">
        <v>1066</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1.5" hidden="1" x14ac:dyDescent="0.25">
      <c r="A567" s="12">
        <v>550</v>
      </c>
      <c r="B567" s="10" t="s">
        <v>1015</v>
      </c>
      <c r="C567" s="11" t="s">
        <v>596</v>
      </c>
      <c r="D567" s="9"/>
      <c r="E567" s="9">
        <v>508</v>
      </c>
      <c r="F567" s="10" t="s">
        <v>1066</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1.5" hidden="1" x14ac:dyDescent="0.25">
      <c r="A568" s="12">
        <v>551</v>
      </c>
      <c r="B568" s="10" t="s">
        <v>1015</v>
      </c>
      <c r="C568" s="11" t="s">
        <v>596</v>
      </c>
      <c r="D568" s="9"/>
      <c r="E568" s="9">
        <v>508</v>
      </c>
      <c r="F568" s="10" t="s">
        <v>1066</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1.5" hidden="1" x14ac:dyDescent="0.25">
      <c r="A569" s="12">
        <v>552</v>
      </c>
      <c r="B569" s="10" t="s">
        <v>1015</v>
      </c>
      <c r="C569" s="11" t="s">
        <v>596</v>
      </c>
      <c r="D569" s="9"/>
      <c r="E569" s="9">
        <v>508</v>
      </c>
      <c r="F569" s="10" t="s">
        <v>1066</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1.5" hidden="1" x14ac:dyDescent="0.25">
      <c r="A570" s="12">
        <v>553</v>
      </c>
      <c r="B570" s="10" t="s">
        <v>1015</v>
      </c>
      <c r="C570" s="11" t="s">
        <v>596</v>
      </c>
      <c r="D570" s="9"/>
      <c r="E570" s="9">
        <v>508</v>
      </c>
      <c r="F570" s="10" t="s">
        <v>1066</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1.5" hidden="1" x14ac:dyDescent="0.25">
      <c r="A571" s="12">
        <v>554</v>
      </c>
      <c r="B571" s="10" t="s">
        <v>1015</v>
      </c>
      <c r="C571" s="11" t="s">
        <v>596</v>
      </c>
      <c r="D571" s="9"/>
      <c r="E571" s="9">
        <v>508</v>
      </c>
      <c r="F571" s="10" t="s">
        <v>1066</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1.5" hidden="1" x14ac:dyDescent="0.25">
      <c r="A572" s="12">
        <v>555</v>
      </c>
      <c r="B572" s="10" t="s">
        <v>1015</v>
      </c>
      <c r="C572" s="11" t="s">
        <v>596</v>
      </c>
      <c r="D572" s="9"/>
      <c r="E572" s="9">
        <v>508</v>
      </c>
      <c r="F572" s="10" t="s">
        <v>1066</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1.5" hidden="1" x14ac:dyDescent="0.25">
      <c r="A573" s="12">
        <v>556</v>
      </c>
      <c r="B573" s="10" t="s">
        <v>1015</v>
      </c>
      <c r="C573" s="11" t="s">
        <v>1073</v>
      </c>
      <c r="D573" s="9">
        <v>2</v>
      </c>
      <c r="E573" s="9">
        <v>638</v>
      </c>
      <c r="F573" s="10" t="s">
        <v>1066</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1.5" hidden="1" x14ac:dyDescent="0.25">
      <c r="A574" s="12">
        <v>557</v>
      </c>
      <c r="B574" s="10" t="s">
        <v>1015</v>
      </c>
      <c r="C574" s="11" t="s">
        <v>1073</v>
      </c>
      <c r="D574" s="9">
        <v>2</v>
      </c>
      <c r="E574" s="9">
        <v>638</v>
      </c>
      <c r="F574" s="10" t="s">
        <v>1066</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1.5" hidden="1" x14ac:dyDescent="0.25">
      <c r="A575" s="12">
        <v>558</v>
      </c>
      <c r="B575" s="10" t="s">
        <v>1015</v>
      </c>
      <c r="C575" s="11" t="s">
        <v>1073</v>
      </c>
      <c r="D575" s="9">
        <v>2</v>
      </c>
      <c r="E575" s="9">
        <v>638</v>
      </c>
      <c r="F575" s="10" t="s">
        <v>1066</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1.5" hidden="1" x14ac:dyDescent="0.25">
      <c r="A576" s="12">
        <v>559</v>
      </c>
      <c r="B576" s="10" t="s">
        <v>1015</v>
      </c>
      <c r="C576" s="11" t="s">
        <v>1073</v>
      </c>
      <c r="D576" s="9">
        <v>2</v>
      </c>
      <c r="E576" s="9">
        <v>638</v>
      </c>
      <c r="F576" s="10" t="s">
        <v>1066</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1.5" hidden="1" x14ac:dyDescent="0.25">
      <c r="A577" s="12">
        <v>560</v>
      </c>
      <c r="B577" s="10" t="s">
        <v>1015</v>
      </c>
      <c r="C577" s="11" t="s">
        <v>1073</v>
      </c>
      <c r="D577" s="9">
        <v>2</v>
      </c>
      <c r="E577" s="9">
        <v>638</v>
      </c>
      <c r="F577" s="10" t="s">
        <v>1066</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1.5" hidden="1" x14ac:dyDescent="0.25">
      <c r="A578" s="12">
        <v>561</v>
      </c>
      <c r="B578" s="10" t="s">
        <v>1015</v>
      </c>
      <c r="C578" s="11" t="s">
        <v>1073</v>
      </c>
      <c r="D578" s="9">
        <v>2</v>
      </c>
      <c r="E578" s="9">
        <v>638</v>
      </c>
      <c r="F578" s="10" t="s">
        <v>1066</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1.5" hidden="1" x14ac:dyDescent="0.25">
      <c r="A579" s="12">
        <v>562</v>
      </c>
      <c r="B579" s="10" t="s">
        <v>1015</v>
      </c>
      <c r="C579" s="11" t="s">
        <v>1073</v>
      </c>
      <c r="D579" s="9">
        <v>2</v>
      </c>
      <c r="E579" s="9">
        <v>638</v>
      </c>
      <c r="F579" s="10" t="s">
        <v>1066</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1.5" hidden="1" x14ac:dyDescent="0.25">
      <c r="A580" s="12">
        <v>563</v>
      </c>
      <c r="B580" s="10" t="s">
        <v>1015</v>
      </c>
      <c r="C580" s="11" t="s">
        <v>1073</v>
      </c>
      <c r="D580" s="9">
        <v>2</v>
      </c>
      <c r="E580" s="9">
        <v>638</v>
      </c>
      <c r="F580" s="10" t="s">
        <v>1066</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1.5" hidden="1" x14ac:dyDescent="0.25">
      <c r="A581" s="12">
        <v>564</v>
      </c>
      <c r="B581" s="10" t="s">
        <v>1015</v>
      </c>
      <c r="C581" s="11" t="s">
        <v>1073</v>
      </c>
      <c r="D581" s="9">
        <v>2</v>
      </c>
      <c r="E581" s="9">
        <v>638</v>
      </c>
      <c r="F581" s="10" t="s">
        <v>1066</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1.5" hidden="1" x14ac:dyDescent="0.25">
      <c r="A582" s="12">
        <v>565</v>
      </c>
      <c r="B582" s="10" t="s">
        <v>1015</v>
      </c>
      <c r="C582" s="11" t="s">
        <v>1073</v>
      </c>
      <c r="D582" s="9">
        <v>2</v>
      </c>
      <c r="E582" s="9">
        <v>638</v>
      </c>
      <c r="F582" s="10" t="s">
        <v>1066</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1.5" hidden="1" x14ac:dyDescent="0.25">
      <c r="A583" s="12">
        <v>566</v>
      </c>
      <c r="B583" s="10" t="s">
        <v>1015</v>
      </c>
      <c r="C583" s="11" t="s">
        <v>1073</v>
      </c>
      <c r="D583" s="9">
        <v>2</v>
      </c>
      <c r="E583" s="9">
        <v>638</v>
      </c>
      <c r="F583" s="10" t="s">
        <v>1066</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1.5" hidden="1" x14ac:dyDescent="0.25">
      <c r="A584" s="12">
        <v>567</v>
      </c>
      <c r="B584" s="10" t="s">
        <v>1015</v>
      </c>
      <c r="C584" s="11" t="s">
        <v>1073</v>
      </c>
      <c r="D584" s="9">
        <v>2</v>
      </c>
      <c r="E584" s="9">
        <v>638</v>
      </c>
      <c r="F584" s="10" t="s">
        <v>1066</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1.5" hidden="1" x14ac:dyDescent="0.25">
      <c r="A585" s="12">
        <v>568</v>
      </c>
      <c r="B585" s="10" t="s">
        <v>1015</v>
      </c>
      <c r="C585" s="11" t="s">
        <v>1073</v>
      </c>
      <c r="D585" s="9">
        <v>2</v>
      </c>
      <c r="E585" s="9">
        <v>638</v>
      </c>
      <c r="F585" s="10" t="s">
        <v>1066</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1.5" hidden="1" x14ac:dyDescent="0.25">
      <c r="A586" s="12">
        <v>569</v>
      </c>
      <c r="B586" s="10" t="s">
        <v>1015</v>
      </c>
      <c r="C586" s="11" t="s">
        <v>1073</v>
      </c>
      <c r="D586" s="9">
        <v>2</v>
      </c>
      <c r="E586" s="9">
        <v>638</v>
      </c>
      <c r="F586" s="10" t="s">
        <v>1066</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1.5" hidden="1" x14ac:dyDescent="0.25">
      <c r="A587" s="12">
        <v>570</v>
      </c>
      <c r="B587" s="10" t="s">
        <v>1015</v>
      </c>
      <c r="C587" s="11" t="s">
        <v>1073</v>
      </c>
      <c r="D587" s="9">
        <v>2</v>
      </c>
      <c r="E587" s="9">
        <v>638</v>
      </c>
      <c r="F587" s="10" t="s">
        <v>1066</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1.5" hidden="1" x14ac:dyDescent="0.25">
      <c r="A588" s="12">
        <v>571</v>
      </c>
      <c r="B588" s="10" t="s">
        <v>1015</v>
      </c>
      <c r="C588" s="11" t="s">
        <v>600</v>
      </c>
      <c r="D588" s="9"/>
      <c r="E588" s="9">
        <v>646</v>
      </c>
      <c r="F588" s="10" t="s">
        <v>1066</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1.5" hidden="1" x14ac:dyDescent="0.25">
      <c r="A589" s="12">
        <v>572</v>
      </c>
      <c r="B589" s="10" t="s">
        <v>1015</v>
      </c>
      <c r="C589" s="11" t="s">
        <v>600</v>
      </c>
      <c r="D589" s="9"/>
      <c r="E589" s="9">
        <v>646</v>
      </c>
      <c r="F589" s="10" t="s">
        <v>1066</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1.5" hidden="1" x14ac:dyDescent="0.25">
      <c r="A590" s="12">
        <v>573</v>
      </c>
      <c r="B590" s="10" t="s">
        <v>1015</v>
      </c>
      <c r="C590" s="11" t="s">
        <v>600</v>
      </c>
      <c r="D590" s="9"/>
      <c r="E590" s="9">
        <v>646</v>
      </c>
      <c r="F590" s="10" t="s">
        <v>1066</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1.5" hidden="1" x14ac:dyDescent="0.25">
      <c r="A591" s="12">
        <v>574</v>
      </c>
      <c r="B591" s="10" t="s">
        <v>1015</v>
      </c>
      <c r="C591" s="11" t="s">
        <v>600</v>
      </c>
      <c r="D591" s="9"/>
      <c r="E591" s="9">
        <v>646</v>
      </c>
      <c r="F591" s="10" t="s">
        <v>1066</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1.5" hidden="1" x14ac:dyDescent="0.25">
      <c r="A592" s="12">
        <v>575</v>
      </c>
      <c r="B592" s="10" t="s">
        <v>1015</v>
      </c>
      <c r="C592" s="11" t="s">
        <v>600</v>
      </c>
      <c r="D592" s="9"/>
      <c r="E592" s="9">
        <v>646</v>
      </c>
      <c r="F592" s="10" t="s">
        <v>1066</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1.5" hidden="1" x14ac:dyDescent="0.25">
      <c r="A593" s="12">
        <v>576</v>
      </c>
      <c r="B593" s="10" t="s">
        <v>1015</v>
      </c>
      <c r="C593" s="11" t="s">
        <v>600</v>
      </c>
      <c r="D593" s="9"/>
      <c r="E593" s="9">
        <v>646</v>
      </c>
      <c r="F593" s="10" t="s">
        <v>1066</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1.5" hidden="1" x14ac:dyDescent="0.25">
      <c r="A594" s="12">
        <v>577</v>
      </c>
      <c r="B594" s="10" t="s">
        <v>1015</v>
      </c>
      <c r="C594" s="11" t="s">
        <v>600</v>
      </c>
      <c r="D594" s="9"/>
      <c r="E594" s="9">
        <v>646</v>
      </c>
      <c r="F594" s="10" t="s">
        <v>1066</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1.5" hidden="1" x14ac:dyDescent="0.25">
      <c r="A595" s="12">
        <v>578</v>
      </c>
      <c r="B595" s="10" t="s">
        <v>1015</v>
      </c>
      <c r="C595" s="11" t="s">
        <v>600</v>
      </c>
      <c r="D595" s="9"/>
      <c r="E595" s="9">
        <v>646</v>
      </c>
      <c r="F595" s="10" t="s">
        <v>1066</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1.5" hidden="1" x14ac:dyDescent="0.25">
      <c r="A596" s="12">
        <v>579</v>
      </c>
      <c r="B596" s="10" t="s">
        <v>1015</v>
      </c>
      <c r="C596" s="11" t="s">
        <v>600</v>
      </c>
      <c r="D596" s="9"/>
      <c r="E596" s="9">
        <v>646</v>
      </c>
      <c r="F596" s="10" t="s">
        <v>1066</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1.5" hidden="1" x14ac:dyDescent="0.25">
      <c r="A597" s="12">
        <v>580</v>
      </c>
      <c r="B597" s="10" t="s">
        <v>1015</v>
      </c>
      <c r="C597" s="11" t="s">
        <v>600</v>
      </c>
      <c r="D597" s="9"/>
      <c r="E597" s="9">
        <v>646</v>
      </c>
      <c r="F597" s="10" t="s">
        <v>1066</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1.5" hidden="1" x14ac:dyDescent="0.25">
      <c r="A598" s="12">
        <v>581</v>
      </c>
      <c r="B598" s="10" t="s">
        <v>1015</v>
      </c>
      <c r="C598" s="11" t="s">
        <v>600</v>
      </c>
      <c r="D598" s="9"/>
      <c r="E598" s="9">
        <v>646</v>
      </c>
      <c r="F598" s="10" t="s">
        <v>1066</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1.5" hidden="1" x14ac:dyDescent="0.25">
      <c r="A599" s="12">
        <v>582</v>
      </c>
      <c r="B599" s="10" t="s">
        <v>1015</v>
      </c>
      <c r="C599" s="11" t="s">
        <v>600</v>
      </c>
      <c r="D599" s="9"/>
      <c r="E599" s="9">
        <v>646</v>
      </c>
      <c r="F599" s="10" t="s">
        <v>1066</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1.5" hidden="1" x14ac:dyDescent="0.25">
      <c r="A600" s="12">
        <v>583</v>
      </c>
      <c r="B600" s="10" t="s">
        <v>1015</v>
      </c>
      <c r="C600" s="11" t="s">
        <v>600</v>
      </c>
      <c r="D600" s="9"/>
      <c r="E600" s="9">
        <v>646</v>
      </c>
      <c r="F600" s="10" t="s">
        <v>1066</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1.5" hidden="1" x14ac:dyDescent="0.25">
      <c r="A601" s="12">
        <v>584</v>
      </c>
      <c r="B601" s="10" t="s">
        <v>1015</v>
      </c>
      <c r="C601" s="11" t="s">
        <v>600</v>
      </c>
      <c r="D601" s="9"/>
      <c r="E601" s="9">
        <v>646</v>
      </c>
      <c r="F601" s="10" t="s">
        <v>1066</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1.5" hidden="1" x14ac:dyDescent="0.25">
      <c r="A602" s="12">
        <v>585</v>
      </c>
      <c r="B602" s="10" t="s">
        <v>1015</v>
      </c>
      <c r="C602" s="11" t="s">
        <v>600</v>
      </c>
      <c r="D602" s="9"/>
      <c r="E602" s="9">
        <v>646</v>
      </c>
      <c r="F602" s="10" t="s">
        <v>1066</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1.5" hidden="1" x14ac:dyDescent="0.25">
      <c r="A603" s="12">
        <v>586</v>
      </c>
      <c r="B603" s="10" t="s">
        <v>1015</v>
      </c>
      <c r="C603" s="11" t="s">
        <v>1074</v>
      </c>
      <c r="D603" s="9"/>
      <c r="E603" s="9">
        <v>690</v>
      </c>
      <c r="F603" s="10" t="s">
        <v>1066</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1.5" hidden="1" x14ac:dyDescent="0.25">
      <c r="A604" s="12">
        <v>587</v>
      </c>
      <c r="B604" s="10" t="s">
        <v>1015</v>
      </c>
      <c r="C604" s="11" t="s">
        <v>1074</v>
      </c>
      <c r="D604" s="9"/>
      <c r="E604" s="9">
        <v>690</v>
      </c>
      <c r="F604" s="10" t="s">
        <v>1066</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1.5" hidden="1" x14ac:dyDescent="0.25">
      <c r="A605" s="12">
        <v>588</v>
      </c>
      <c r="B605" s="10" t="s">
        <v>1015</v>
      </c>
      <c r="C605" s="11" t="s">
        <v>1074</v>
      </c>
      <c r="D605" s="9"/>
      <c r="E605" s="9">
        <v>690</v>
      </c>
      <c r="F605" s="10" t="s">
        <v>1066</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1.5" hidden="1" x14ac:dyDescent="0.25">
      <c r="A606" s="12">
        <v>589</v>
      </c>
      <c r="B606" s="10" t="s">
        <v>1015</v>
      </c>
      <c r="C606" s="11" t="s">
        <v>1074</v>
      </c>
      <c r="D606" s="9"/>
      <c r="E606" s="9">
        <v>690</v>
      </c>
      <c r="F606" s="10" t="s">
        <v>1066</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1.5" hidden="1" x14ac:dyDescent="0.25">
      <c r="A607" s="12">
        <v>590</v>
      </c>
      <c r="B607" s="10" t="s">
        <v>1015</v>
      </c>
      <c r="C607" s="11" t="s">
        <v>1074</v>
      </c>
      <c r="D607" s="9"/>
      <c r="E607" s="9">
        <v>690</v>
      </c>
      <c r="F607" s="10" t="s">
        <v>1066</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1.5" hidden="1" x14ac:dyDescent="0.25">
      <c r="A608" s="12">
        <v>591</v>
      </c>
      <c r="B608" s="10" t="s">
        <v>1015</v>
      </c>
      <c r="C608" s="11" t="s">
        <v>1074</v>
      </c>
      <c r="D608" s="9"/>
      <c r="E608" s="9">
        <v>690</v>
      </c>
      <c r="F608" s="10" t="s">
        <v>1066</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1.5" hidden="1" x14ac:dyDescent="0.25">
      <c r="A609" s="12">
        <v>592</v>
      </c>
      <c r="B609" s="10" t="s">
        <v>1015</v>
      </c>
      <c r="C609" s="11" t="s">
        <v>1074</v>
      </c>
      <c r="D609" s="9"/>
      <c r="E609" s="9">
        <v>690</v>
      </c>
      <c r="F609" s="10" t="s">
        <v>1066</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1.5" hidden="1" x14ac:dyDescent="0.25">
      <c r="A610" s="12">
        <v>593</v>
      </c>
      <c r="B610" s="10" t="s">
        <v>1015</v>
      </c>
      <c r="C610" s="11" t="s">
        <v>1074</v>
      </c>
      <c r="D610" s="9"/>
      <c r="E610" s="9">
        <v>690</v>
      </c>
      <c r="F610" s="10" t="s">
        <v>1066</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1.5" hidden="1" x14ac:dyDescent="0.25">
      <c r="A611" s="12">
        <v>594</v>
      </c>
      <c r="B611" s="10" t="s">
        <v>1015</v>
      </c>
      <c r="C611" s="11" t="s">
        <v>1074</v>
      </c>
      <c r="D611" s="9"/>
      <c r="E611" s="9">
        <v>690</v>
      </c>
      <c r="F611" s="10" t="s">
        <v>1066</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1.5" hidden="1" x14ac:dyDescent="0.25">
      <c r="A612" s="12">
        <v>595</v>
      </c>
      <c r="B612" s="10" t="s">
        <v>1015</v>
      </c>
      <c r="C612" s="11" t="s">
        <v>1074</v>
      </c>
      <c r="D612" s="9"/>
      <c r="E612" s="9">
        <v>690</v>
      </c>
      <c r="F612" s="10" t="s">
        <v>1066</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1.5" hidden="1" x14ac:dyDescent="0.25">
      <c r="A613" s="12">
        <v>596</v>
      </c>
      <c r="B613" s="10" t="s">
        <v>1015</v>
      </c>
      <c r="C613" s="11" t="s">
        <v>1074</v>
      </c>
      <c r="D613" s="9"/>
      <c r="E613" s="9">
        <v>690</v>
      </c>
      <c r="F613" s="10" t="s">
        <v>1066</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1.5" hidden="1" x14ac:dyDescent="0.25">
      <c r="A614" s="12">
        <v>597</v>
      </c>
      <c r="B614" s="10" t="s">
        <v>1015</v>
      </c>
      <c r="C614" s="11" t="s">
        <v>1074</v>
      </c>
      <c r="D614" s="9"/>
      <c r="E614" s="9">
        <v>690</v>
      </c>
      <c r="F614" s="10" t="s">
        <v>1066</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1.5" hidden="1" x14ac:dyDescent="0.25">
      <c r="A615" s="12">
        <v>598</v>
      </c>
      <c r="B615" s="10" t="s">
        <v>1015</v>
      </c>
      <c r="C615" s="11" t="s">
        <v>1074</v>
      </c>
      <c r="D615" s="9"/>
      <c r="E615" s="9">
        <v>690</v>
      </c>
      <c r="F615" s="10" t="s">
        <v>1066</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1.5" hidden="1" x14ac:dyDescent="0.25">
      <c r="A616" s="12">
        <v>599</v>
      </c>
      <c r="B616" s="10" t="s">
        <v>1015</v>
      </c>
      <c r="C616" s="11" t="s">
        <v>1074</v>
      </c>
      <c r="D616" s="9"/>
      <c r="E616" s="9">
        <v>690</v>
      </c>
      <c r="F616" s="10" t="s">
        <v>1066</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1.5" hidden="1" x14ac:dyDescent="0.25">
      <c r="A617" s="12">
        <v>600</v>
      </c>
      <c r="B617" s="10" t="s">
        <v>1015</v>
      </c>
      <c r="C617" s="11" t="s">
        <v>1074</v>
      </c>
      <c r="D617" s="9"/>
      <c r="E617" s="9">
        <v>690</v>
      </c>
      <c r="F617" s="10" t="s">
        <v>1066</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1.5" hidden="1" x14ac:dyDescent="0.25">
      <c r="A618" s="12">
        <v>601</v>
      </c>
      <c r="B618" s="10" t="s">
        <v>1015</v>
      </c>
      <c r="C618" s="11" t="s">
        <v>1075</v>
      </c>
      <c r="D618" s="9"/>
      <c r="E618" s="9">
        <v>706</v>
      </c>
      <c r="F618" s="10" t="s">
        <v>1066</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1.5" hidden="1" x14ac:dyDescent="0.25">
      <c r="A619" s="12">
        <v>602</v>
      </c>
      <c r="B619" s="10" t="s">
        <v>1015</v>
      </c>
      <c r="C619" s="11" t="s">
        <v>1075</v>
      </c>
      <c r="D619" s="9"/>
      <c r="E619" s="9">
        <v>706</v>
      </c>
      <c r="F619" s="10" t="s">
        <v>1066</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1.5" hidden="1" x14ac:dyDescent="0.25">
      <c r="A620" s="12">
        <v>603</v>
      </c>
      <c r="B620" s="10" t="s">
        <v>1015</v>
      </c>
      <c r="C620" s="11" t="s">
        <v>1075</v>
      </c>
      <c r="D620" s="9"/>
      <c r="E620" s="9">
        <v>706</v>
      </c>
      <c r="F620" s="10" t="s">
        <v>1066</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1.5" hidden="1" x14ac:dyDescent="0.25">
      <c r="A621" s="12">
        <v>604</v>
      </c>
      <c r="B621" s="10" t="s">
        <v>1015</v>
      </c>
      <c r="C621" s="11" t="s">
        <v>1075</v>
      </c>
      <c r="D621" s="9"/>
      <c r="E621" s="9">
        <v>706</v>
      </c>
      <c r="F621" s="10" t="s">
        <v>1066</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1.5" hidden="1" x14ac:dyDescent="0.25">
      <c r="A622" s="12">
        <v>605</v>
      </c>
      <c r="B622" s="10" t="s">
        <v>1015</v>
      </c>
      <c r="C622" s="11" t="s">
        <v>1075</v>
      </c>
      <c r="D622" s="9"/>
      <c r="E622" s="9">
        <v>706</v>
      </c>
      <c r="F622" s="10" t="s">
        <v>1066</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1.5" hidden="1" x14ac:dyDescent="0.25">
      <c r="A623" s="12">
        <v>606</v>
      </c>
      <c r="B623" s="10" t="s">
        <v>1015</v>
      </c>
      <c r="C623" s="11" t="s">
        <v>1075</v>
      </c>
      <c r="D623" s="9"/>
      <c r="E623" s="9">
        <v>706</v>
      </c>
      <c r="F623" s="10" t="s">
        <v>1066</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1.5" hidden="1" x14ac:dyDescent="0.25">
      <c r="A624" s="12">
        <v>607</v>
      </c>
      <c r="B624" s="10" t="s">
        <v>1015</v>
      </c>
      <c r="C624" s="11" t="s">
        <v>1075</v>
      </c>
      <c r="D624" s="9"/>
      <c r="E624" s="9">
        <v>706</v>
      </c>
      <c r="F624" s="10" t="s">
        <v>1066</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1.5" hidden="1" x14ac:dyDescent="0.25">
      <c r="A625" s="12">
        <v>608</v>
      </c>
      <c r="B625" s="10" t="s">
        <v>1015</v>
      </c>
      <c r="C625" s="11" t="s">
        <v>1075</v>
      </c>
      <c r="D625" s="9"/>
      <c r="E625" s="9">
        <v>706</v>
      </c>
      <c r="F625" s="10" t="s">
        <v>1066</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1.5" hidden="1" x14ac:dyDescent="0.25">
      <c r="A626" s="12">
        <v>609</v>
      </c>
      <c r="B626" s="10" t="s">
        <v>1015</v>
      </c>
      <c r="C626" s="11" t="s">
        <v>1075</v>
      </c>
      <c r="D626" s="9"/>
      <c r="E626" s="9">
        <v>706</v>
      </c>
      <c r="F626" s="10" t="s">
        <v>1066</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1.5" hidden="1" x14ac:dyDescent="0.25">
      <c r="A627" s="12">
        <v>610</v>
      </c>
      <c r="B627" s="10" t="s">
        <v>1015</v>
      </c>
      <c r="C627" s="11" t="s">
        <v>1075</v>
      </c>
      <c r="D627" s="9"/>
      <c r="E627" s="9">
        <v>706</v>
      </c>
      <c r="F627" s="10" t="s">
        <v>1066</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1.5" hidden="1" x14ac:dyDescent="0.25">
      <c r="A628" s="12">
        <v>611</v>
      </c>
      <c r="B628" s="10" t="s">
        <v>1015</v>
      </c>
      <c r="C628" s="11" t="s">
        <v>1075</v>
      </c>
      <c r="D628" s="9"/>
      <c r="E628" s="9">
        <v>706</v>
      </c>
      <c r="F628" s="10" t="s">
        <v>1066</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1.5" hidden="1" x14ac:dyDescent="0.25">
      <c r="A629" s="12">
        <v>612</v>
      </c>
      <c r="B629" s="10" t="s">
        <v>1015</v>
      </c>
      <c r="C629" s="11" t="s">
        <v>1075</v>
      </c>
      <c r="D629" s="9"/>
      <c r="E629" s="9">
        <v>706</v>
      </c>
      <c r="F629" s="10" t="s">
        <v>1066</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1.5" hidden="1" x14ac:dyDescent="0.25">
      <c r="A630" s="12">
        <v>613</v>
      </c>
      <c r="B630" s="10" t="s">
        <v>1015</v>
      </c>
      <c r="C630" s="11" t="s">
        <v>1075</v>
      </c>
      <c r="D630" s="9"/>
      <c r="E630" s="9">
        <v>706</v>
      </c>
      <c r="F630" s="10" t="s">
        <v>1066</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1.5" hidden="1" x14ac:dyDescent="0.25">
      <c r="A631" s="12">
        <v>614</v>
      </c>
      <c r="B631" s="10" t="s">
        <v>1015</v>
      </c>
      <c r="C631" s="11" t="s">
        <v>1075</v>
      </c>
      <c r="D631" s="9"/>
      <c r="E631" s="9">
        <v>706</v>
      </c>
      <c r="F631" s="10" t="s">
        <v>1066</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1.5" hidden="1" x14ac:dyDescent="0.25">
      <c r="A632" s="12">
        <v>615</v>
      </c>
      <c r="B632" s="10" t="s">
        <v>1015</v>
      </c>
      <c r="C632" s="11" t="s">
        <v>1075</v>
      </c>
      <c r="D632" s="9"/>
      <c r="E632" s="9">
        <v>706</v>
      </c>
      <c r="F632" s="10" t="s">
        <v>1066</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1.5" hidden="1" x14ac:dyDescent="0.25">
      <c r="A633" s="12">
        <v>616</v>
      </c>
      <c r="B633" s="10" t="s">
        <v>1015</v>
      </c>
      <c r="C633" s="11" t="s">
        <v>1076</v>
      </c>
      <c r="D633" s="9"/>
      <c r="E633" s="9">
        <v>728</v>
      </c>
      <c r="F633" s="10" t="s">
        <v>1066</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1.5" hidden="1" x14ac:dyDescent="0.25">
      <c r="A634" s="12">
        <v>617</v>
      </c>
      <c r="B634" s="10" t="s">
        <v>1015</v>
      </c>
      <c r="C634" s="11" t="s">
        <v>1076</v>
      </c>
      <c r="D634" s="9"/>
      <c r="E634" s="9">
        <v>728</v>
      </c>
      <c r="F634" s="10" t="s">
        <v>1066</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1.5" hidden="1" x14ac:dyDescent="0.25">
      <c r="A635" s="12">
        <v>618</v>
      </c>
      <c r="B635" s="10" t="s">
        <v>1015</v>
      </c>
      <c r="C635" s="11" t="s">
        <v>1076</v>
      </c>
      <c r="D635" s="9"/>
      <c r="E635" s="9">
        <v>728</v>
      </c>
      <c r="F635" s="10" t="s">
        <v>1066</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1.5" hidden="1" x14ac:dyDescent="0.25">
      <c r="A636" s="12">
        <v>619</v>
      </c>
      <c r="B636" s="10" t="s">
        <v>1015</v>
      </c>
      <c r="C636" s="11" t="s">
        <v>1076</v>
      </c>
      <c r="D636" s="9"/>
      <c r="E636" s="9">
        <v>728</v>
      </c>
      <c r="F636" s="10" t="s">
        <v>1066</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1.5" hidden="1" x14ac:dyDescent="0.25">
      <c r="A637" s="12">
        <v>620</v>
      </c>
      <c r="B637" s="10" t="s">
        <v>1015</v>
      </c>
      <c r="C637" s="11" t="s">
        <v>1076</v>
      </c>
      <c r="D637" s="9"/>
      <c r="E637" s="9">
        <v>728</v>
      </c>
      <c r="F637" s="10" t="s">
        <v>1066</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1.5" hidden="1" x14ac:dyDescent="0.25">
      <c r="A638" s="12">
        <v>621</v>
      </c>
      <c r="B638" s="10" t="s">
        <v>1015</v>
      </c>
      <c r="C638" s="11" t="s">
        <v>1076</v>
      </c>
      <c r="D638" s="9"/>
      <c r="E638" s="9">
        <v>728</v>
      </c>
      <c r="F638" s="10" t="s">
        <v>1066</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1.5" hidden="1" x14ac:dyDescent="0.25">
      <c r="A639" s="12">
        <v>622</v>
      </c>
      <c r="B639" s="10" t="s">
        <v>1015</v>
      </c>
      <c r="C639" s="11" t="s">
        <v>1076</v>
      </c>
      <c r="D639" s="9"/>
      <c r="E639" s="9">
        <v>728</v>
      </c>
      <c r="F639" s="10" t="s">
        <v>1066</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1.5" hidden="1" x14ac:dyDescent="0.25">
      <c r="A640" s="12">
        <v>623</v>
      </c>
      <c r="B640" s="10" t="s">
        <v>1015</v>
      </c>
      <c r="C640" s="11" t="s">
        <v>1076</v>
      </c>
      <c r="D640" s="9"/>
      <c r="E640" s="9">
        <v>728</v>
      </c>
      <c r="F640" s="10" t="s">
        <v>1066</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1.5" hidden="1" x14ac:dyDescent="0.25">
      <c r="A641" s="12">
        <v>624</v>
      </c>
      <c r="B641" s="10" t="s">
        <v>1015</v>
      </c>
      <c r="C641" s="11" t="s">
        <v>1076</v>
      </c>
      <c r="D641" s="9"/>
      <c r="E641" s="9">
        <v>728</v>
      </c>
      <c r="F641" s="10" t="s">
        <v>1066</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1.5" hidden="1" x14ac:dyDescent="0.25">
      <c r="A642" s="12">
        <v>625</v>
      </c>
      <c r="B642" s="10" t="s">
        <v>1015</v>
      </c>
      <c r="C642" s="11" t="s">
        <v>1076</v>
      </c>
      <c r="D642" s="9"/>
      <c r="E642" s="9">
        <v>728</v>
      </c>
      <c r="F642" s="10" t="s">
        <v>1066</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1.5" hidden="1" x14ac:dyDescent="0.25">
      <c r="A643" s="12">
        <v>626</v>
      </c>
      <c r="B643" s="10" t="s">
        <v>1015</v>
      </c>
      <c r="C643" s="11" t="s">
        <v>1076</v>
      </c>
      <c r="D643" s="9"/>
      <c r="E643" s="9">
        <v>728</v>
      </c>
      <c r="F643" s="10" t="s">
        <v>1066</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1.5" hidden="1" x14ac:dyDescent="0.25">
      <c r="A644" s="12">
        <v>627</v>
      </c>
      <c r="B644" s="10" t="s">
        <v>1015</v>
      </c>
      <c r="C644" s="11" t="s">
        <v>1076</v>
      </c>
      <c r="D644" s="9"/>
      <c r="E644" s="9">
        <v>728</v>
      </c>
      <c r="F644" s="10" t="s">
        <v>1066</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1.5" hidden="1" x14ac:dyDescent="0.25">
      <c r="A645" s="12">
        <v>628</v>
      </c>
      <c r="B645" s="10" t="s">
        <v>1015</v>
      </c>
      <c r="C645" s="11" t="s">
        <v>1076</v>
      </c>
      <c r="D645" s="9"/>
      <c r="E645" s="9">
        <v>728</v>
      </c>
      <c r="F645" s="10" t="s">
        <v>1066</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1.5" hidden="1" x14ac:dyDescent="0.25">
      <c r="A646" s="12">
        <v>629</v>
      </c>
      <c r="B646" s="10" t="s">
        <v>1015</v>
      </c>
      <c r="C646" s="11" t="s">
        <v>1076</v>
      </c>
      <c r="D646" s="9"/>
      <c r="E646" s="9">
        <v>728</v>
      </c>
      <c r="F646" s="10" t="s">
        <v>1066</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1.5" hidden="1" x14ac:dyDescent="0.25">
      <c r="A647" s="12">
        <v>630</v>
      </c>
      <c r="B647" s="10" t="s">
        <v>1015</v>
      </c>
      <c r="C647" s="11" t="s">
        <v>1076</v>
      </c>
      <c r="D647" s="9"/>
      <c r="E647" s="9">
        <v>728</v>
      </c>
      <c r="F647" s="10" t="s">
        <v>1066</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1.5" hidden="1" x14ac:dyDescent="0.25">
      <c r="A648" s="12">
        <v>631</v>
      </c>
      <c r="B648" s="10" t="s">
        <v>1015</v>
      </c>
      <c r="C648" s="11" t="s">
        <v>604</v>
      </c>
      <c r="D648" s="9"/>
      <c r="E648" s="9">
        <v>800</v>
      </c>
      <c r="F648" s="10" t="s">
        <v>1066</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1.5" hidden="1" x14ac:dyDescent="0.25">
      <c r="A649" s="12">
        <v>632</v>
      </c>
      <c r="B649" s="10" t="s">
        <v>1015</v>
      </c>
      <c r="C649" s="11" t="s">
        <v>604</v>
      </c>
      <c r="D649" s="9"/>
      <c r="E649" s="9">
        <v>800</v>
      </c>
      <c r="F649" s="10" t="s">
        <v>1066</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1.5" hidden="1" x14ac:dyDescent="0.25">
      <c r="A650" s="12">
        <v>633</v>
      </c>
      <c r="B650" s="10" t="s">
        <v>1015</v>
      </c>
      <c r="C650" s="11" t="s">
        <v>604</v>
      </c>
      <c r="D650" s="9"/>
      <c r="E650" s="9">
        <v>800</v>
      </c>
      <c r="F650" s="10" t="s">
        <v>1066</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1.5" hidden="1" x14ac:dyDescent="0.25">
      <c r="A651" s="12">
        <v>634</v>
      </c>
      <c r="B651" s="10" t="s">
        <v>1015</v>
      </c>
      <c r="C651" s="11" t="s">
        <v>604</v>
      </c>
      <c r="D651" s="9"/>
      <c r="E651" s="9">
        <v>800</v>
      </c>
      <c r="F651" s="10" t="s">
        <v>1066</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1.5" hidden="1" x14ac:dyDescent="0.25">
      <c r="A652" s="12">
        <v>635</v>
      </c>
      <c r="B652" s="10" t="s">
        <v>1015</v>
      </c>
      <c r="C652" s="11" t="s">
        <v>604</v>
      </c>
      <c r="D652" s="9"/>
      <c r="E652" s="9">
        <v>800</v>
      </c>
      <c r="F652" s="10" t="s">
        <v>1066</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1.5" hidden="1" x14ac:dyDescent="0.25">
      <c r="A653" s="12">
        <v>636</v>
      </c>
      <c r="B653" s="10" t="s">
        <v>1015</v>
      </c>
      <c r="C653" s="11" t="s">
        <v>604</v>
      </c>
      <c r="D653" s="9"/>
      <c r="E653" s="9">
        <v>800</v>
      </c>
      <c r="F653" s="10" t="s">
        <v>1066</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1.5" hidden="1" x14ac:dyDescent="0.25">
      <c r="A654" s="12">
        <v>637</v>
      </c>
      <c r="B654" s="10" t="s">
        <v>1015</v>
      </c>
      <c r="C654" s="11" t="s">
        <v>604</v>
      </c>
      <c r="D654" s="9"/>
      <c r="E654" s="9">
        <v>800</v>
      </c>
      <c r="F654" s="10" t="s">
        <v>1066</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1.5" hidden="1" x14ac:dyDescent="0.25">
      <c r="A655" s="12">
        <v>638</v>
      </c>
      <c r="B655" s="10" t="s">
        <v>1015</v>
      </c>
      <c r="C655" s="11" t="s">
        <v>604</v>
      </c>
      <c r="D655" s="9"/>
      <c r="E655" s="9">
        <v>800</v>
      </c>
      <c r="F655" s="10" t="s">
        <v>1066</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1.5" hidden="1" x14ac:dyDescent="0.25">
      <c r="A656" s="12">
        <v>639</v>
      </c>
      <c r="B656" s="10" t="s">
        <v>1015</v>
      </c>
      <c r="C656" s="11" t="s">
        <v>604</v>
      </c>
      <c r="D656" s="9"/>
      <c r="E656" s="9">
        <v>800</v>
      </c>
      <c r="F656" s="10" t="s">
        <v>1066</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1.5" hidden="1" x14ac:dyDescent="0.25">
      <c r="A657" s="12">
        <v>640</v>
      </c>
      <c r="B657" s="10" t="s">
        <v>1015</v>
      </c>
      <c r="C657" s="11" t="s">
        <v>604</v>
      </c>
      <c r="D657" s="9"/>
      <c r="E657" s="9">
        <v>800</v>
      </c>
      <c r="F657" s="10" t="s">
        <v>1066</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1.5" hidden="1" x14ac:dyDescent="0.25">
      <c r="A658" s="12">
        <v>641</v>
      </c>
      <c r="B658" s="10" t="s">
        <v>1015</v>
      </c>
      <c r="C658" s="11" t="s">
        <v>604</v>
      </c>
      <c r="D658" s="9"/>
      <c r="E658" s="9">
        <v>800</v>
      </c>
      <c r="F658" s="10" t="s">
        <v>1066</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1.5" hidden="1" x14ac:dyDescent="0.25">
      <c r="A659" s="12">
        <v>642</v>
      </c>
      <c r="B659" s="10" t="s">
        <v>1015</v>
      </c>
      <c r="C659" s="11" t="s">
        <v>604</v>
      </c>
      <c r="D659" s="9"/>
      <c r="E659" s="9">
        <v>800</v>
      </c>
      <c r="F659" s="10" t="s">
        <v>1066</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1.5" hidden="1" x14ac:dyDescent="0.25">
      <c r="A660" s="12">
        <v>643</v>
      </c>
      <c r="B660" s="10" t="s">
        <v>1015</v>
      </c>
      <c r="C660" s="11" t="s">
        <v>604</v>
      </c>
      <c r="D660" s="9"/>
      <c r="E660" s="9">
        <v>800</v>
      </c>
      <c r="F660" s="10" t="s">
        <v>1066</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1.5" hidden="1" x14ac:dyDescent="0.25">
      <c r="A661" s="12">
        <v>644</v>
      </c>
      <c r="B661" s="10" t="s">
        <v>1015</v>
      </c>
      <c r="C661" s="11" t="s">
        <v>604</v>
      </c>
      <c r="D661" s="9"/>
      <c r="E661" s="9">
        <v>800</v>
      </c>
      <c r="F661" s="10" t="s">
        <v>1066</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1.5" hidden="1" x14ac:dyDescent="0.25">
      <c r="A662" s="12">
        <v>645</v>
      </c>
      <c r="B662" s="10" t="s">
        <v>1015</v>
      </c>
      <c r="C662" s="11" t="s">
        <v>604</v>
      </c>
      <c r="D662" s="9"/>
      <c r="E662" s="9">
        <v>800</v>
      </c>
      <c r="F662" s="10" t="s">
        <v>1066</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1.5" hidden="1" x14ac:dyDescent="0.25">
      <c r="A663" s="12">
        <v>646</v>
      </c>
      <c r="B663" s="10" t="s">
        <v>1015</v>
      </c>
      <c r="C663" s="11" t="s">
        <v>605</v>
      </c>
      <c r="D663" s="9">
        <v>3</v>
      </c>
      <c r="E663" s="9">
        <v>834</v>
      </c>
      <c r="F663" s="10" t="s">
        <v>1066</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1.5" hidden="1" x14ac:dyDescent="0.25">
      <c r="A664" s="12">
        <v>647</v>
      </c>
      <c r="B664" s="10" t="s">
        <v>1015</v>
      </c>
      <c r="C664" s="11" t="s">
        <v>605</v>
      </c>
      <c r="D664" s="9">
        <v>3</v>
      </c>
      <c r="E664" s="9">
        <v>834</v>
      </c>
      <c r="F664" s="10" t="s">
        <v>1066</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1.5" hidden="1" x14ac:dyDescent="0.25">
      <c r="A665" s="12">
        <v>648</v>
      </c>
      <c r="B665" s="10" t="s">
        <v>1015</v>
      </c>
      <c r="C665" s="11" t="s">
        <v>605</v>
      </c>
      <c r="D665" s="9">
        <v>3</v>
      </c>
      <c r="E665" s="9">
        <v>834</v>
      </c>
      <c r="F665" s="10" t="s">
        <v>1066</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1.5" hidden="1" x14ac:dyDescent="0.25">
      <c r="A666" s="12">
        <v>649</v>
      </c>
      <c r="B666" s="10" t="s">
        <v>1015</v>
      </c>
      <c r="C666" s="11" t="s">
        <v>605</v>
      </c>
      <c r="D666" s="9">
        <v>3</v>
      </c>
      <c r="E666" s="9">
        <v>834</v>
      </c>
      <c r="F666" s="10" t="s">
        <v>1066</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1.5" hidden="1" x14ac:dyDescent="0.25">
      <c r="A667" s="12">
        <v>650</v>
      </c>
      <c r="B667" s="10" t="s">
        <v>1015</v>
      </c>
      <c r="C667" s="11" t="s">
        <v>605</v>
      </c>
      <c r="D667" s="9">
        <v>3</v>
      </c>
      <c r="E667" s="9">
        <v>834</v>
      </c>
      <c r="F667" s="10" t="s">
        <v>1066</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1.5" hidden="1" x14ac:dyDescent="0.25">
      <c r="A668" s="12">
        <v>651</v>
      </c>
      <c r="B668" s="10" t="s">
        <v>1015</v>
      </c>
      <c r="C668" s="11" t="s">
        <v>605</v>
      </c>
      <c r="D668" s="9">
        <v>3</v>
      </c>
      <c r="E668" s="9">
        <v>834</v>
      </c>
      <c r="F668" s="10" t="s">
        <v>1066</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1.5" hidden="1" x14ac:dyDescent="0.25">
      <c r="A669" s="12">
        <v>652</v>
      </c>
      <c r="B669" s="10" t="s">
        <v>1015</v>
      </c>
      <c r="C669" s="11" t="s">
        <v>605</v>
      </c>
      <c r="D669" s="9">
        <v>3</v>
      </c>
      <c r="E669" s="9">
        <v>834</v>
      </c>
      <c r="F669" s="10" t="s">
        <v>1066</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1.5" hidden="1" x14ac:dyDescent="0.25">
      <c r="A670" s="12">
        <v>653</v>
      </c>
      <c r="B670" s="10" t="s">
        <v>1015</v>
      </c>
      <c r="C670" s="11" t="s">
        <v>605</v>
      </c>
      <c r="D670" s="9">
        <v>3</v>
      </c>
      <c r="E670" s="9">
        <v>834</v>
      </c>
      <c r="F670" s="10" t="s">
        <v>1066</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1.5" hidden="1" x14ac:dyDescent="0.25">
      <c r="A671" s="12">
        <v>654</v>
      </c>
      <c r="B671" s="10" t="s">
        <v>1015</v>
      </c>
      <c r="C671" s="11" t="s">
        <v>605</v>
      </c>
      <c r="D671" s="9">
        <v>3</v>
      </c>
      <c r="E671" s="9">
        <v>834</v>
      </c>
      <c r="F671" s="10" t="s">
        <v>1066</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1.5" hidden="1" x14ac:dyDescent="0.25">
      <c r="A672" s="12">
        <v>655</v>
      </c>
      <c r="B672" s="10" t="s">
        <v>1015</v>
      </c>
      <c r="C672" s="11" t="s">
        <v>605</v>
      </c>
      <c r="D672" s="9">
        <v>3</v>
      </c>
      <c r="E672" s="9">
        <v>834</v>
      </c>
      <c r="F672" s="10" t="s">
        <v>1066</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1.5" hidden="1" x14ac:dyDescent="0.25">
      <c r="A673" s="12">
        <v>656</v>
      </c>
      <c r="B673" s="10" t="s">
        <v>1015</v>
      </c>
      <c r="C673" s="11" t="s">
        <v>605</v>
      </c>
      <c r="D673" s="9">
        <v>3</v>
      </c>
      <c r="E673" s="9">
        <v>834</v>
      </c>
      <c r="F673" s="10" t="s">
        <v>1066</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1.5" hidden="1" x14ac:dyDescent="0.25">
      <c r="A674" s="12">
        <v>657</v>
      </c>
      <c r="B674" s="10" t="s">
        <v>1015</v>
      </c>
      <c r="C674" s="11" t="s">
        <v>605</v>
      </c>
      <c r="D674" s="9">
        <v>3</v>
      </c>
      <c r="E674" s="9">
        <v>834</v>
      </c>
      <c r="F674" s="10" t="s">
        <v>1066</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1.5" hidden="1" x14ac:dyDescent="0.25">
      <c r="A675" s="12">
        <v>658</v>
      </c>
      <c r="B675" s="10" t="s">
        <v>1015</v>
      </c>
      <c r="C675" s="11" t="s">
        <v>605</v>
      </c>
      <c r="D675" s="9">
        <v>3</v>
      </c>
      <c r="E675" s="9">
        <v>834</v>
      </c>
      <c r="F675" s="10" t="s">
        <v>1066</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1.5" hidden="1" x14ac:dyDescent="0.25">
      <c r="A676" s="12">
        <v>659</v>
      </c>
      <c r="B676" s="10" t="s">
        <v>1015</v>
      </c>
      <c r="C676" s="11" t="s">
        <v>605</v>
      </c>
      <c r="D676" s="9">
        <v>3</v>
      </c>
      <c r="E676" s="9">
        <v>834</v>
      </c>
      <c r="F676" s="10" t="s">
        <v>1066</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1.5" hidden="1" x14ac:dyDescent="0.25">
      <c r="A677" s="12">
        <v>660</v>
      </c>
      <c r="B677" s="10" t="s">
        <v>1015</v>
      </c>
      <c r="C677" s="11" t="s">
        <v>605</v>
      </c>
      <c r="D677" s="9">
        <v>3</v>
      </c>
      <c r="E677" s="9">
        <v>834</v>
      </c>
      <c r="F677" s="10" t="s">
        <v>1066</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1.5" hidden="1" x14ac:dyDescent="0.25">
      <c r="A678" s="12">
        <v>661</v>
      </c>
      <c r="B678" s="10" t="s">
        <v>1015</v>
      </c>
      <c r="C678" s="11" t="s">
        <v>606</v>
      </c>
      <c r="D678" s="9"/>
      <c r="E678" s="9">
        <v>894</v>
      </c>
      <c r="F678" s="10" t="s">
        <v>1066</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1.5" hidden="1" x14ac:dyDescent="0.25">
      <c r="A679" s="12">
        <v>662</v>
      </c>
      <c r="B679" s="10" t="s">
        <v>1015</v>
      </c>
      <c r="C679" s="11" t="s">
        <v>606</v>
      </c>
      <c r="D679" s="9"/>
      <c r="E679" s="9">
        <v>894</v>
      </c>
      <c r="F679" s="10" t="s">
        <v>1066</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1.5" hidden="1" x14ac:dyDescent="0.25">
      <c r="A680" s="12">
        <v>663</v>
      </c>
      <c r="B680" s="10" t="s">
        <v>1015</v>
      </c>
      <c r="C680" s="11" t="s">
        <v>606</v>
      </c>
      <c r="D680" s="9"/>
      <c r="E680" s="9">
        <v>894</v>
      </c>
      <c r="F680" s="10" t="s">
        <v>1066</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1.5" hidden="1" x14ac:dyDescent="0.25">
      <c r="A681" s="12">
        <v>664</v>
      </c>
      <c r="B681" s="10" t="s">
        <v>1015</v>
      </c>
      <c r="C681" s="11" t="s">
        <v>606</v>
      </c>
      <c r="D681" s="9"/>
      <c r="E681" s="9">
        <v>894</v>
      </c>
      <c r="F681" s="10" t="s">
        <v>1066</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1.5" hidden="1" x14ac:dyDescent="0.25">
      <c r="A682" s="12">
        <v>665</v>
      </c>
      <c r="B682" s="10" t="s">
        <v>1015</v>
      </c>
      <c r="C682" s="11" t="s">
        <v>606</v>
      </c>
      <c r="D682" s="9"/>
      <c r="E682" s="9">
        <v>894</v>
      </c>
      <c r="F682" s="10" t="s">
        <v>1066</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1.5" hidden="1" x14ac:dyDescent="0.25">
      <c r="A683" s="12">
        <v>666</v>
      </c>
      <c r="B683" s="10" t="s">
        <v>1015</v>
      </c>
      <c r="C683" s="11" t="s">
        <v>606</v>
      </c>
      <c r="D683" s="9"/>
      <c r="E683" s="9">
        <v>894</v>
      </c>
      <c r="F683" s="10" t="s">
        <v>1066</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1.5" hidden="1" x14ac:dyDescent="0.25">
      <c r="A684" s="12">
        <v>667</v>
      </c>
      <c r="B684" s="10" t="s">
        <v>1015</v>
      </c>
      <c r="C684" s="11" t="s">
        <v>606</v>
      </c>
      <c r="D684" s="9"/>
      <c r="E684" s="9">
        <v>894</v>
      </c>
      <c r="F684" s="10" t="s">
        <v>1066</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1.5" hidden="1" x14ac:dyDescent="0.25">
      <c r="A685" s="12">
        <v>668</v>
      </c>
      <c r="B685" s="10" t="s">
        <v>1015</v>
      </c>
      <c r="C685" s="11" t="s">
        <v>606</v>
      </c>
      <c r="D685" s="9"/>
      <c r="E685" s="9">
        <v>894</v>
      </c>
      <c r="F685" s="10" t="s">
        <v>1066</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1.5" hidden="1" x14ac:dyDescent="0.25">
      <c r="A686" s="12">
        <v>669</v>
      </c>
      <c r="B686" s="10" t="s">
        <v>1015</v>
      </c>
      <c r="C686" s="11" t="s">
        <v>606</v>
      </c>
      <c r="D686" s="9"/>
      <c r="E686" s="9">
        <v>894</v>
      </c>
      <c r="F686" s="10" t="s">
        <v>1066</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1.5" hidden="1" x14ac:dyDescent="0.25">
      <c r="A687" s="12">
        <v>670</v>
      </c>
      <c r="B687" s="10" t="s">
        <v>1015</v>
      </c>
      <c r="C687" s="11" t="s">
        <v>606</v>
      </c>
      <c r="D687" s="9"/>
      <c r="E687" s="9">
        <v>894</v>
      </c>
      <c r="F687" s="10" t="s">
        <v>1066</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1.5" hidden="1" x14ac:dyDescent="0.25">
      <c r="A688" s="12">
        <v>671</v>
      </c>
      <c r="B688" s="10" t="s">
        <v>1015</v>
      </c>
      <c r="C688" s="11" t="s">
        <v>606</v>
      </c>
      <c r="D688" s="9"/>
      <c r="E688" s="9">
        <v>894</v>
      </c>
      <c r="F688" s="10" t="s">
        <v>1066</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1.5" hidden="1" x14ac:dyDescent="0.25">
      <c r="A689" s="12">
        <v>672</v>
      </c>
      <c r="B689" s="10" t="s">
        <v>1015</v>
      </c>
      <c r="C689" s="11" t="s">
        <v>606</v>
      </c>
      <c r="D689" s="9"/>
      <c r="E689" s="9">
        <v>894</v>
      </c>
      <c r="F689" s="10" t="s">
        <v>1066</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1.5" hidden="1" x14ac:dyDescent="0.25">
      <c r="A690" s="12">
        <v>673</v>
      </c>
      <c r="B690" s="10" t="s">
        <v>1015</v>
      </c>
      <c r="C690" s="11" t="s">
        <v>606</v>
      </c>
      <c r="D690" s="9"/>
      <c r="E690" s="9">
        <v>894</v>
      </c>
      <c r="F690" s="10" t="s">
        <v>1066</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1.5" hidden="1" x14ac:dyDescent="0.25">
      <c r="A691" s="12">
        <v>674</v>
      </c>
      <c r="B691" s="10" t="s">
        <v>1015</v>
      </c>
      <c r="C691" s="11" t="s">
        <v>606</v>
      </c>
      <c r="D691" s="9"/>
      <c r="E691" s="9">
        <v>894</v>
      </c>
      <c r="F691" s="10" t="s">
        <v>1066</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1.5" hidden="1" x14ac:dyDescent="0.25">
      <c r="A692" s="12">
        <v>675</v>
      </c>
      <c r="B692" s="10" t="s">
        <v>1015</v>
      </c>
      <c r="C692" s="11" t="s">
        <v>606</v>
      </c>
      <c r="D692" s="9"/>
      <c r="E692" s="9">
        <v>894</v>
      </c>
      <c r="F692" s="10" t="s">
        <v>1066</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1.5" hidden="1" x14ac:dyDescent="0.25">
      <c r="A693" s="12">
        <v>676</v>
      </c>
      <c r="B693" s="10" t="s">
        <v>1015</v>
      </c>
      <c r="C693" s="11" t="s">
        <v>607</v>
      </c>
      <c r="D693" s="9"/>
      <c r="E693" s="9">
        <v>716</v>
      </c>
      <c r="F693" s="10" t="s">
        <v>1066</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1.5" hidden="1" x14ac:dyDescent="0.25">
      <c r="A694" s="12">
        <v>677</v>
      </c>
      <c r="B694" s="10" t="s">
        <v>1015</v>
      </c>
      <c r="C694" s="11" t="s">
        <v>607</v>
      </c>
      <c r="D694" s="9"/>
      <c r="E694" s="9">
        <v>716</v>
      </c>
      <c r="F694" s="10" t="s">
        <v>1066</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1.5" hidden="1" x14ac:dyDescent="0.25">
      <c r="A695" s="12">
        <v>678</v>
      </c>
      <c r="B695" s="10" t="s">
        <v>1015</v>
      </c>
      <c r="C695" s="11" t="s">
        <v>607</v>
      </c>
      <c r="D695" s="9"/>
      <c r="E695" s="9">
        <v>716</v>
      </c>
      <c r="F695" s="10" t="s">
        <v>1066</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1.5" hidden="1" x14ac:dyDescent="0.25">
      <c r="A696" s="12">
        <v>679</v>
      </c>
      <c r="B696" s="10" t="s">
        <v>1015</v>
      </c>
      <c r="C696" s="11" t="s">
        <v>607</v>
      </c>
      <c r="D696" s="9"/>
      <c r="E696" s="9">
        <v>716</v>
      </c>
      <c r="F696" s="10" t="s">
        <v>1066</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1.5" hidden="1" x14ac:dyDescent="0.25">
      <c r="A697" s="12">
        <v>680</v>
      </c>
      <c r="B697" s="10" t="s">
        <v>1015</v>
      </c>
      <c r="C697" s="11" t="s">
        <v>607</v>
      </c>
      <c r="D697" s="9"/>
      <c r="E697" s="9">
        <v>716</v>
      </c>
      <c r="F697" s="10" t="s">
        <v>1066</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1.5" hidden="1" x14ac:dyDescent="0.25">
      <c r="A698" s="12">
        <v>681</v>
      </c>
      <c r="B698" s="10" t="s">
        <v>1015</v>
      </c>
      <c r="C698" s="11" t="s">
        <v>607</v>
      </c>
      <c r="D698" s="9"/>
      <c r="E698" s="9">
        <v>716</v>
      </c>
      <c r="F698" s="10" t="s">
        <v>1066</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1.5" hidden="1" x14ac:dyDescent="0.25">
      <c r="A699" s="12">
        <v>682</v>
      </c>
      <c r="B699" s="10" t="s">
        <v>1015</v>
      </c>
      <c r="C699" s="11" t="s">
        <v>607</v>
      </c>
      <c r="D699" s="9"/>
      <c r="E699" s="9">
        <v>716</v>
      </c>
      <c r="F699" s="10" t="s">
        <v>1066</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1.5" hidden="1" x14ac:dyDescent="0.25">
      <c r="A700" s="12">
        <v>683</v>
      </c>
      <c r="B700" s="10" t="s">
        <v>1015</v>
      </c>
      <c r="C700" s="11" t="s">
        <v>607</v>
      </c>
      <c r="D700" s="9"/>
      <c r="E700" s="9">
        <v>716</v>
      </c>
      <c r="F700" s="10" t="s">
        <v>1066</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1.5" hidden="1" x14ac:dyDescent="0.25">
      <c r="A701" s="12">
        <v>684</v>
      </c>
      <c r="B701" s="10" t="s">
        <v>1015</v>
      </c>
      <c r="C701" s="11" t="s">
        <v>607</v>
      </c>
      <c r="D701" s="9"/>
      <c r="E701" s="9">
        <v>716</v>
      </c>
      <c r="F701" s="10" t="s">
        <v>1066</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1.5" hidden="1" x14ac:dyDescent="0.25">
      <c r="A702" s="12">
        <v>685</v>
      </c>
      <c r="B702" s="10" t="s">
        <v>1015</v>
      </c>
      <c r="C702" s="11" t="s">
        <v>607</v>
      </c>
      <c r="D702" s="9"/>
      <c r="E702" s="9">
        <v>716</v>
      </c>
      <c r="F702" s="10" t="s">
        <v>1066</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1.5" hidden="1" x14ac:dyDescent="0.25">
      <c r="A703" s="12">
        <v>686</v>
      </c>
      <c r="B703" s="10" t="s">
        <v>1015</v>
      </c>
      <c r="C703" s="11" t="s">
        <v>607</v>
      </c>
      <c r="D703" s="9"/>
      <c r="E703" s="9">
        <v>716</v>
      </c>
      <c r="F703" s="10" t="s">
        <v>1066</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1.5" hidden="1" x14ac:dyDescent="0.25">
      <c r="A704" s="12">
        <v>687</v>
      </c>
      <c r="B704" s="10" t="s">
        <v>1015</v>
      </c>
      <c r="C704" s="11" t="s">
        <v>607</v>
      </c>
      <c r="D704" s="9"/>
      <c r="E704" s="9">
        <v>716</v>
      </c>
      <c r="F704" s="10" t="s">
        <v>1066</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1.5" hidden="1" x14ac:dyDescent="0.25">
      <c r="A705" s="12">
        <v>688</v>
      </c>
      <c r="B705" s="10" t="s">
        <v>1015</v>
      </c>
      <c r="C705" s="11" t="s">
        <v>607</v>
      </c>
      <c r="D705" s="9"/>
      <c r="E705" s="9">
        <v>716</v>
      </c>
      <c r="F705" s="10" t="s">
        <v>1066</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1.5" hidden="1" x14ac:dyDescent="0.25">
      <c r="A706" s="12">
        <v>689</v>
      </c>
      <c r="B706" s="10" t="s">
        <v>1015</v>
      </c>
      <c r="C706" s="11" t="s">
        <v>607</v>
      </c>
      <c r="D706" s="9"/>
      <c r="E706" s="9">
        <v>716</v>
      </c>
      <c r="F706" s="10" t="s">
        <v>1066</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1.5" hidden="1" x14ac:dyDescent="0.25">
      <c r="A707" s="12">
        <v>690</v>
      </c>
      <c r="B707" s="10" t="s">
        <v>1015</v>
      </c>
      <c r="C707" s="11" t="s">
        <v>607</v>
      </c>
      <c r="D707" s="9"/>
      <c r="E707" s="9">
        <v>716</v>
      </c>
      <c r="F707" s="10" t="s">
        <v>1066</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1.5" hidden="1" x14ac:dyDescent="0.25">
      <c r="A708" s="23">
        <v>691</v>
      </c>
      <c r="B708" s="21" t="s">
        <v>1015</v>
      </c>
      <c r="C708" s="29" t="s">
        <v>1077</v>
      </c>
      <c r="D708" s="20"/>
      <c r="E708" s="20">
        <v>911</v>
      </c>
      <c r="F708" s="21" t="s">
        <v>1065</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1.5" hidden="1" x14ac:dyDescent="0.25">
      <c r="A709" s="23">
        <v>692</v>
      </c>
      <c r="B709" s="21" t="s">
        <v>1015</v>
      </c>
      <c r="C709" s="29" t="s">
        <v>1077</v>
      </c>
      <c r="D709" s="20"/>
      <c r="E709" s="20">
        <v>911</v>
      </c>
      <c r="F709" s="21" t="s">
        <v>1065</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1.5" hidden="1" x14ac:dyDescent="0.25">
      <c r="A710" s="23">
        <v>693</v>
      </c>
      <c r="B710" s="21" t="s">
        <v>1015</v>
      </c>
      <c r="C710" s="29" t="s">
        <v>1077</v>
      </c>
      <c r="D710" s="20"/>
      <c r="E710" s="20">
        <v>911</v>
      </c>
      <c r="F710" s="21" t="s">
        <v>1065</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1.5" hidden="1" x14ac:dyDescent="0.25">
      <c r="A711" s="23">
        <v>694</v>
      </c>
      <c r="B711" s="21" t="s">
        <v>1015</v>
      </c>
      <c r="C711" s="29" t="s">
        <v>1077</v>
      </c>
      <c r="D711" s="20"/>
      <c r="E711" s="20">
        <v>911</v>
      </c>
      <c r="F711" s="21" t="s">
        <v>1065</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1.5" hidden="1" x14ac:dyDescent="0.25">
      <c r="A712" s="23">
        <v>695</v>
      </c>
      <c r="B712" s="21" t="s">
        <v>1015</v>
      </c>
      <c r="C712" s="29" t="s">
        <v>1077</v>
      </c>
      <c r="D712" s="20"/>
      <c r="E712" s="20">
        <v>911</v>
      </c>
      <c r="F712" s="21" t="s">
        <v>1065</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1.5" hidden="1" x14ac:dyDescent="0.25">
      <c r="A713" s="23">
        <v>696</v>
      </c>
      <c r="B713" s="21" t="s">
        <v>1015</v>
      </c>
      <c r="C713" s="29" t="s">
        <v>1077</v>
      </c>
      <c r="D713" s="20"/>
      <c r="E713" s="20">
        <v>911</v>
      </c>
      <c r="F713" s="21" t="s">
        <v>1065</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1.5" hidden="1" x14ac:dyDescent="0.25">
      <c r="A714" s="23">
        <v>697</v>
      </c>
      <c r="B714" s="21" t="s">
        <v>1015</v>
      </c>
      <c r="C714" s="29" t="s">
        <v>1077</v>
      </c>
      <c r="D714" s="20"/>
      <c r="E714" s="20">
        <v>911</v>
      </c>
      <c r="F714" s="21" t="s">
        <v>1065</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1.5" hidden="1" x14ac:dyDescent="0.25">
      <c r="A715" s="23">
        <v>698</v>
      </c>
      <c r="B715" s="21" t="s">
        <v>1015</v>
      </c>
      <c r="C715" s="29" t="s">
        <v>1077</v>
      </c>
      <c r="D715" s="20"/>
      <c r="E715" s="20">
        <v>911</v>
      </c>
      <c r="F715" s="21" t="s">
        <v>1065</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1.5" hidden="1" x14ac:dyDescent="0.25">
      <c r="A716" s="23">
        <v>699</v>
      </c>
      <c r="B716" s="21" t="s">
        <v>1015</v>
      </c>
      <c r="C716" s="29" t="s">
        <v>1077</v>
      </c>
      <c r="D716" s="20"/>
      <c r="E716" s="20">
        <v>911</v>
      </c>
      <c r="F716" s="21" t="s">
        <v>1065</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1.5" hidden="1" x14ac:dyDescent="0.25">
      <c r="A717" s="23">
        <v>700</v>
      </c>
      <c r="B717" s="21" t="s">
        <v>1015</v>
      </c>
      <c r="C717" s="29" t="s">
        <v>1077</v>
      </c>
      <c r="D717" s="20"/>
      <c r="E717" s="20">
        <v>911</v>
      </c>
      <c r="F717" s="21" t="s">
        <v>1065</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1.5" hidden="1" x14ac:dyDescent="0.25">
      <c r="A718" s="23">
        <v>701</v>
      </c>
      <c r="B718" s="21" t="s">
        <v>1015</v>
      </c>
      <c r="C718" s="29" t="s">
        <v>1077</v>
      </c>
      <c r="D718" s="20"/>
      <c r="E718" s="20">
        <v>911</v>
      </c>
      <c r="F718" s="21" t="s">
        <v>1065</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1.5" hidden="1" x14ac:dyDescent="0.25">
      <c r="A719" s="23">
        <v>702</v>
      </c>
      <c r="B719" s="21" t="s">
        <v>1015</v>
      </c>
      <c r="C719" s="29" t="s">
        <v>1077</v>
      </c>
      <c r="D719" s="20"/>
      <c r="E719" s="20">
        <v>911</v>
      </c>
      <c r="F719" s="21" t="s">
        <v>1065</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1.5" hidden="1" x14ac:dyDescent="0.25">
      <c r="A720" s="23">
        <v>703</v>
      </c>
      <c r="B720" s="21" t="s">
        <v>1015</v>
      </c>
      <c r="C720" s="29" t="s">
        <v>1077</v>
      </c>
      <c r="D720" s="20"/>
      <c r="E720" s="20">
        <v>911</v>
      </c>
      <c r="F720" s="21" t="s">
        <v>1065</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1.5" hidden="1" x14ac:dyDescent="0.25">
      <c r="A721" s="23">
        <v>704</v>
      </c>
      <c r="B721" s="21" t="s">
        <v>1015</v>
      </c>
      <c r="C721" s="29" t="s">
        <v>1077</v>
      </c>
      <c r="D721" s="20"/>
      <c r="E721" s="20">
        <v>911</v>
      </c>
      <c r="F721" s="21" t="s">
        <v>1065</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1.5" hidden="1" x14ac:dyDescent="0.25">
      <c r="A722" s="23">
        <v>705</v>
      </c>
      <c r="B722" s="21" t="s">
        <v>1015</v>
      </c>
      <c r="C722" s="29" t="s">
        <v>1077</v>
      </c>
      <c r="D722" s="20"/>
      <c r="E722" s="20">
        <v>911</v>
      </c>
      <c r="F722" s="21" t="s">
        <v>1065</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1.5" hidden="1" x14ac:dyDescent="0.25">
      <c r="A723" s="12">
        <v>706</v>
      </c>
      <c r="B723" s="10" t="s">
        <v>1015</v>
      </c>
      <c r="C723" s="11" t="s">
        <v>1078</v>
      </c>
      <c r="D723" s="9"/>
      <c r="E723" s="9">
        <v>24</v>
      </c>
      <c r="F723" s="10" t="s">
        <v>1066</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1.5" hidden="1" x14ac:dyDescent="0.25">
      <c r="A724" s="12">
        <v>707</v>
      </c>
      <c r="B724" s="10" t="s">
        <v>1015</v>
      </c>
      <c r="C724" s="11" t="s">
        <v>1078</v>
      </c>
      <c r="D724" s="9"/>
      <c r="E724" s="9">
        <v>24</v>
      </c>
      <c r="F724" s="10" t="s">
        <v>1066</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1.5" hidden="1" x14ac:dyDescent="0.25">
      <c r="A725" s="12">
        <v>708</v>
      </c>
      <c r="B725" s="10" t="s">
        <v>1015</v>
      </c>
      <c r="C725" s="11" t="s">
        <v>1078</v>
      </c>
      <c r="D725" s="9"/>
      <c r="E725" s="9">
        <v>24</v>
      </c>
      <c r="F725" s="10" t="s">
        <v>1066</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1.5" hidden="1" x14ac:dyDescent="0.25">
      <c r="A726" s="12">
        <v>709</v>
      </c>
      <c r="B726" s="10" t="s">
        <v>1015</v>
      </c>
      <c r="C726" s="11" t="s">
        <v>1078</v>
      </c>
      <c r="D726" s="9"/>
      <c r="E726" s="9">
        <v>24</v>
      </c>
      <c r="F726" s="10" t="s">
        <v>1066</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1.5" hidden="1" x14ac:dyDescent="0.25">
      <c r="A727" s="12">
        <v>710</v>
      </c>
      <c r="B727" s="10" t="s">
        <v>1015</v>
      </c>
      <c r="C727" s="11" t="s">
        <v>1078</v>
      </c>
      <c r="D727" s="9"/>
      <c r="E727" s="9">
        <v>24</v>
      </c>
      <c r="F727" s="10" t="s">
        <v>1066</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1.5" hidden="1" x14ac:dyDescent="0.25">
      <c r="A728" s="12">
        <v>711</v>
      </c>
      <c r="B728" s="10" t="s">
        <v>1015</v>
      </c>
      <c r="C728" s="11" t="s">
        <v>1078</v>
      </c>
      <c r="D728" s="9"/>
      <c r="E728" s="9">
        <v>24</v>
      </c>
      <c r="F728" s="10" t="s">
        <v>1066</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1.5" hidden="1" x14ac:dyDescent="0.25">
      <c r="A729" s="12">
        <v>712</v>
      </c>
      <c r="B729" s="10" t="s">
        <v>1015</v>
      </c>
      <c r="C729" s="11" t="s">
        <v>1078</v>
      </c>
      <c r="D729" s="9"/>
      <c r="E729" s="9">
        <v>24</v>
      </c>
      <c r="F729" s="10" t="s">
        <v>1066</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1.5" hidden="1" x14ac:dyDescent="0.25">
      <c r="A730" s="12">
        <v>713</v>
      </c>
      <c r="B730" s="10" t="s">
        <v>1015</v>
      </c>
      <c r="C730" s="11" t="s">
        <v>1078</v>
      </c>
      <c r="D730" s="9"/>
      <c r="E730" s="9">
        <v>24</v>
      </c>
      <c r="F730" s="10" t="s">
        <v>1066</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1.5" hidden="1" x14ac:dyDescent="0.25">
      <c r="A731" s="12">
        <v>714</v>
      </c>
      <c r="B731" s="10" t="s">
        <v>1015</v>
      </c>
      <c r="C731" s="11" t="s">
        <v>1078</v>
      </c>
      <c r="D731" s="9"/>
      <c r="E731" s="9">
        <v>24</v>
      </c>
      <c r="F731" s="10" t="s">
        <v>1066</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1.5" hidden="1" x14ac:dyDescent="0.25">
      <c r="A732" s="12">
        <v>715</v>
      </c>
      <c r="B732" s="10" t="s">
        <v>1015</v>
      </c>
      <c r="C732" s="11" t="s">
        <v>1078</v>
      </c>
      <c r="D732" s="9"/>
      <c r="E732" s="9">
        <v>24</v>
      </c>
      <c r="F732" s="10" t="s">
        <v>1066</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1.5" hidden="1" x14ac:dyDescent="0.25">
      <c r="A733" s="12">
        <v>716</v>
      </c>
      <c r="B733" s="10" t="s">
        <v>1015</v>
      </c>
      <c r="C733" s="11" t="s">
        <v>1078</v>
      </c>
      <c r="D733" s="9"/>
      <c r="E733" s="9">
        <v>24</v>
      </c>
      <c r="F733" s="10" t="s">
        <v>1066</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1.5" hidden="1" x14ac:dyDescent="0.25">
      <c r="A734" s="12">
        <v>717</v>
      </c>
      <c r="B734" s="10" t="s">
        <v>1015</v>
      </c>
      <c r="C734" s="11" t="s">
        <v>1078</v>
      </c>
      <c r="D734" s="9"/>
      <c r="E734" s="9">
        <v>24</v>
      </c>
      <c r="F734" s="10" t="s">
        <v>1066</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1.5" hidden="1" x14ac:dyDescent="0.25">
      <c r="A735" s="12">
        <v>718</v>
      </c>
      <c r="B735" s="10" t="s">
        <v>1015</v>
      </c>
      <c r="C735" s="11" t="s">
        <v>1078</v>
      </c>
      <c r="D735" s="9"/>
      <c r="E735" s="9">
        <v>24</v>
      </c>
      <c r="F735" s="10" t="s">
        <v>1066</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1.5" hidden="1" x14ac:dyDescent="0.25">
      <c r="A736" s="12">
        <v>719</v>
      </c>
      <c r="B736" s="10" t="s">
        <v>1015</v>
      </c>
      <c r="C736" s="11" t="s">
        <v>1078</v>
      </c>
      <c r="D736" s="9"/>
      <c r="E736" s="9">
        <v>24</v>
      </c>
      <c r="F736" s="10" t="s">
        <v>1066</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1.5" hidden="1" x14ac:dyDescent="0.25">
      <c r="A737" s="12">
        <v>720</v>
      </c>
      <c r="B737" s="10" t="s">
        <v>1015</v>
      </c>
      <c r="C737" s="11" t="s">
        <v>1078</v>
      </c>
      <c r="D737" s="9"/>
      <c r="E737" s="9">
        <v>24</v>
      </c>
      <c r="F737" s="10" t="s">
        <v>1066</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1.5" hidden="1" x14ac:dyDescent="0.25">
      <c r="A738" s="12">
        <v>721</v>
      </c>
      <c r="B738" s="10" t="s">
        <v>1015</v>
      </c>
      <c r="C738" s="11" t="s">
        <v>1079</v>
      </c>
      <c r="D738" s="9"/>
      <c r="E738" s="9">
        <v>120</v>
      </c>
      <c r="F738" s="10" t="s">
        <v>1066</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1.5" hidden="1" x14ac:dyDescent="0.25">
      <c r="A739" s="12">
        <v>722</v>
      </c>
      <c r="B739" s="10" t="s">
        <v>1015</v>
      </c>
      <c r="C739" s="11" t="s">
        <v>1079</v>
      </c>
      <c r="D739" s="9"/>
      <c r="E739" s="9">
        <v>120</v>
      </c>
      <c r="F739" s="10" t="s">
        <v>1066</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1.5" hidden="1" x14ac:dyDescent="0.25">
      <c r="A740" s="12">
        <v>723</v>
      </c>
      <c r="B740" s="10" t="s">
        <v>1015</v>
      </c>
      <c r="C740" s="11" t="s">
        <v>1079</v>
      </c>
      <c r="D740" s="9"/>
      <c r="E740" s="9">
        <v>120</v>
      </c>
      <c r="F740" s="10" t="s">
        <v>1066</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1.5" hidden="1" x14ac:dyDescent="0.25">
      <c r="A741" s="12">
        <v>724</v>
      </c>
      <c r="B741" s="10" t="s">
        <v>1015</v>
      </c>
      <c r="C741" s="11" t="s">
        <v>1079</v>
      </c>
      <c r="D741" s="9"/>
      <c r="E741" s="9">
        <v>120</v>
      </c>
      <c r="F741" s="10" t="s">
        <v>1066</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1.5" hidden="1" x14ac:dyDescent="0.25">
      <c r="A742" s="12">
        <v>725</v>
      </c>
      <c r="B742" s="10" t="s">
        <v>1015</v>
      </c>
      <c r="C742" s="11" t="s">
        <v>1079</v>
      </c>
      <c r="D742" s="9"/>
      <c r="E742" s="9">
        <v>120</v>
      </c>
      <c r="F742" s="10" t="s">
        <v>1066</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1.5" hidden="1" x14ac:dyDescent="0.25">
      <c r="A743" s="12">
        <v>726</v>
      </c>
      <c r="B743" s="10" t="s">
        <v>1015</v>
      </c>
      <c r="C743" s="11" t="s">
        <v>1079</v>
      </c>
      <c r="D743" s="9"/>
      <c r="E743" s="9">
        <v>120</v>
      </c>
      <c r="F743" s="10" t="s">
        <v>1066</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1.5" hidden="1" x14ac:dyDescent="0.25">
      <c r="A744" s="12">
        <v>727</v>
      </c>
      <c r="B744" s="10" t="s">
        <v>1015</v>
      </c>
      <c r="C744" s="11" t="s">
        <v>1079</v>
      </c>
      <c r="D744" s="9"/>
      <c r="E744" s="9">
        <v>120</v>
      </c>
      <c r="F744" s="10" t="s">
        <v>1066</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1.5" hidden="1" x14ac:dyDescent="0.25">
      <c r="A745" s="12">
        <v>728</v>
      </c>
      <c r="B745" s="10" t="s">
        <v>1015</v>
      </c>
      <c r="C745" s="11" t="s">
        <v>1079</v>
      </c>
      <c r="D745" s="9"/>
      <c r="E745" s="9">
        <v>120</v>
      </c>
      <c r="F745" s="10" t="s">
        <v>1066</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1.5" hidden="1" x14ac:dyDescent="0.25">
      <c r="A746" s="12">
        <v>729</v>
      </c>
      <c r="B746" s="10" t="s">
        <v>1015</v>
      </c>
      <c r="C746" s="11" t="s">
        <v>1079</v>
      </c>
      <c r="D746" s="9"/>
      <c r="E746" s="9">
        <v>120</v>
      </c>
      <c r="F746" s="10" t="s">
        <v>1066</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1.5" hidden="1" x14ac:dyDescent="0.25">
      <c r="A747" s="12">
        <v>730</v>
      </c>
      <c r="B747" s="10" t="s">
        <v>1015</v>
      </c>
      <c r="C747" s="11" t="s">
        <v>1079</v>
      </c>
      <c r="D747" s="9"/>
      <c r="E747" s="9">
        <v>120</v>
      </c>
      <c r="F747" s="10" t="s">
        <v>1066</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1.5" hidden="1" x14ac:dyDescent="0.25">
      <c r="A748" s="12">
        <v>731</v>
      </c>
      <c r="B748" s="10" t="s">
        <v>1015</v>
      </c>
      <c r="C748" s="11" t="s">
        <v>1079</v>
      </c>
      <c r="D748" s="9"/>
      <c r="E748" s="9">
        <v>120</v>
      </c>
      <c r="F748" s="10" t="s">
        <v>1066</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1.5" hidden="1" x14ac:dyDescent="0.25">
      <c r="A749" s="12">
        <v>732</v>
      </c>
      <c r="B749" s="10" t="s">
        <v>1015</v>
      </c>
      <c r="C749" s="11" t="s">
        <v>1079</v>
      </c>
      <c r="D749" s="9"/>
      <c r="E749" s="9">
        <v>120</v>
      </c>
      <c r="F749" s="10" t="s">
        <v>1066</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1.5" hidden="1" x14ac:dyDescent="0.25">
      <c r="A750" s="12">
        <v>733</v>
      </c>
      <c r="B750" s="10" t="s">
        <v>1015</v>
      </c>
      <c r="C750" s="11" t="s">
        <v>1079</v>
      </c>
      <c r="D750" s="9"/>
      <c r="E750" s="9">
        <v>120</v>
      </c>
      <c r="F750" s="10" t="s">
        <v>1066</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1.5" hidden="1" x14ac:dyDescent="0.25">
      <c r="A751" s="12">
        <v>734</v>
      </c>
      <c r="B751" s="10" t="s">
        <v>1015</v>
      </c>
      <c r="C751" s="11" t="s">
        <v>1079</v>
      </c>
      <c r="D751" s="9"/>
      <c r="E751" s="9">
        <v>120</v>
      </c>
      <c r="F751" s="10" t="s">
        <v>1066</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1.5" hidden="1" x14ac:dyDescent="0.25">
      <c r="A752" s="12">
        <v>735</v>
      </c>
      <c r="B752" s="10" t="s">
        <v>1015</v>
      </c>
      <c r="C752" s="11" t="s">
        <v>1079</v>
      </c>
      <c r="D752" s="9"/>
      <c r="E752" s="9">
        <v>120</v>
      </c>
      <c r="F752" s="10" t="s">
        <v>1066</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1.5" hidden="1" x14ac:dyDescent="0.25">
      <c r="A753" s="12">
        <v>736</v>
      </c>
      <c r="B753" s="10" t="s">
        <v>1015</v>
      </c>
      <c r="C753" s="11" t="s">
        <v>584</v>
      </c>
      <c r="D753" s="9"/>
      <c r="E753" s="9">
        <v>140</v>
      </c>
      <c r="F753" s="10" t="s">
        <v>1066</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1.5" hidden="1" x14ac:dyDescent="0.25">
      <c r="A754" s="12">
        <v>737</v>
      </c>
      <c r="B754" s="10" t="s">
        <v>1015</v>
      </c>
      <c r="C754" s="11" t="s">
        <v>584</v>
      </c>
      <c r="D754" s="9"/>
      <c r="E754" s="9">
        <v>140</v>
      </c>
      <c r="F754" s="10" t="s">
        <v>1066</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1.5" hidden="1" x14ac:dyDescent="0.25">
      <c r="A755" s="12">
        <v>738</v>
      </c>
      <c r="B755" s="10" t="s">
        <v>1015</v>
      </c>
      <c r="C755" s="11" t="s">
        <v>584</v>
      </c>
      <c r="D755" s="9"/>
      <c r="E755" s="9">
        <v>140</v>
      </c>
      <c r="F755" s="10" t="s">
        <v>1066</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1.5" hidden="1" x14ac:dyDescent="0.25">
      <c r="A756" s="12">
        <v>739</v>
      </c>
      <c r="B756" s="10" t="s">
        <v>1015</v>
      </c>
      <c r="C756" s="11" t="s">
        <v>584</v>
      </c>
      <c r="D756" s="9"/>
      <c r="E756" s="9">
        <v>140</v>
      </c>
      <c r="F756" s="10" t="s">
        <v>1066</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1.5" hidden="1" x14ac:dyDescent="0.25">
      <c r="A757" s="12">
        <v>740</v>
      </c>
      <c r="B757" s="10" t="s">
        <v>1015</v>
      </c>
      <c r="C757" s="11" t="s">
        <v>584</v>
      </c>
      <c r="D757" s="9"/>
      <c r="E757" s="9">
        <v>140</v>
      </c>
      <c r="F757" s="10" t="s">
        <v>1066</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1.5" hidden="1" x14ac:dyDescent="0.25">
      <c r="A758" s="12">
        <v>741</v>
      </c>
      <c r="B758" s="10" t="s">
        <v>1015</v>
      </c>
      <c r="C758" s="11" t="s">
        <v>584</v>
      </c>
      <c r="D758" s="9"/>
      <c r="E758" s="9">
        <v>140</v>
      </c>
      <c r="F758" s="10" t="s">
        <v>1066</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1.5" hidden="1" x14ac:dyDescent="0.25">
      <c r="A759" s="12">
        <v>742</v>
      </c>
      <c r="B759" s="10" t="s">
        <v>1015</v>
      </c>
      <c r="C759" s="11" t="s">
        <v>584</v>
      </c>
      <c r="D759" s="9"/>
      <c r="E759" s="9">
        <v>140</v>
      </c>
      <c r="F759" s="10" t="s">
        <v>1066</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1.5" hidden="1" x14ac:dyDescent="0.25">
      <c r="A760" s="12">
        <v>743</v>
      </c>
      <c r="B760" s="10" t="s">
        <v>1015</v>
      </c>
      <c r="C760" s="11" t="s">
        <v>584</v>
      </c>
      <c r="D760" s="9"/>
      <c r="E760" s="9">
        <v>140</v>
      </c>
      <c r="F760" s="10" t="s">
        <v>1066</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1.5" hidden="1" x14ac:dyDescent="0.25">
      <c r="A761" s="12">
        <v>744</v>
      </c>
      <c r="B761" s="10" t="s">
        <v>1015</v>
      </c>
      <c r="C761" s="11" t="s">
        <v>584</v>
      </c>
      <c r="D761" s="9"/>
      <c r="E761" s="9">
        <v>140</v>
      </c>
      <c r="F761" s="10" t="s">
        <v>1066</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1.5" hidden="1" x14ac:dyDescent="0.25">
      <c r="A762" s="12">
        <v>745</v>
      </c>
      <c r="B762" s="10" t="s">
        <v>1015</v>
      </c>
      <c r="C762" s="11" t="s">
        <v>584</v>
      </c>
      <c r="D762" s="9"/>
      <c r="E762" s="9">
        <v>140</v>
      </c>
      <c r="F762" s="10" t="s">
        <v>1066</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1.5" hidden="1" x14ac:dyDescent="0.25">
      <c r="A763" s="12">
        <v>746</v>
      </c>
      <c r="B763" s="10" t="s">
        <v>1015</v>
      </c>
      <c r="C763" s="11" t="s">
        <v>584</v>
      </c>
      <c r="D763" s="9"/>
      <c r="E763" s="9">
        <v>140</v>
      </c>
      <c r="F763" s="10" t="s">
        <v>1066</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1.5" hidden="1" x14ac:dyDescent="0.25">
      <c r="A764" s="12">
        <v>747</v>
      </c>
      <c r="B764" s="10" t="s">
        <v>1015</v>
      </c>
      <c r="C764" s="11" t="s">
        <v>584</v>
      </c>
      <c r="D764" s="9"/>
      <c r="E764" s="9">
        <v>140</v>
      </c>
      <c r="F764" s="10" t="s">
        <v>1066</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1.5" hidden="1" x14ac:dyDescent="0.25">
      <c r="A765" s="12">
        <v>748</v>
      </c>
      <c r="B765" s="10" t="s">
        <v>1015</v>
      </c>
      <c r="C765" s="11" t="s">
        <v>584</v>
      </c>
      <c r="D765" s="9"/>
      <c r="E765" s="9">
        <v>140</v>
      </c>
      <c r="F765" s="10" t="s">
        <v>1066</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1.5" hidden="1" x14ac:dyDescent="0.25">
      <c r="A766" s="12">
        <v>749</v>
      </c>
      <c r="B766" s="10" t="s">
        <v>1015</v>
      </c>
      <c r="C766" s="11" t="s">
        <v>584</v>
      </c>
      <c r="D766" s="9"/>
      <c r="E766" s="9">
        <v>140</v>
      </c>
      <c r="F766" s="10" t="s">
        <v>1066</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1.5" hidden="1" x14ac:dyDescent="0.25">
      <c r="A767" s="12">
        <v>750</v>
      </c>
      <c r="B767" s="10" t="s">
        <v>1015</v>
      </c>
      <c r="C767" s="11" t="s">
        <v>584</v>
      </c>
      <c r="D767" s="9"/>
      <c r="E767" s="9">
        <v>140</v>
      </c>
      <c r="F767" s="10" t="s">
        <v>1066</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1.5" hidden="1" x14ac:dyDescent="0.25">
      <c r="A768" s="12">
        <v>751</v>
      </c>
      <c r="B768" s="10" t="s">
        <v>1015</v>
      </c>
      <c r="C768" s="11" t="s">
        <v>1080</v>
      </c>
      <c r="D768" s="9"/>
      <c r="E768" s="9">
        <v>148</v>
      </c>
      <c r="F768" s="10" t="s">
        <v>1066</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1.5" hidden="1" x14ac:dyDescent="0.25">
      <c r="A769" s="12">
        <v>752</v>
      </c>
      <c r="B769" s="10" t="s">
        <v>1015</v>
      </c>
      <c r="C769" s="11" t="s">
        <v>1080</v>
      </c>
      <c r="D769" s="9"/>
      <c r="E769" s="9">
        <v>148</v>
      </c>
      <c r="F769" s="10" t="s">
        <v>1066</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1.5" hidden="1" x14ac:dyDescent="0.25">
      <c r="A770" s="12">
        <v>753</v>
      </c>
      <c r="B770" s="10" t="s">
        <v>1015</v>
      </c>
      <c r="C770" s="11" t="s">
        <v>1080</v>
      </c>
      <c r="D770" s="9"/>
      <c r="E770" s="9">
        <v>148</v>
      </c>
      <c r="F770" s="10" t="s">
        <v>1066</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1.5" hidden="1" x14ac:dyDescent="0.25">
      <c r="A771" s="12">
        <v>754</v>
      </c>
      <c r="B771" s="10" t="s">
        <v>1015</v>
      </c>
      <c r="C771" s="11" t="s">
        <v>1080</v>
      </c>
      <c r="D771" s="9"/>
      <c r="E771" s="9">
        <v>148</v>
      </c>
      <c r="F771" s="10" t="s">
        <v>1066</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1.5" hidden="1" x14ac:dyDescent="0.25">
      <c r="A772" s="12">
        <v>755</v>
      </c>
      <c r="B772" s="10" t="s">
        <v>1015</v>
      </c>
      <c r="C772" s="11" t="s">
        <v>1080</v>
      </c>
      <c r="D772" s="9"/>
      <c r="E772" s="9">
        <v>148</v>
      </c>
      <c r="F772" s="10" t="s">
        <v>1066</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1.5" hidden="1" x14ac:dyDescent="0.25">
      <c r="A773" s="12">
        <v>756</v>
      </c>
      <c r="B773" s="10" t="s">
        <v>1015</v>
      </c>
      <c r="C773" s="11" t="s">
        <v>1080</v>
      </c>
      <c r="D773" s="9"/>
      <c r="E773" s="9">
        <v>148</v>
      </c>
      <c r="F773" s="10" t="s">
        <v>1066</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1.5" hidden="1" x14ac:dyDescent="0.25">
      <c r="A774" s="12">
        <v>757</v>
      </c>
      <c r="B774" s="10" t="s">
        <v>1015</v>
      </c>
      <c r="C774" s="11" t="s">
        <v>1080</v>
      </c>
      <c r="D774" s="9"/>
      <c r="E774" s="9">
        <v>148</v>
      </c>
      <c r="F774" s="10" t="s">
        <v>1066</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1.5" hidden="1" x14ac:dyDescent="0.25">
      <c r="A775" s="12">
        <v>758</v>
      </c>
      <c r="B775" s="10" t="s">
        <v>1015</v>
      </c>
      <c r="C775" s="11" t="s">
        <v>1080</v>
      </c>
      <c r="D775" s="9"/>
      <c r="E775" s="9">
        <v>148</v>
      </c>
      <c r="F775" s="10" t="s">
        <v>1066</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1.5" hidden="1" x14ac:dyDescent="0.25">
      <c r="A776" s="12">
        <v>759</v>
      </c>
      <c r="B776" s="10" t="s">
        <v>1015</v>
      </c>
      <c r="C776" s="11" t="s">
        <v>1080</v>
      </c>
      <c r="D776" s="9"/>
      <c r="E776" s="9">
        <v>148</v>
      </c>
      <c r="F776" s="10" t="s">
        <v>1066</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1.5" hidden="1" x14ac:dyDescent="0.25">
      <c r="A777" s="12">
        <v>760</v>
      </c>
      <c r="B777" s="10" t="s">
        <v>1015</v>
      </c>
      <c r="C777" s="11" t="s">
        <v>1080</v>
      </c>
      <c r="D777" s="9"/>
      <c r="E777" s="9">
        <v>148</v>
      </c>
      <c r="F777" s="10" t="s">
        <v>1066</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1.5" hidden="1" x14ac:dyDescent="0.25">
      <c r="A778" s="12">
        <v>761</v>
      </c>
      <c r="B778" s="10" t="s">
        <v>1015</v>
      </c>
      <c r="C778" s="11" t="s">
        <v>1080</v>
      </c>
      <c r="D778" s="9"/>
      <c r="E778" s="9">
        <v>148</v>
      </c>
      <c r="F778" s="10" t="s">
        <v>1066</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1.5" hidden="1" x14ac:dyDescent="0.25">
      <c r="A779" s="12">
        <v>762</v>
      </c>
      <c r="B779" s="10" t="s">
        <v>1015</v>
      </c>
      <c r="C779" s="11" t="s">
        <v>1080</v>
      </c>
      <c r="D779" s="9"/>
      <c r="E779" s="9">
        <v>148</v>
      </c>
      <c r="F779" s="10" t="s">
        <v>1066</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1.5" hidden="1" x14ac:dyDescent="0.25">
      <c r="A780" s="12">
        <v>763</v>
      </c>
      <c r="B780" s="10" t="s">
        <v>1015</v>
      </c>
      <c r="C780" s="11" t="s">
        <v>1080</v>
      </c>
      <c r="D780" s="9"/>
      <c r="E780" s="9">
        <v>148</v>
      </c>
      <c r="F780" s="10" t="s">
        <v>1066</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1.5" hidden="1" x14ac:dyDescent="0.25">
      <c r="A781" s="12">
        <v>764</v>
      </c>
      <c r="B781" s="10" t="s">
        <v>1015</v>
      </c>
      <c r="C781" s="11" t="s">
        <v>1080</v>
      </c>
      <c r="D781" s="9"/>
      <c r="E781" s="9">
        <v>148</v>
      </c>
      <c r="F781" s="10" t="s">
        <v>1066</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1.5" hidden="1" x14ac:dyDescent="0.25">
      <c r="A782" s="12">
        <v>765</v>
      </c>
      <c r="B782" s="10" t="s">
        <v>1015</v>
      </c>
      <c r="C782" s="11" t="s">
        <v>1080</v>
      </c>
      <c r="D782" s="9"/>
      <c r="E782" s="9">
        <v>148</v>
      </c>
      <c r="F782" s="10" t="s">
        <v>1066</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1.5" hidden="1" x14ac:dyDescent="0.25">
      <c r="A783" s="12">
        <v>766</v>
      </c>
      <c r="B783" s="10" t="s">
        <v>1015</v>
      </c>
      <c r="C783" s="11" t="s">
        <v>586</v>
      </c>
      <c r="D783" s="9"/>
      <c r="E783" s="9">
        <v>178</v>
      </c>
      <c r="F783" s="10" t="s">
        <v>1066</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1.5" hidden="1" x14ac:dyDescent="0.25">
      <c r="A784" s="12">
        <v>767</v>
      </c>
      <c r="B784" s="10" t="s">
        <v>1015</v>
      </c>
      <c r="C784" s="11" t="s">
        <v>586</v>
      </c>
      <c r="D784" s="9"/>
      <c r="E784" s="9">
        <v>178</v>
      </c>
      <c r="F784" s="10" t="s">
        <v>1066</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1.5" hidden="1" x14ac:dyDescent="0.25">
      <c r="A785" s="12">
        <v>768</v>
      </c>
      <c r="B785" s="10" t="s">
        <v>1015</v>
      </c>
      <c r="C785" s="11" t="s">
        <v>586</v>
      </c>
      <c r="D785" s="9"/>
      <c r="E785" s="9">
        <v>178</v>
      </c>
      <c r="F785" s="10" t="s">
        <v>1066</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1.5" hidden="1" x14ac:dyDescent="0.25">
      <c r="A786" s="12">
        <v>769</v>
      </c>
      <c r="B786" s="10" t="s">
        <v>1015</v>
      </c>
      <c r="C786" s="11" t="s">
        <v>586</v>
      </c>
      <c r="D786" s="9"/>
      <c r="E786" s="9">
        <v>178</v>
      </c>
      <c r="F786" s="10" t="s">
        <v>1066</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1.5" hidden="1" x14ac:dyDescent="0.25">
      <c r="A787" s="12">
        <v>770</v>
      </c>
      <c r="B787" s="10" t="s">
        <v>1015</v>
      </c>
      <c r="C787" s="11" t="s">
        <v>586</v>
      </c>
      <c r="D787" s="9"/>
      <c r="E787" s="9">
        <v>178</v>
      </c>
      <c r="F787" s="10" t="s">
        <v>1066</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1.5" hidden="1" x14ac:dyDescent="0.25">
      <c r="A788" s="12">
        <v>771</v>
      </c>
      <c r="B788" s="10" t="s">
        <v>1015</v>
      </c>
      <c r="C788" s="11" t="s">
        <v>586</v>
      </c>
      <c r="D788" s="9"/>
      <c r="E788" s="9">
        <v>178</v>
      </c>
      <c r="F788" s="10" t="s">
        <v>1066</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1.5" hidden="1" x14ac:dyDescent="0.25">
      <c r="A789" s="12">
        <v>772</v>
      </c>
      <c r="B789" s="10" t="s">
        <v>1015</v>
      </c>
      <c r="C789" s="11" t="s">
        <v>586</v>
      </c>
      <c r="D789" s="9"/>
      <c r="E789" s="9">
        <v>178</v>
      </c>
      <c r="F789" s="10" t="s">
        <v>1066</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1.5" hidden="1" x14ac:dyDescent="0.25">
      <c r="A790" s="12">
        <v>773</v>
      </c>
      <c r="B790" s="10" t="s">
        <v>1015</v>
      </c>
      <c r="C790" s="11" t="s">
        <v>586</v>
      </c>
      <c r="D790" s="9"/>
      <c r="E790" s="9">
        <v>178</v>
      </c>
      <c r="F790" s="10" t="s">
        <v>1066</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1.5" hidden="1" x14ac:dyDescent="0.25">
      <c r="A791" s="12">
        <v>774</v>
      </c>
      <c r="B791" s="10" t="s">
        <v>1015</v>
      </c>
      <c r="C791" s="11" t="s">
        <v>586</v>
      </c>
      <c r="D791" s="9"/>
      <c r="E791" s="9">
        <v>178</v>
      </c>
      <c r="F791" s="10" t="s">
        <v>1066</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1.5" hidden="1" x14ac:dyDescent="0.25">
      <c r="A792" s="12">
        <v>775</v>
      </c>
      <c r="B792" s="10" t="s">
        <v>1015</v>
      </c>
      <c r="C792" s="11" t="s">
        <v>586</v>
      </c>
      <c r="D792" s="9"/>
      <c r="E792" s="9">
        <v>178</v>
      </c>
      <c r="F792" s="10" t="s">
        <v>1066</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1.5" hidden="1" x14ac:dyDescent="0.25">
      <c r="A793" s="12">
        <v>776</v>
      </c>
      <c r="B793" s="10" t="s">
        <v>1015</v>
      </c>
      <c r="C793" s="11" t="s">
        <v>586</v>
      </c>
      <c r="D793" s="9"/>
      <c r="E793" s="9">
        <v>178</v>
      </c>
      <c r="F793" s="10" t="s">
        <v>1066</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1.5" hidden="1" x14ac:dyDescent="0.25">
      <c r="A794" s="12">
        <v>777</v>
      </c>
      <c r="B794" s="10" t="s">
        <v>1015</v>
      </c>
      <c r="C794" s="11" t="s">
        <v>586</v>
      </c>
      <c r="D794" s="9"/>
      <c r="E794" s="9">
        <v>178</v>
      </c>
      <c r="F794" s="10" t="s">
        <v>1066</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1.5" hidden="1" x14ac:dyDescent="0.25">
      <c r="A795" s="12">
        <v>778</v>
      </c>
      <c r="B795" s="10" t="s">
        <v>1015</v>
      </c>
      <c r="C795" s="11" t="s">
        <v>586</v>
      </c>
      <c r="D795" s="9"/>
      <c r="E795" s="9">
        <v>178</v>
      </c>
      <c r="F795" s="10" t="s">
        <v>1066</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1.5" hidden="1" x14ac:dyDescent="0.25">
      <c r="A796" s="12">
        <v>779</v>
      </c>
      <c r="B796" s="10" t="s">
        <v>1015</v>
      </c>
      <c r="C796" s="11" t="s">
        <v>586</v>
      </c>
      <c r="D796" s="9"/>
      <c r="E796" s="9">
        <v>178</v>
      </c>
      <c r="F796" s="10" t="s">
        <v>1066</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1.5" hidden="1" x14ac:dyDescent="0.25">
      <c r="A797" s="12">
        <v>780</v>
      </c>
      <c r="B797" s="10" t="s">
        <v>1015</v>
      </c>
      <c r="C797" s="11" t="s">
        <v>586</v>
      </c>
      <c r="D797" s="9"/>
      <c r="E797" s="9">
        <v>178</v>
      </c>
      <c r="F797" s="10" t="s">
        <v>1066</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1.5" hidden="1" x14ac:dyDescent="0.25">
      <c r="A798" s="12">
        <v>781</v>
      </c>
      <c r="B798" s="10" t="s">
        <v>1015</v>
      </c>
      <c r="C798" s="11" t="s">
        <v>1081</v>
      </c>
      <c r="D798" s="9"/>
      <c r="E798" s="9">
        <v>180</v>
      </c>
      <c r="F798" s="10" t="s">
        <v>1066</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1.5" hidden="1" x14ac:dyDescent="0.25">
      <c r="A799" s="12">
        <v>782</v>
      </c>
      <c r="B799" s="10" t="s">
        <v>1015</v>
      </c>
      <c r="C799" s="11" t="s">
        <v>1081</v>
      </c>
      <c r="D799" s="9"/>
      <c r="E799" s="9">
        <v>180</v>
      </c>
      <c r="F799" s="10" t="s">
        <v>1066</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1.5" hidden="1" x14ac:dyDescent="0.25">
      <c r="A800" s="12">
        <v>783</v>
      </c>
      <c r="B800" s="10" t="s">
        <v>1015</v>
      </c>
      <c r="C800" s="11" t="s">
        <v>1081</v>
      </c>
      <c r="D800" s="9"/>
      <c r="E800" s="9">
        <v>180</v>
      </c>
      <c r="F800" s="10" t="s">
        <v>1066</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1.5" hidden="1" x14ac:dyDescent="0.25">
      <c r="A801" s="12">
        <v>784</v>
      </c>
      <c r="B801" s="10" t="s">
        <v>1015</v>
      </c>
      <c r="C801" s="11" t="s">
        <v>1081</v>
      </c>
      <c r="D801" s="9"/>
      <c r="E801" s="9">
        <v>180</v>
      </c>
      <c r="F801" s="10" t="s">
        <v>1066</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1.5" hidden="1" x14ac:dyDescent="0.25">
      <c r="A802" s="12">
        <v>785</v>
      </c>
      <c r="B802" s="10" t="s">
        <v>1015</v>
      </c>
      <c r="C802" s="11" t="s">
        <v>1081</v>
      </c>
      <c r="D802" s="9"/>
      <c r="E802" s="9">
        <v>180</v>
      </c>
      <c r="F802" s="10" t="s">
        <v>1066</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1.5" hidden="1" x14ac:dyDescent="0.25">
      <c r="A803" s="12">
        <v>786</v>
      </c>
      <c r="B803" s="10" t="s">
        <v>1015</v>
      </c>
      <c r="C803" s="11" t="s">
        <v>1081</v>
      </c>
      <c r="D803" s="9"/>
      <c r="E803" s="9">
        <v>180</v>
      </c>
      <c r="F803" s="10" t="s">
        <v>1066</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1.5" hidden="1" x14ac:dyDescent="0.25">
      <c r="A804" s="12">
        <v>787</v>
      </c>
      <c r="B804" s="10" t="s">
        <v>1015</v>
      </c>
      <c r="C804" s="11" t="s">
        <v>1081</v>
      </c>
      <c r="D804" s="9"/>
      <c r="E804" s="9">
        <v>180</v>
      </c>
      <c r="F804" s="10" t="s">
        <v>1066</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1.5" hidden="1" x14ac:dyDescent="0.25">
      <c r="A805" s="12">
        <v>788</v>
      </c>
      <c r="B805" s="10" t="s">
        <v>1015</v>
      </c>
      <c r="C805" s="11" t="s">
        <v>1081</v>
      </c>
      <c r="D805" s="9"/>
      <c r="E805" s="9">
        <v>180</v>
      </c>
      <c r="F805" s="10" t="s">
        <v>1066</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1.5" hidden="1" x14ac:dyDescent="0.25">
      <c r="A806" s="12">
        <v>789</v>
      </c>
      <c r="B806" s="10" t="s">
        <v>1015</v>
      </c>
      <c r="C806" s="11" t="s">
        <v>1081</v>
      </c>
      <c r="D806" s="9"/>
      <c r="E806" s="9">
        <v>180</v>
      </c>
      <c r="F806" s="10" t="s">
        <v>1066</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1.5" hidden="1" x14ac:dyDescent="0.25">
      <c r="A807" s="12">
        <v>790</v>
      </c>
      <c r="B807" s="10" t="s">
        <v>1015</v>
      </c>
      <c r="C807" s="11" t="s">
        <v>1081</v>
      </c>
      <c r="D807" s="9"/>
      <c r="E807" s="9">
        <v>180</v>
      </c>
      <c r="F807" s="10" t="s">
        <v>1066</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1.5" hidden="1" x14ac:dyDescent="0.25">
      <c r="A808" s="12">
        <v>791</v>
      </c>
      <c r="B808" s="10" t="s">
        <v>1015</v>
      </c>
      <c r="C808" s="11" t="s">
        <v>1081</v>
      </c>
      <c r="D808" s="9"/>
      <c r="E808" s="9">
        <v>180</v>
      </c>
      <c r="F808" s="10" t="s">
        <v>1066</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1.5" hidden="1" x14ac:dyDescent="0.25">
      <c r="A809" s="12">
        <v>792</v>
      </c>
      <c r="B809" s="10" t="s">
        <v>1015</v>
      </c>
      <c r="C809" s="11" t="s">
        <v>1081</v>
      </c>
      <c r="D809" s="9"/>
      <c r="E809" s="9">
        <v>180</v>
      </c>
      <c r="F809" s="10" t="s">
        <v>1066</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1.5" hidden="1" x14ac:dyDescent="0.25">
      <c r="A810" s="12">
        <v>793</v>
      </c>
      <c r="B810" s="10" t="s">
        <v>1015</v>
      </c>
      <c r="C810" s="11" t="s">
        <v>1081</v>
      </c>
      <c r="D810" s="9"/>
      <c r="E810" s="9">
        <v>180</v>
      </c>
      <c r="F810" s="10" t="s">
        <v>1066</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1.5" hidden="1" x14ac:dyDescent="0.25">
      <c r="A811" s="12">
        <v>794</v>
      </c>
      <c r="B811" s="10" t="s">
        <v>1015</v>
      </c>
      <c r="C811" s="11" t="s">
        <v>1081</v>
      </c>
      <c r="D811" s="9"/>
      <c r="E811" s="9">
        <v>180</v>
      </c>
      <c r="F811" s="10" t="s">
        <v>1066</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1.5" hidden="1" x14ac:dyDescent="0.25">
      <c r="A812" s="12">
        <v>795</v>
      </c>
      <c r="B812" s="10" t="s">
        <v>1015</v>
      </c>
      <c r="C812" s="11" t="s">
        <v>1081</v>
      </c>
      <c r="D812" s="9"/>
      <c r="E812" s="9">
        <v>180</v>
      </c>
      <c r="F812" s="10" t="s">
        <v>1066</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1.5" hidden="1" x14ac:dyDescent="0.25">
      <c r="A813" s="12">
        <v>796</v>
      </c>
      <c r="B813" s="10" t="s">
        <v>1015</v>
      </c>
      <c r="C813" s="11" t="s">
        <v>1082</v>
      </c>
      <c r="D813" s="9"/>
      <c r="E813" s="9">
        <v>226</v>
      </c>
      <c r="F813" s="10" t="s">
        <v>1066</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1.5" hidden="1" x14ac:dyDescent="0.25">
      <c r="A814" s="12">
        <v>797</v>
      </c>
      <c r="B814" s="10" t="s">
        <v>1015</v>
      </c>
      <c r="C814" s="11" t="s">
        <v>1082</v>
      </c>
      <c r="D814" s="9"/>
      <c r="E814" s="9">
        <v>226</v>
      </c>
      <c r="F814" s="10" t="s">
        <v>1066</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1.5" hidden="1" x14ac:dyDescent="0.25">
      <c r="A815" s="12">
        <v>798</v>
      </c>
      <c r="B815" s="10" t="s">
        <v>1015</v>
      </c>
      <c r="C815" s="11" t="s">
        <v>1082</v>
      </c>
      <c r="D815" s="9"/>
      <c r="E815" s="9">
        <v>226</v>
      </c>
      <c r="F815" s="10" t="s">
        <v>1066</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1.5" hidden="1" x14ac:dyDescent="0.25">
      <c r="A816" s="12">
        <v>799</v>
      </c>
      <c r="B816" s="10" t="s">
        <v>1015</v>
      </c>
      <c r="C816" s="11" t="s">
        <v>1082</v>
      </c>
      <c r="D816" s="9"/>
      <c r="E816" s="9">
        <v>226</v>
      </c>
      <c r="F816" s="10" t="s">
        <v>1066</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1.5" hidden="1" x14ac:dyDescent="0.25">
      <c r="A817" s="12">
        <v>800</v>
      </c>
      <c r="B817" s="10" t="s">
        <v>1015</v>
      </c>
      <c r="C817" s="11" t="s">
        <v>1082</v>
      </c>
      <c r="D817" s="9"/>
      <c r="E817" s="9">
        <v>226</v>
      </c>
      <c r="F817" s="10" t="s">
        <v>1066</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1.5" hidden="1" x14ac:dyDescent="0.25">
      <c r="A818" s="12">
        <v>801</v>
      </c>
      <c r="B818" s="10" t="s">
        <v>1015</v>
      </c>
      <c r="C818" s="11" t="s">
        <v>1082</v>
      </c>
      <c r="D818" s="9"/>
      <c r="E818" s="9">
        <v>226</v>
      </c>
      <c r="F818" s="10" t="s">
        <v>1066</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1.5" hidden="1" x14ac:dyDescent="0.25">
      <c r="A819" s="12">
        <v>802</v>
      </c>
      <c r="B819" s="10" t="s">
        <v>1015</v>
      </c>
      <c r="C819" s="11" t="s">
        <v>1082</v>
      </c>
      <c r="D819" s="9"/>
      <c r="E819" s="9">
        <v>226</v>
      </c>
      <c r="F819" s="10" t="s">
        <v>1066</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1.5" hidden="1" x14ac:dyDescent="0.25">
      <c r="A820" s="12">
        <v>803</v>
      </c>
      <c r="B820" s="10" t="s">
        <v>1015</v>
      </c>
      <c r="C820" s="11" t="s">
        <v>1082</v>
      </c>
      <c r="D820" s="9"/>
      <c r="E820" s="9">
        <v>226</v>
      </c>
      <c r="F820" s="10" t="s">
        <v>1066</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1.5" hidden="1" x14ac:dyDescent="0.25">
      <c r="A821" s="12">
        <v>804</v>
      </c>
      <c r="B821" s="10" t="s">
        <v>1015</v>
      </c>
      <c r="C821" s="11" t="s">
        <v>1082</v>
      </c>
      <c r="D821" s="9"/>
      <c r="E821" s="9">
        <v>226</v>
      </c>
      <c r="F821" s="10" t="s">
        <v>1066</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1.5" hidden="1" x14ac:dyDescent="0.25">
      <c r="A822" s="12">
        <v>805</v>
      </c>
      <c r="B822" s="10" t="s">
        <v>1015</v>
      </c>
      <c r="C822" s="11" t="s">
        <v>1082</v>
      </c>
      <c r="D822" s="9"/>
      <c r="E822" s="9">
        <v>226</v>
      </c>
      <c r="F822" s="10" t="s">
        <v>1066</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1.5" hidden="1" x14ac:dyDescent="0.25">
      <c r="A823" s="12">
        <v>806</v>
      </c>
      <c r="B823" s="10" t="s">
        <v>1015</v>
      </c>
      <c r="C823" s="11" t="s">
        <v>1082</v>
      </c>
      <c r="D823" s="9"/>
      <c r="E823" s="9">
        <v>226</v>
      </c>
      <c r="F823" s="10" t="s">
        <v>1066</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1.5" hidden="1" x14ac:dyDescent="0.25">
      <c r="A824" s="12">
        <v>807</v>
      </c>
      <c r="B824" s="10" t="s">
        <v>1015</v>
      </c>
      <c r="C824" s="11" t="s">
        <v>1082</v>
      </c>
      <c r="D824" s="9"/>
      <c r="E824" s="9">
        <v>226</v>
      </c>
      <c r="F824" s="10" t="s">
        <v>1066</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1.5" hidden="1" x14ac:dyDescent="0.25">
      <c r="A825" s="12">
        <v>808</v>
      </c>
      <c r="B825" s="10" t="s">
        <v>1015</v>
      </c>
      <c r="C825" s="11" t="s">
        <v>1082</v>
      </c>
      <c r="D825" s="9"/>
      <c r="E825" s="9">
        <v>226</v>
      </c>
      <c r="F825" s="10" t="s">
        <v>1066</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1.5" hidden="1" x14ac:dyDescent="0.25">
      <c r="A826" s="12">
        <v>809</v>
      </c>
      <c r="B826" s="10" t="s">
        <v>1015</v>
      </c>
      <c r="C826" s="11" t="s">
        <v>1082</v>
      </c>
      <c r="D826" s="9"/>
      <c r="E826" s="9">
        <v>226</v>
      </c>
      <c r="F826" s="10" t="s">
        <v>1066</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1.5" hidden="1" x14ac:dyDescent="0.25">
      <c r="A827" s="12">
        <v>810</v>
      </c>
      <c r="B827" s="10" t="s">
        <v>1015</v>
      </c>
      <c r="C827" s="11" t="s">
        <v>1082</v>
      </c>
      <c r="D827" s="9"/>
      <c r="E827" s="9">
        <v>226</v>
      </c>
      <c r="F827" s="10" t="s">
        <v>1066</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1.5" hidden="1" x14ac:dyDescent="0.25">
      <c r="A828" s="12">
        <v>811</v>
      </c>
      <c r="B828" s="10" t="s">
        <v>1015</v>
      </c>
      <c r="C828" s="11" t="s">
        <v>1083</v>
      </c>
      <c r="D828" s="9"/>
      <c r="E828" s="9">
        <v>266</v>
      </c>
      <c r="F828" s="10" t="s">
        <v>1066</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1.5" hidden="1" x14ac:dyDescent="0.25">
      <c r="A829" s="12">
        <v>812</v>
      </c>
      <c r="B829" s="10" t="s">
        <v>1015</v>
      </c>
      <c r="C829" s="11" t="s">
        <v>1083</v>
      </c>
      <c r="D829" s="9"/>
      <c r="E829" s="9">
        <v>266</v>
      </c>
      <c r="F829" s="10" t="s">
        <v>1066</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1.5" hidden="1" x14ac:dyDescent="0.25">
      <c r="A830" s="12">
        <v>813</v>
      </c>
      <c r="B830" s="10" t="s">
        <v>1015</v>
      </c>
      <c r="C830" s="11" t="s">
        <v>1083</v>
      </c>
      <c r="D830" s="9"/>
      <c r="E830" s="9">
        <v>266</v>
      </c>
      <c r="F830" s="10" t="s">
        <v>1066</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1.5" hidden="1" x14ac:dyDescent="0.25">
      <c r="A831" s="12">
        <v>814</v>
      </c>
      <c r="B831" s="10" t="s">
        <v>1015</v>
      </c>
      <c r="C831" s="11" t="s">
        <v>1083</v>
      </c>
      <c r="D831" s="9"/>
      <c r="E831" s="9">
        <v>266</v>
      </c>
      <c r="F831" s="10" t="s">
        <v>1066</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1.5" hidden="1" x14ac:dyDescent="0.25">
      <c r="A832" s="12">
        <v>815</v>
      </c>
      <c r="B832" s="10" t="s">
        <v>1015</v>
      </c>
      <c r="C832" s="11" t="s">
        <v>1083</v>
      </c>
      <c r="D832" s="9"/>
      <c r="E832" s="9">
        <v>266</v>
      </c>
      <c r="F832" s="10" t="s">
        <v>1066</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1.5" hidden="1" x14ac:dyDescent="0.25">
      <c r="A833" s="12">
        <v>816</v>
      </c>
      <c r="B833" s="10" t="s">
        <v>1015</v>
      </c>
      <c r="C833" s="11" t="s">
        <v>1083</v>
      </c>
      <c r="D833" s="9"/>
      <c r="E833" s="9">
        <v>266</v>
      </c>
      <c r="F833" s="10" t="s">
        <v>1066</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1.5" hidden="1" x14ac:dyDescent="0.25">
      <c r="A834" s="12">
        <v>817</v>
      </c>
      <c r="B834" s="10" t="s">
        <v>1015</v>
      </c>
      <c r="C834" s="11" t="s">
        <v>1083</v>
      </c>
      <c r="D834" s="9"/>
      <c r="E834" s="9">
        <v>266</v>
      </c>
      <c r="F834" s="10" t="s">
        <v>1066</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1.5" hidden="1" x14ac:dyDescent="0.25">
      <c r="A835" s="12">
        <v>818</v>
      </c>
      <c r="B835" s="10" t="s">
        <v>1015</v>
      </c>
      <c r="C835" s="11" t="s">
        <v>1083</v>
      </c>
      <c r="D835" s="9"/>
      <c r="E835" s="9">
        <v>266</v>
      </c>
      <c r="F835" s="10" t="s">
        <v>1066</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1.5" hidden="1" x14ac:dyDescent="0.25">
      <c r="A836" s="12">
        <v>819</v>
      </c>
      <c r="B836" s="10" t="s">
        <v>1015</v>
      </c>
      <c r="C836" s="11" t="s">
        <v>1083</v>
      </c>
      <c r="D836" s="9"/>
      <c r="E836" s="9">
        <v>266</v>
      </c>
      <c r="F836" s="10" t="s">
        <v>1066</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1.5" hidden="1" x14ac:dyDescent="0.25">
      <c r="A837" s="12">
        <v>820</v>
      </c>
      <c r="B837" s="10" t="s">
        <v>1015</v>
      </c>
      <c r="C837" s="11" t="s">
        <v>1083</v>
      </c>
      <c r="D837" s="9"/>
      <c r="E837" s="9">
        <v>266</v>
      </c>
      <c r="F837" s="10" t="s">
        <v>1066</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1.5" hidden="1" x14ac:dyDescent="0.25">
      <c r="A838" s="12">
        <v>821</v>
      </c>
      <c r="B838" s="10" t="s">
        <v>1015</v>
      </c>
      <c r="C838" s="11" t="s">
        <v>1083</v>
      </c>
      <c r="D838" s="9"/>
      <c r="E838" s="9">
        <v>266</v>
      </c>
      <c r="F838" s="10" t="s">
        <v>1066</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1.5" hidden="1" x14ac:dyDescent="0.25">
      <c r="A839" s="12">
        <v>822</v>
      </c>
      <c r="B839" s="10" t="s">
        <v>1015</v>
      </c>
      <c r="C839" s="11" t="s">
        <v>1083</v>
      </c>
      <c r="D839" s="9"/>
      <c r="E839" s="9">
        <v>266</v>
      </c>
      <c r="F839" s="10" t="s">
        <v>1066</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1.5" hidden="1" x14ac:dyDescent="0.25">
      <c r="A840" s="12">
        <v>823</v>
      </c>
      <c r="B840" s="10" t="s">
        <v>1015</v>
      </c>
      <c r="C840" s="11" t="s">
        <v>1083</v>
      </c>
      <c r="D840" s="9"/>
      <c r="E840" s="9">
        <v>266</v>
      </c>
      <c r="F840" s="10" t="s">
        <v>1066</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1.5" hidden="1" x14ac:dyDescent="0.25">
      <c r="A841" s="12">
        <v>824</v>
      </c>
      <c r="B841" s="10" t="s">
        <v>1015</v>
      </c>
      <c r="C841" s="11" t="s">
        <v>1083</v>
      </c>
      <c r="D841" s="9"/>
      <c r="E841" s="9">
        <v>266</v>
      </c>
      <c r="F841" s="10" t="s">
        <v>1066</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1.5" hidden="1" x14ac:dyDescent="0.25">
      <c r="A842" s="12">
        <v>825</v>
      </c>
      <c r="B842" s="10" t="s">
        <v>1015</v>
      </c>
      <c r="C842" s="11" t="s">
        <v>1083</v>
      </c>
      <c r="D842" s="9"/>
      <c r="E842" s="9">
        <v>266</v>
      </c>
      <c r="F842" s="10" t="s">
        <v>1066</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1.5" hidden="1" x14ac:dyDescent="0.25">
      <c r="A843" s="12">
        <v>826</v>
      </c>
      <c r="B843" s="10" t="s">
        <v>1015</v>
      </c>
      <c r="C843" s="11" t="s">
        <v>1084</v>
      </c>
      <c r="D843" s="9"/>
      <c r="E843" s="9">
        <v>678</v>
      </c>
      <c r="F843" s="10" t="s">
        <v>1066</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1.5" hidden="1" x14ac:dyDescent="0.25">
      <c r="A844" s="12">
        <v>827</v>
      </c>
      <c r="B844" s="10" t="s">
        <v>1015</v>
      </c>
      <c r="C844" s="11" t="s">
        <v>1084</v>
      </c>
      <c r="D844" s="9"/>
      <c r="E844" s="9">
        <v>678</v>
      </c>
      <c r="F844" s="10" t="s">
        <v>1066</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1.5" hidden="1" x14ac:dyDescent="0.25">
      <c r="A845" s="12">
        <v>828</v>
      </c>
      <c r="B845" s="10" t="s">
        <v>1015</v>
      </c>
      <c r="C845" s="11" t="s">
        <v>1084</v>
      </c>
      <c r="D845" s="9"/>
      <c r="E845" s="9">
        <v>678</v>
      </c>
      <c r="F845" s="10" t="s">
        <v>1066</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1.5" hidden="1" x14ac:dyDescent="0.25">
      <c r="A846" s="12">
        <v>829</v>
      </c>
      <c r="B846" s="10" t="s">
        <v>1015</v>
      </c>
      <c r="C846" s="11" t="s">
        <v>1084</v>
      </c>
      <c r="D846" s="9"/>
      <c r="E846" s="9">
        <v>678</v>
      </c>
      <c r="F846" s="10" t="s">
        <v>1066</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1.5" hidden="1" x14ac:dyDescent="0.25">
      <c r="A847" s="12">
        <v>830</v>
      </c>
      <c r="B847" s="10" t="s">
        <v>1015</v>
      </c>
      <c r="C847" s="11" t="s">
        <v>1084</v>
      </c>
      <c r="D847" s="9"/>
      <c r="E847" s="9">
        <v>678</v>
      </c>
      <c r="F847" s="10" t="s">
        <v>1066</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1.5" hidden="1" x14ac:dyDescent="0.25">
      <c r="A848" s="12">
        <v>831</v>
      </c>
      <c r="B848" s="10" t="s">
        <v>1015</v>
      </c>
      <c r="C848" s="11" t="s">
        <v>1084</v>
      </c>
      <c r="D848" s="9"/>
      <c r="E848" s="9">
        <v>678</v>
      </c>
      <c r="F848" s="10" t="s">
        <v>1066</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1.5" hidden="1" x14ac:dyDescent="0.25">
      <c r="A849" s="12">
        <v>832</v>
      </c>
      <c r="B849" s="10" t="s">
        <v>1015</v>
      </c>
      <c r="C849" s="11" t="s">
        <v>1084</v>
      </c>
      <c r="D849" s="9"/>
      <c r="E849" s="9">
        <v>678</v>
      </c>
      <c r="F849" s="10" t="s">
        <v>1066</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1.5" hidden="1" x14ac:dyDescent="0.25">
      <c r="A850" s="12">
        <v>833</v>
      </c>
      <c r="B850" s="10" t="s">
        <v>1015</v>
      </c>
      <c r="C850" s="11" t="s">
        <v>1084</v>
      </c>
      <c r="D850" s="9"/>
      <c r="E850" s="9">
        <v>678</v>
      </c>
      <c r="F850" s="10" t="s">
        <v>1066</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1.5" hidden="1" x14ac:dyDescent="0.25">
      <c r="A851" s="12">
        <v>834</v>
      </c>
      <c r="B851" s="10" t="s">
        <v>1015</v>
      </c>
      <c r="C851" s="11" t="s">
        <v>1084</v>
      </c>
      <c r="D851" s="9"/>
      <c r="E851" s="9">
        <v>678</v>
      </c>
      <c r="F851" s="10" t="s">
        <v>1066</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1.5" hidden="1" x14ac:dyDescent="0.25">
      <c r="A852" s="12">
        <v>835</v>
      </c>
      <c r="B852" s="10" t="s">
        <v>1015</v>
      </c>
      <c r="C852" s="11" t="s">
        <v>1084</v>
      </c>
      <c r="D852" s="9"/>
      <c r="E852" s="9">
        <v>678</v>
      </c>
      <c r="F852" s="10" t="s">
        <v>1066</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1.5" hidden="1" x14ac:dyDescent="0.25">
      <c r="A853" s="12">
        <v>836</v>
      </c>
      <c r="B853" s="10" t="s">
        <v>1015</v>
      </c>
      <c r="C853" s="11" t="s">
        <v>1084</v>
      </c>
      <c r="D853" s="9"/>
      <c r="E853" s="9">
        <v>678</v>
      </c>
      <c r="F853" s="10" t="s">
        <v>1066</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1.5" hidden="1" x14ac:dyDescent="0.25">
      <c r="A854" s="12">
        <v>837</v>
      </c>
      <c r="B854" s="10" t="s">
        <v>1015</v>
      </c>
      <c r="C854" s="11" t="s">
        <v>1084</v>
      </c>
      <c r="D854" s="9"/>
      <c r="E854" s="9">
        <v>678</v>
      </c>
      <c r="F854" s="10" t="s">
        <v>1066</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1.5" hidden="1" x14ac:dyDescent="0.25">
      <c r="A855" s="12">
        <v>838</v>
      </c>
      <c r="B855" s="10" t="s">
        <v>1015</v>
      </c>
      <c r="C855" s="11" t="s">
        <v>1084</v>
      </c>
      <c r="D855" s="9"/>
      <c r="E855" s="9">
        <v>678</v>
      </c>
      <c r="F855" s="10" t="s">
        <v>1066</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1.5" hidden="1" x14ac:dyDescent="0.25">
      <c r="A856" s="12">
        <v>839</v>
      </c>
      <c r="B856" s="10" t="s">
        <v>1015</v>
      </c>
      <c r="C856" s="11" t="s">
        <v>1084</v>
      </c>
      <c r="D856" s="9"/>
      <c r="E856" s="9">
        <v>678</v>
      </c>
      <c r="F856" s="10" t="s">
        <v>1066</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1.5" hidden="1" x14ac:dyDescent="0.25">
      <c r="A857" s="12">
        <v>840</v>
      </c>
      <c r="B857" s="10" t="s">
        <v>1015</v>
      </c>
      <c r="C857" s="11" t="s">
        <v>1084</v>
      </c>
      <c r="D857" s="9"/>
      <c r="E857" s="9">
        <v>678</v>
      </c>
      <c r="F857" s="10" t="s">
        <v>1066</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1.5" hidden="1" x14ac:dyDescent="0.25">
      <c r="A858" s="23">
        <v>841</v>
      </c>
      <c r="B858" s="21" t="s">
        <v>1015</v>
      </c>
      <c r="C858" s="29" t="s">
        <v>1085</v>
      </c>
      <c r="D858" s="20"/>
      <c r="E858" s="20">
        <v>913</v>
      </c>
      <c r="F858" s="21" t="s">
        <v>1065</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1.5" hidden="1" x14ac:dyDescent="0.25">
      <c r="A859" s="23">
        <v>842</v>
      </c>
      <c r="B859" s="21" t="s">
        <v>1015</v>
      </c>
      <c r="C859" s="29" t="s">
        <v>1085</v>
      </c>
      <c r="D859" s="20"/>
      <c r="E859" s="20">
        <v>913</v>
      </c>
      <c r="F859" s="21" t="s">
        <v>1065</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1.5" hidden="1" x14ac:dyDescent="0.25">
      <c r="A860" s="23">
        <v>843</v>
      </c>
      <c r="B860" s="21" t="s">
        <v>1015</v>
      </c>
      <c r="C860" s="29" t="s">
        <v>1085</v>
      </c>
      <c r="D860" s="20"/>
      <c r="E860" s="20">
        <v>913</v>
      </c>
      <c r="F860" s="21" t="s">
        <v>1065</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1.5" hidden="1" x14ac:dyDescent="0.25">
      <c r="A861" s="23">
        <v>844</v>
      </c>
      <c r="B861" s="21" t="s">
        <v>1015</v>
      </c>
      <c r="C861" s="29" t="s">
        <v>1085</v>
      </c>
      <c r="D861" s="20"/>
      <c r="E861" s="20">
        <v>913</v>
      </c>
      <c r="F861" s="21" t="s">
        <v>1065</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1.5" hidden="1" x14ac:dyDescent="0.25">
      <c r="A862" s="23">
        <v>845</v>
      </c>
      <c r="B862" s="21" t="s">
        <v>1015</v>
      </c>
      <c r="C862" s="29" t="s">
        <v>1085</v>
      </c>
      <c r="D862" s="20"/>
      <c r="E862" s="20">
        <v>913</v>
      </c>
      <c r="F862" s="21" t="s">
        <v>1065</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1.5" hidden="1" x14ac:dyDescent="0.25">
      <c r="A863" s="23">
        <v>846</v>
      </c>
      <c r="B863" s="21" t="s">
        <v>1015</v>
      </c>
      <c r="C863" s="29" t="s">
        <v>1085</v>
      </c>
      <c r="D863" s="20"/>
      <c r="E863" s="20">
        <v>913</v>
      </c>
      <c r="F863" s="21" t="s">
        <v>1065</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1.5" hidden="1" x14ac:dyDescent="0.25">
      <c r="A864" s="23">
        <v>847</v>
      </c>
      <c r="B864" s="21" t="s">
        <v>1015</v>
      </c>
      <c r="C864" s="29" t="s">
        <v>1085</v>
      </c>
      <c r="D864" s="20"/>
      <c r="E864" s="20">
        <v>913</v>
      </c>
      <c r="F864" s="21" t="s">
        <v>1065</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1.5" hidden="1" x14ac:dyDescent="0.25">
      <c r="A865" s="23">
        <v>848</v>
      </c>
      <c r="B865" s="21" t="s">
        <v>1015</v>
      </c>
      <c r="C865" s="29" t="s">
        <v>1085</v>
      </c>
      <c r="D865" s="20"/>
      <c r="E865" s="20">
        <v>913</v>
      </c>
      <c r="F865" s="21" t="s">
        <v>1065</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1.5" hidden="1" x14ac:dyDescent="0.25">
      <c r="A866" s="23">
        <v>849</v>
      </c>
      <c r="B866" s="21" t="s">
        <v>1015</v>
      </c>
      <c r="C866" s="29" t="s">
        <v>1085</v>
      </c>
      <c r="D866" s="20"/>
      <c r="E866" s="20">
        <v>913</v>
      </c>
      <c r="F866" s="21" t="s">
        <v>1065</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1.5" hidden="1" x14ac:dyDescent="0.25">
      <c r="A867" s="23">
        <v>850</v>
      </c>
      <c r="B867" s="21" t="s">
        <v>1015</v>
      </c>
      <c r="C867" s="29" t="s">
        <v>1085</v>
      </c>
      <c r="D867" s="20"/>
      <c r="E867" s="20">
        <v>913</v>
      </c>
      <c r="F867" s="21" t="s">
        <v>1065</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1.5" hidden="1" x14ac:dyDescent="0.25">
      <c r="A868" s="23">
        <v>851</v>
      </c>
      <c r="B868" s="21" t="s">
        <v>1015</v>
      </c>
      <c r="C868" s="29" t="s">
        <v>1085</v>
      </c>
      <c r="D868" s="20"/>
      <c r="E868" s="20">
        <v>913</v>
      </c>
      <c r="F868" s="21" t="s">
        <v>1065</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1.5" hidden="1" x14ac:dyDescent="0.25">
      <c r="A869" s="23">
        <v>852</v>
      </c>
      <c r="B869" s="21" t="s">
        <v>1015</v>
      </c>
      <c r="C869" s="29" t="s">
        <v>1085</v>
      </c>
      <c r="D869" s="20"/>
      <c r="E869" s="20">
        <v>913</v>
      </c>
      <c r="F869" s="21" t="s">
        <v>1065</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1.5" hidden="1" x14ac:dyDescent="0.25">
      <c r="A870" s="23">
        <v>853</v>
      </c>
      <c r="B870" s="21" t="s">
        <v>1015</v>
      </c>
      <c r="C870" s="29" t="s">
        <v>1085</v>
      </c>
      <c r="D870" s="20"/>
      <c r="E870" s="20">
        <v>913</v>
      </c>
      <c r="F870" s="21" t="s">
        <v>1065</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1.5" hidden="1" x14ac:dyDescent="0.25">
      <c r="A871" s="23">
        <v>854</v>
      </c>
      <c r="B871" s="21" t="s">
        <v>1015</v>
      </c>
      <c r="C871" s="29" t="s">
        <v>1085</v>
      </c>
      <c r="D871" s="20"/>
      <c r="E871" s="20">
        <v>913</v>
      </c>
      <c r="F871" s="21" t="s">
        <v>1065</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1.5" hidden="1" x14ac:dyDescent="0.25">
      <c r="A872" s="23">
        <v>855</v>
      </c>
      <c r="B872" s="21" t="s">
        <v>1015</v>
      </c>
      <c r="C872" s="29" t="s">
        <v>1085</v>
      </c>
      <c r="D872" s="20"/>
      <c r="E872" s="20">
        <v>913</v>
      </c>
      <c r="F872" s="21" t="s">
        <v>1065</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1.5" hidden="1" x14ac:dyDescent="0.25">
      <c r="A873" s="12">
        <v>856</v>
      </c>
      <c r="B873" s="10" t="s">
        <v>1015</v>
      </c>
      <c r="C873" s="11" t="s">
        <v>580</v>
      </c>
      <c r="D873" s="9"/>
      <c r="E873" s="9">
        <v>72</v>
      </c>
      <c r="F873" s="10" t="s">
        <v>1066</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1.5" hidden="1" x14ac:dyDescent="0.25">
      <c r="A874" s="12">
        <v>857</v>
      </c>
      <c r="B874" s="10" t="s">
        <v>1015</v>
      </c>
      <c r="C874" s="11" t="s">
        <v>580</v>
      </c>
      <c r="D874" s="9"/>
      <c r="E874" s="9">
        <v>72</v>
      </c>
      <c r="F874" s="10" t="s">
        <v>1066</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1.5" hidden="1" x14ac:dyDescent="0.25">
      <c r="A875" s="12">
        <v>858</v>
      </c>
      <c r="B875" s="10" t="s">
        <v>1015</v>
      </c>
      <c r="C875" s="11" t="s">
        <v>580</v>
      </c>
      <c r="D875" s="9"/>
      <c r="E875" s="9">
        <v>72</v>
      </c>
      <c r="F875" s="10" t="s">
        <v>1066</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1.5" hidden="1" x14ac:dyDescent="0.25">
      <c r="A876" s="12">
        <v>859</v>
      </c>
      <c r="B876" s="10" t="s">
        <v>1015</v>
      </c>
      <c r="C876" s="11" t="s">
        <v>580</v>
      </c>
      <c r="D876" s="9"/>
      <c r="E876" s="9">
        <v>72</v>
      </c>
      <c r="F876" s="10" t="s">
        <v>1066</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1.5" hidden="1" x14ac:dyDescent="0.25">
      <c r="A877" s="12">
        <v>860</v>
      </c>
      <c r="B877" s="10" t="s">
        <v>1015</v>
      </c>
      <c r="C877" s="11" t="s">
        <v>580</v>
      </c>
      <c r="D877" s="9"/>
      <c r="E877" s="9">
        <v>72</v>
      </c>
      <c r="F877" s="10" t="s">
        <v>1066</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1.5" hidden="1" x14ac:dyDescent="0.25">
      <c r="A878" s="12">
        <v>861</v>
      </c>
      <c r="B878" s="10" t="s">
        <v>1015</v>
      </c>
      <c r="C878" s="11" t="s">
        <v>580</v>
      </c>
      <c r="D878" s="9"/>
      <c r="E878" s="9">
        <v>72</v>
      </c>
      <c r="F878" s="10" t="s">
        <v>1066</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1.5" hidden="1" x14ac:dyDescent="0.25">
      <c r="A879" s="12">
        <v>862</v>
      </c>
      <c r="B879" s="10" t="s">
        <v>1015</v>
      </c>
      <c r="C879" s="11" t="s">
        <v>580</v>
      </c>
      <c r="D879" s="9"/>
      <c r="E879" s="9">
        <v>72</v>
      </c>
      <c r="F879" s="10" t="s">
        <v>1066</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1.5" hidden="1" x14ac:dyDescent="0.25">
      <c r="A880" s="12">
        <v>863</v>
      </c>
      <c r="B880" s="10" t="s">
        <v>1015</v>
      </c>
      <c r="C880" s="11" t="s">
        <v>580</v>
      </c>
      <c r="D880" s="9"/>
      <c r="E880" s="9">
        <v>72</v>
      </c>
      <c r="F880" s="10" t="s">
        <v>1066</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1.5" hidden="1" x14ac:dyDescent="0.25">
      <c r="A881" s="12">
        <v>864</v>
      </c>
      <c r="B881" s="10" t="s">
        <v>1015</v>
      </c>
      <c r="C881" s="11" t="s">
        <v>580</v>
      </c>
      <c r="D881" s="9"/>
      <c r="E881" s="9">
        <v>72</v>
      </c>
      <c r="F881" s="10" t="s">
        <v>1066</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1.5" hidden="1" x14ac:dyDescent="0.25">
      <c r="A882" s="12">
        <v>865</v>
      </c>
      <c r="B882" s="10" t="s">
        <v>1015</v>
      </c>
      <c r="C882" s="11" t="s">
        <v>580</v>
      </c>
      <c r="D882" s="9"/>
      <c r="E882" s="9">
        <v>72</v>
      </c>
      <c r="F882" s="10" t="s">
        <v>1066</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1.5" hidden="1" x14ac:dyDescent="0.25">
      <c r="A883" s="12">
        <v>866</v>
      </c>
      <c r="B883" s="10" t="s">
        <v>1015</v>
      </c>
      <c r="C883" s="11" t="s">
        <v>580</v>
      </c>
      <c r="D883" s="9"/>
      <c r="E883" s="9">
        <v>72</v>
      </c>
      <c r="F883" s="10" t="s">
        <v>1066</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1.5" hidden="1" x14ac:dyDescent="0.25">
      <c r="A884" s="12">
        <v>867</v>
      </c>
      <c r="B884" s="10" t="s">
        <v>1015</v>
      </c>
      <c r="C884" s="11" t="s">
        <v>580</v>
      </c>
      <c r="D884" s="9"/>
      <c r="E884" s="9">
        <v>72</v>
      </c>
      <c r="F884" s="10" t="s">
        <v>1066</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1.5" hidden="1" x14ac:dyDescent="0.25">
      <c r="A885" s="12">
        <v>868</v>
      </c>
      <c r="B885" s="10" t="s">
        <v>1015</v>
      </c>
      <c r="C885" s="11" t="s">
        <v>580</v>
      </c>
      <c r="D885" s="9"/>
      <c r="E885" s="9">
        <v>72</v>
      </c>
      <c r="F885" s="10" t="s">
        <v>1066</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1.5" hidden="1" x14ac:dyDescent="0.25">
      <c r="A886" s="12">
        <v>869</v>
      </c>
      <c r="B886" s="10" t="s">
        <v>1015</v>
      </c>
      <c r="C886" s="11" t="s">
        <v>580</v>
      </c>
      <c r="D886" s="9"/>
      <c r="E886" s="9">
        <v>72</v>
      </c>
      <c r="F886" s="10" t="s">
        <v>1066</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1.5" hidden="1" x14ac:dyDescent="0.25">
      <c r="A887" s="12">
        <v>870</v>
      </c>
      <c r="B887" s="10" t="s">
        <v>1015</v>
      </c>
      <c r="C887" s="11" t="s">
        <v>580</v>
      </c>
      <c r="D887" s="9"/>
      <c r="E887" s="9">
        <v>72</v>
      </c>
      <c r="F887" s="10" t="s">
        <v>1066</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1.5" hidden="1" x14ac:dyDescent="0.25">
      <c r="A888" s="12">
        <v>871</v>
      </c>
      <c r="B888" s="10" t="s">
        <v>1015</v>
      </c>
      <c r="C888" s="11" t="s">
        <v>603</v>
      </c>
      <c r="D888" s="9"/>
      <c r="E888" s="9">
        <v>748</v>
      </c>
      <c r="F888" s="10" t="s">
        <v>1066</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1.5" hidden="1" x14ac:dyDescent="0.25">
      <c r="A889" s="12">
        <v>872</v>
      </c>
      <c r="B889" s="10" t="s">
        <v>1015</v>
      </c>
      <c r="C889" s="11" t="s">
        <v>603</v>
      </c>
      <c r="D889" s="9"/>
      <c r="E889" s="9">
        <v>748</v>
      </c>
      <c r="F889" s="10" t="s">
        <v>1066</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1.5" hidden="1" x14ac:dyDescent="0.25">
      <c r="A890" s="12">
        <v>873</v>
      </c>
      <c r="B890" s="10" t="s">
        <v>1015</v>
      </c>
      <c r="C890" s="11" t="s">
        <v>603</v>
      </c>
      <c r="D890" s="9"/>
      <c r="E890" s="9">
        <v>748</v>
      </c>
      <c r="F890" s="10" t="s">
        <v>1066</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1.5" hidden="1" x14ac:dyDescent="0.25">
      <c r="A891" s="12">
        <v>874</v>
      </c>
      <c r="B891" s="10" t="s">
        <v>1015</v>
      </c>
      <c r="C891" s="11" t="s">
        <v>603</v>
      </c>
      <c r="D891" s="9"/>
      <c r="E891" s="9">
        <v>748</v>
      </c>
      <c r="F891" s="10" t="s">
        <v>1066</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1.5" hidden="1" x14ac:dyDescent="0.25">
      <c r="A892" s="12">
        <v>875</v>
      </c>
      <c r="B892" s="10" t="s">
        <v>1015</v>
      </c>
      <c r="C892" s="11" t="s">
        <v>603</v>
      </c>
      <c r="D892" s="9"/>
      <c r="E892" s="9">
        <v>748</v>
      </c>
      <c r="F892" s="10" t="s">
        <v>1066</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1.5" hidden="1" x14ac:dyDescent="0.25">
      <c r="A893" s="12">
        <v>876</v>
      </c>
      <c r="B893" s="10" t="s">
        <v>1015</v>
      </c>
      <c r="C893" s="11" t="s">
        <v>603</v>
      </c>
      <c r="D893" s="9"/>
      <c r="E893" s="9">
        <v>748</v>
      </c>
      <c r="F893" s="10" t="s">
        <v>1066</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1.5" hidden="1" x14ac:dyDescent="0.25">
      <c r="A894" s="12">
        <v>877</v>
      </c>
      <c r="B894" s="10" t="s">
        <v>1015</v>
      </c>
      <c r="C894" s="11" t="s">
        <v>603</v>
      </c>
      <c r="D894" s="9"/>
      <c r="E894" s="9">
        <v>748</v>
      </c>
      <c r="F894" s="10" t="s">
        <v>1066</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1.5" hidden="1" x14ac:dyDescent="0.25">
      <c r="A895" s="12">
        <v>878</v>
      </c>
      <c r="B895" s="10" t="s">
        <v>1015</v>
      </c>
      <c r="C895" s="11" t="s">
        <v>603</v>
      </c>
      <c r="D895" s="9"/>
      <c r="E895" s="9">
        <v>748</v>
      </c>
      <c r="F895" s="10" t="s">
        <v>1066</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1.5" hidden="1" x14ac:dyDescent="0.25">
      <c r="A896" s="12">
        <v>879</v>
      </c>
      <c r="B896" s="10" t="s">
        <v>1015</v>
      </c>
      <c r="C896" s="11" t="s">
        <v>603</v>
      </c>
      <c r="D896" s="9"/>
      <c r="E896" s="9">
        <v>748</v>
      </c>
      <c r="F896" s="10" t="s">
        <v>1066</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1.5" hidden="1" x14ac:dyDescent="0.25">
      <c r="A897" s="12">
        <v>880</v>
      </c>
      <c r="B897" s="10" t="s">
        <v>1015</v>
      </c>
      <c r="C897" s="11" t="s">
        <v>603</v>
      </c>
      <c r="D897" s="9"/>
      <c r="E897" s="9">
        <v>748</v>
      </c>
      <c r="F897" s="10" t="s">
        <v>1066</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1.5" hidden="1" x14ac:dyDescent="0.25">
      <c r="A898" s="12">
        <v>881</v>
      </c>
      <c r="B898" s="10" t="s">
        <v>1015</v>
      </c>
      <c r="C898" s="11" t="s">
        <v>603</v>
      </c>
      <c r="D898" s="9"/>
      <c r="E898" s="9">
        <v>748</v>
      </c>
      <c r="F898" s="10" t="s">
        <v>1066</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1.5" hidden="1" x14ac:dyDescent="0.25">
      <c r="A899" s="12">
        <v>882</v>
      </c>
      <c r="B899" s="10" t="s">
        <v>1015</v>
      </c>
      <c r="C899" s="11" t="s">
        <v>603</v>
      </c>
      <c r="D899" s="9"/>
      <c r="E899" s="9">
        <v>748</v>
      </c>
      <c r="F899" s="10" t="s">
        <v>1066</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1.5" hidden="1" x14ac:dyDescent="0.25">
      <c r="A900" s="12">
        <v>883</v>
      </c>
      <c r="B900" s="10" t="s">
        <v>1015</v>
      </c>
      <c r="C900" s="11" t="s">
        <v>603</v>
      </c>
      <c r="D900" s="9"/>
      <c r="E900" s="9">
        <v>748</v>
      </c>
      <c r="F900" s="10" t="s">
        <v>1066</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1.5" hidden="1" x14ac:dyDescent="0.25">
      <c r="A901" s="12">
        <v>884</v>
      </c>
      <c r="B901" s="10" t="s">
        <v>1015</v>
      </c>
      <c r="C901" s="11" t="s">
        <v>603</v>
      </c>
      <c r="D901" s="9"/>
      <c r="E901" s="9">
        <v>748</v>
      </c>
      <c r="F901" s="10" t="s">
        <v>1066</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1.5" hidden="1" x14ac:dyDescent="0.25">
      <c r="A902" s="12">
        <v>885</v>
      </c>
      <c r="B902" s="10" t="s">
        <v>1015</v>
      </c>
      <c r="C902" s="11" t="s">
        <v>603</v>
      </c>
      <c r="D902" s="9"/>
      <c r="E902" s="9">
        <v>748</v>
      </c>
      <c r="F902" s="10" t="s">
        <v>1066</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1.5" hidden="1" x14ac:dyDescent="0.25">
      <c r="A903" s="12">
        <v>886</v>
      </c>
      <c r="B903" s="10" t="s">
        <v>1015</v>
      </c>
      <c r="C903" s="11" t="s">
        <v>1086</v>
      </c>
      <c r="D903" s="9"/>
      <c r="E903" s="9">
        <v>426</v>
      </c>
      <c r="F903" s="10" t="s">
        <v>1066</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1.5" hidden="1" x14ac:dyDescent="0.25">
      <c r="A904" s="12">
        <v>887</v>
      </c>
      <c r="B904" s="10" t="s">
        <v>1015</v>
      </c>
      <c r="C904" s="11" t="s">
        <v>1086</v>
      </c>
      <c r="D904" s="9"/>
      <c r="E904" s="9">
        <v>426</v>
      </c>
      <c r="F904" s="10" t="s">
        <v>1066</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1.5" hidden="1" x14ac:dyDescent="0.25">
      <c r="A905" s="12">
        <v>888</v>
      </c>
      <c r="B905" s="10" t="s">
        <v>1015</v>
      </c>
      <c r="C905" s="11" t="s">
        <v>1086</v>
      </c>
      <c r="D905" s="9"/>
      <c r="E905" s="9">
        <v>426</v>
      </c>
      <c r="F905" s="10" t="s">
        <v>1066</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1.5" hidden="1" x14ac:dyDescent="0.25">
      <c r="A906" s="12">
        <v>889</v>
      </c>
      <c r="B906" s="10" t="s">
        <v>1015</v>
      </c>
      <c r="C906" s="11" t="s">
        <v>1086</v>
      </c>
      <c r="D906" s="9"/>
      <c r="E906" s="9">
        <v>426</v>
      </c>
      <c r="F906" s="10" t="s">
        <v>1066</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1.5" hidden="1" x14ac:dyDescent="0.25">
      <c r="A907" s="12">
        <v>890</v>
      </c>
      <c r="B907" s="10" t="s">
        <v>1015</v>
      </c>
      <c r="C907" s="11" t="s">
        <v>1086</v>
      </c>
      <c r="D907" s="9"/>
      <c r="E907" s="9">
        <v>426</v>
      </c>
      <c r="F907" s="10" t="s">
        <v>1066</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1.5" hidden="1" x14ac:dyDescent="0.25">
      <c r="A908" s="12">
        <v>891</v>
      </c>
      <c r="B908" s="10" t="s">
        <v>1015</v>
      </c>
      <c r="C908" s="11" t="s">
        <v>1086</v>
      </c>
      <c r="D908" s="9"/>
      <c r="E908" s="9">
        <v>426</v>
      </c>
      <c r="F908" s="10" t="s">
        <v>1066</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1.5" hidden="1" x14ac:dyDescent="0.25">
      <c r="A909" s="12">
        <v>892</v>
      </c>
      <c r="B909" s="10" t="s">
        <v>1015</v>
      </c>
      <c r="C909" s="11" t="s">
        <v>1086</v>
      </c>
      <c r="D909" s="9"/>
      <c r="E909" s="9">
        <v>426</v>
      </c>
      <c r="F909" s="10" t="s">
        <v>1066</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1.5" hidden="1" x14ac:dyDescent="0.25">
      <c r="A910" s="12">
        <v>893</v>
      </c>
      <c r="B910" s="10" t="s">
        <v>1015</v>
      </c>
      <c r="C910" s="11" t="s">
        <v>1086</v>
      </c>
      <c r="D910" s="9"/>
      <c r="E910" s="9">
        <v>426</v>
      </c>
      <c r="F910" s="10" t="s">
        <v>1066</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1.5" hidden="1" x14ac:dyDescent="0.25">
      <c r="A911" s="12">
        <v>894</v>
      </c>
      <c r="B911" s="10" t="s">
        <v>1015</v>
      </c>
      <c r="C911" s="11" t="s">
        <v>1086</v>
      </c>
      <c r="D911" s="9"/>
      <c r="E911" s="9">
        <v>426</v>
      </c>
      <c r="F911" s="10" t="s">
        <v>1066</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1.5" hidden="1" x14ac:dyDescent="0.25">
      <c r="A912" s="12">
        <v>895</v>
      </c>
      <c r="B912" s="10" t="s">
        <v>1015</v>
      </c>
      <c r="C912" s="11" t="s">
        <v>1086</v>
      </c>
      <c r="D912" s="9"/>
      <c r="E912" s="9">
        <v>426</v>
      </c>
      <c r="F912" s="10" t="s">
        <v>1066</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1.5" hidden="1" x14ac:dyDescent="0.25">
      <c r="A913" s="12">
        <v>896</v>
      </c>
      <c r="B913" s="10" t="s">
        <v>1015</v>
      </c>
      <c r="C913" s="11" t="s">
        <v>1086</v>
      </c>
      <c r="D913" s="9"/>
      <c r="E913" s="9">
        <v>426</v>
      </c>
      <c r="F913" s="10" t="s">
        <v>1066</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1.5" hidden="1" x14ac:dyDescent="0.25">
      <c r="A914" s="12">
        <v>897</v>
      </c>
      <c r="B914" s="10" t="s">
        <v>1015</v>
      </c>
      <c r="C914" s="11" t="s">
        <v>1086</v>
      </c>
      <c r="D914" s="9"/>
      <c r="E914" s="9">
        <v>426</v>
      </c>
      <c r="F914" s="10" t="s">
        <v>1066</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1.5" hidden="1" x14ac:dyDescent="0.25">
      <c r="A915" s="12">
        <v>898</v>
      </c>
      <c r="B915" s="10" t="s">
        <v>1015</v>
      </c>
      <c r="C915" s="11" t="s">
        <v>1086</v>
      </c>
      <c r="D915" s="9"/>
      <c r="E915" s="9">
        <v>426</v>
      </c>
      <c r="F915" s="10" t="s">
        <v>1066</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1.5" hidden="1" x14ac:dyDescent="0.25">
      <c r="A916" s="12">
        <v>899</v>
      </c>
      <c r="B916" s="10" t="s">
        <v>1015</v>
      </c>
      <c r="C916" s="11" t="s">
        <v>1086</v>
      </c>
      <c r="D916" s="9"/>
      <c r="E916" s="9">
        <v>426</v>
      </c>
      <c r="F916" s="10" t="s">
        <v>1066</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1.5" hidden="1" x14ac:dyDescent="0.25">
      <c r="A917" s="12">
        <v>900</v>
      </c>
      <c r="B917" s="10" t="s">
        <v>1015</v>
      </c>
      <c r="C917" s="11" t="s">
        <v>1086</v>
      </c>
      <c r="D917" s="9"/>
      <c r="E917" s="9">
        <v>426</v>
      </c>
      <c r="F917" s="10" t="s">
        <v>1066</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1.5" hidden="1" x14ac:dyDescent="0.25">
      <c r="A918" s="12">
        <v>901</v>
      </c>
      <c r="B918" s="10" t="s">
        <v>1015</v>
      </c>
      <c r="C918" s="11" t="s">
        <v>598</v>
      </c>
      <c r="D918" s="9"/>
      <c r="E918" s="9">
        <v>516</v>
      </c>
      <c r="F918" s="10" t="s">
        <v>1066</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1.5" hidden="1" x14ac:dyDescent="0.25">
      <c r="A919" s="12">
        <v>902</v>
      </c>
      <c r="B919" s="10" t="s">
        <v>1015</v>
      </c>
      <c r="C919" s="11" t="s">
        <v>598</v>
      </c>
      <c r="D919" s="9"/>
      <c r="E919" s="9">
        <v>516</v>
      </c>
      <c r="F919" s="10" t="s">
        <v>1066</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1.5" hidden="1" x14ac:dyDescent="0.25">
      <c r="A920" s="12">
        <v>903</v>
      </c>
      <c r="B920" s="10" t="s">
        <v>1015</v>
      </c>
      <c r="C920" s="11" t="s">
        <v>598</v>
      </c>
      <c r="D920" s="9"/>
      <c r="E920" s="9">
        <v>516</v>
      </c>
      <c r="F920" s="10" t="s">
        <v>1066</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1.5" hidden="1" x14ac:dyDescent="0.25">
      <c r="A921" s="12">
        <v>904</v>
      </c>
      <c r="B921" s="10" t="s">
        <v>1015</v>
      </c>
      <c r="C921" s="11" t="s">
        <v>598</v>
      </c>
      <c r="D921" s="9"/>
      <c r="E921" s="9">
        <v>516</v>
      </c>
      <c r="F921" s="10" t="s">
        <v>1066</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1.5" hidden="1" x14ac:dyDescent="0.25">
      <c r="A922" s="12">
        <v>905</v>
      </c>
      <c r="B922" s="10" t="s">
        <v>1015</v>
      </c>
      <c r="C922" s="11" t="s">
        <v>598</v>
      </c>
      <c r="D922" s="9"/>
      <c r="E922" s="9">
        <v>516</v>
      </c>
      <c r="F922" s="10" t="s">
        <v>1066</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1.5" hidden="1" x14ac:dyDescent="0.25">
      <c r="A923" s="12">
        <v>906</v>
      </c>
      <c r="B923" s="10" t="s">
        <v>1015</v>
      </c>
      <c r="C923" s="11" t="s">
        <v>598</v>
      </c>
      <c r="D923" s="9"/>
      <c r="E923" s="9">
        <v>516</v>
      </c>
      <c r="F923" s="10" t="s">
        <v>1066</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1.5" hidden="1" x14ac:dyDescent="0.25">
      <c r="A924" s="12">
        <v>907</v>
      </c>
      <c r="B924" s="10" t="s">
        <v>1015</v>
      </c>
      <c r="C924" s="11" t="s">
        <v>598</v>
      </c>
      <c r="D924" s="9"/>
      <c r="E924" s="9">
        <v>516</v>
      </c>
      <c r="F924" s="10" t="s">
        <v>1066</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1.5" hidden="1" x14ac:dyDescent="0.25">
      <c r="A925" s="12">
        <v>908</v>
      </c>
      <c r="B925" s="10" t="s">
        <v>1015</v>
      </c>
      <c r="C925" s="11" t="s">
        <v>598</v>
      </c>
      <c r="D925" s="9"/>
      <c r="E925" s="9">
        <v>516</v>
      </c>
      <c r="F925" s="10" t="s">
        <v>1066</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1.5" hidden="1" x14ac:dyDescent="0.25">
      <c r="A926" s="12">
        <v>909</v>
      </c>
      <c r="B926" s="10" t="s">
        <v>1015</v>
      </c>
      <c r="C926" s="11" t="s">
        <v>598</v>
      </c>
      <c r="D926" s="9"/>
      <c r="E926" s="9">
        <v>516</v>
      </c>
      <c r="F926" s="10" t="s">
        <v>1066</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1.5" hidden="1" x14ac:dyDescent="0.25">
      <c r="A927" s="12">
        <v>910</v>
      </c>
      <c r="B927" s="10" t="s">
        <v>1015</v>
      </c>
      <c r="C927" s="11" t="s">
        <v>598</v>
      </c>
      <c r="D927" s="9"/>
      <c r="E927" s="9">
        <v>516</v>
      </c>
      <c r="F927" s="10" t="s">
        <v>1066</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1.5" hidden="1" x14ac:dyDescent="0.25">
      <c r="A928" s="12">
        <v>911</v>
      </c>
      <c r="B928" s="10" t="s">
        <v>1015</v>
      </c>
      <c r="C928" s="11" t="s">
        <v>598</v>
      </c>
      <c r="D928" s="9"/>
      <c r="E928" s="9">
        <v>516</v>
      </c>
      <c r="F928" s="10" t="s">
        <v>1066</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1.5" hidden="1" x14ac:dyDescent="0.25">
      <c r="A929" s="12">
        <v>912</v>
      </c>
      <c r="B929" s="10" t="s">
        <v>1015</v>
      </c>
      <c r="C929" s="11" t="s">
        <v>598</v>
      </c>
      <c r="D929" s="9"/>
      <c r="E929" s="9">
        <v>516</v>
      </c>
      <c r="F929" s="10" t="s">
        <v>1066</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1.5" hidden="1" x14ac:dyDescent="0.25">
      <c r="A930" s="12">
        <v>913</v>
      </c>
      <c r="B930" s="10" t="s">
        <v>1015</v>
      </c>
      <c r="C930" s="11" t="s">
        <v>598</v>
      </c>
      <c r="D930" s="9"/>
      <c r="E930" s="9">
        <v>516</v>
      </c>
      <c r="F930" s="10" t="s">
        <v>1066</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1.5" hidden="1" x14ac:dyDescent="0.25">
      <c r="A931" s="12">
        <v>914</v>
      </c>
      <c r="B931" s="10" t="s">
        <v>1015</v>
      </c>
      <c r="C931" s="11" t="s">
        <v>598</v>
      </c>
      <c r="D931" s="9"/>
      <c r="E931" s="9">
        <v>516</v>
      </c>
      <c r="F931" s="10" t="s">
        <v>1066</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1.5" hidden="1" x14ac:dyDescent="0.25">
      <c r="A932" s="12">
        <v>915</v>
      </c>
      <c r="B932" s="10" t="s">
        <v>1015</v>
      </c>
      <c r="C932" s="11" t="s">
        <v>598</v>
      </c>
      <c r="D932" s="9"/>
      <c r="E932" s="9">
        <v>516</v>
      </c>
      <c r="F932" s="10" t="s">
        <v>1066</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1.5" hidden="1" x14ac:dyDescent="0.25">
      <c r="A933" s="12">
        <v>916</v>
      </c>
      <c r="B933" s="10" t="s">
        <v>1015</v>
      </c>
      <c r="C933" s="11" t="s">
        <v>602</v>
      </c>
      <c r="D933" s="9"/>
      <c r="E933" s="9">
        <v>710</v>
      </c>
      <c r="F933" s="10" t="s">
        <v>1066</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1.5" hidden="1" x14ac:dyDescent="0.25">
      <c r="A934" s="12">
        <v>917</v>
      </c>
      <c r="B934" s="10" t="s">
        <v>1015</v>
      </c>
      <c r="C934" s="11" t="s">
        <v>602</v>
      </c>
      <c r="D934" s="9"/>
      <c r="E934" s="9">
        <v>710</v>
      </c>
      <c r="F934" s="10" t="s">
        <v>1066</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1.5" hidden="1" x14ac:dyDescent="0.25">
      <c r="A935" s="12">
        <v>918</v>
      </c>
      <c r="B935" s="10" t="s">
        <v>1015</v>
      </c>
      <c r="C935" s="11" t="s">
        <v>602</v>
      </c>
      <c r="D935" s="9"/>
      <c r="E935" s="9">
        <v>710</v>
      </c>
      <c r="F935" s="10" t="s">
        <v>1066</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1.5" hidden="1" x14ac:dyDescent="0.25">
      <c r="A936" s="12">
        <v>919</v>
      </c>
      <c r="B936" s="10" t="s">
        <v>1015</v>
      </c>
      <c r="C936" s="11" t="s">
        <v>602</v>
      </c>
      <c r="D936" s="9"/>
      <c r="E936" s="9">
        <v>710</v>
      </c>
      <c r="F936" s="10" t="s">
        <v>1066</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1.5" hidden="1" x14ac:dyDescent="0.25">
      <c r="A937" s="12">
        <v>920</v>
      </c>
      <c r="B937" s="10" t="s">
        <v>1015</v>
      </c>
      <c r="C937" s="11" t="s">
        <v>602</v>
      </c>
      <c r="D937" s="9"/>
      <c r="E937" s="9">
        <v>710</v>
      </c>
      <c r="F937" s="10" t="s">
        <v>1066</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1.5" hidden="1" x14ac:dyDescent="0.25">
      <c r="A938" s="12">
        <v>921</v>
      </c>
      <c r="B938" s="10" t="s">
        <v>1015</v>
      </c>
      <c r="C938" s="11" t="s">
        <v>602</v>
      </c>
      <c r="D938" s="9"/>
      <c r="E938" s="9">
        <v>710</v>
      </c>
      <c r="F938" s="10" t="s">
        <v>1066</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1.5" hidden="1" x14ac:dyDescent="0.25">
      <c r="A939" s="12">
        <v>922</v>
      </c>
      <c r="B939" s="10" t="s">
        <v>1015</v>
      </c>
      <c r="C939" s="11" t="s">
        <v>602</v>
      </c>
      <c r="D939" s="9"/>
      <c r="E939" s="9">
        <v>710</v>
      </c>
      <c r="F939" s="10" t="s">
        <v>1066</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1.5" hidden="1" x14ac:dyDescent="0.25">
      <c r="A940" s="12">
        <v>923</v>
      </c>
      <c r="B940" s="10" t="s">
        <v>1015</v>
      </c>
      <c r="C940" s="11" t="s">
        <v>602</v>
      </c>
      <c r="D940" s="9"/>
      <c r="E940" s="9">
        <v>710</v>
      </c>
      <c r="F940" s="10" t="s">
        <v>1066</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1.5" hidden="1" x14ac:dyDescent="0.25">
      <c r="A941" s="12">
        <v>924</v>
      </c>
      <c r="B941" s="10" t="s">
        <v>1015</v>
      </c>
      <c r="C941" s="11" t="s">
        <v>602</v>
      </c>
      <c r="D941" s="9"/>
      <c r="E941" s="9">
        <v>710</v>
      </c>
      <c r="F941" s="10" t="s">
        <v>1066</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1.5" hidden="1" x14ac:dyDescent="0.25">
      <c r="A942" s="12">
        <v>925</v>
      </c>
      <c r="B942" s="10" t="s">
        <v>1015</v>
      </c>
      <c r="C942" s="11" t="s">
        <v>602</v>
      </c>
      <c r="D942" s="9"/>
      <c r="E942" s="9">
        <v>710</v>
      </c>
      <c r="F942" s="10" t="s">
        <v>1066</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1.5" hidden="1" x14ac:dyDescent="0.25">
      <c r="A943" s="12">
        <v>926</v>
      </c>
      <c r="B943" s="10" t="s">
        <v>1015</v>
      </c>
      <c r="C943" s="11" t="s">
        <v>602</v>
      </c>
      <c r="D943" s="9"/>
      <c r="E943" s="9">
        <v>710</v>
      </c>
      <c r="F943" s="10" t="s">
        <v>1066</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1.5" hidden="1" x14ac:dyDescent="0.25">
      <c r="A944" s="12">
        <v>927</v>
      </c>
      <c r="B944" s="10" t="s">
        <v>1015</v>
      </c>
      <c r="C944" s="11" t="s">
        <v>602</v>
      </c>
      <c r="D944" s="9"/>
      <c r="E944" s="9">
        <v>710</v>
      </c>
      <c r="F944" s="10" t="s">
        <v>1066</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1.5" hidden="1" x14ac:dyDescent="0.25">
      <c r="A945" s="12">
        <v>928</v>
      </c>
      <c r="B945" s="10" t="s">
        <v>1015</v>
      </c>
      <c r="C945" s="11" t="s">
        <v>602</v>
      </c>
      <c r="D945" s="9"/>
      <c r="E945" s="9">
        <v>710</v>
      </c>
      <c r="F945" s="10" t="s">
        <v>1066</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1.5" hidden="1" x14ac:dyDescent="0.25">
      <c r="A946" s="12">
        <v>929</v>
      </c>
      <c r="B946" s="10" t="s">
        <v>1015</v>
      </c>
      <c r="C946" s="11" t="s">
        <v>602</v>
      </c>
      <c r="D946" s="9"/>
      <c r="E946" s="9">
        <v>710</v>
      </c>
      <c r="F946" s="10" t="s">
        <v>1066</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1.5" hidden="1" x14ac:dyDescent="0.25">
      <c r="A947" s="12">
        <v>930</v>
      </c>
      <c r="B947" s="10" t="s">
        <v>1015</v>
      </c>
      <c r="C947" s="11" t="s">
        <v>602</v>
      </c>
      <c r="D947" s="9"/>
      <c r="E947" s="9">
        <v>710</v>
      </c>
      <c r="F947" s="10" t="s">
        <v>1066</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1.5" hidden="1" x14ac:dyDescent="0.25">
      <c r="A948" s="23">
        <v>931</v>
      </c>
      <c r="B948" s="21" t="s">
        <v>1015</v>
      </c>
      <c r="C948" s="29" t="s">
        <v>1087</v>
      </c>
      <c r="D948" s="20"/>
      <c r="E948" s="20">
        <v>914</v>
      </c>
      <c r="F948" s="21" t="s">
        <v>1065</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1.5" hidden="1" x14ac:dyDescent="0.25">
      <c r="A949" s="23">
        <v>932</v>
      </c>
      <c r="B949" s="21" t="s">
        <v>1015</v>
      </c>
      <c r="C949" s="29" t="s">
        <v>1087</v>
      </c>
      <c r="D949" s="20"/>
      <c r="E949" s="20">
        <v>914</v>
      </c>
      <c r="F949" s="21" t="s">
        <v>1065</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1.5" hidden="1" x14ac:dyDescent="0.25">
      <c r="A950" s="23">
        <v>933</v>
      </c>
      <c r="B950" s="21" t="s">
        <v>1015</v>
      </c>
      <c r="C950" s="29" t="s">
        <v>1087</v>
      </c>
      <c r="D950" s="20"/>
      <c r="E950" s="20">
        <v>914</v>
      </c>
      <c r="F950" s="21" t="s">
        <v>1065</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1.5" hidden="1" x14ac:dyDescent="0.25">
      <c r="A951" s="23">
        <v>934</v>
      </c>
      <c r="B951" s="21" t="s">
        <v>1015</v>
      </c>
      <c r="C951" s="29" t="s">
        <v>1087</v>
      </c>
      <c r="D951" s="20"/>
      <c r="E951" s="20">
        <v>914</v>
      </c>
      <c r="F951" s="21" t="s">
        <v>1065</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1.5" hidden="1" x14ac:dyDescent="0.25">
      <c r="A952" s="23">
        <v>935</v>
      </c>
      <c r="B952" s="21" t="s">
        <v>1015</v>
      </c>
      <c r="C952" s="29" t="s">
        <v>1087</v>
      </c>
      <c r="D952" s="20"/>
      <c r="E952" s="20">
        <v>914</v>
      </c>
      <c r="F952" s="21" t="s">
        <v>1065</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1.5" hidden="1" x14ac:dyDescent="0.25">
      <c r="A953" s="23">
        <v>936</v>
      </c>
      <c r="B953" s="21" t="s">
        <v>1015</v>
      </c>
      <c r="C953" s="29" t="s">
        <v>1087</v>
      </c>
      <c r="D953" s="20"/>
      <c r="E953" s="20">
        <v>914</v>
      </c>
      <c r="F953" s="21" t="s">
        <v>1065</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1.5" hidden="1" x14ac:dyDescent="0.25">
      <c r="A954" s="23">
        <v>937</v>
      </c>
      <c r="B954" s="21" t="s">
        <v>1015</v>
      </c>
      <c r="C954" s="29" t="s">
        <v>1087</v>
      </c>
      <c r="D954" s="20"/>
      <c r="E954" s="20">
        <v>914</v>
      </c>
      <c r="F954" s="21" t="s">
        <v>1065</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1.5" hidden="1" x14ac:dyDescent="0.25">
      <c r="A955" s="23">
        <v>938</v>
      </c>
      <c r="B955" s="21" t="s">
        <v>1015</v>
      </c>
      <c r="C955" s="29" t="s">
        <v>1087</v>
      </c>
      <c r="D955" s="20"/>
      <c r="E955" s="20">
        <v>914</v>
      </c>
      <c r="F955" s="21" t="s">
        <v>1065</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1.5" hidden="1" x14ac:dyDescent="0.25">
      <c r="A956" s="23">
        <v>939</v>
      </c>
      <c r="B956" s="21" t="s">
        <v>1015</v>
      </c>
      <c r="C956" s="29" t="s">
        <v>1087</v>
      </c>
      <c r="D956" s="20"/>
      <c r="E956" s="20">
        <v>914</v>
      </c>
      <c r="F956" s="21" t="s">
        <v>1065</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1.5" hidden="1" x14ac:dyDescent="0.25">
      <c r="A957" s="23">
        <v>940</v>
      </c>
      <c r="B957" s="21" t="s">
        <v>1015</v>
      </c>
      <c r="C957" s="29" t="s">
        <v>1087</v>
      </c>
      <c r="D957" s="20"/>
      <c r="E957" s="20">
        <v>914</v>
      </c>
      <c r="F957" s="21" t="s">
        <v>1065</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1.5" hidden="1" x14ac:dyDescent="0.25">
      <c r="A958" s="23">
        <v>941</v>
      </c>
      <c r="B958" s="21" t="s">
        <v>1015</v>
      </c>
      <c r="C958" s="29" t="s">
        <v>1087</v>
      </c>
      <c r="D958" s="20"/>
      <c r="E958" s="20">
        <v>914</v>
      </c>
      <c r="F958" s="21" t="s">
        <v>1065</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1.5" hidden="1" x14ac:dyDescent="0.25">
      <c r="A959" s="23">
        <v>942</v>
      </c>
      <c r="B959" s="21" t="s">
        <v>1015</v>
      </c>
      <c r="C959" s="29" t="s">
        <v>1087</v>
      </c>
      <c r="D959" s="20"/>
      <c r="E959" s="20">
        <v>914</v>
      </c>
      <c r="F959" s="21" t="s">
        <v>1065</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1.5" hidden="1" x14ac:dyDescent="0.25">
      <c r="A960" s="23">
        <v>943</v>
      </c>
      <c r="B960" s="21" t="s">
        <v>1015</v>
      </c>
      <c r="C960" s="29" t="s">
        <v>1087</v>
      </c>
      <c r="D960" s="20"/>
      <c r="E960" s="20">
        <v>914</v>
      </c>
      <c r="F960" s="21" t="s">
        <v>1065</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1.5" hidden="1" x14ac:dyDescent="0.25">
      <c r="A961" s="23">
        <v>944</v>
      </c>
      <c r="B961" s="21" t="s">
        <v>1015</v>
      </c>
      <c r="C961" s="29" t="s">
        <v>1087</v>
      </c>
      <c r="D961" s="20"/>
      <c r="E961" s="20">
        <v>914</v>
      </c>
      <c r="F961" s="21" t="s">
        <v>1065</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1.5" hidden="1" x14ac:dyDescent="0.25">
      <c r="A962" s="23">
        <v>945</v>
      </c>
      <c r="B962" s="21" t="s">
        <v>1015</v>
      </c>
      <c r="C962" s="29" t="s">
        <v>1087</v>
      </c>
      <c r="D962" s="20"/>
      <c r="E962" s="20">
        <v>914</v>
      </c>
      <c r="F962" s="21" t="s">
        <v>1065</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1.5" hidden="1" x14ac:dyDescent="0.25">
      <c r="A963" s="12">
        <v>946</v>
      </c>
      <c r="B963" s="10" t="s">
        <v>1015</v>
      </c>
      <c r="C963" s="11" t="s">
        <v>1088</v>
      </c>
      <c r="D963" s="9"/>
      <c r="E963" s="9">
        <v>204</v>
      </c>
      <c r="F963" s="10" t="s">
        <v>1066</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1.5" hidden="1" x14ac:dyDescent="0.25">
      <c r="A964" s="12">
        <v>947</v>
      </c>
      <c r="B964" s="10" t="s">
        <v>1015</v>
      </c>
      <c r="C964" s="11" t="s">
        <v>1088</v>
      </c>
      <c r="D964" s="9"/>
      <c r="E964" s="9">
        <v>204</v>
      </c>
      <c r="F964" s="10" t="s">
        <v>1066</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1.5" hidden="1" x14ac:dyDescent="0.25">
      <c r="A965" s="12">
        <v>948</v>
      </c>
      <c r="B965" s="10" t="s">
        <v>1015</v>
      </c>
      <c r="C965" s="11" t="s">
        <v>1088</v>
      </c>
      <c r="D965" s="9"/>
      <c r="E965" s="9">
        <v>204</v>
      </c>
      <c r="F965" s="10" t="s">
        <v>1066</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1.5" hidden="1" x14ac:dyDescent="0.25">
      <c r="A966" s="12">
        <v>949</v>
      </c>
      <c r="B966" s="10" t="s">
        <v>1015</v>
      </c>
      <c r="C966" s="11" t="s">
        <v>1088</v>
      </c>
      <c r="D966" s="9"/>
      <c r="E966" s="9">
        <v>204</v>
      </c>
      <c r="F966" s="10" t="s">
        <v>1066</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1.5" hidden="1" x14ac:dyDescent="0.25">
      <c r="A967" s="12">
        <v>950</v>
      </c>
      <c r="B967" s="10" t="s">
        <v>1015</v>
      </c>
      <c r="C967" s="11" t="s">
        <v>1088</v>
      </c>
      <c r="D967" s="9"/>
      <c r="E967" s="9">
        <v>204</v>
      </c>
      <c r="F967" s="10" t="s">
        <v>1066</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1.5" hidden="1" x14ac:dyDescent="0.25">
      <c r="A968" s="12">
        <v>951</v>
      </c>
      <c r="B968" s="10" t="s">
        <v>1015</v>
      </c>
      <c r="C968" s="11" t="s">
        <v>1088</v>
      </c>
      <c r="D968" s="9"/>
      <c r="E968" s="9">
        <v>204</v>
      </c>
      <c r="F968" s="10" t="s">
        <v>1066</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1.5" hidden="1" x14ac:dyDescent="0.25">
      <c r="A969" s="12">
        <v>952</v>
      </c>
      <c r="B969" s="10" t="s">
        <v>1015</v>
      </c>
      <c r="C969" s="11" t="s">
        <v>1088</v>
      </c>
      <c r="D969" s="9"/>
      <c r="E969" s="9">
        <v>204</v>
      </c>
      <c r="F969" s="10" t="s">
        <v>1066</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1.5" hidden="1" x14ac:dyDescent="0.25">
      <c r="A970" s="12">
        <v>953</v>
      </c>
      <c r="B970" s="10" t="s">
        <v>1015</v>
      </c>
      <c r="C970" s="11" t="s">
        <v>1088</v>
      </c>
      <c r="D970" s="9"/>
      <c r="E970" s="9">
        <v>204</v>
      </c>
      <c r="F970" s="10" t="s">
        <v>1066</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1.5" hidden="1" x14ac:dyDescent="0.25">
      <c r="A971" s="12">
        <v>954</v>
      </c>
      <c r="B971" s="10" t="s">
        <v>1015</v>
      </c>
      <c r="C971" s="11" t="s">
        <v>1088</v>
      </c>
      <c r="D971" s="9"/>
      <c r="E971" s="9">
        <v>204</v>
      </c>
      <c r="F971" s="10" t="s">
        <v>1066</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1.5" hidden="1" x14ac:dyDescent="0.25">
      <c r="A972" s="12">
        <v>955</v>
      </c>
      <c r="B972" s="10" t="s">
        <v>1015</v>
      </c>
      <c r="C972" s="11" t="s">
        <v>1088</v>
      </c>
      <c r="D972" s="9"/>
      <c r="E972" s="9">
        <v>204</v>
      </c>
      <c r="F972" s="10" t="s">
        <v>1066</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1.5" hidden="1" x14ac:dyDescent="0.25">
      <c r="A973" s="12">
        <v>956</v>
      </c>
      <c r="B973" s="10" t="s">
        <v>1015</v>
      </c>
      <c r="C973" s="11" t="s">
        <v>1088</v>
      </c>
      <c r="D973" s="9"/>
      <c r="E973" s="9">
        <v>204</v>
      </c>
      <c r="F973" s="10" t="s">
        <v>1066</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1.5" hidden="1" x14ac:dyDescent="0.25">
      <c r="A974" s="12">
        <v>957</v>
      </c>
      <c r="B974" s="10" t="s">
        <v>1015</v>
      </c>
      <c r="C974" s="11" t="s">
        <v>1088</v>
      </c>
      <c r="D974" s="9"/>
      <c r="E974" s="9">
        <v>204</v>
      </c>
      <c r="F974" s="10" t="s">
        <v>1066</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1.5" hidden="1" x14ac:dyDescent="0.25">
      <c r="A975" s="12">
        <v>958</v>
      </c>
      <c r="B975" s="10" t="s">
        <v>1015</v>
      </c>
      <c r="C975" s="11" t="s">
        <v>1088</v>
      </c>
      <c r="D975" s="9"/>
      <c r="E975" s="9">
        <v>204</v>
      </c>
      <c r="F975" s="10" t="s">
        <v>1066</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1.5" hidden="1" x14ac:dyDescent="0.25">
      <c r="A976" s="12">
        <v>959</v>
      </c>
      <c r="B976" s="10" t="s">
        <v>1015</v>
      </c>
      <c r="C976" s="11" t="s">
        <v>1088</v>
      </c>
      <c r="D976" s="9"/>
      <c r="E976" s="9">
        <v>204</v>
      </c>
      <c r="F976" s="10" t="s">
        <v>1066</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1.5" hidden="1" x14ac:dyDescent="0.25">
      <c r="A977" s="12">
        <v>960</v>
      </c>
      <c r="B977" s="10" t="s">
        <v>1015</v>
      </c>
      <c r="C977" s="11" t="s">
        <v>1088</v>
      </c>
      <c r="D977" s="9"/>
      <c r="E977" s="9">
        <v>204</v>
      </c>
      <c r="F977" s="10" t="s">
        <v>1066</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1.5" hidden="1" x14ac:dyDescent="0.25">
      <c r="A978" s="12">
        <v>961</v>
      </c>
      <c r="B978" s="10" t="s">
        <v>1015</v>
      </c>
      <c r="C978" s="11" t="s">
        <v>1089</v>
      </c>
      <c r="D978" s="9"/>
      <c r="E978" s="9">
        <v>854</v>
      </c>
      <c r="F978" s="10" t="s">
        <v>1066</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1.5" hidden="1" x14ac:dyDescent="0.25">
      <c r="A979" s="12">
        <v>962</v>
      </c>
      <c r="B979" s="10" t="s">
        <v>1015</v>
      </c>
      <c r="C979" s="11" t="s">
        <v>1089</v>
      </c>
      <c r="D979" s="9"/>
      <c r="E979" s="9">
        <v>854</v>
      </c>
      <c r="F979" s="10" t="s">
        <v>1066</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1.5" hidden="1" x14ac:dyDescent="0.25">
      <c r="A980" s="12">
        <v>963</v>
      </c>
      <c r="B980" s="10" t="s">
        <v>1015</v>
      </c>
      <c r="C980" s="11" t="s">
        <v>1089</v>
      </c>
      <c r="D980" s="9"/>
      <c r="E980" s="9">
        <v>854</v>
      </c>
      <c r="F980" s="10" t="s">
        <v>1066</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1.5" hidden="1" x14ac:dyDescent="0.25">
      <c r="A981" s="12">
        <v>964</v>
      </c>
      <c r="B981" s="10" t="s">
        <v>1015</v>
      </c>
      <c r="C981" s="11" t="s">
        <v>1089</v>
      </c>
      <c r="D981" s="9"/>
      <c r="E981" s="9">
        <v>854</v>
      </c>
      <c r="F981" s="10" t="s">
        <v>1066</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1.5" hidden="1" x14ac:dyDescent="0.25">
      <c r="A982" s="12">
        <v>965</v>
      </c>
      <c r="B982" s="10" t="s">
        <v>1015</v>
      </c>
      <c r="C982" s="11" t="s">
        <v>1089</v>
      </c>
      <c r="D982" s="9"/>
      <c r="E982" s="9">
        <v>854</v>
      </c>
      <c r="F982" s="10" t="s">
        <v>1066</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1.5" hidden="1" x14ac:dyDescent="0.25">
      <c r="A983" s="12">
        <v>966</v>
      </c>
      <c r="B983" s="10" t="s">
        <v>1015</v>
      </c>
      <c r="C983" s="11" t="s">
        <v>1089</v>
      </c>
      <c r="D983" s="9"/>
      <c r="E983" s="9">
        <v>854</v>
      </c>
      <c r="F983" s="10" t="s">
        <v>1066</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1.5" hidden="1" x14ac:dyDescent="0.25">
      <c r="A984" s="12">
        <v>967</v>
      </c>
      <c r="B984" s="10" t="s">
        <v>1015</v>
      </c>
      <c r="C984" s="11" t="s">
        <v>1089</v>
      </c>
      <c r="D984" s="9"/>
      <c r="E984" s="9">
        <v>854</v>
      </c>
      <c r="F984" s="10" t="s">
        <v>1066</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1.5" hidden="1" x14ac:dyDescent="0.25">
      <c r="A985" s="12">
        <v>968</v>
      </c>
      <c r="B985" s="10" t="s">
        <v>1015</v>
      </c>
      <c r="C985" s="11" t="s">
        <v>1089</v>
      </c>
      <c r="D985" s="9"/>
      <c r="E985" s="9">
        <v>854</v>
      </c>
      <c r="F985" s="10" t="s">
        <v>1066</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1.5" hidden="1" x14ac:dyDescent="0.25">
      <c r="A986" s="12">
        <v>969</v>
      </c>
      <c r="B986" s="10" t="s">
        <v>1015</v>
      </c>
      <c r="C986" s="11" t="s">
        <v>1089</v>
      </c>
      <c r="D986" s="9"/>
      <c r="E986" s="9">
        <v>854</v>
      </c>
      <c r="F986" s="10" t="s">
        <v>1066</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1.5" hidden="1" x14ac:dyDescent="0.25">
      <c r="A987" s="12">
        <v>970</v>
      </c>
      <c r="B987" s="10" t="s">
        <v>1015</v>
      </c>
      <c r="C987" s="11" t="s">
        <v>1089</v>
      </c>
      <c r="D987" s="9"/>
      <c r="E987" s="9">
        <v>854</v>
      </c>
      <c r="F987" s="10" t="s">
        <v>1066</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1.5" hidden="1" x14ac:dyDescent="0.25">
      <c r="A988" s="12">
        <v>971</v>
      </c>
      <c r="B988" s="10" t="s">
        <v>1015</v>
      </c>
      <c r="C988" s="11" t="s">
        <v>1089</v>
      </c>
      <c r="D988" s="9"/>
      <c r="E988" s="9">
        <v>854</v>
      </c>
      <c r="F988" s="10" t="s">
        <v>1066</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1.5" hidden="1" x14ac:dyDescent="0.25">
      <c r="A989" s="12">
        <v>972</v>
      </c>
      <c r="B989" s="10" t="s">
        <v>1015</v>
      </c>
      <c r="C989" s="11" t="s">
        <v>1089</v>
      </c>
      <c r="D989" s="9"/>
      <c r="E989" s="9">
        <v>854</v>
      </c>
      <c r="F989" s="10" t="s">
        <v>1066</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1.5" hidden="1" x14ac:dyDescent="0.25">
      <c r="A990" s="12">
        <v>973</v>
      </c>
      <c r="B990" s="10" t="s">
        <v>1015</v>
      </c>
      <c r="C990" s="11" t="s">
        <v>1089</v>
      </c>
      <c r="D990" s="9"/>
      <c r="E990" s="9">
        <v>854</v>
      </c>
      <c r="F990" s="10" t="s">
        <v>1066</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1.5" hidden="1" x14ac:dyDescent="0.25">
      <c r="A991" s="12">
        <v>974</v>
      </c>
      <c r="B991" s="10" t="s">
        <v>1015</v>
      </c>
      <c r="C991" s="11" t="s">
        <v>1089</v>
      </c>
      <c r="D991" s="9"/>
      <c r="E991" s="9">
        <v>854</v>
      </c>
      <c r="F991" s="10" t="s">
        <v>1066</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1.5" hidden="1" x14ac:dyDescent="0.25">
      <c r="A992" s="12">
        <v>975</v>
      </c>
      <c r="B992" s="10" t="s">
        <v>1015</v>
      </c>
      <c r="C992" s="11" t="s">
        <v>1089</v>
      </c>
      <c r="D992" s="9"/>
      <c r="E992" s="9">
        <v>854</v>
      </c>
      <c r="F992" s="10" t="s">
        <v>1066</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1.5" hidden="1" x14ac:dyDescent="0.25">
      <c r="A993" s="12">
        <v>976</v>
      </c>
      <c r="B993" s="10" t="s">
        <v>1015</v>
      </c>
      <c r="C993" s="11" t="s">
        <v>1090</v>
      </c>
      <c r="D993" s="9"/>
      <c r="E993" s="9">
        <v>132</v>
      </c>
      <c r="F993" s="10" t="s">
        <v>1066</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1.5" hidden="1" x14ac:dyDescent="0.25">
      <c r="A994" s="12">
        <v>977</v>
      </c>
      <c r="B994" s="10" t="s">
        <v>1015</v>
      </c>
      <c r="C994" s="11" t="s">
        <v>1090</v>
      </c>
      <c r="D994" s="9"/>
      <c r="E994" s="9">
        <v>132</v>
      </c>
      <c r="F994" s="10" t="s">
        <v>1066</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1.5" hidden="1" x14ac:dyDescent="0.25">
      <c r="A995" s="12">
        <v>978</v>
      </c>
      <c r="B995" s="10" t="s">
        <v>1015</v>
      </c>
      <c r="C995" s="11" t="s">
        <v>1090</v>
      </c>
      <c r="D995" s="9"/>
      <c r="E995" s="9">
        <v>132</v>
      </c>
      <c r="F995" s="10" t="s">
        <v>1066</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1.5" hidden="1" x14ac:dyDescent="0.25">
      <c r="A996" s="12">
        <v>979</v>
      </c>
      <c r="B996" s="10" t="s">
        <v>1015</v>
      </c>
      <c r="C996" s="11" t="s">
        <v>1090</v>
      </c>
      <c r="D996" s="9"/>
      <c r="E996" s="9">
        <v>132</v>
      </c>
      <c r="F996" s="10" t="s">
        <v>1066</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1.5" hidden="1" x14ac:dyDescent="0.25">
      <c r="A997" s="12">
        <v>980</v>
      </c>
      <c r="B997" s="10" t="s">
        <v>1015</v>
      </c>
      <c r="C997" s="11" t="s">
        <v>1090</v>
      </c>
      <c r="D997" s="9"/>
      <c r="E997" s="9">
        <v>132</v>
      </c>
      <c r="F997" s="10" t="s">
        <v>1066</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1.5" hidden="1" x14ac:dyDescent="0.25">
      <c r="A998" s="12">
        <v>981</v>
      </c>
      <c r="B998" s="10" t="s">
        <v>1015</v>
      </c>
      <c r="C998" s="11" t="s">
        <v>1090</v>
      </c>
      <c r="D998" s="9"/>
      <c r="E998" s="9">
        <v>132</v>
      </c>
      <c r="F998" s="10" t="s">
        <v>1066</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1.5" hidden="1" x14ac:dyDescent="0.25">
      <c r="A999" s="12">
        <v>982</v>
      </c>
      <c r="B999" s="10" t="s">
        <v>1015</v>
      </c>
      <c r="C999" s="11" t="s">
        <v>1090</v>
      </c>
      <c r="D999" s="9"/>
      <c r="E999" s="9">
        <v>132</v>
      </c>
      <c r="F999" s="10" t="s">
        <v>1066</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1.5" hidden="1" x14ac:dyDescent="0.25">
      <c r="A1000" s="12">
        <v>983</v>
      </c>
      <c r="B1000" s="10" t="s">
        <v>1015</v>
      </c>
      <c r="C1000" s="11" t="s">
        <v>1090</v>
      </c>
      <c r="D1000" s="9"/>
      <c r="E1000" s="9">
        <v>132</v>
      </c>
      <c r="F1000" s="10" t="s">
        <v>1066</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1.5" hidden="1" x14ac:dyDescent="0.25">
      <c r="A1001" s="12">
        <v>984</v>
      </c>
      <c r="B1001" s="10" t="s">
        <v>1015</v>
      </c>
      <c r="C1001" s="11" t="s">
        <v>1090</v>
      </c>
      <c r="D1001" s="9"/>
      <c r="E1001" s="9">
        <v>132</v>
      </c>
      <c r="F1001" s="10" t="s">
        <v>1066</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1.5" hidden="1" x14ac:dyDescent="0.25">
      <c r="A1002" s="12">
        <v>985</v>
      </c>
      <c r="B1002" s="10" t="s">
        <v>1015</v>
      </c>
      <c r="C1002" s="11" t="s">
        <v>1090</v>
      </c>
      <c r="D1002" s="9"/>
      <c r="E1002" s="9">
        <v>132</v>
      </c>
      <c r="F1002" s="10" t="s">
        <v>1066</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1.5" hidden="1" x14ac:dyDescent="0.25">
      <c r="A1003" s="12">
        <v>986</v>
      </c>
      <c r="B1003" s="10" t="s">
        <v>1015</v>
      </c>
      <c r="C1003" s="11" t="s">
        <v>1090</v>
      </c>
      <c r="D1003" s="9"/>
      <c r="E1003" s="9">
        <v>132</v>
      </c>
      <c r="F1003" s="10" t="s">
        <v>1066</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1.5" hidden="1" x14ac:dyDescent="0.25">
      <c r="A1004" s="12">
        <v>987</v>
      </c>
      <c r="B1004" s="10" t="s">
        <v>1015</v>
      </c>
      <c r="C1004" s="11" t="s">
        <v>1090</v>
      </c>
      <c r="D1004" s="9"/>
      <c r="E1004" s="9">
        <v>132</v>
      </c>
      <c r="F1004" s="10" t="s">
        <v>1066</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1.5" hidden="1" x14ac:dyDescent="0.25">
      <c r="A1005" s="12">
        <v>988</v>
      </c>
      <c r="B1005" s="10" t="s">
        <v>1015</v>
      </c>
      <c r="C1005" s="11" t="s">
        <v>1090</v>
      </c>
      <c r="D1005" s="9"/>
      <c r="E1005" s="9">
        <v>132</v>
      </c>
      <c r="F1005" s="10" t="s">
        <v>1066</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1.5" hidden="1" x14ac:dyDescent="0.25">
      <c r="A1006" s="12">
        <v>989</v>
      </c>
      <c r="B1006" s="10" t="s">
        <v>1015</v>
      </c>
      <c r="C1006" s="11" t="s">
        <v>1090</v>
      </c>
      <c r="D1006" s="9"/>
      <c r="E1006" s="9">
        <v>132</v>
      </c>
      <c r="F1006" s="10" t="s">
        <v>1066</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1.5" hidden="1" x14ac:dyDescent="0.25">
      <c r="A1007" s="12">
        <v>990</v>
      </c>
      <c r="B1007" s="10" t="s">
        <v>1015</v>
      </c>
      <c r="C1007" s="11" t="s">
        <v>1090</v>
      </c>
      <c r="D1007" s="9"/>
      <c r="E1007" s="9">
        <v>132</v>
      </c>
      <c r="F1007" s="10" t="s">
        <v>1066</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1.5" hidden="1" x14ac:dyDescent="0.25">
      <c r="A1008" s="12">
        <v>991</v>
      </c>
      <c r="B1008" s="10" t="s">
        <v>1015</v>
      </c>
      <c r="C1008" s="11" t="s">
        <v>588</v>
      </c>
      <c r="D1008" s="9"/>
      <c r="E1008" s="9">
        <v>384</v>
      </c>
      <c r="F1008" s="10" t="s">
        <v>1066</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1.5" hidden="1" x14ac:dyDescent="0.25">
      <c r="A1009" s="12">
        <v>992</v>
      </c>
      <c r="B1009" s="10" t="s">
        <v>1015</v>
      </c>
      <c r="C1009" s="11" t="s">
        <v>588</v>
      </c>
      <c r="D1009" s="9"/>
      <c r="E1009" s="9">
        <v>384</v>
      </c>
      <c r="F1009" s="10" t="s">
        <v>1066</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1.5" hidden="1" x14ac:dyDescent="0.25">
      <c r="A1010" s="12">
        <v>993</v>
      </c>
      <c r="B1010" s="10" t="s">
        <v>1015</v>
      </c>
      <c r="C1010" s="11" t="s">
        <v>588</v>
      </c>
      <c r="D1010" s="9"/>
      <c r="E1010" s="9">
        <v>384</v>
      </c>
      <c r="F1010" s="10" t="s">
        <v>1066</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1.5" hidden="1" x14ac:dyDescent="0.25">
      <c r="A1011" s="12">
        <v>994</v>
      </c>
      <c r="B1011" s="10" t="s">
        <v>1015</v>
      </c>
      <c r="C1011" s="11" t="s">
        <v>588</v>
      </c>
      <c r="D1011" s="9"/>
      <c r="E1011" s="9">
        <v>384</v>
      </c>
      <c r="F1011" s="10" t="s">
        <v>1066</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1.5" hidden="1" x14ac:dyDescent="0.25">
      <c r="A1012" s="12">
        <v>995</v>
      </c>
      <c r="B1012" s="10" t="s">
        <v>1015</v>
      </c>
      <c r="C1012" s="11" t="s">
        <v>588</v>
      </c>
      <c r="D1012" s="9"/>
      <c r="E1012" s="9">
        <v>384</v>
      </c>
      <c r="F1012" s="10" t="s">
        <v>1066</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1.5" hidden="1" x14ac:dyDescent="0.25">
      <c r="A1013" s="12">
        <v>996</v>
      </c>
      <c r="B1013" s="10" t="s">
        <v>1015</v>
      </c>
      <c r="C1013" s="11" t="s">
        <v>588</v>
      </c>
      <c r="D1013" s="9"/>
      <c r="E1013" s="9">
        <v>384</v>
      </c>
      <c r="F1013" s="10" t="s">
        <v>1066</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1.5" hidden="1" x14ac:dyDescent="0.25">
      <c r="A1014" s="12">
        <v>997</v>
      </c>
      <c r="B1014" s="10" t="s">
        <v>1015</v>
      </c>
      <c r="C1014" s="11" t="s">
        <v>588</v>
      </c>
      <c r="D1014" s="9"/>
      <c r="E1014" s="9">
        <v>384</v>
      </c>
      <c r="F1014" s="10" t="s">
        <v>1066</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1.5" hidden="1" x14ac:dyDescent="0.25">
      <c r="A1015" s="12">
        <v>998</v>
      </c>
      <c r="B1015" s="10" t="s">
        <v>1015</v>
      </c>
      <c r="C1015" s="11" t="s">
        <v>588</v>
      </c>
      <c r="D1015" s="9"/>
      <c r="E1015" s="9">
        <v>384</v>
      </c>
      <c r="F1015" s="10" t="s">
        <v>1066</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1.5" hidden="1" x14ac:dyDescent="0.25">
      <c r="A1016" s="12">
        <v>999</v>
      </c>
      <c r="B1016" s="10" t="s">
        <v>1015</v>
      </c>
      <c r="C1016" s="11" t="s">
        <v>588</v>
      </c>
      <c r="D1016" s="9"/>
      <c r="E1016" s="9">
        <v>384</v>
      </c>
      <c r="F1016" s="10" t="s">
        <v>1066</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1.5" hidden="1" x14ac:dyDescent="0.25">
      <c r="A1017" s="12">
        <v>1000</v>
      </c>
      <c r="B1017" s="10" t="s">
        <v>1015</v>
      </c>
      <c r="C1017" s="11" t="s">
        <v>588</v>
      </c>
      <c r="D1017" s="9"/>
      <c r="E1017" s="9">
        <v>384</v>
      </c>
      <c r="F1017" s="10" t="s">
        <v>1066</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1.5" hidden="1" x14ac:dyDescent="0.25">
      <c r="A1018" s="12">
        <v>1001</v>
      </c>
      <c r="B1018" s="10" t="s">
        <v>1015</v>
      </c>
      <c r="C1018" s="11" t="s">
        <v>588</v>
      </c>
      <c r="D1018" s="9"/>
      <c r="E1018" s="9">
        <v>384</v>
      </c>
      <c r="F1018" s="10" t="s">
        <v>1066</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1.5" hidden="1" x14ac:dyDescent="0.25">
      <c r="A1019" s="12">
        <v>1002</v>
      </c>
      <c r="B1019" s="10" t="s">
        <v>1015</v>
      </c>
      <c r="C1019" s="11" t="s">
        <v>588</v>
      </c>
      <c r="D1019" s="9"/>
      <c r="E1019" s="9">
        <v>384</v>
      </c>
      <c r="F1019" s="10" t="s">
        <v>1066</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1.5" hidden="1" x14ac:dyDescent="0.25">
      <c r="A1020" s="12">
        <v>1003</v>
      </c>
      <c r="B1020" s="10" t="s">
        <v>1015</v>
      </c>
      <c r="C1020" s="11" t="s">
        <v>588</v>
      </c>
      <c r="D1020" s="9"/>
      <c r="E1020" s="9">
        <v>384</v>
      </c>
      <c r="F1020" s="10" t="s">
        <v>1066</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1.5" hidden="1" x14ac:dyDescent="0.25">
      <c r="A1021" s="12">
        <v>1004</v>
      </c>
      <c r="B1021" s="10" t="s">
        <v>1015</v>
      </c>
      <c r="C1021" s="11" t="s">
        <v>588</v>
      </c>
      <c r="D1021" s="9"/>
      <c r="E1021" s="9">
        <v>384</v>
      </c>
      <c r="F1021" s="10" t="s">
        <v>1066</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1.5" hidden="1" x14ac:dyDescent="0.25">
      <c r="A1022" s="12">
        <v>1005</v>
      </c>
      <c r="B1022" s="10" t="s">
        <v>1015</v>
      </c>
      <c r="C1022" s="11" t="s">
        <v>588</v>
      </c>
      <c r="D1022" s="9"/>
      <c r="E1022" s="9">
        <v>384</v>
      </c>
      <c r="F1022" s="10" t="s">
        <v>1066</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1.5" hidden="1" x14ac:dyDescent="0.25">
      <c r="A1023" s="12">
        <v>1006</v>
      </c>
      <c r="B1023" s="10" t="s">
        <v>1015</v>
      </c>
      <c r="C1023" s="11" t="s">
        <v>1091</v>
      </c>
      <c r="D1023" s="9"/>
      <c r="E1023" s="9">
        <v>270</v>
      </c>
      <c r="F1023" s="10" t="s">
        <v>1066</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1.5" hidden="1" x14ac:dyDescent="0.25">
      <c r="A1024" s="12">
        <v>1007</v>
      </c>
      <c r="B1024" s="10" t="s">
        <v>1015</v>
      </c>
      <c r="C1024" s="11" t="s">
        <v>1091</v>
      </c>
      <c r="D1024" s="9"/>
      <c r="E1024" s="9">
        <v>270</v>
      </c>
      <c r="F1024" s="10" t="s">
        <v>1066</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1.5" hidden="1" x14ac:dyDescent="0.25">
      <c r="A1025" s="12">
        <v>1008</v>
      </c>
      <c r="B1025" s="10" t="s">
        <v>1015</v>
      </c>
      <c r="C1025" s="11" t="s">
        <v>1091</v>
      </c>
      <c r="D1025" s="9"/>
      <c r="E1025" s="9">
        <v>270</v>
      </c>
      <c r="F1025" s="10" t="s">
        <v>1066</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1.5" hidden="1" x14ac:dyDescent="0.25">
      <c r="A1026" s="12">
        <v>1009</v>
      </c>
      <c r="B1026" s="10" t="s">
        <v>1015</v>
      </c>
      <c r="C1026" s="11" t="s">
        <v>1091</v>
      </c>
      <c r="D1026" s="9"/>
      <c r="E1026" s="9">
        <v>270</v>
      </c>
      <c r="F1026" s="10" t="s">
        <v>1066</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1.5" hidden="1" x14ac:dyDescent="0.25">
      <c r="A1027" s="12">
        <v>1010</v>
      </c>
      <c r="B1027" s="10" t="s">
        <v>1015</v>
      </c>
      <c r="C1027" s="11" t="s">
        <v>1091</v>
      </c>
      <c r="D1027" s="9"/>
      <c r="E1027" s="9">
        <v>270</v>
      </c>
      <c r="F1027" s="10" t="s">
        <v>1066</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1.5" hidden="1" x14ac:dyDescent="0.25">
      <c r="A1028" s="12">
        <v>1011</v>
      </c>
      <c r="B1028" s="10" t="s">
        <v>1015</v>
      </c>
      <c r="C1028" s="11" t="s">
        <v>1091</v>
      </c>
      <c r="D1028" s="9"/>
      <c r="E1028" s="9">
        <v>270</v>
      </c>
      <c r="F1028" s="10" t="s">
        <v>1066</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1.5" hidden="1" x14ac:dyDescent="0.25">
      <c r="A1029" s="12">
        <v>1012</v>
      </c>
      <c r="B1029" s="10" t="s">
        <v>1015</v>
      </c>
      <c r="C1029" s="11" t="s">
        <v>1091</v>
      </c>
      <c r="D1029" s="9"/>
      <c r="E1029" s="9">
        <v>270</v>
      </c>
      <c r="F1029" s="10" t="s">
        <v>1066</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1.5" hidden="1" x14ac:dyDescent="0.25">
      <c r="A1030" s="12">
        <v>1013</v>
      </c>
      <c r="B1030" s="10" t="s">
        <v>1015</v>
      </c>
      <c r="C1030" s="11" t="s">
        <v>1091</v>
      </c>
      <c r="D1030" s="9"/>
      <c r="E1030" s="9">
        <v>270</v>
      </c>
      <c r="F1030" s="10" t="s">
        <v>1066</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1.5" hidden="1" x14ac:dyDescent="0.25">
      <c r="A1031" s="12">
        <v>1014</v>
      </c>
      <c r="B1031" s="10" t="s">
        <v>1015</v>
      </c>
      <c r="C1031" s="11" t="s">
        <v>1091</v>
      </c>
      <c r="D1031" s="9"/>
      <c r="E1031" s="9">
        <v>270</v>
      </c>
      <c r="F1031" s="10" t="s">
        <v>1066</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1.5" hidden="1" x14ac:dyDescent="0.25">
      <c r="A1032" s="12">
        <v>1015</v>
      </c>
      <c r="B1032" s="10" t="s">
        <v>1015</v>
      </c>
      <c r="C1032" s="11" t="s">
        <v>1091</v>
      </c>
      <c r="D1032" s="9"/>
      <c r="E1032" s="9">
        <v>270</v>
      </c>
      <c r="F1032" s="10" t="s">
        <v>1066</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1.5" hidden="1" x14ac:dyDescent="0.25">
      <c r="A1033" s="12">
        <v>1016</v>
      </c>
      <c r="B1033" s="10" t="s">
        <v>1015</v>
      </c>
      <c r="C1033" s="11" t="s">
        <v>1091</v>
      </c>
      <c r="D1033" s="9"/>
      <c r="E1033" s="9">
        <v>270</v>
      </c>
      <c r="F1033" s="10" t="s">
        <v>1066</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1.5" hidden="1" x14ac:dyDescent="0.25">
      <c r="A1034" s="12">
        <v>1017</v>
      </c>
      <c r="B1034" s="10" t="s">
        <v>1015</v>
      </c>
      <c r="C1034" s="11" t="s">
        <v>1091</v>
      </c>
      <c r="D1034" s="9"/>
      <c r="E1034" s="9">
        <v>270</v>
      </c>
      <c r="F1034" s="10" t="s">
        <v>1066</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1.5" hidden="1" x14ac:dyDescent="0.25">
      <c r="A1035" s="12">
        <v>1018</v>
      </c>
      <c r="B1035" s="10" t="s">
        <v>1015</v>
      </c>
      <c r="C1035" s="11" t="s">
        <v>1091</v>
      </c>
      <c r="D1035" s="9"/>
      <c r="E1035" s="9">
        <v>270</v>
      </c>
      <c r="F1035" s="10" t="s">
        <v>1066</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1.5" hidden="1" x14ac:dyDescent="0.25">
      <c r="A1036" s="12">
        <v>1019</v>
      </c>
      <c r="B1036" s="10" t="s">
        <v>1015</v>
      </c>
      <c r="C1036" s="11" t="s">
        <v>1091</v>
      </c>
      <c r="D1036" s="9"/>
      <c r="E1036" s="9">
        <v>270</v>
      </c>
      <c r="F1036" s="10" t="s">
        <v>1066</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1.5" hidden="1" x14ac:dyDescent="0.25">
      <c r="A1037" s="12">
        <v>1020</v>
      </c>
      <c r="B1037" s="10" t="s">
        <v>1015</v>
      </c>
      <c r="C1037" s="11" t="s">
        <v>1091</v>
      </c>
      <c r="D1037" s="9"/>
      <c r="E1037" s="9">
        <v>270</v>
      </c>
      <c r="F1037" s="10" t="s">
        <v>1066</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1.5" hidden="1" x14ac:dyDescent="0.25">
      <c r="A1038" s="12">
        <v>1021</v>
      </c>
      <c r="B1038" s="10" t="s">
        <v>1015</v>
      </c>
      <c r="C1038" s="11" t="s">
        <v>1092</v>
      </c>
      <c r="D1038" s="9"/>
      <c r="E1038" s="9">
        <v>288</v>
      </c>
      <c r="F1038" s="10" t="s">
        <v>1066</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1.5" hidden="1" x14ac:dyDescent="0.25">
      <c r="A1039" s="12">
        <v>1022</v>
      </c>
      <c r="B1039" s="10" t="s">
        <v>1015</v>
      </c>
      <c r="C1039" s="11" t="s">
        <v>1092</v>
      </c>
      <c r="D1039" s="9"/>
      <c r="E1039" s="9">
        <v>288</v>
      </c>
      <c r="F1039" s="10" t="s">
        <v>1066</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1.5" hidden="1" x14ac:dyDescent="0.25">
      <c r="A1040" s="12">
        <v>1023</v>
      </c>
      <c r="B1040" s="10" t="s">
        <v>1015</v>
      </c>
      <c r="C1040" s="11" t="s">
        <v>1092</v>
      </c>
      <c r="D1040" s="9"/>
      <c r="E1040" s="9">
        <v>288</v>
      </c>
      <c r="F1040" s="10" t="s">
        <v>1066</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1.5" hidden="1" x14ac:dyDescent="0.25">
      <c r="A1041" s="12">
        <v>1024</v>
      </c>
      <c r="B1041" s="10" t="s">
        <v>1015</v>
      </c>
      <c r="C1041" s="11" t="s">
        <v>1092</v>
      </c>
      <c r="D1041" s="9"/>
      <c r="E1041" s="9">
        <v>288</v>
      </c>
      <c r="F1041" s="10" t="s">
        <v>1066</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1.5" hidden="1" x14ac:dyDescent="0.25">
      <c r="A1042" s="12">
        <v>1025</v>
      </c>
      <c r="B1042" s="10" t="s">
        <v>1015</v>
      </c>
      <c r="C1042" s="11" t="s">
        <v>1092</v>
      </c>
      <c r="D1042" s="9"/>
      <c r="E1042" s="9">
        <v>288</v>
      </c>
      <c r="F1042" s="10" t="s">
        <v>1066</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1.5" hidden="1" x14ac:dyDescent="0.25">
      <c r="A1043" s="12">
        <v>1026</v>
      </c>
      <c r="B1043" s="10" t="s">
        <v>1015</v>
      </c>
      <c r="C1043" s="11" t="s">
        <v>1092</v>
      </c>
      <c r="D1043" s="9"/>
      <c r="E1043" s="9">
        <v>288</v>
      </c>
      <c r="F1043" s="10" t="s">
        <v>1066</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1.5" hidden="1" x14ac:dyDescent="0.25">
      <c r="A1044" s="12">
        <v>1027</v>
      </c>
      <c r="B1044" s="10" t="s">
        <v>1015</v>
      </c>
      <c r="C1044" s="11" t="s">
        <v>1092</v>
      </c>
      <c r="D1044" s="9"/>
      <c r="E1044" s="9">
        <v>288</v>
      </c>
      <c r="F1044" s="10" t="s">
        <v>1066</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1.5" hidden="1" x14ac:dyDescent="0.25">
      <c r="A1045" s="12">
        <v>1028</v>
      </c>
      <c r="B1045" s="10" t="s">
        <v>1015</v>
      </c>
      <c r="C1045" s="11" t="s">
        <v>1092</v>
      </c>
      <c r="D1045" s="9"/>
      <c r="E1045" s="9">
        <v>288</v>
      </c>
      <c r="F1045" s="10" t="s">
        <v>1066</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1.5" hidden="1" x14ac:dyDescent="0.25">
      <c r="A1046" s="12">
        <v>1029</v>
      </c>
      <c r="B1046" s="10" t="s">
        <v>1015</v>
      </c>
      <c r="C1046" s="11" t="s">
        <v>1092</v>
      </c>
      <c r="D1046" s="9"/>
      <c r="E1046" s="9">
        <v>288</v>
      </c>
      <c r="F1046" s="10" t="s">
        <v>1066</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1.5" hidden="1" x14ac:dyDescent="0.25">
      <c r="A1047" s="12">
        <v>1030</v>
      </c>
      <c r="B1047" s="10" t="s">
        <v>1015</v>
      </c>
      <c r="C1047" s="11" t="s">
        <v>1092</v>
      </c>
      <c r="D1047" s="9"/>
      <c r="E1047" s="9">
        <v>288</v>
      </c>
      <c r="F1047" s="10" t="s">
        <v>1066</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1.5" hidden="1" x14ac:dyDescent="0.25">
      <c r="A1048" s="12">
        <v>1031</v>
      </c>
      <c r="B1048" s="10" t="s">
        <v>1015</v>
      </c>
      <c r="C1048" s="11" t="s">
        <v>1092</v>
      </c>
      <c r="D1048" s="9"/>
      <c r="E1048" s="9">
        <v>288</v>
      </c>
      <c r="F1048" s="10" t="s">
        <v>1066</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1.5" hidden="1" x14ac:dyDescent="0.25">
      <c r="A1049" s="12">
        <v>1032</v>
      </c>
      <c r="B1049" s="10" t="s">
        <v>1015</v>
      </c>
      <c r="C1049" s="11" t="s">
        <v>1092</v>
      </c>
      <c r="D1049" s="9"/>
      <c r="E1049" s="9">
        <v>288</v>
      </c>
      <c r="F1049" s="10" t="s">
        <v>1066</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1.5" hidden="1" x14ac:dyDescent="0.25">
      <c r="A1050" s="12">
        <v>1033</v>
      </c>
      <c r="B1050" s="10" t="s">
        <v>1015</v>
      </c>
      <c r="C1050" s="11" t="s">
        <v>1092</v>
      </c>
      <c r="D1050" s="9"/>
      <c r="E1050" s="9">
        <v>288</v>
      </c>
      <c r="F1050" s="10" t="s">
        <v>1066</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1.5" hidden="1" x14ac:dyDescent="0.25">
      <c r="A1051" s="12">
        <v>1034</v>
      </c>
      <c r="B1051" s="10" t="s">
        <v>1015</v>
      </c>
      <c r="C1051" s="11" t="s">
        <v>1092</v>
      </c>
      <c r="D1051" s="9"/>
      <c r="E1051" s="9">
        <v>288</v>
      </c>
      <c r="F1051" s="10" t="s">
        <v>1066</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1.5" hidden="1" x14ac:dyDescent="0.25">
      <c r="A1052" s="12">
        <v>1035</v>
      </c>
      <c r="B1052" s="10" t="s">
        <v>1015</v>
      </c>
      <c r="C1052" s="11" t="s">
        <v>1092</v>
      </c>
      <c r="D1052" s="9"/>
      <c r="E1052" s="9">
        <v>288</v>
      </c>
      <c r="F1052" s="10" t="s">
        <v>1066</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1.5" hidden="1" x14ac:dyDescent="0.25">
      <c r="A1053" s="12">
        <v>1036</v>
      </c>
      <c r="B1053" s="10" t="s">
        <v>1015</v>
      </c>
      <c r="C1053" s="11" t="s">
        <v>1093</v>
      </c>
      <c r="D1053" s="9"/>
      <c r="E1053" s="9">
        <v>324</v>
      </c>
      <c r="F1053" s="10" t="s">
        <v>1066</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1.5" hidden="1" x14ac:dyDescent="0.25">
      <c r="A1054" s="12">
        <v>1037</v>
      </c>
      <c r="B1054" s="10" t="s">
        <v>1015</v>
      </c>
      <c r="C1054" s="11" t="s">
        <v>1093</v>
      </c>
      <c r="D1054" s="9"/>
      <c r="E1054" s="9">
        <v>324</v>
      </c>
      <c r="F1054" s="10" t="s">
        <v>1066</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1.5" hidden="1" x14ac:dyDescent="0.25">
      <c r="A1055" s="12">
        <v>1038</v>
      </c>
      <c r="B1055" s="10" t="s">
        <v>1015</v>
      </c>
      <c r="C1055" s="11" t="s">
        <v>1093</v>
      </c>
      <c r="D1055" s="9"/>
      <c r="E1055" s="9">
        <v>324</v>
      </c>
      <c r="F1055" s="10" t="s">
        <v>1066</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1.5" hidden="1" x14ac:dyDescent="0.25">
      <c r="A1056" s="12">
        <v>1039</v>
      </c>
      <c r="B1056" s="10" t="s">
        <v>1015</v>
      </c>
      <c r="C1056" s="11" t="s">
        <v>1093</v>
      </c>
      <c r="D1056" s="9"/>
      <c r="E1056" s="9">
        <v>324</v>
      </c>
      <c r="F1056" s="10" t="s">
        <v>1066</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1.5" hidden="1" x14ac:dyDescent="0.25">
      <c r="A1057" s="12">
        <v>1040</v>
      </c>
      <c r="B1057" s="10" t="s">
        <v>1015</v>
      </c>
      <c r="C1057" s="11" t="s">
        <v>1093</v>
      </c>
      <c r="D1057" s="9"/>
      <c r="E1057" s="9">
        <v>324</v>
      </c>
      <c r="F1057" s="10" t="s">
        <v>1066</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1.5" hidden="1" x14ac:dyDescent="0.25">
      <c r="A1058" s="12">
        <v>1041</v>
      </c>
      <c r="B1058" s="10" t="s">
        <v>1015</v>
      </c>
      <c r="C1058" s="11" t="s">
        <v>1093</v>
      </c>
      <c r="D1058" s="9"/>
      <c r="E1058" s="9">
        <v>324</v>
      </c>
      <c r="F1058" s="10" t="s">
        <v>1066</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1.5" hidden="1" x14ac:dyDescent="0.25">
      <c r="A1059" s="12">
        <v>1042</v>
      </c>
      <c r="B1059" s="10" t="s">
        <v>1015</v>
      </c>
      <c r="C1059" s="11" t="s">
        <v>1093</v>
      </c>
      <c r="D1059" s="9"/>
      <c r="E1059" s="9">
        <v>324</v>
      </c>
      <c r="F1059" s="10" t="s">
        <v>1066</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1.5" hidden="1" x14ac:dyDescent="0.25">
      <c r="A1060" s="12">
        <v>1043</v>
      </c>
      <c r="B1060" s="10" t="s">
        <v>1015</v>
      </c>
      <c r="C1060" s="11" t="s">
        <v>1093</v>
      </c>
      <c r="D1060" s="9"/>
      <c r="E1060" s="9">
        <v>324</v>
      </c>
      <c r="F1060" s="10" t="s">
        <v>1066</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1.5" hidden="1" x14ac:dyDescent="0.25">
      <c r="A1061" s="12">
        <v>1044</v>
      </c>
      <c r="B1061" s="10" t="s">
        <v>1015</v>
      </c>
      <c r="C1061" s="11" t="s">
        <v>1093</v>
      </c>
      <c r="D1061" s="9"/>
      <c r="E1061" s="9">
        <v>324</v>
      </c>
      <c r="F1061" s="10" t="s">
        <v>1066</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1.5" hidden="1" x14ac:dyDescent="0.25">
      <c r="A1062" s="12">
        <v>1045</v>
      </c>
      <c r="B1062" s="10" t="s">
        <v>1015</v>
      </c>
      <c r="C1062" s="11" t="s">
        <v>1093</v>
      </c>
      <c r="D1062" s="9"/>
      <c r="E1062" s="9">
        <v>324</v>
      </c>
      <c r="F1062" s="10" t="s">
        <v>1066</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1.5" hidden="1" x14ac:dyDescent="0.25">
      <c r="A1063" s="12">
        <v>1046</v>
      </c>
      <c r="B1063" s="10" t="s">
        <v>1015</v>
      </c>
      <c r="C1063" s="11" t="s">
        <v>1093</v>
      </c>
      <c r="D1063" s="9"/>
      <c r="E1063" s="9">
        <v>324</v>
      </c>
      <c r="F1063" s="10" t="s">
        <v>1066</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1.5" hidden="1" x14ac:dyDescent="0.25">
      <c r="A1064" s="12">
        <v>1047</v>
      </c>
      <c r="B1064" s="10" t="s">
        <v>1015</v>
      </c>
      <c r="C1064" s="11" t="s">
        <v>1093</v>
      </c>
      <c r="D1064" s="9"/>
      <c r="E1064" s="9">
        <v>324</v>
      </c>
      <c r="F1064" s="10" t="s">
        <v>1066</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1.5" hidden="1" x14ac:dyDescent="0.25">
      <c r="A1065" s="12">
        <v>1048</v>
      </c>
      <c r="B1065" s="10" t="s">
        <v>1015</v>
      </c>
      <c r="C1065" s="11" t="s">
        <v>1093</v>
      </c>
      <c r="D1065" s="9"/>
      <c r="E1065" s="9">
        <v>324</v>
      </c>
      <c r="F1065" s="10" t="s">
        <v>1066</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1.5" hidden="1" x14ac:dyDescent="0.25">
      <c r="A1066" s="12">
        <v>1049</v>
      </c>
      <c r="B1066" s="10" t="s">
        <v>1015</v>
      </c>
      <c r="C1066" s="11" t="s">
        <v>1093</v>
      </c>
      <c r="D1066" s="9"/>
      <c r="E1066" s="9">
        <v>324</v>
      </c>
      <c r="F1066" s="10" t="s">
        <v>1066</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1.5" hidden="1" x14ac:dyDescent="0.25">
      <c r="A1067" s="12">
        <v>1050</v>
      </c>
      <c r="B1067" s="10" t="s">
        <v>1015</v>
      </c>
      <c r="C1067" s="11" t="s">
        <v>1093</v>
      </c>
      <c r="D1067" s="9"/>
      <c r="E1067" s="9">
        <v>324</v>
      </c>
      <c r="F1067" s="10" t="s">
        <v>1066</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1.5" hidden="1" x14ac:dyDescent="0.25">
      <c r="A1068" s="12">
        <v>1051</v>
      </c>
      <c r="B1068" s="10" t="s">
        <v>1015</v>
      </c>
      <c r="C1068" s="11" t="s">
        <v>1094</v>
      </c>
      <c r="D1068" s="9"/>
      <c r="E1068" s="9">
        <v>624</v>
      </c>
      <c r="F1068" s="10" t="s">
        <v>1066</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1.5" hidden="1" x14ac:dyDescent="0.25">
      <c r="A1069" s="12">
        <v>1052</v>
      </c>
      <c r="B1069" s="10" t="s">
        <v>1015</v>
      </c>
      <c r="C1069" s="11" t="s">
        <v>1094</v>
      </c>
      <c r="D1069" s="9"/>
      <c r="E1069" s="9">
        <v>624</v>
      </c>
      <c r="F1069" s="10" t="s">
        <v>1066</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1.5" hidden="1" x14ac:dyDescent="0.25">
      <c r="A1070" s="12">
        <v>1053</v>
      </c>
      <c r="B1070" s="10" t="s">
        <v>1015</v>
      </c>
      <c r="C1070" s="11" t="s">
        <v>1094</v>
      </c>
      <c r="D1070" s="9"/>
      <c r="E1070" s="9">
        <v>624</v>
      </c>
      <c r="F1070" s="10" t="s">
        <v>1066</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1.5" hidden="1" x14ac:dyDescent="0.25">
      <c r="A1071" s="12">
        <v>1054</v>
      </c>
      <c r="B1071" s="10" t="s">
        <v>1015</v>
      </c>
      <c r="C1071" s="11" t="s">
        <v>1094</v>
      </c>
      <c r="D1071" s="9"/>
      <c r="E1071" s="9">
        <v>624</v>
      </c>
      <c r="F1071" s="10" t="s">
        <v>1066</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1.5" hidden="1" x14ac:dyDescent="0.25">
      <c r="A1072" s="12">
        <v>1055</v>
      </c>
      <c r="B1072" s="10" t="s">
        <v>1015</v>
      </c>
      <c r="C1072" s="11" t="s">
        <v>1094</v>
      </c>
      <c r="D1072" s="9"/>
      <c r="E1072" s="9">
        <v>624</v>
      </c>
      <c r="F1072" s="10" t="s">
        <v>1066</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1.5" hidden="1" x14ac:dyDescent="0.25">
      <c r="A1073" s="12">
        <v>1056</v>
      </c>
      <c r="B1073" s="10" t="s">
        <v>1015</v>
      </c>
      <c r="C1073" s="11" t="s">
        <v>1094</v>
      </c>
      <c r="D1073" s="9"/>
      <c r="E1073" s="9">
        <v>624</v>
      </c>
      <c r="F1073" s="10" t="s">
        <v>1066</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1.5" hidden="1" x14ac:dyDescent="0.25">
      <c r="A1074" s="12">
        <v>1057</v>
      </c>
      <c r="B1074" s="10" t="s">
        <v>1015</v>
      </c>
      <c r="C1074" s="11" t="s">
        <v>1094</v>
      </c>
      <c r="D1074" s="9"/>
      <c r="E1074" s="9">
        <v>624</v>
      </c>
      <c r="F1074" s="10" t="s">
        <v>1066</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1.5" hidden="1" x14ac:dyDescent="0.25">
      <c r="A1075" s="12">
        <v>1058</v>
      </c>
      <c r="B1075" s="10" t="s">
        <v>1015</v>
      </c>
      <c r="C1075" s="11" t="s">
        <v>1094</v>
      </c>
      <c r="D1075" s="9"/>
      <c r="E1075" s="9">
        <v>624</v>
      </c>
      <c r="F1075" s="10" t="s">
        <v>1066</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1.5" hidden="1" x14ac:dyDescent="0.25">
      <c r="A1076" s="12">
        <v>1059</v>
      </c>
      <c r="B1076" s="10" t="s">
        <v>1015</v>
      </c>
      <c r="C1076" s="11" t="s">
        <v>1094</v>
      </c>
      <c r="D1076" s="9"/>
      <c r="E1076" s="9">
        <v>624</v>
      </c>
      <c r="F1076" s="10" t="s">
        <v>1066</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1.5" hidden="1" x14ac:dyDescent="0.25">
      <c r="A1077" s="12">
        <v>1060</v>
      </c>
      <c r="B1077" s="10" t="s">
        <v>1015</v>
      </c>
      <c r="C1077" s="11" t="s">
        <v>1094</v>
      </c>
      <c r="D1077" s="9"/>
      <c r="E1077" s="9">
        <v>624</v>
      </c>
      <c r="F1077" s="10" t="s">
        <v>1066</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1.5" hidden="1" x14ac:dyDescent="0.25">
      <c r="A1078" s="12">
        <v>1061</v>
      </c>
      <c r="B1078" s="10" t="s">
        <v>1015</v>
      </c>
      <c r="C1078" s="11" t="s">
        <v>1094</v>
      </c>
      <c r="D1078" s="9"/>
      <c r="E1078" s="9">
        <v>624</v>
      </c>
      <c r="F1078" s="10" t="s">
        <v>1066</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1.5" hidden="1" x14ac:dyDescent="0.25">
      <c r="A1079" s="12">
        <v>1062</v>
      </c>
      <c r="B1079" s="10" t="s">
        <v>1015</v>
      </c>
      <c r="C1079" s="11" t="s">
        <v>1094</v>
      </c>
      <c r="D1079" s="9"/>
      <c r="E1079" s="9">
        <v>624</v>
      </c>
      <c r="F1079" s="10" t="s">
        <v>1066</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1.5" hidden="1" x14ac:dyDescent="0.25">
      <c r="A1080" s="12">
        <v>1063</v>
      </c>
      <c r="B1080" s="10" t="s">
        <v>1015</v>
      </c>
      <c r="C1080" s="11" t="s">
        <v>1094</v>
      </c>
      <c r="D1080" s="9"/>
      <c r="E1080" s="9">
        <v>624</v>
      </c>
      <c r="F1080" s="10" t="s">
        <v>1066</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1.5" hidden="1" x14ac:dyDescent="0.25">
      <c r="A1081" s="12">
        <v>1064</v>
      </c>
      <c r="B1081" s="10" t="s">
        <v>1015</v>
      </c>
      <c r="C1081" s="11" t="s">
        <v>1094</v>
      </c>
      <c r="D1081" s="9"/>
      <c r="E1081" s="9">
        <v>624</v>
      </c>
      <c r="F1081" s="10" t="s">
        <v>1066</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1.5" hidden="1" x14ac:dyDescent="0.25">
      <c r="A1082" s="12">
        <v>1065</v>
      </c>
      <c r="B1082" s="10" t="s">
        <v>1015</v>
      </c>
      <c r="C1082" s="11" t="s">
        <v>1094</v>
      </c>
      <c r="D1082" s="9"/>
      <c r="E1082" s="9">
        <v>624</v>
      </c>
      <c r="F1082" s="10" t="s">
        <v>1066</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1.5" hidden="1" x14ac:dyDescent="0.25">
      <c r="A1083" s="12">
        <v>1066</v>
      </c>
      <c r="B1083" s="10" t="s">
        <v>1015</v>
      </c>
      <c r="C1083" s="11" t="s">
        <v>1095</v>
      </c>
      <c r="D1083" s="9"/>
      <c r="E1083" s="9">
        <v>430</v>
      </c>
      <c r="F1083" s="10" t="s">
        <v>1066</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1.5" hidden="1" x14ac:dyDescent="0.25">
      <c r="A1084" s="12">
        <v>1067</v>
      </c>
      <c r="B1084" s="10" t="s">
        <v>1015</v>
      </c>
      <c r="C1084" s="11" t="s">
        <v>1095</v>
      </c>
      <c r="D1084" s="9"/>
      <c r="E1084" s="9">
        <v>430</v>
      </c>
      <c r="F1084" s="10" t="s">
        <v>1066</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1.5" hidden="1" x14ac:dyDescent="0.25">
      <c r="A1085" s="12">
        <v>1068</v>
      </c>
      <c r="B1085" s="10" t="s">
        <v>1015</v>
      </c>
      <c r="C1085" s="11" t="s">
        <v>1095</v>
      </c>
      <c r="D1085" s="9"/>
      <c r="E1085" s="9">
        <v>430</v>
      </c>
      <c r="F1085" s="10" t="s">
        <v>1066</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1.5" hidden="1" x14ac:dyDescent="0.25">
      <c r="A1086" s="12">
        <v>1069</v>
      </c>
      <c r="B1086" s="10" t="s">
        <v>1015</v>
      </c>
      <c r="C1086" s="11" t="s">
        <v>1095</v>
      </c>
      <c r="D1086" s="9"/>
      <c r="E1086" s="9">
        <v>430</v>
      </c>
      <c r="F1086" s="10" t="s">
        <v>1066</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1.5" hidden="1" x14ac:dyDescent="0.25">
      <c r="A1087" s="12">
        <v>1070</v>
      </c>
      <c r="B1087" s="10" t="s">
        <v>1015</v>
      </c>
      <c r="C1087" s="11" t="s">
        <v>1095</v>
      </c>
      <c r="D1087" s="9"/>
      <c r="E1087" s="9">
        <v>430</v>
      </c>
      <c r="F1087" s="10" t="s">
        <v>1066</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1.5" hidden="1" x14ac:dyDescent="0.25">
      <c r="A1088" s="12">
        <v>1071</v>
      </c>
      <c r="B1088" s="10" t="s">
        <v>1015</v>
      </c>
      <c r="C1088" s="11" t="s">
        <v>1095</v>
      </c>
      <c r="D1088" s="9"/>
      <c r="E1088" s="9">
        <v>430</v>
      </c>
      <c r="F1088" s="10" t="s">
        <v>1066</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1.5" hidden="1" x14ac:dyDescent="0.25">
      <c r="A1089" s="12">
        <v>1072</v>
      </c>
      <c r="B1089" s="10" t="s">
        <v>1015</v>
      </c>
      <c r="C1089" s="11" t="s">
        <v>1095</v>
      </c>
      <c r="D1089" s="9"/>
      <c r="E1089" s="9">
        <v>430</v>
      </c>
      <c r="F1089" s="10" t="s">
        <v>1066</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1.5" hidden="1" x14ac:dyDescent="0.25">
      <c r="A1090" s="12">
        <v>1073</v>
      </c>
      <c r="B1090" s="10" t="s">
        <v>1015</v>
      </c>
      <c r="C1090" s="11" t="s">
        <v>1095</v>
      </c>
      <c r="D1090" s="9"/>
      <c r="E1090" s="9">
        <v>430</v>
      </c>
      <c r="F1090" s="10" t="s">
        <v>1066</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1.5" hidden="1" x14ac:dyDescent="0.25">
      <c r="A1091" s="12">
        <v>1074</v>
      </c>
      <c r="B1091" s="10" t="s">
        <v>1015</v>
      </c>
      <c r="C1091" s="11" t="s">
        <v>1095</v>
      </c>
      <c r="D1091" s="9"/>
      <c r="E1091" s="9">
        <v>430</v>
      </c>
      <c r="F1091" s="10" t="s">
        <v>1066</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1.5" hidden="1" x14ac:dyDescent="0.25">
      <c r="A1092" s="12">
        <v>1075</v>
      </c>
      <c r="B1092" s="10" t="s">
        <v>1015</v>
      </c>
      <c r="C1092" s="11" t="s">
        <v>1095</v>
      </c>
      <c r="D1092" s="9"/>
      <c r="E1092" s="9">
        <v>430</v>
      </c>
      <c r="F1092" s="10" t="s">
        <v>1066</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1.5" hidden="1" x14ac:dyDescent="0.25">
      <c r="A1093" s="12">
        <v>1076</v>
      </c>
      <c r="B1093" s="10" t="s">
        <v>1015</v>
      </c>
      <c r="C1093" s="11" t="s">
        <v>1095</v>
      </c>
      <c r="D1093" s="9"/>
      <c r="E1093" s="9">
        <v>430</v>
      </c>
      <c r="F1093" s="10" t="s">
        <v>1066</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1.5" hidden="1" x14ac:dyDescent="0.25">
      <c r="A1094" s="12">
        <v>1077</v>
      </c>
      <c r="B1094" s="10" t="s">
        <v>1015</v>
      </c>
      <c r="C1094" s="11" t="s">
        <v>1095</v>
      </c>
      <c r="D1094" s="9"/>
      <c r="E1094" s="9">
        <v>430</v>
      </c>
      <c r="F1094" s="10" t="s">
        <v>1066</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1.5" hidden="1" x14ac:dyDescent="0.25">
      <c r="A1095" s="12">
        <v>1078</v>
      </c>
      <c r="B1095" s="10" t="s">
        <v>1015</v>
      </c>
      <c r="C1095" s="11" t="s">
        <v>1095</v>
      </c>
      <c r="D1095" s="9"/>
      <c r="E1095" s="9">
        <v>430</v>
      </c>
      <c r="F1095" s="10" t="s">
        <v>1066</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1.5" hidden="1" x14ac:dyDescent="0.25">
      <c r="A1096" s="12">
        <v>1079</v>
      </c>
      <c r="B1096" s="10" t="s">
        <v>1015</v>
      </c>
      <c r="C1096" s="11" t="s">
        <v>1095</v>
      </c>
      <c r="D1096" s="9"/>
      <c r="E1096" s="9">
        <v>430</v>
      </c>
      <c r="F1096" s="10" t="s">
        <v>1066</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1.5" hidden="1" x14ac:dyDescent="0.25">
      <c r="A1097" s="12">
        <v>1080</v>
      </c>
      <c r="B1097" s="10" t="s">
        <v>1015</v>
      </c>
      <c r="C1097" s="11" t="s">
        <v>1095</v>
      </c>
      <c r="D1097" s="9"/>
      <c r="E1097" s="9">
        <v>430</v>
      </c>
      <c r="F1097" s="10" t="s">
        <v>1066</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1.5" hidden="1" x14ac:dyDescent="0.25">
      <c r="A1098" s="12">
        <v>1081</v>
      </c>
      <c r="B1098" s="10" t="s">
        <v>1015</v>
      </c>
      <c r="C1098" s="11" t="s">
        <v>1096</v>
      </c>
      <c r="D1098" s="9"/>
      <c r="E1098" s="9">
        <v>466</v>
      </c>
      <c r="F1098" s="10" t="s">
        <v>1066</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1.5" hidden="1" x14ac:dyDescent="0.25">
      <c r="A1099" s="12">
        <v>1082</v>
      </c>
      <c r="B1099" s="10" t="s">
        <v>1015</v>
      </c>
      <c r="C1099" s="11" t="s">
        <v>1096</v>
      </c>
      <c r="D1099" s="9"/>
      <c r="E1099" s="9">
        <v>466</v>
      </c>
      <c r="F1099" s="10" t="s">
        <v>1066</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1.5" hidden="1" x14ac:dyDescent="0.25">
      <c r="A1100" s="12">
        <v>1083</v>
      </c>
      <c r="B1100" s="10" t="s">
        <v>1015</v>
      </c>
      <c r="C1100" s="11" t="s">
        <v>1096</v>
      </c>
      <c r="D1100" s="9"/>
      <c r="E1100" s="9">
        <v>466</v>
      </c>
      <c r="F1100" s="10" t="s">
        <v>1066</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1.5" hidden="1" x14ac:dyDescent="0.25">
      <c r="A1101" s="12">
        <v>1084</v>
      </c>
      <c r="B1101" s="10" t="s">
        <v>1015</v>
      </c>
      <c r="C1101" s="11" t="s">
        <v>1096</v>
      </c>
      <c r="D1101" s="9"/>
      <c r="E1101" s="9">
        <v>466</v>
      </c>
      <c r="F1101" s="10" t="s">
        <v>1066</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1.5" hidden="1" x14ac:dyDescent="0.25">
      <c r="A1102" s="12">
        <v>1085</v>
      </c>
      <c r="B1102" s="10" t="s">
        <v>1015</v>
      </c>
      <c r="C1102" s="11" t="s">
        <v>1096</v>
      </c>
      <c r="D1102" s="9"/>
      <c r="E1102" s="9">
        <v>466</v>
      </c>
      <c r="F1102" s="10" t="s">
        <v>1066</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1.5" hidden="1" x14ac:dyDescent="0.25">
      <c r="A1103" s="12">
        <v>1086</v>
      </c>
      <c r="B1103" s="10" t="s">
        <v>1015</v>
      </c>
      <c r="C1103" s="11" t="s">
        <v>1096</v>
      </c>
      <c r="D1103" s="9"/>
      <c r="E1103" s="9">
        <v>466</v>
      </c>
      <c r="F1103" s="10" t="s">
        <v>1066</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1.5" hidden="1" x14ac:dyDescent="0.25">
      <c r="A1104" s="12">
        <v>1087</v>
      </c>
      <c r="B1104" s="10" t="s">
        <v>1015</v>
      </c>
      <c r="C1104" s="11" t="s">
        <v>1096</v>
      </c>
      <c r="D1104" s="9"/>
      <c r="E1104" s="9">
        <v>466</v>
      </c>
      <c r="F1104" s="10" t="s">
        <v>1066</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1.5" hidden="1" x14ac:dyDescent="0.25">
      <c r="A1105" s="12">
        <v>1088</v>
      </c>
      <c r="B1105" s="10" t="s">
        <v>1015</v>
      </c>
      <c r="C1105" s="11" t="s">
        <v>1096</v>
      </c>
      <c r="D1105" s="9"/>
      <c r="E1105" s="9">
        <v>466</v>
      </c>
      <c r="F1105" s="10" t="s">
        <v>1066</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1.5" hidden="1" x14ac:dyDescent="0.25">
      <c r="A1106" s="12">
        <v>1089</v>
      </c>
      <c r="B1106" s="10" t="s">
        <v>1015</v>
      </c>
      <c r="C1106" s="11" t="s">
        <v>1096</v>
      </c>
      <c r="D1106" s="9"/>
      <c r="E1106" s="9">
        <v>466</v>
      </c>
      <c r="F1106" s="10" t="s">
        <v>1066</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1.5" hidden="1" x14ac:dyDescent="0.25">
      <c r="A1107" s="12">
        <v>1090</v>
      </c>
      <c r="B1107" s="10" t="s">
        <v>1015</v>
      </c>
      <c r="C1107" s="11" t="s">
        <v>1096</v>
      </c>
      <c r="D1107" s="9"/>
      <c r="E1107" s="9">
        <v>466</v>
      </c>
      <c r="F1107" s="10" t="s">
        <v>1066</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1.5" hidden="1" x14ac:dyDescent="0.25">
      <c r="A1108" s="12">
        <v>1091</v>
      </c>
      <c r="B1108" s="10" t="s">
        <v>1015</v>
      </c>
      <c r="C1108" s="11" t="s">
        <v>1096</v>
      </c>
      <c r="D1108" s="9"/>
      <c r="E1108" s="9">
        <v>466</v>
      </c>
      <c r="F1108" s="10" t="s">
        <v>1066</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1.5" hidden="1" x14ac:dyDescent="0.25">
      <c r="A1109" s="12">
        <v>1092</v>
      </c>
      <c r="B1109" s="10" t="s">
        <v>1015</v>
      </c>
      <c r="C1109" s="11" t="s">
        <v>1096</v>
      </c>
      <c r="D1109" s="9"/>
      <c r="E1109" s="9">
        <v>466</v>
      </c>
      <c r="F1109" s="10" t="s">
        <v>1066</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1.5" hidden="1" x14ac:dyDescent="0.25">
      <c r="A1110" s="12">
        <v>1093</v>
      </c>
      <c r="B1110" s="10" t="s">
        <v>1015</v>
      </c>
      <c r="C1110" s="11" t="s">
        <v>1096</v>
      </c>
      <c r="D1110" s="9"/>
      <c r="E1110" s="9">
        <v>466</v>
      </c>
      <c r="F1110" s="10" t="s">
        <v>1066</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1.5" hidden="1" x14ac:dyDescent="0.25">
      <c r="A1111" s="12">
        <v>1094</v>
      </c>
      <c r="B1111" s="10" t="s">
        <v>1015</v>
      </c>
      <c r="C1111" s="11" t="s">
        <v>1096</v>
      </c>
      <c r="D1111" s="9"/>
      <c r="E1111" s="9">
        <v>466</v>
      </c>
      <c r="F1111" s="10" t="s">
        <v>1066</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1.5" hidden="1" x14ac:dyDescent="0.25">
      <c r="A1112" s="12">
        <v>1095</v>
      </c>
      <c r="B1112" s="10" t="s">
        <v>1015</v>
      </c>
      <c r="C1112" s="11" t="s">
        <v>1096</v>
      </c>
      <c r="D1112" s="9"/>
      <c r="E1112" s="9">
        <v>466</v>
      </c>
      <c r="F1112" s="10" t="s">
        <v>1066</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1.5" hidden="1" x14ac:dyDescent="0.25">
      <c r="A1113" s="12">
        <v>1096</v>
      </c>
      <c r="B1113" s="10" t="s">
        <v>1015</v>
      </c>
      <c r="C1113" s="11" t="s">
        <v>1097</v>
      </c>
      <c r="D1113" s="9"/>
      <c r="E1113" s="9">
        <v>478</v>
      </c>
      <c r="F1113" s="10" t="s">
        <v>1066</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1.5" hidden="1" x14ac:dyDescent="0.25">
      <c r="A1114" s="12">
        <v>1097</v>
      </c>
      <c r="B1114" s="10" t="s">
        <v>1015</v>
      </c>
      <c r="C1114" s="11" t="s">
        <v>1097</v>
      </c>
      <c r="D1114" s="9"/>
      <c r="E1114" s="9">
        <v>478</v>
      </c>
      <c r="F1114" s="10" t="s">
        <v>1066</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1.5" hidden="1" x14ac:dyDescent="0.25">
      <c r="A1115" s="12">
        <v>1098</v>
      </c>
      <c r="B1115" s="10" t="s">
        <v>1015</v>
      </c>
      <c r="C1115" s="11" t="s">
        <v>1097</v>
      </c>
      <c r="D1115" s="9"/>
      <c r="E1115" s="9">
        <v>478</v>
      </c>
      <c r="F1115" s="10" t="s">
        <v>1066</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1.5" hidden="1" x14ac:dyDescent="0.25">
      <c r="A1116" s="12">
        <v>1099</v>
      </c>
      <c r="B1116" s="10" t="s">
        <v>1015</v>
      </c>
      <c r="C1116" s="11" t="s">
        <v>1097</v>
      </c>
      <c r="D1116" s="9"/>
      <c r="E1116" s="9">
        <v>478</v>
      </c>
      <c r="F1116" s="10" t="s">
        <v>1066</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1.5" hidden="1" x14ac:dyDescent="0.25">
      <c r="A1117" s="12">
        <v>1100</v>
      </c>
      <c r="B1117" s="10" t="s">
        <v>1015</v>
      </c>
      <c r="C1117" s="11" t="s">
        <v>1097</v>
      </c>
      <c r="D1117" s="9"/>
      <c r="E1117" s="9">
        <v>478</v>
      </c>
      <c r="F1117" s="10" t="s">
        <v>1066</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1.5" hidden="1" x14ac:dyDescent="0.25">
      <c r="A1118" s="12">
        <v>1101</v>
      </c>
      <c r="B1118" s="10" t="s">
        <v>1015</v>
      </c>
      <c r="C1118" s="11" t="s">
        <v>1097</v>
      </c>
      <c r="D1118" s="9"/>
      <c r="E1118" s="9">
        <v>478</v>
      </c>
      <c r="F1118" s="10" t="s">
        <v>1066</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1.5" hidden="1" x14ac:dyDescent="0.25">
      <c r="A1119" s="12">
        <v>1102</v>
      </c>
      <c r="B1119" s="10" t="s">
        <v>1015</v>
      </c>
      <c r="C1119" s="11" t="s">
        <v>1097</v>
      </c>
      <c r="D1119" s="9"/>
      <c r="E1119" s="9">
        <v>478</v>
      </c>
      <c r="F1119" s="10" t="s">
        <v>1066</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1.5" hidden="1" x14ac:dyDescent="0.25">
      <c r="A1120" s="12">
        <v>1103</v>
      </c>
      <c r="B1120" s="10" t="s">
        <v>1015</v>
      </c>
      <c r="C1120" s="11" t="s">
        <v>1097</v>
      </c>
      <c r="D1120" s="9"/>
      <c r="E1120" s="9">
        <v>478</v>
      </c>
      <c r="F1120" s="10" t="s">
        <v>1066</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1.5" hidden="1" x14ac:dyDescent="0.25">
      <c r="A1121" s="12">
        <v>1104</v>
      </c>
      <c r="B1121" s="10" t="s">
        <v>1015</v>
      </c>
      <c r="C1121" s="11" t="s">
        <v>1097</v>
      </c>
      <c r="D1121" s="9"/>
      <c r="E1121" s="9">
        <v>478</v>
      </c>
      <c r="F1121" s="10" t="s">
        <v>1066</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1.5" hidden="1" x14ac:dyDescent="0.25">
      <c r="A1122" s="12">
        <v>1105</v>
      </c>
      <c r="B1122" s="10" t="s">
        <v>1015</v>
      </c>
      <c r="C1122" s="11" t="s">
        <v>1097</v>
      </c>
      <c r="D1122" s="9"/>
      <c r="E1122" s="9">
        <v>478</v>
      </c>
      <c r="F1122" s="10" t="s">
        <v>1066</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1.5" hidden="1" x14ac:dyDescent="0.25">
      <c r="A1123" s="12">
        <v>1106</v>
      </c>
      <c r="B1123" s="10" t="s">
        <v>1015</v>
      </c>
      <c r="C1123" s="11" t="s">
        <v>1097</v>
      </c>
      <c r="D1123" s="9"/>
      <c r="E1123" s="9">
        <v>478</v>
      </c>
      <c r="F1123" s="10" t="s">
        <v>1066</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1.5" hidden="1" x14ac:dyDescent="0.25">
      <c r="A1124" s="12">
        <v>1107</v>
      </c>
      <c r="B1124" s="10" t="s">
        <v>1015</v>
      </c>
      <c r="C1124" s="11" t="s">
        <v>1097</v>
      </c>
      <c r="D1124" s="9"/>
      <c r="E1124" s="9">
        <v>478</v>
      </c>
      <c r="F1124" s="10" t="s">
        <v>1066</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1.5" hidden="1" x14ac:dyDescent="0.25">
      <c r="A1125" s="12">
        <v>1108</v>
      </c>
      <c r="B1125" s="10" t="s">
        <v>1015</v>
      </c>
      <c r="C1125" s="11" t="s">
        <v>1097</v>
      </c>
      <c r="D1125" s="9"/>
      <c r="E1125" s="9">
        <v>478</v>
      </c>
      <c r="F1125" s="10" t="s">
        <v>1066</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1.5" hidden="1" x14ac:dyDescent="0.25">
      <c r="A1126" s="12">
        <v>1109</v>
      </c>
      <c r="B1126" s="10" t="s">
        <v>1015</v>
      </c>
      <c r="C1126" s="11" t="s">
        <v>1097</v>
      </c>
      <c r="D1126" s="9"/>
      <c r="E1126" s="9">
        <v>478</v>
      </c>
      <c r="F1126" s="10" t="s">
        <v>1066</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1.5" hidden="1" x14ac:dyDescent="0.25">
      <c r="A1127" s="12">
        <v>1110</v>
      </c>
      <c r="B1127" s="10" t="s">
        <v>1015</v>
      </c>
      <c r="C1127" s="11" t="s">
        <v>1097</v>
      </c>
      <c r="D1127" s="9"/>
      <c r="E1127" s="9">
        <v>478</v>
      </c>
      <c r="F1127" s="10" t="s">
        <v>1066</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1.5" hidden="1" x14ac:dyDescent="0.25">
      <c r="A1128" s="12">
        <v>1111</v>
      </c>
      <c r="B1128" s="10" t="s">
        <v>1015</v>
      </c>
      <c r="C1128" s="11" t="s">
        <v>1098</v>
      </c>
      <c r="D1128" s="9"/>
      <c r="E1128" s="9">
        <v>562</v>
      </c>
      <c r="F1128" s="10" t="s">
        <v>1066</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1.5" hidden="1" x14ac:dyDescent="0.25">
      <c r="A1129" s="12">
        <v>1112</v>
      </c>
      <c r="B1129" s="10" t="s">
        <v>1015</v>
      </c>
      <c r="C1129" s="11" t="s">
        <v>1098</v>
      </c>
      <c r="D1129" s="9"/>
      <c r="E1129" s="9">
        <v>562</v>
      </c>
      <c r="F1129" s="10" t="s">
        <v>1066</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1.5" hidden="1" x14ac:dyDescent="0.25">
      <c r="A1130" s="12">
        <v>1113</v>
      </c>
      <c r="B1130" s="10" t="s">
        <v>1015</v>
      </c>
      <c r="C1130" s="11" t="s">
        <v>1098</v>
      </c>
      <c r="D1130" s="9"/>
      <c r="E1130" s="9">
        <v>562</v>
      </c>
      <c r="F1130" s="10" t="s">
        <v>1066</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1.5" hidden="1" x14ac:dyDescent="0.25">
      <c r="A1131" s="12">
        <v>1114</v>
      </c>
      <c r="B1131" s="10" t="s">
        <v>1015</v>
      </c>
      <c r="C1131" s="11" t="s">
        <v>1098</v>
      </c>
      <c r="D1131" s="9"/>
      <c r="E1131" s="9">
        <v>562</v>
      </c>
      <c r="F1131" s="10" t="s">
        <v>1066</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1.5" hidden="1" x14ac:dyDescent="0.25">
      <c r="A1132" s="12">
        <v>1115</v>
      </c>
      <c r="B1132" s="10" t="s">
        <v>1015</v>
      </c>
      <c r="C1132" s="11" t="s">
        <v>1098</v>
      </c>
      <c r="D1132" s="9"/>
      <c r="E1132" s="9">
        <v>562</v>
      </c>
      <c r="F1132" s="10" t="s">
        <v>1066</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1.5" hidden="1" x14ac:dyDescent="0.25">
      <c r="A1133" s="12">
        <v>1116</v>
      </c>
      <c r="B1133" s="10" t="s">
        <v>1015</v>
      </c>
      <c r="C1133" s="11" t="s">
        <v>1098</v>
      </c>
      <c r="D1133" s="9"/>
      <c r="E1133" s="9">
        <v>562</v>
      </c>
      <c r="F1133" s="10" t="s">
        <v>1066</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1.5" hidden="1" x14ac:dyDescent="0.25">
      <c r="A1134" s="12">
        <v>1117</v>
      </c>
      <c r="B1134" s="10" t="s">
        <v>1015</v>
      </c>
      <c r="C1134" s="11" t="s">
        <v>1098</v>
      </c>
      <c r="D1134" s="9"/>
      <c r="E1134" s="9">
        <v>562</v>
      </c>
      <c r="F1134" s="10" t="s">
        <v>1066</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1.5" hidden="1" x14ac:dyDescent="0.25">
      <c r="A1135" s="12">
        <v>1118</v>
      </c>
      <c r="B1135" s="10" t="s">
        <v>1015</v>
      </c>
      <c r="C1135" s="11" t="s">
        <v>1098</v>
      </c>
      <c r="D1135" s="9"/>
      <c r="E1135" s="9">
        <v>562</v>
      </c>
      <c r="F1135" s="10" t="s">
        <v>1066</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1.5" hidden="1" x14ac:dyDescent="0.25">
      <c r="A1136" s="12">
        <v>1119</v>
      </c>
      <c r="B1136" s="10" t="s">
        <v>1015</v>
      </c>
      <c r="C1136" s="11" t="s">
        <v>1098</v>
      </c>
      <c r="D1136" s="9"/>
      <c r="E1136" s="9">
        <v>562</v>
      </c>
      <c r="F1136" s="10" t="s">
        <v>1066</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1.5" hidden="1" x14ac:dyDescent="0.25">
      <c r="A1137" s="12">
        <v>1120</v>
      </c>
      <c r="B1137" s="10" t="s">
        <v>1015</v>
      </c>
      <c r="C1137" s="11" t="s">
        <v>1098</v>
      </c>
      <c r="D1137" s="9"/>
      <c r="E1137" s="9">
        <v>562</v>
      </c>
      <c r="F1137" s="10" t="s">
        <v>1066</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1.5" hidden="1" x14ac:dyDescent="0.25">
      <c r="A1138" s="12">
        <v>1121</v>
      </c>
      <c r="B1138" s="10" t="s">
        <v>1015</v>
      </c>
      <c r="C1138" s="11" t="s">
        <v>1098</v>
      </c>
      <c r="D1138" s="9"/>
      <c r="E1138" s="9">
        <v>562</v>
      </c>
      <c r="F1138" s="10" t="s">
        <v>1066</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1.5" hidden="1" x14ac:dyDescent="0.25">
      <c r="A1139" s="12">
        <v>1122</v>
      </c>
      <c r="B1139" s="10" t="s">
        <v>1015</v>
      </c>
      <c r="C1139" s="11" t="s">
        <v>1098</v>
      </c>
      <c r="D1139" s="9"/>
      <c r="E1139" s="9">
        <v>562</v>
      </c>
      <c r="F1139" s="10" t="s">
        <v>1066</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1.5" hidden="1" x14ac:dyDescent="0.25">
      <c r="A1140" s="12">
        <v>1123</v>
      </c>
      <c r="B1140" s="10" t="s">
        <v>1015</v>
      </c>
      <c r="C1140" s="11" t="s">
        <v>1098</v>
      </c>
      <c r="D1140" s="9"/>
      <c r="E1140" s="9">
        <v>562</v>
      </c>
      <c r="F1140" s="10" t="s">
        <v>1066</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1.5" hidden="1" x14ac:dyDescent="0.25">
      <c r="A1141" s="12">
        <v>1124</v>
      </c>
      <c r="B1141" s="10" t="s">
        <v>1015</v>
      </c>
      <c r="C1141" s="11" t="s">
        <v>1098</v>
      </c>
      <c r="D1141" s="9"/>
      <c r="E1141" s="9">
        <v>562</v>
      </c>
      <c r="F1141" s="10" t="s">
        <v>1066</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1.5" hidden="1" x14ac:dyDescent="0.25">
      <c r="A1142" s="12">
        <v>1125</v>
      </c>
      <c r="B1142" s="10" t="s">
        <v>1015</v>
      </c>
      <c r="C1142" s="11" t="s">
        <v>1098</v>
      </c>
      <c r="D1142" s="9"/>
      <c r="E1142" s="9">
        <v>562</v>
      </c>
      <c r="F1142" s="10" t="s">
        <v>1066</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1.5" hidden="1" x14ac:dyDescent="0.25">
      <c r="A1143" s="12">
        <v>1126</v>
      </c>
      <c r="B1143" s="10" t="s">
        <v>1015</v>
      </c>
      <c r="C1143" s="11" t="s">
        <v>1099</v>
      </c>
      <c r="D1143" s="9"/>
      <c r="E1143" s="9">
        <v>566</v>
      </c>
      <c r="F1143" s="10" t="s">
        <v>1066</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1.5" hidden="1" x14ac:dyDescent="0.25">
      <c r="A1144" s="12">
        <v>1127</v>
      </c>
      <c r="B1144" s="10" t="s">
        <v>1015</v>
      </c>
      <c r="C1144" s="11" t="s">
        <v>1099</v>
      </c>
      <c r="D1144" s="9"/>
      <c r="E1144" s="9">
        <v>566</v>
      </c>
      <c r="F1144" s="10" t="s">
        <v>1066</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1.5" hidden="1" x14ac:dyDescent="0.25">
      <c r="A1145" s="12">
        <v>1128</v>
      </c>
      <c r="B1145" s="10" t="s">
        <v>1015</v>
      </c>
      <c r="C1145" s="11" t="s">
        <v>1099</v>
      </c>
      <c r="D1145" s="9"/>
      <c r="E1145" s="9">
        <v>566</v>
      </c>
      <c r="F1145" s="10" t="s">
        <v>1066</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1.5" hidden="1" x14ac:dyDescent="0.25">
      <c r="A1146" s="12">
        <v>1129</v>
      </c>
      <c r="B1146" s="10" t="s">
        <v>1015</v>
      </c>
      <c r="C1146" s="11" t="s">
        <v>1099</v>
      </c>
      <c r="D1146" s="9"/>
      <c r="E1146" s="9">
        <v>566</v>
      </c>
      <c r="F1146" s="10" t="s">
        <v>1066</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1.5" hidden="1" x14ac:dyDescent="0.25">
      <c r="A1147" s="12">
        <v>1130</v>
      </c>
      <c r="B1147" s="10" t="s">
        <v>1015</v>
      </c>
      <c r="C1147" s="11" t="s">
        <v>1099</v>
      </c>
      <c r="D1147" s="9"/>
      <c r="E1147" s="9">
        <v>566</v>
      </c>
      <c r="F1147" s="10" t="s">
        <v>1066</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1.5" hidden="1" x14ac:dyDescent="0.25">
      <c r="A1148" s="12">
        <v>1131</v>
      </c>
      <c r="B1148" s="10" t="s">
        <v>1015</v>
      </c>
      <c r="C1148" s="11" t="s">
        <v>1099</v>
      </c>
      <c r="D1148" s="9"/>
      <c r="E1148" s="9">
        <v>566</v>
      </c>
      <c r="F1148" s="10" t="s">
        <v>1066</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1.5" hidden="1" x14ac:dyDescent="0.25">
      <c r="A1149" s="12">
        <v>1132</v>
      </c>
      <c r="B1149" s="10" t="s">
        <v>1015</v>
      </c>
      <c r="C1149" s="11" t="s">
        <v>1099</v>
      </c>
      <c r="D1149" s="9"/>
      <c r="E1149" s="9">
        <v>566</v>
      </c>
      <c r="F1149" s="10" t="s">
        <v>1066</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1.5" hidden="1" x14ac:dyDescent="0.25">
      <c r="A1150" s="12">
        <v>1133</v>
      </c>
      <c r="B1150" s="10" t="s">
        <v>1015</v>
      </c>
      <c r="C1150" s="11" t="s">
        <v>1099</v>
      </c>
      <c r="D1150" s="9"/>
      <c r="E1150" s="9">
        <v>566</v>
      </c>
      <c r="F1150" s="10" t="s">
        <v>1066</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1.5" hidden="1" x14ac:dyDescent="0.25">
      <c r="A1151" s="12">
        <v>1134</v>
      </c>
      <c r="B1151" s="10" t="s">
        <v>1015</v>
      </c>
      <c r="C1151" s="11" t="s">
        <v>1099</v>
      </c>
      <c r="D1151" s="9"/>
      <c r="E1151" s="9">
        <v>566</v>
      </c>
      <c r="F1151" s="10" t="s">
        <v>1066</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1.5" hidden="1" x14ac:dyDescent="0.25">
      <c r="A1152" s="12">
        <v>1135</v>
      </c>
      <c r="B1152" s="10" t="s">
        <v>1015</v>
      </c>
      <c r="C1152" s="11" t="s">
        <v>1099</v>
      </c>
      <c r="D1152" s="9"/>
      <c r="E1152" s="9">
        <v>566</v>
      </c>
      <c r="F1152" s="10" t="s">
        <v>1066</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1.5" hidden="1" x14ac:dyDescent="0.25">
      <c r="A1153" s="12">
        <v>1136</v>
      </c>
      <c r="B1153" s="10" t="s">
        <v>1015</v>
      </c>
      <c r="C1153" s="11" t="s">
        <v>1099</v>
      </c>
      <c r="D1153" s="9"/>
      <c r="E1153" s="9">
        <v>566</v>
      </c>
      <c r="F1153" s="10" t="s">
        <v>1066</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1.5" hidden="1" x14ac:dyDescent="0.25">
      <c r="A1154" s="12">
        <v>1137</v>
      </c>
      <c r="B1154" s="10" t="s">
        <v>1015</v>
      </c>
      <c r="C1154" s="11" t="s">
        <v>1099</v>
      </c>
      <c r="D1154" s="9"/>
      <c r="E1154" s="9">
        <v>566</v>
      </c>
      <c r="F1154" s="10" t="s">
        <v>1066</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1.5" hidden="1" x14ac:dyDescent="0.25">
      <c r="A1155" s="12">
        <v>1138</v>
      </c>
      <c r="B1155" s="10" t="s">
        <v>1015</v>
      </c>
      <c r="C1155" s="11" t="s">
        <v>1099</v>
      </c>
      <c r="D1155" s="9"/>
      <c r="E1155" s="9">
        <v>566</v>
      </c>
      <c r="F1155" s="10" t="s">
        <v>1066</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1.5" hidden="1" x14ac:dyDescent="0.25">
      <c r="A1156" s="12">
        <v>1139</v>
      </c>
      <c r="B1156" s="10" t="s">
        <v>1015</v>
      </c>
      <c r="C1156" s="11" t="s">
        <v>1099</v>
      </c>
      <c r="D1156" s="9"/>
      <c r="E1156" s="9">
        <v>566</v>
      </c>
      <c r="F1156" s="10" t="s">
        <v>1066</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1.5" hidden="1" x14ac:dyDescent="0.25">
      <c r="A1157" s="12">
        <v>1140</v>
      </c>
      <c r="B1157" s="10" t="s">
        <v>1015</v>
      </c>
      <c r="C1157" s="11" t="s">
        <v>1099</v>
      </c>
      <c r="D1157" s="9"/>
      <c r="E1157" s="9">
        <v>566</v>
      </c>
      <c r="F1157" s="10" t="s">
        <v>1066</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1.5" hidden="1" x14ac:dyDescent="0.25">
      <c r="A1158" s="12">
        <v>1141</v>
      </c>
      <c r="B1158" s="10" t="s">
        <v>1015</v>
      </c>
      <c r="C1158" s="11" t="s">
        <v>1100</v>
      </c>
      <c r="D1158" s="9"/>
      <c r="E1158" s="9">
        <v>686</v>
      </c>
      <c r="F1158" s="10" t="s">
        <v>1066</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1.5" hidden="1" x14ac:dyDescent="0.25">
      <c r="A1159" s="12">
        <v>1142</v>
      </c>
      <c r="B1159" s="10" t="s">
        <v>1015</v>
      </c>
      <c r="C1159" s="11" t="s">
        <v>1100</v>
      </c>
      <c r="D1159" s="9"/>
      <c r="E1159" s="9">
        <v>686</v>
      </c>
      <c r="F1159" s="10" t="s">
        <v>1066</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1.5" hidden="1" x14ac:dyDescent="0.25">
      <c r="A1160" s="12">
        <v>1143</v>
      </c>
      <c r="B1160" s="10" t="s">
        <v>1015</v>
      </c>
      <c r="C1160" s="11" t="s">
        <v>1100</v>
      </c>
      <c r="D1160" s="9"/>
      <c r="E1160" s="9">
        <v>686</v>
      </c>
      <c r="F1160" s="10" t="s">
        <v>1066</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1.5" hidden="1" x14ac:dyDescent="0.25">
      <c r="A1161" s="12">
        <v>1144</v>
      </c>
      <c r="B1161" s="10" t="s">
        <v>1015</v>
      </c>
      <c r="C1161" s="11" t="s">
        <v>1100</v>
      </c>
      <c r="D1161" s="9"/>
      <c r="E1161" s="9">
        <v>686</v>
      </c>
      <c r="F1161" s="10" t="s">
        <v>1066</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1.5" hidden="1" x14ac:dyDescent="0.25">
      <c r="A1162" s="12">
        <v>1145</v>
      </c>
      <c r="B1162" s="10" t="s">
        <v>1015</v>
      </c>
      <c r="C1162" s="11" t="s">
        <v>1100</v>
      </c>
      <c r="D1162" s="9"/>
      <c r="E1162" s="9">
        <v>686</v>
      </c>
      <c r="F1162" s="10" t="s">
        <v>1066</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1.5" hidden="1" x14ac:dyDescent="0.25">
      <c r="A1163" s="12">
        <v>1146</v>
      </c>
      <c r="B1163" s="10" t="s">
        <v>1015</v>
      </c>
      <c r="C1163" s="11" t="s">
        <v>1100</v>
      </c>
      <c r="D1163" s="9"/>
      <c r="E1163" s="9">
        <v>686</v>
      </c>
      <c r="F1163" s="10" t="s">
        <v>1066</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1.5" hidden="1" x14ac:dyDescent="0.25">
      <c r="A1164" s="12">
        <v>1147</v>
      </c>
      <c r="B1164" s="10" t="s">
        <v>1015</v>
      </c>
      <c r="C1164" s="11" t="s">
        <v>1100</v>
      </c>
      <c r="D1164" s="9"/>
      <c r="E1164" s="9">
        <v>686</v>
      </c>
      <c r="F1164" s="10" t="s">
        <v>1066</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1.5" hidden="1" x14ac:dyDescent="0.25">
      <c r="A1165" s="12">
        <v>1148</v>
      </c>
      <c r="B1165" s="10" t="s">
        <v>1015</v>
      </c>
      <c r="C1165" s="11" t="s">
        <v>1100</v>
      </c>
      <c r="D1165" s="9"/>
      <c r="E1165" s="9">
        <v>686</v>
      </c>
      <c r="F1165" s="10" t="s">
        <v>1066</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1.5" hidden="1" x14ac:dyDescent="0.25">
      <c r="A1166" s="12">
        <v>1149</v>
      </c>
      <c r="B1166" s="10" t="s">
        <v>1015</v>
      </c>
      <c r="C1166" s="11" t="s">
        <v>1100</v>
      </c>
      <c r="D1166" s="9"/>
      <c r="E1166" s="9">
        <v>686</v>
      </c>
      <c r="F1166" s="10" t="s">
        <v>1066</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1.5" hidden="1" x14ac:dyDescent="0.25">
      <c r="A1167" s="12">
        <v>1150</v>
      </c>
      <c r="B1167" s="10" t="s">
        <v>1015</v>
      </c>
      <c r="C1167" s="11" t="s">
        <v>1100</v>
      </c>
      <c r="D1167" s="9"/>
      <c r="E1167" s="9">
        <v>686</v>
      </c>
      <c r="F1167" s="10" t="s">
        <v>1066</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1.5" hidden="1" x14ac:dyDescent="0.25">
      <c r="A1168" s="12">
        <v>1151</v>
      </c>
      <c r="B1168" s="10" t="s">
        <v>1015</v>
      </c>
      <c r="C1168" s="11" t="s">
        <v>1100</v>
      </c>
      <c r="D1168" s="9"/>
      <c r="E1168" s="9">
        <v>686</v>
      </c>
      <c r="F1168" s="10" t="s">
        <v>1066</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1.5" hidden="1" x14ac:dyDescent="0.25">
      <c r="A1169" s="12">
        <v>1152</v>
      </c>
      <c r="B1169" s="10" t="s">
        <v>1015</v>
      </c>
      <c r="C1169" s="11" t="s">
        <v>1100</v>
      </c>
      <c r="D1169" s="9"/>
      <c r="E1169" s="9">
        <v>686</v>
      </c>
      <c r="F1169" s="10" t="s">
        <v>1066</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1.5" hidden="1" x14ac:dyDescent="0.25">
      <c r="A1170" s="12">
        <v>1153</v>
      </c>
      <c r="B1170" s="10" t="s">
        <v>1015</v>
      </c>
      <c r="C1170" s="11" t="s">
        <v>1100</v>
      </c>
      <c r="D1170" s="9"/>
      <c r="E1170" s="9">
        <v>686</v>
      </c>
      <c r="F1170" s="10" t="s">
        <v>1066</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1.5" hidden="1" x14ac:dyDescent="0.25">
      <c r="A1171" s="12">
        <v>1154</v>
      </c>
      <c r="B1171" s="10" t="s">
        <v>1015</v>
      </c>
      <c r="C1171" s="11" t="s">
        <v>1100</v>
      </c>
      <c r="D1171" s="9"/>
      <c r="E1171" s="9">
        <v>686</v>
      </c>
      <c r="F1171" s="10" t="s">
        <v>1066</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1.5" hidden="1" x14ac:dyDescent="0.25">
      <c r="A1172" s="12">
        <v>1155</v>
      </c>
      <c r="B1172" s="10" t="s">
        <v>1015</v>
      </c>
      <c r="C1172" s="11" t="s">
        <v>1100</v>
      </c>
      <c r="D1172" s="9"/>
      <c r="E1172" s="9">
        <v>686</v>
      </c>
      <c r="F1172" s="10" t="s">
        <v>1066</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1.5" hidden="1" x14ac:dyDescent="0.25">
      <c r="A1173" s="12">
        <v>1156</v>
      </c>
      <c r="B1173" s="10" t="s">
        <v>1015</v>
      </c>
      <c r="C1173" s="11" t="s">
        <v>1101</v>
      </c>
      <c r="D1173" s="9"/>
      <c r="E1173" s="9">
        <v>694</v>
      </c>
      <c r="F1173" s="10" t="s">
        <v>1066</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1.5" hidden="1" x14ac:dyDescent="0.25">
      <c r="A1174" s="12">
        <v>1157</v>
      </c>
      <c r="B1174" s="10" t="s">
        <v>1015</v>
      </c>
      <c r="C1174" s="11" t="s">
        <v>1101</v>
      </c>
      <c r="D1174" s="9"/>
      <c r="E1174" s="9">
        <v>694</v>
      </c>
      <c r="F1174" s="10" t="s">
        <v>1066</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1.5" hidden="1" x14ac:dyDescent="0.25">
      <c r="A1175" s="12">
        <v>1158</v>
      </c>
      <c r="B1175" s="10" t="s">
        <v>1015</v>
      </c>
      <c r="C1175" s="11" t="s">
        <v>1101</v>
      </c>
      <c r="D1175" s="9"/>
      <c r="E1175" s="9">
        <v>694</v>
      </c>
      <c r="F1175" s="10" t="s">
        <v>1066</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1.5" hidden="1" x14ac:dyDescent="0.25">
      <c r="A1176" s="12">
        <v>1159</v>
      </c>
      <c r="B1176" s="10" t="s">
        <v>1015</v>
      </c>
      <c r="C1176" s="11" t="s">
        <v>1101</v>
      </c>
      <c r="D1176" s="9"/>
      <c r="E1176" s="9">
        <v>694</v>
      </c>
      <c r="F1176" s="10" t="s">
        <v>1066</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1.5" hidden="1" x14ac:dyDescent="0.25">
      <c r="A1177" s="12">
        <v>1160</v>
      </c>
      <c r="B1177" s="10" t="s">
        <v>1015</v>
      </c>
      <c r="C1177" s="11" t="s">
        <v>1101</v>
      </c>
      <c r="D1177" s="9"/>
      <c r="E1177" s="9">
        <v>694</v>
      </c>
      <c r="F1177" s="10" t="s">
        <v>1066</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1.5" hidden="1" x14ac:dyDescent="0.25">
      <c r="A1178" s="12">
        <v>1161</v>
      </c>
      <c r="B1178" s="10" t="s">
        <v>1015</v>
      </c>
      <c r="C1178" s="11" t="s">
        <v>1101</v>
      </c>
      <c r="D1178" s="9"/>
      <c r="E1178" s="9">
        <v>694</v>
      </c>
      <c r="F1178" s="10" t="s">
        <v>1066</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1.5" hidden="1" x14ac:dyDescent="0.25">
      <c r="A1179" s="12">
        <v>1162</v>
      </c>
      <c r="B1179" s="10" t="s">
        <v>1015</v>
      </c>
      <c r="C1179" s="11" t="s">
        <v>1101</v>
      </c>
      <c r="D1179" s="9"/>
      <c r="E1179" s="9">
        <v>694</v>
      </c>
      <c r="F1179" s="10" t="s">
        <v>1066</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1.5" hidden="1" x14ac:dyDescent="0.25">
      <c r="A1180" s="12">
        <v>1163</v>
      </c>
      <c r="B1180" s="10" t="s">
        <v>1015</v>
      </c>
      <c r="C1180" s="11" t="s">
        <v>1101</v>
      </c>
      <c r="D1180" s="9"/>
      <c r="E1180" s="9">
        <v>694</v>
      </c>
      <c r="F1180" s="10" t="s">
        <v>1066</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1.5" hidden="1" x14ac:dyDescent="0.25">
      <c r="A1181" s="12">
        <v>1164</v>
      </c>
      <c r="B1181" s="10" t="s">
        <v>1015</v>
      </c>
      <c r="C1181" s="11" t="s">
        <v>1101</v>
      </c>
      <c r="D1181" s="9"/>
      <c r="E1181" s="9">
        <v>694</v>
      </c>
      <c r="F1181" s="10" t="s">
        <v>1066</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1.5" hidden="1" x14ac:dyDescent="0.25">
      <c r="A1182" s="12">
        <v>1165</v>
      </c>
      <c r="B1182" s="10" t="s">
        <v>1015</v>
      </c>
      <c r="C1182" s="11" t="s">
        <v>1101</v>
      </c>
      <c r="D1182" s="9"/>
      <c r="E1182" s="9">
        <v>694</v>
      </c>
      <c r="F1182" s="10" t="s">
        <v>1066</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1.5" hidden="1" x14ac:dyDescent="0.25">
      <c r="A1183" s="12">
        <v>1166</v>
      </c>
      <c r="B1183" s="10" t="s">
        <v>1015</v>
      </c>
      <c r="C1183" s="11" t="s">
        <v>1101</v>
      </c>
      <c r="D1183" s="9"/>
      <c r="E1183" s="9">
        <v>694</v>
      </c>
      <c r="F1183" s="10" t="s">
        <v>1066</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1.5" hidden="1" x14ac:dyDescent="0.25">
      <c r="A1184" s="12">
        <v>1167</v>
      </c>
      <c r="B1184" s="10" t="s">
        <v>1015</v>
      </c>
      <c r="C1184" s="11" t="s">
        <v>1101</v>
      </c>
      <c r="D1184" s="9"/>
      <c r="E1184" s="9">
        <v>694</v>
      </c>
      <c r="F1184" s="10" t="s">
        <v>1066</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1.5" hidden="1" x14ac:dyDescent="0.25">
      <c r="A1185" s="12">
        <v>1168</v>
      </c>
      <c r="B1185" s="10" t="s">
        <v>1015</v>
      </c>
      <c r="C1185" s="11" t="s">
        <v>1101</v>
      </c>
      <c r="D1185" s="9"/>
      <c r="E1185" s="9">
        <v>694</v>
      </c>
      <c r="F1185" s="10" t="s">
        <v>1066</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1.5" hidden="1" x14ac:dyDescent="0.25">
      <c r="A1186" s="12">
        <v>1169</v>
      </c>
      <c r="B1186" s="10" t="s">
        <v>1015</v>
      </c>
      <c r="C1186" s="11" t="s">
        <v>1101</v>
      </c>
      <c r="D1186" s="9"/>
      <c r="E1186" s="9">
        <v>694</v>
      </c>
      <c r="F1186" s="10" t="s">
        <v>1066</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1.5" hidden="1" x14ac:dyDescent="0.25">
      <c r="A1187" s="12">
        <v>1170</v>
      </c>
      <c r="B1187" s="10" t="s">
        <v>1015</v>
      </c>
      <c r="C1187" s="11" t="s">
        <v>1101</v>
      </c>
      <c r="D1187" s="9"/>
      <c r="E1187" s="9">
        <v>694</v>
      </c>
      <c r="F1187" s="10" t="s">
        <v>1066</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1.5" hidden="1" x14ac:dyDescent="0.25">
      <c r="A1188" s="12">
        <v>1171</v>
      </c>
      <c r="B1188" s="10" t="s">
        <v>1015</v>
      </c>
      <c r="C1188" s="11" t="s">
        <v>1102</v>
      </c>
      <c r="D1188" s="9"/>
      <c r="E1188" s="9">
        <v>768</v>
      </c>
      <c r="F1188" s="10" t="s">
        <v>1066</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1.5" hidden="1" x14ac:dyDescent="0.25">
      <c r="A1189" s="12">
        <v>1172</v>
      </c>
      <c r="B1189" s="10" t="s">
        <v>1015</v>
      </c>
      <c r="C1189" s="11" t="s">
        <v>1102</v>
      </c>
      <c r="D1189" s="9"/>
      <c r="E1189" s="9">
        <v>768</v>
      </c>
      <c r="F1189" s="10" t="s">
        <v>1066</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1.5" hidden="1" x14ac:dyDescent="0.25">
      <c r="A1190" s="12">
        <v>1173</v>
      </c>
      <c r="B1190" s="10" t="s">
        <v>1015</v>
      </c>
      <c r="C1190" s="11" t="s">
        <v>1102</v>
      </c>
      <c r="D1190" s="9"/>
      <c r="E1190" s="9">
        <v>768</v>
      </c>
      <c r="F1190" s="10" t="s">
        <v>1066</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1.5" hidden="1" x14ac:dyDescent="0.25">
      <c r="A1191" s="12">
        <v>1174</v>
      </c>
      <c r="B1191" s="10" t="s">
        <v>1015</v>
      </c>
      <c r="C1191" s="11" t="s">
        <v>1102</v>
      </c>
      <c r="D1191" s="9"/>
      <c r="E1191" s="9">
        <v>768</v>
      </c>
      <c r="F1191" s="10" t="s">
        <v>1066</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1.5" hidden="1" x14ac:dyDescent="0.25">
      <c r="A1192" s="12">
        <v>1175</v>
      </c>
      <c r="B1192" s="10" t="s">
        <v>1015</v>
      </c>
      <c r="C1192" s="11" t="s">
        <v>1102</v>
      </c>
      <c r="D1192" s="9"/>
      <c r="E1192" s="9">
        <v>768</v>
      </c>
      <c r="F1192" s="10" t="s">
        <v>1066</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1.5" hidden="1" x14ac:dyDescent="0.25">
      <c r="A1193" s="12">
        <v>1176</v>
      </c>
      <c r="B1193" s="10" t="s">
        <v>1015</v>
      </c>
      <c r="C1193" s="11" t="s">
        <v>1102</v>
      </c>
      <c r="D1193" s="9"/>
      <c r="E1193" s="9">
        <v>768</v>
      </c>
      <c r="F1193" s="10" t="s">
        <v>1066</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1.5" hidden="1" x14ac:dyDescent="0.25">
      <c r="A1194" s="12">
        <v>1177</v>
      </c>
      <c r="B1194" s="10" t="s">
        <v>1015</v>
      </c>
      <c r="C1194" s="11" t="s">
        <v>1102</v>
      </c>
      <c r="D1194" s="9"/>
      <c r="E1194" s="9">
        <v>768</v>
      </c>
      <c r="F1194" s="10" t="s">
        <v>1066</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1.5" hidden="1" x14ac:dyDescent="0.25">
      <c r="A1195" s="12">
        <v>1178</v>
      </c>
      <c r="B1195" s="10" t="s">
        <v>1015</v>
      </c>
      <c r="C1195" s="11" t="s">
        <v>1102</v>
      </c>
      <c r="D1195" s="9"/>
      <c r="E1195" s="9">
        <v>768</v>
      </c>
      <c r="F1195" s="10" t="s">
        <v>1066</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1.5" hidden="1" x14ac:dyDescent="0.25">
      <c r="A1196" s="12">
        <v>1179</v>
      </c>
      <c r="B1196" s="10" t="s">
        <v>1015</v>
      </c>
      <c r="C1196" s="11" t="s">
        <v>1102</v>
      </c>
      <c r="D1196" s="9"/>
      <c r="E1196" s="9">
        <v>768</v>
      </c>
      <c r="F1196" s="10" t="s">
        <v>1066</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1.5" hidden="1" x14ac:dyDescent="0.25">
      <c r="A1197" s="12">
        <v>1180</v>
      </c>
      <c r="B1197" s="10" t="s">
        <v>1015</v>
      </c>
      <c r="C1197" s="11" t="s">
        <v>1102</v>
      </c>
      <c r="D1197" s="9"/>
      <c r="E1197" s="9">
        <v>768</v>
      </c>
      <c r="F1197" s="10" t="s">
        <v>1066</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1.5" hidden="1" x14ac:dyDescent="0.25">
      <c r="A1198" s="12">
        <v>1181</v>
      </c>
      <c r="B1198" s="10" t="s">
        <v>1015</v>
      </c>
      <c r="C1198" s="11" t="s">
        <v>1102</v>
      </c>
      <c r="D1198" s="9"/>
      <c r="E1198" s="9">
        <v>768</v>
      </c>
      <c r="F1198" s="10" t="s">
        <v>1066</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1.5" hidden="1" x14ac:dyDescent="0.25">
      <c r="A1199" s="12">
        <v>1182</v>
      </c>
      <c r="B1199" s="10" t="s">
        <v>1015</v>
      </c>
      <c r="C1199" s="11" t="s">
        <v>1102</v>
      </c>
      <c r="D1199" s="9"/>
      <c r="E1199" s="9">
        <v>768</v>
      </c>
      <c r="F1199" s="10" t="s">
        <v>1066</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1.5" hidden="1" x14ac:dyDescent="0.25">
      <c r="A1200" s="12">
        <v>1183</v>
      </c>
      <c r="B1200" s="10" t="s">
        <v>1015</v>
      </c>
      <c r="C1200" s="11" t="s">
        <v>1102</v>
      </c>
      <c r="D1200" s="9"/>
      <c r="E1200" s="9">
        <v>768</v>
      </c>
      <c r="F1200" s="10" t="s">
        <v>1066</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1.5" hidden="1" x14ac:dyDescent="0.25">
      <c r="A1201" s="12">
        <v>1184</v>
      </c>
      <c r="B1201" s="10" t="s">
        <v>1015</v>
      </c>
      <c r="C1201" s="11" t="s">
        <v>1102</v>
      </c>
      <c r="D1201" s="9"/>
      <c r="E1201" s="9">
        <v>768</v>
      </c>
      <c r="F1201" s="10" t="s">
        <v>1066</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1.5" hidden="1" x14ac:dyDescent="0.25">
      <c r="A1202" s="12">
        <v>1185</v>
      </c>
      <c r="B1202" s="10" t="s">
        <v>1015</v>
      </c>
      <c r="C1202" s="11" t="s">
        <v>1102</v>
      </c>
      <c r="D1202" s="9"/>
      <c r="E1202" s="9">
        <v>768</v>
      </c>
      <c r="F1202" s="10" t="s">
        <v>1066</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1.5" hidden="1" x14ac:dyDescent="0.25">
      <c r="A1203" s="28">
        <v>1186</v>
      </c>
      <c r="B1203" s="26" t="s">
        <v>1015</v>
      </c>
      <c r="C1203" s="27" t="s">
        <v>1103</v>
      </c>
      <c r="D1203" s="25"/>
      <c r="E1203" s="25">
        <v>1833</v>
      </c>
      <c r="F1203" s="26" t="s">
        <v>1063</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1.5" hidden="1" x14ac:dyDescent="0.25">
      <c r="A1204" s="28">
        <v>1187</v>
      </c>
      <c r="B1204" s="26" t="s">
        <v>1015</v>
      </c>
      <c r="C1204" s="27" t="s">
        <v>1103</v>
      </c>
      <c r="D1204" s="25"/>
      <c r="E1204" s="25">
        <v>1833</v>
      </c>
      <c r="F1204" s="26" t="s">
        <v>1063</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1.5" hidden="1" x14ac:dyDescent="0.25">
      <c r="A1205" s="28">
        <v>1188</v>
      </c>
      <c r="B1205" s="26" t="s">
        <v>1015</v>
      </c>
      <c r="C1205" s="27" t="s">
        <v>1103</v>
      </c>
      <c r="D1205" s="25"/>
      <c r="E1205" s="25">
        <v>1833</v>
      </c>
      <c r="F1205" s="26" t="s">
        <v>1063</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1.5" hidden="1" x14ac:dyDescent="0.25">
      <c r="A1206" s="28">
        <v>1189</v>
      </c>
      <c r="B1206" s="26" t="s">
        <v>1015</v>
      </c>
      <c r="C1206" s="27" t="s">
        <v>1103</v>
      </c>
      <c r="D1206" s="25"/>
      <c r="E1206" s="25">
        <v>1833</v>
      </c>
      <c r="F1206" s="26" t="s">
        <v>1063</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1.5" hidden="1" x14ac:dyDescent="0.25">
      <c r="A1207" s="28">
        <v>1190</v>
      </c>
      <c r="B1207" s="26" t="s">
        <v>1015</v>
      </c>
      <c r="C1207" s="27" t="s">
        <v>1103</v>
      </c>
      <c r="D1207" s="25"/>
      <c r="E1207" s="25">
        <v>1833</v>
      </c>
      <c r="F1207" s="26" t="s">
        <v>1063</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1.5" hidden="1" x14ac:dyDescent="0.25">
      <c r="A1208" s="28">
        <v>1191</v>
      </c>
      <c r="B1208" s="26" t="s">
        <v>1015</v>
      </c>
      <c r="C1208" s="27" t="s">
        <v>1103</v>
      </c>
      <c r="D1208" s="25"/>
      <c r="E1208" s="25">
        <v>1833</v>
      </c>
      <c r="F1208" s="26" t="s">
        <v>1063</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1.5" hidden="1" x14ac:dyDescent="0.25">
      <c r="A1209" s="28">
        <v>1192</v>
      </c>
      <c r="B1209" s="26" t="s">
        <v>1015</v>
      </c>
      <c r="C1209" s="27" t="s">
        <v>1103</v>
      </c>
      <c r="D1209" s="25"/>
      <c r="E1209" s="25">
        <v>1833</v>
      </c>
      <c r="F1209" s="26" t="s">
        <v>1063</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1.5" hidden="1" x14ac:dyDescent="0.25">
      <c r="A1210" s="28">
        <v>1193</v>
      </c>
      <c r="B1210" s="26" t="s">
        <v>1015</v>
      </c>
      <c r="C1210" s="27" t="s">
        <v>1103</v>
      </c>
      <c r="D1210" s="25"/>
      <c r="E1210" s="25">
        <v>1833</v>
      </c>
      <c r="F1210" s="26" t="s">
        <v>1063</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1.5" hidden="1" x14ac:dyDescent="0.25">
      <c r="A1211" s="28">
        <v>1194</v>
      </c>
      <c r="B1211" s="26" t="s">
        <v>1015</v>
      </c>
      <c r="C1211" s="27" t="s">
        <v>1103</v>
      </c>
      <c r="D1211" s="25"/>
      <c r="E1211" s="25">
        <v>1833</v>
      </c>
      <c r="F1211" s="26" t="s">
        <v>1063</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1.5" hidden="1" x14ac:dyDescent="0.25">
      <c r="A1212" s="28">
        <v>1195</v>
      </c>
      <c r="B1212" s="26" t="s">
        <v>1015</v>
      </c>
      <c r="C1212" s="27" t="s">
        <v>1103</v>
      </c>
      <c r="D1212" s="25"/>
      <c r="E1212" s="25">
        <v>1833</v>
      </c>
      <c r="F1212" s="26" t="s">
        <v>1063</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1.5" hidden="1" x14ac:dyDescent="0.25">
      <c r="A1213" s="28">
        <v>1196</v>
      </c>
      <c r="B1213" s="26" t="s">
        <v>1015</v>
      </c>
      <c r="C1213" s="27" t="s">
        <v>1103</v>
      </c>
      <c r="D1213" s="25"/>
      <c r="E1213" s="25">
        <v>1833</v>
      </c>
      <c r="F1213" s="26" t="s">
        <v>1063</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1.5" hidden="1" x14ac:dyDescent="0.25">
      <c r="A1214" s="28">
        <v>1197</v>
      </c>
      <c r="B1214" s="26" t="s">
        <v>1015</v>
      </c>
      <c r="C1214" s="27" t="s">
        <v>1103</v>
      </c>
      <c r="D1214" s="25"/>
      <c r="E1214" s="25">
        <v>1833</v>
      </c>
      <c r="F1214" s="26" t="s">
        <v>1063</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1.5" hidden="1" x14ac:dyDescent="0.25">
      <c r="A1215" s="28">
        <v>1198</v>
      </c>
      <c r="B1215" s="26" t="s">
        <v>1015</v>
      </c>
      <c r="C1215" s="27" t="s">
        <v>1103</v>
      </c>
      <c r="D1215" s="25"/>
      <c r="E1215" s="25">
        <v>1833</v>
      </c>
      <c r="F1215" s="26" t="s">
        <v>1063</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1.5" hidden="1" x14ac:dyDescent="0.25">
      <c r="A1216" s="28">
        <v>1199</v>
      </c>
      <c r="B1216" s="26" t="s">
        <v>1015</v>
      </c>
      <c r="C1216" s="27" t="s">
        <v>1103</v>
      </c>
      <c r="D1216" s="25"/>
      <c r="E1216" s="25">
        <v>1833</v>
      </c>
      <c r="F1216" s="26" t="s">
        <v>1063</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1.5" hidden="1" x14ac:dyDescent="0.25">
      <c r="A1217" s="28">
        <v>1200</v>
      </c>
      <c r="B1217" s="26" t="s">
        <v>1015</v>
      </c>
      <c r="C1217" s="27" t="s">
        <v>1103</v>
      </c>
      <c r="D1217" s="25"/>
      <c r="E1217" s="25">
        <v>1833</v>
      </c>
      <c r="F1217" s="26" t="s">
        <v>1063</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1.5" hidden="1" x14ac:dyDescent="0.25">
      <c r="A1218" s="23">
        <v>1201</v>
      </c>
      <c r="B1218" s="21" t="s">
        <v>1015</v>
      </c>
      <c r="C1218" s="29" t="s">
        <v>1104</v>
      </c>
      <c r="D1218" s="20"/>
      <c r="E1218" s="20">
        <v>912</v>
      </c>
      <c r="F1218" s="21" t="s">
        <v>1065</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1.5" hidden="1" x14ac:dyDescent="0.25">
      <c r="A1219" s="23">
        <v>1202</v>
      </c>
      <c r="B1219" s="21" t="s">
        <v>1015</v>
      </c>
      <c r="C1219" s="29" t="s">
        <v>1104</v>
      </c>
      <c r="D1219" s="20"/>
      <c r="E1219" s="20">
        <v>912</v>
      </c>
      <c r="F1219" s="21" t="s">
        <v>1065</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1.5" hidden="1" x14ac:dyDescent="0.25">
      <c r="A1220" s="23">
        <v>1203</v>
      </c>
      <c r="B1220" s="21" t="s">
        <v>1015</v>
      </c>
      <c r="C1220" s="29" t="s">
        <v>1104</v>
      </c>
      <c r="D1220" s="20"/>
      <c r="E1220" s="20">
        <v>912</v>
      </c>
      <c r="F1220" s="21" t="s">
        <v>1065</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1.5" hidden="1" x14ac:dyDescent="0.25">
      <c r="A1221" s="23">
        <v>1204</v>
      </c>
      <c r="B1221" s="21" t="s">
        <v>1015</v>
      </c>
      <c r="C1221" s="29" t="s">
        <v>1104</v>
      </c>
      <c r="D1221" s="20"/>
      <c r="E1221" s="20">
        <v>912</v>
      </c>
      <c r="F1221" s="21" t="s">
        <v>1065</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1.5" hidden="1" x14ac:dyDescent="0.25">
      <c r="A1222" s="23">
        <v>1205</v>
      </c>
      <c r="B1222" s="21" t="s">
        <v>1015</v>
      </c>
      <c r="C1222" s="29" t="s">
        <v>1104</v>
      </c>
      <c r="D1222" s="20"/>
      <c r="E1222" s="20">
        <v>912</v>
      </c>
      <c r="F1222" s="21" t="s">
        <v>1065</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1.5" hidden="1" x14ac:dyDescent="0.25">
      <c r="A1223" s="23">
        <v>1206</v>
      </c>
      <c r="B1223" s="21" t="s">
        <v>1015</v>
      </c>
      <c r="C1223" s="29" t="s">
        <v>1104</v>
      </c>
      <c r="D1223" s="20"/>
      <c r="E1223" s="20">
        <v>912</v>
      </c>
      <c r="F1223" s="21" t="s">
        <v>1065</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1.5" hidden="1" x14ac:dyDescent="0.25">
      <c r="A1224" s="23">
        <v>1207</v>
      </c>
      <c r="B1224" s="21" t="s">
        <v>1015</v>
      </c>
      <c r="C1224" s="29" t="s">
        <v>1104</v>
      </c>
      <c r="D1224" s="20"/>
      <c r="E1224" s="20">
        <v>912</v>
      </c>
      <c r="F1224" s="21" t="s">
        <v>1065</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1.5" hidden="1" x14ac:dyDescent="0.25">
      <c r="A1225" s="23">
        <v>1208</v>
      </c>
      <c r="B1225" s="21" t="s">
        <v>1015</v>
      </c>
      <c r="C1225" s="29" t="s">
        <v>1104</v>
      </c>
      <c r="D1225" s="20"/>
      <c r="E1225" s="20">
        <v>912</v>
      </c>
      <c r="F1225" s="21" t="s">
        <v>1065</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1.5" hidden="1" x14ac:dyDescent="0.25">
      <c r="A1226" s="23">
        <v>1209</v>
      </c>
      <c r="B1226" s="21" t="s">
        <v>1015</v>
      </c>
      <c r="C1226" s="29" t="s">
        <v>1104</v>
      </c>
      <c r="D1226" s="20"/>
      <c r="E1226" s="20">
        <v>912</v>
      </c>
      <c r="F1226" s="21" t="s">
        <v>1065</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1.5" hidden="1" x14ac:dyDescent="0.25">
      <c r="A1227" s="23">
        <v>1210</v>
      </c>
      <c r="B1227" s="21" t="s">
        <v>1015</v>
      </c>
      <c r="C1227" s="29" t="s">
        <v>1104</v>
      </c>
      <c r="D1227" s="20"/>
      <c r="E1227" s="20">
        <v>912</v>
      </c>
      <c r="F1227" s="21" t="s">
        <v>1065</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1.5" hidden="1" x14ac:dyDescent="0.25">
      <c r="A1228" s="23">
        <v>1211</v>
      </c>
      <c r="B1228" s="21" t="s">
        <v>1015</v>
      </c>
      <c r="C1228" s="29" t="s">
        <v>1104</v>
      </c>
      <c r="D1228" s="20"/>
      <c r="E1228" s="20">
        <v>912</v>
      </c>
      <c r="F1228" s="21" t="s">
        <v>1065</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1.5" hidden="1" x14ac:dyDescent="0.25">
      <c r="A1229" s="23">
        <v>1212</v>
      </c>
      <c r="B1229" s="21" t="s">
        <v>1015</v>
      </c>
      <c r="C1229" s="29" t="s">
        <v>1104</v>
      </c>
      <c r="D1229" s="20"/>
      <c r="E1229" s="20">
        <v>912</v>
      </c>
      <c r="F1229" s="21" t="s">
        <v>1065</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1.5" hidden="1" x14ac:dyDescent="0.25">
      <c r="A1230" s="23">
        <v>1213</v>
      </c>
      <c r="B1230" s="21" t="s">
        <v>1015</v>
      </c>
      <c r="C1230" s="29" t="s">
        <v>1104</v>
      </c>
      <c r="D1230" s="20"/>
      <c r="E1230" s="20">
        <v>912</v>
      </c>
      <c r="F1230" s="21" t="s">
        <v>1065</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1.5" hidden="1" x14ac:dyDescent="0.25">
      <c r="A1231" s="23">
        <v>1214</v>
      </c>
      <c r="B1231" s="21" t="s">
        <v>1015</v>
      </c>
      <c r="C1231" s="29" t="s">
        <v>1104</v>
      </c>
      <c r="D1231" s="20"/>
      <c r="E1231" s="20">
        <v>912</v>
      </c>
      <c r="F1231" s="21" t="s">
        <v>1065</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1.5" hidden="1" x14ac:dyDescent="0.25">
      <c r="A1232" s="23">
        <v>1215</v>
      </c>
      <c r="B1232" s="21" t="s">
        <v>1015</v>
      </c>
      <c r="C1232" s="29" t="s">
        <v>1104</v>
      </c>
      <c r="D1232" s="20"/>
      <c r="E1232" s="20">
        <v>912</v>
      </c>
      <c r="F1232" s="21" t="s">
        <v>1065</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1.5" hidden="1" x14ac:dyDescent="0.25">
      <c r="A1233" s="12">
        <v>1216</v>
      </c>
      <c r="B1233" s="10" t="s">
        <v>1015</v>
      </c>
      <c r="C1233" s="11" t="s">
        <v>1105</v>
      </c>
      <c r="D1233" s="9"/>
      <c r="E1233" s="9">
        <v>12</v>
      </c>
      <c r="F1233" s="10" t="s">
        <v>1066</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1.5" hidden="1" x14ac:dyDescent="0.25">
      <c r="A1234" s="12">
        <v>1217</v>
      </c>
      <c r="B1234" s="10" t="s">
        <v>1015</v>
      </c>
      <c r="C1234" s="11" t="s">
        <v>1105</v>
      </c>
      <c r="D1234" s="9"/>
      <c r="E1234" s="9">
        <v>12</v>
      </c>
      <c r="F1234" s="10" t="s">
        <v>1066</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1.5" hidden="1" x14ac:dyDescent="0.25">
      <c r="A1235" s="12">
        <v>1218</v>
      </c>
      <c r="B1235" s="10" t="s">
        <v>1015</v>
      </c>
      <c r="C1235" s="11" t="s">
        <v>1105</v>
      </c>
      <c r="D1235" s="9"/>
      <c r="E1235" s="9">
        <v>12</v>
      </c>
      <c r="F1235" s="10" t="s">
        <v>1066</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1.5" hidden="1" x14ac:dyDescent="0.25">
      <c r="A1236" s="12">
        <v>1219</v>
      </c>
      <c r="B1236" s="10" t="s">
        <v>1015</v>
      </c>
      <c r="C1236" s="11" t="s">
        <v>1105</v>
      </c>
      <c r="D1236" s="9"/>
      <c r="E1236" s="9">
        <v>12</v>
      </c>
      <c r="F1236" s="10" t="s">
        <v>1066</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1.5" hidden="1" x14ac:dyDescent="0.25">
      <c r="A1237" s="12">
        <v>1220</v>
      </c>
      <c r="B1237" s="10" t="s">
        <v>1015</v>
      </c>
      <c r="C1237" s="11" t="s">
        <v>1105</v>
      </c>
      <c r="D1237" s="9"/>
      <c r="E1237" s="9">
        <v>12</v>
      </c>
      <c r="F1237" s="10" t="s">
        <v>1066</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1.5" hidden="1" x14ac:dyDescent="0.25">
      <c r="A1238" s="12">
        <v>1221</v>
      </c>
      <c r="B1238" s="10" t="s">
        <v>1015</v>
      </c>
      <c r="C1238" s="11" t="s">
        <v>1105</v>
      </c>
      <c r="D1238" s="9"/>
      <c r="E1238" s="9">
        <v>12</v>
      </c>
      <c r="F1238" s="10" t="s">
        <v>1066</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1.5" hidden="1" x14ac:dyDescent="0.25">
      <c r="A1239" s="12">
        <v>1222</v>
      </c>
      <c r="B1239" s="10" t="s">
        <v>1015</v>
      </c>
      <c r="C1239" s="11" t="s">
        <v>1105</v>
      </c>
      <c r="D1239" s="9"/>
      <c r="E1239" s="9">
        <v>12</v>
      </c>
      <c r="F1239" s="10" t="s">
        <v>1066</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1.5" hidden="1" x14ac:dyDescent="0.25">
      <c r="A1240" s="12">
        <v>1223</v>
      </c>
      <c r="B1240" s="10" t="s">
        <v>1015</v>
      </c>
      <c r="C1240" s="11" t="s">
        <v>1105</v>
      </c>
      <c r="D1240" s="9"/>
      <c r="E1240" s="9">
        <v>12</v>
      </c>
      <c r="F1240" s="10" t="s">
        <v>1066</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1.5" hidden="1" x14ac:dyDescent="0.25">
      <c r="A1241" s="12">
        <v>1224</v>
      </c>
      <c r="B1241" s="10" t="s">
        <v>1015</v>
      </c>
      <c r="C1241" s="11" t="s">
        <v>1105</v>
      </c>
      <c r="D1241" s="9"/>
      <c r="E1241" s="9">
        <v>12</v>
      </c>
      <c r="F1241" s="10" t="s">
        <v>1066</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1.5" hidden="1" x14ac:dyDescent="0.25">
      <c r="A1242" s="12">
        <v>1225</v>
      </c>
      <c r="B1242" s="10" t="s">
        <v>1015</v>
      </c>
      <c r="C1242" s="11" t="s">
        <v>1105</v>
      </c>
      <c r="D1242" s="9"/>
      <c r="E1242" s="9">
        <v>12</v>
      </c>
      <c r="F1242" s="10" t="s">
        <v>1066</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1.5" hidden="1" x14ac:dyDescent="0.25">
      <c r="A1243" s="12">
        <v>1226</v>
      </c>
      <c r="B1243" s="10" t="s">
        <v>1015</v>
      </c>
      <c r="C1243" s="11" t="s">
        <v>1105</v>
      </c>
      <c r="D1243" s="9"/>
      <c r="E1243" s="9">
        <v>12</v>
      </c>
      <c r="F1243" s="10" t="s">
        <v>1066</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1.5" hidden="1" x14ac:dyDescent="0.25">
      <c r="A1244" s="12">
        <v>1227</v>
      </c>
      <c r="B1244" s="10" t="s">
        <v>1015</v>
      </c>
      <c r="C1244" s="11" t="s">
        <v>1105</v>
      </c>
      <c r="D1244" s="9"/>
      <c r="E1244" s="9">
        <v>12</v>
      </c>
      <c r="F1244" s="10" t="s">
        <v>1066</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1.5" hidden="1" x14ac:dyDescent="0.25">
      <c r="A1245" s="12">
        <v>1228</v>
      </c>
      <c r="B1245" s="10" t="s">
        <v>1015</v>
      </c>
      <c r="C1245" s="11" t="s">
        <v>1105</v>
      </c>
      <c r="D1245" s="9"/>
      <c r="E1245" s="9">
        <v>12</v>
      </c>
      <c r="F1245" s="10" t="s">
        <v>1066</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1.5" hidden="1" x14ac:dyDescent="0.25">
      <c r="A1246" s="12">
        <v>1229</v>
      </c>
      <c r="B1246" s="10" t="s">
        <v>1015</v>
      </c>
      <c r="C1246" s="11" t="s">
        <v>1105</v>
      </c>
      <c r="D1246" s="9"/>
      <c r="E1246" s="9">
        <v>12</v>
      </c>
      <c r="F1246" s="10" t="s">
        <v>1066</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1.5" hidden="1" x14ac:dyDescent="0.25">
      <c r="A1247" s="12">
        <v>1230</v>
      </c>
      <c r="B1247" s="10" t="s">
        <v>1015</v>
      </c>
      <c r="C1247" s="11" t="s">
        <v>1105</v>
      </c>
      <c r="D1247" s="9"/>
      <c r="E1247" s="9">
        <v>12</v>
      </c>
      <c r="F1247" s="10" t="s">
        <v>1066</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1.5" hidden="1" x14ac:dyDescent="0.25">
      <c r="A1248" s="12">
        <v>1231</v>
      </c>
      <c r="B1248" s="10" t="s">
        <v>1015</v>
      </c>
      <c r="C1248" s="11" t="s">
        <v>1106</v>
      </c>
      <c r="D1248" s="9"/>
      <c r="E1248" s="9">
        <v>818</v>
      </c>
      <c r="F1248" s="10" t="s">
        <v>1066</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1.5" hidden="1" x14ac:dyDescent="0.25">
      <c r="A1249" s="12">
        <v>1232</v>
      </c>
      <c r="B1249" s="10" t="s">
        <v>1015</v>
      </c>
      <c r="C1249" s="11" t="s">
        <v>1106</v>
      </c>
      <c r="D1249" s="9"/>
      <c r="E1249" s="9">
        <v>818</v>
      </c>
      <c r="F1249" s="10" t="s">
        <v>1066</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1.5" hidden="1" x14ac:dyDescent="0.25">
      <c r="A1250" s="12">
        <v>1233</v>
      </c>
      <c r="B1250" s="10" t="s">
        <v>1015</v>
      </c>
      <c r="C1250" s="11" t="s">
        <v>1106</v>
      </c>
      <c r="D1250" s="9"/>
      <c r="E1250" s="9">
        <v>818</v>
      </c>
      <c r="F1250" s="10" t="s">
        <v>1066</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1.5" hidden="1" x14ac:dyDescent="0.25">
      <c r="A1251" s="12">
        <v>1234</v>
      </c>
      <c r="B1251" s="10" t="s">
        <v>1015</v>
      </c>
      <c r="C1251" s="11" t="s">
        <v>1106</v>
      </c>
      <c r="D1251" s="9"/>
      <c r="E1251" s="9">
        <v>818</v>
      </c>
      <c r="F1251" s="10" t="s">
        <v>1066</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1.5" hidden="1" x14ac:dyDescent="0.25">
      <c r="A1252" s="12">
        <v>1235</v>
      </c>
      <c r="B1252" s="10" t="s">
        <v>1015</v>
      </c>
      <c r="C1252" s="11" t="s">
        <v>1106</v>
      </c>
      <c r="D1252" s="9"/>
      <c r="E1252" s="9">
        <v>818</v>
      </c>
      <c r="F1252" s="10" t="s">
        <v>1066</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1.5" hidden="1" x14ac:dyDescent="0.25">
      <c r="A1253" s="12">
        <v>1236</v>
      </c>
      <c r="B1253" s="10" t="s">
        <v>1015</v>
      </c>
      <c r="C1253" s="11" t="s">
        <v>1106</v>
      </c>
      <c r="D1253" s="9"/>
      <c r="E1253" s="9">
        <v>818</v>
      </c>
      <c r="F1253" s="10" t="s">
        <v>1066</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1.5" hidden="1" x14ac:dyDescent="0.25">
      <c r="A1254" s="12">
        <v>1237</v>
      </c>
      <c r="B1254" s="10" t="s">
        <v>1015</v>
      </c>
      <c r="C1254" s="11" t="s">
        <v>1106</v>
      </c>
      <c r="D1254" s="9"/>
      <c r="E1254" s="9">
        <v>818</v>
      </c>
      <c r="F1254" s="10" t="s">
        <v>1066</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1.5" hidden="1" x14ac:dyDescent="0.25">
      <c r="A1255" s="12">
        <v>1238</v>
      </c>
      <c r="B1255" s="10" t="s">
        <v>1015</v>
      </c>
      <c r="C1255" s="11" t="s">
        <v>1106</v>
      </c>
      <c r="D1255" s="9"/>
      <c r="E1255" s="9">
        <v>818</v>
      </c>
      <c r="F1255" s="10" t="s">
        <v>1066</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1.5" hidden="1" x14ac:dyDescent="0.25">
      <c r="A1256" s="12">
        <v>1239</v>
      </c>
      <c r="B1256" s="10" t="s">
        <v>1015</v>
      </c>
      <c r="C1256" s="11" t="s">
        <v>1106</v>
      </c>
      <c r="D1256" s="9"/>
      <c r="E1256" s="9">
        <v>818</v>
      </c>
      <c r="F1256" s="10" t="s">
        <v>1066</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1.5" hidden="1" x14ac:dyDescent="0.25">
      <c r="A1257" s="12">
        <v>1240</v>
      </c>
      <c r="B1257" s="10" t="s">
        <v>1015</v>
      </c>
      <c r="C1257" s="11" t="s">
        <v>1106</v>
      </c>
      <c r="D1257" s="9"/>
      <c r="E1257" s="9">
        <v>818</v>
      </c>
      <c r="F1257" s="10" t="s">
        <v>1066</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1.5" hidden="1" x14ac:dyDescent="0.25">
      <c r="A1258" s="12">
        <v>1241</v>
      </c>
      <c r="B1258" s="10" t="s">
        <v>1015</v>
      </c>
      <c r="C1258" s="11" t="s">
        <v>1106</v>
      </c>
      <c r="D1258" s="9"/>
      <c r="E1258" s="9">
        <v>818</v>
      </c>
      <c r="F1258" s="10" t="s">
        <v>1066</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1.5" hidden="1" x14ac:dyDescent="0.25">
      <c r="A1259" s="12">
        <v>1242</v>
      </c>
      <c r="B1259" s="10" t="s">
        <v>1015</v>
      </c>
      <c r="C1259" s="11" t="s">
        <v>1106</v>
      </c>
      <c r="D1259" s="9"/>
      <c r="E1259" s="9">
        <v>818</v>
      </c>
      <c r="F1259" s="10" t="s">
        <v>1066</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1.5" hidden="1" x14ac:dyDescent="0.25">
      <c r="A1260" s="12">
        <v>1243</v>
      </c>
      <c r="B1260" s="10" t="s">
        <v>1015</v>
      </c>
      <c r="C1260" s="11" t="s">
        <v>1106</v>
      </c>
      <c r="D1260" s="9"/>
      <c r="E1260" s="9">
        <v>818</v>
      </c>
      <c r="F1260" s="10" t="s">
        <v>1066</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1.5" hidden="1" x14ac:dyDescent="0.25">
      <c r="A1261" s="12">
        <v>1244</v>
      </c>
      <c r="B1261" s="10" t="s">
        <v>1015</v>
      </c>
      <c r="C1261" s="11" t="s">
        <v>1106</v>
      </c>
      <c r="D1261" s="9"/>
      <c r="E1261" s="9">
        <v>818</v>
      </c>
      <c r="F1261" s="10" t="s">
        <v>1066</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1.5" hidden="1" x14ac:dyDescent="0.25">
      <c r="A1262" s="12">
        <v>1245</v>
      </c>
      <c r="B1262" s="10" t="s">
        <v>1015</v>
      </c>
      <c r="C1262" s="11" t="s">
        <v>1106</v>
      </c>
      <c r="D1262" s="9"/>
      <c r="E1262" s="9">
        <v>818</v>
      </c>
      <c r="F1262" s="10" t="s">
        <v>1066</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1.5" hidden="1" x14ac:dyDescent="0.25">
      <c r="A1263" s="12">
        <v>1246</v>
      </c>
      <c r="B1263" s="10" t="s">
        <v>1015</v>
      </c>
      <c r="C1263" s="11" t="s">
        <v>1107</v>
      </c>
      <c r="D1263" s="9"/>
      <c r="E1263" s="9">
        <v>434</v>
      </c>
      <c r="F1263" s="10" t="s">
        <v>1066</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1.5" hidden="1" x14ac:dyDescent="0.25">
      <c r="A1264" s="12">
        <v>1247</v>
      </c>
      <c r="B1264" s="10" t="s">
        <v>1015</v>
      </c>
      <c r="C1264" s="11" t="s">
        <v>1107</v>
      </c>
      <c r="D1264" s="9"/>
      <c r="E1264" s="9">
        <v>434</v>
      </c>
      <c r="F1264" s="10" t="s">
        <v>1066</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1.5" hidden="1" x14ac:dyDescent="0.25">
      <c r="A1265" s="12">
        <v>1248</v>
      </c>
      <c r="B1265" s="10" t="s">
        <v>1015</v>
      </c>
      <c r="C1265" s="11" t="s">
        <v>1107</v>
      </c>
      <c r="D1265" s="9"/>
      <c r="E1265" s="9">
        <v>434</v>
      </c>
      <c r="F1265" s="10" t="s">
        <v>1066</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1.5" hidden="1" x14ac:dyDescent="0.25">
      <c r="A1266" s="12">
        <v>1249</v>
      </c>
      <c r="B1266" s="10" t="s">
        <v>1015</v>
      </c>
      <c r="C1266" s="11" t="s">
        <v>1107</v>
      </c>
      <c r="D1266" s="9"/>
      <c r="E1266" s="9">
        <v>434</v>
      </c>
      <c r="F1266" s="10" t="s">
        <v>1066</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1.5" hidden="1" x14ac:dyDescent="0.25">
      <c r="A1267" s="12">
        <v>1250</v>
      </c>
      <c r="B1267" s="10" t="s">
        <v>1015</v>
      </c>
      <c r="C1267" s="11" t="s">
        <v>1107</v>
      </c>
      <c r="D1267" s="9"/>
      <c r="E1267" s="9">
        <v>434</v>
      </c>
      <c r="F1267" s="10" t="s">
        <v>1066</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1.5" hidden="1" x14ac:dyDescent="0.25">
      <c r="A1268" s="12">
        <v>1251</v>
      </c>
      <c r="B1268" s="10" t="s">
        <v>1015</v>
      </c>
      <c r="C1268" s="11" t="s">
        <v>1107</v>
      </c>
      <c r="D1268" s="9"/>
      <c r="E1268" s="9">
        <v>434</v>
      </c>
      <c r="F1268" s="10" t="s">
        <v>1066</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1.5" hidden="1" x14ac:dyDescent="0.25">
      <c r="A1269" s="12">
        <v>1252</v>
      </c>
      <c r="B1269" s="10" t="s">
        <v>1015</v>
      </c>
      <c r="C1269" s="11" t="s">
        <v>1107</v>
      </c>
      <c r="D1269" s="9"/>
      <c r="E1269" s="9">
        <v>434</v>
      </c>
      <c r="F1269" s="10" t="s">
        <v>1066</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1.5" hidden="1" x14ac:dyDescent="0.25">
      <c r="A1270" s="12">
        <v>1253</v>
      </c>
      <c r="B1270" s="10" t="s">
        <v>1015</v>
      </c>
      <c r="C1270" s="11" t="s">
        <v>1107</v>
      </c>
      <c r="D1270" s="9"/>
      <c r="E1270" s="9">
        <v>434</v>
      </c>
      <c r="F1270" s="10" t="s">
        <v>1066</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1.5" hidden="1" x14ac:dyDescent="0.25">
      <c r="A1271" s="12">
        <v>1254</v>
      </c>
      <c r="B1271" s="10" t="s">
        <v>1015</v>
      </c>
      <c r="C1271" s="11" t="s">
        <v>1107</v>
      </c>
      <c r="D1271" s="9"/>
      <c r="E1271" s="9">
        <v>434</v>
      </c>
      <c r="F1271" s="10" t="s">
        <v>1066</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1.5" hidden="1" x14ac:dyDescent="0.25">
      <c r="A1272" s="12">
        <v>1255</v>
      </c>
      <c r="B1272" s="10" t="s">
        <v>1015</v>
      </c>
      <c r="C1272" s="11" t="s">
        <v>1107</v>
      </c>
      <c r="D1272" s="9"/>
      <c r="E1272" s="9">
        <v>434</v>
      </c>
      <c r="F1272" s="10" t="s">
        <v>1066</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1.5" hidden="1" x14ac:dyDescent="0.25">
      <c r="A1273" s="12">
        <v>1256</v>
      </c>
      <c r="B1273" s="10" t="s">
        <v>1015</v>
      </c>
      <c r="C1273" s="11" t="s">
        <v>1107</v>
      </c>
      <c r="D1273" s="9"/>
      <c r="E1273" s="9">
        <v>434</v>
      </c>
      <c r="F1273" s="10" t="s">
        <v>1066</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1.5" hidden="1" x14ac:dyDescent="0.25">
      <c r="A1274" s="12">
        <v>1257</v>
      </c>
      <c r="B1274" s="10" t="s">
        <v>1015</v>
      </c>
      <c r="C1274" s="11" t="s">
        <v>1107</v>
      </c>
      <c r="D1274" s="9"/>
      <c r="E1274" s="9">
        <v>434</v>
      </c>
      <c r="F1274" s="10" t="s">
        <v>1066</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1.5" hidden="1" x14ac:dyDescent="0.25">
      <c r="A1275" s="12">
        <v>1258</v>
      </c>
      <c r="B1275" s="10" t="s">
        <v>1015</v>
      </c>
      <c r="C1275" s="11" t="s">
        <v>1107</v>
      </c>
      <c r="D1275" s="9"/>
      <c r="E1275" s="9">
        <v>434</v>
      </c>
      <c r="F1275" s="10" t="s">
        <v>1066</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1.5" hidden="1" x14ac:dyDescent="0.25">
      <c r="A1276" s="12">
        <v>1259</v>
      </c>
      <c r="B1276" s="10" t="s">
        <v>1015</v>
      </c>
      <c r="C1276" s="11" t="s">
        <v>1107</v>
      </c>
      <c r="D1276" s="9"/>
      <c r="E1276" s="9">
        <v>434</v>
      </c>
      <c r="F1276" s="10" t="s">
        <v>1066</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1.5" hidden="1" x14ac:dyDescent="0.25">
      <c r="A1277" s="12">
        <v>1260</v>
      </c>
      <c r="B1277" s="10" t="s">
        <v>1015</v>
      </c>
      <c r="C1277" s="11" t="s">
        <v>1107</v>
      </c>
      <c r="D1277" s="9"/>
      <c r="E1277" s="9">
        <v>434</v>
      </c>
      <c r="F1277" s="10" t="s">
        <v>1066</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1.5" hidden="1" x14ac:dyDescent="0.25">
      <c r="A1278" s="12">
        <v>1261</v>
      </c>
      <c r="B1278" s="10" t="s">
        <v>1015</v>
      </c>
      <c r="C1278" s="11" t="s">
        <v>1108</v>
      </c>
      <c r="D1278" s="9"/>
      <c r="E1278" s="9">
        <v>504</v>
      </c>
      <c r="F1278" s="10" t="s">
        <v>1066</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1.5" hidden="1" x14ac:dyDescent="0.25">
      <c r="A1279" s="12">
        <v>1262</v>
      </c>
      <c r="B1279" s="10" t="s">
        <v>1015</v>
      </c>
      <c r="C1279" s="11" t="s">
        <v>1108</v>
      </c>
      <c r="D1279" s="9"/>
      <c r="E1279" s="9">
        <v>504</v>
      </c>
      <c r="F1279" s="10" t="s">
        <v>1066</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1.5" hidden="1" x14ac:dyDescent="0.25">
      <c r="A1280" s="12">
        <v>1263</v>
      </c>
      <c r="B1280" s="10" t="s">
        <v>1015</v>
      </c>
      <c r="C1280" s="11" t="s">
        <v>1108</v>
      </c>
      <c r="D1280" s="9"/>
      <c r="E1280" s="9">
        <v>504</v>
      </c>
      <c r="F1280" s="10" t="s">
        <v>1066</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1.5" hidden="1" x14ac:dyDescent="0.25">
      <c r="A1281" s="12">
        <v>1264</v>
      </c>
      <c r="B1281" s="10" t="s">
        <v>1015</v>
      </c>
      <c r="C1281" s="11" t="s">
        <v>1108</v>
      </c>
      <c r="D1281" s="9"/>
      <c r="E1281" s="9">
        <v>504</v>
      </c>
      <c r="F1281" s="10" t="s">
        <v>1066</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1.5" hidden="1" x14ac:dyDescent="0.25">
      <c r="A1282" s="12">
        <v>1265</v>
      </c>
      <c r="B1282" s="10" t="s">
        <v>1015</v>
      </c>
      <c r="C1282" s="11" t="s">
        <v>1108</v>
      </c>
      <c r="D1282" s="9"/>
      <c r="E1282" s="9">
        <v>504</v>
      </c>
      <c r="F1282" s="10" t="s">
        <v>1066</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1.5" hidden="1" x14ac:dyDescent="0.25">
      <c r="A1283" s="12">
        <v>1266</v>
      </c>
      <c r="B1283" s="10" t="s">
        <v>1015</v>
      </c>
      <c r="C1283" s="11" t="s">
        <v>1108</v>
      </c>
      <c r="D1283" s="9"/>
      <c r="E1283" s="9">
        <v>504</v>
      </c>
      <c r="F1283" s="10" t="s">
        <v>1066</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1.5" hidden="1" x14ac:dyDescent="0.25">
      <c r="A1284" s="12">
        <v>1267</v>
      </c>
      <c r="B1284" s="10" t="s">
        <v>1015</v>
      </c>
      <c r="C1284" s="11" t="s">
        <v>1108</v>
      </c>
      <c r="D1284" s="9"/>
      <c r="E1284" s="9">
        <v>504</v>
      </c>
      <c r="F1284" s="10" t="s">
        <v>1066</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1.5" hidden="1" x14ac:dyDescent="0.25">
      <c r="A1285" s="12">
        <v>1268</v>
      </c>
      <c r="B1285" s="10" t="s">
        <v>1015</v>
      </c>
      <c r="C1285" s="11" t="s">
        <v>1108</v>
      </c>
      <c r="D1285" s="9"/>
      <c r="E1285" s="9">
        <v>504</v>
      </c>
      <c r="F1285" s="10" t="s">
        <v>1066</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1.5" hidden="1" x14ac:dyDescent="0.25">
      <c r="A1286" s="12">
        <v>1269</v>
      </c>
      <c r="B1286" s="10" t="s">
        <v>1015</v>
      </c>
      <c r="C1286" s="11" t="s">
        <v>1108</v>
      </c>
      <c r="D1286" s="9"/>
      <c r="E1286" s="9">
        <v>504</v>
      </c>
      <c r="F1286" s="10" t="s">
        <v>1066</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1.5" hidden="1" x14ac:dyDescent="0.25">
      <c r="A1287" s="12">
        <v>1270</v>
      </c>
      <c r="B1287" s="10" t="s">
        <v>1015</v>
      </c>
      <c r="C1287" s="11" t="s">
        <v>1108</v>
      </c>
      <c r="D1287" s="9"/>
      <c r="E1287" s="9">
        <v>504</v>
      </c>
      <c r="F1287" s="10" t="s">
        <v>1066</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1.5" hidden="1" x14ac:dyDescent="0.25">
      <c r="A1288" s="12">
        <v>1271</v>
      </c>
      <c r="B1288" s="10" t="s">
        <v>1015</v>
      </c>
      <c r="C1288" s="11" t="s">
        <v>1108</v>
      </c>
      <c r="D1288" s="9"/>
      <c r="E1288" s="9">
        <v>504</v>
      </c>
      <c r="F1288" s="10" t="s">
        <v>1066</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1.5" hidden="1" x14ac:dyDescent="0.25">
      <c r="A1289" s="12">
        <v>1272</v>
      </c>
      <c r="B1289" s="10" t="s">
        <v>1015</v>
      </c>
      <c r="C1289" s="11" t="s">
        <v>1108</v>
      </c>
      <c r="D1289" s="9"/>
      <c r="E1289" s="9">
        <v>504</v>
      </c>
      <c r="F1289" s="10" t="s">
        <v>1066</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1.5" hidden="1" x14ac:dyDescent="0.25">
      <c r="A1290" s="12">
        <v>1273</v>
      </c>
      <c r="B1290" s="10" t="s">
        <v>1015</v>
      </c>
      <c r="C1290" s="11" t="s">
        <v>1108</v>
      </c>
      <c r="D1290" s="9"/>
      <c r="E1290" s="9">
        <v>504</v>
      </c>
      <c r="F1290" s="10" t="s">
        <v>1066</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1.5" hidden="1" x14ac:dyDescent="0.25">
      <c r="A1291" s="12">
        <v>1274</v>
      </c>
      <c r="B1291" s="10" t="s">
        <v>1015</v>
      </c>
      <c r="C1291" s="11" t="s">
        <v>1108</v>
      </c>
      <c r="D1291" s="9"/>
      <c r="E1291" s="9">
        <v>504</v>
      </c>
      <c r="F1291" s="10" t="s">
        <v>1066</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1.5" hidden="1" x14ac:dyDescent="0.25">
      <c r="A1292" s="12">
        <v>1275</v>
      </c>
      <c r="B1292" s="10" t="s">
        <v>1015</v>
      </c>
      <c r="C1292" s="11" t="s">
        <v>1108</v>
      </c>
      <c r="D1292" s="9"/>
      <c r="E1292" s="9">
        <v>504</v>
      </c>
      <c r="F1292" s="10" t="s">
        <v>1066</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1.5" hidden="1" x14ac:dyDescent="0.25">
      <c r="A1293" s="12">
        <v>1276</v>
      </c>
      <c r="B1293" s="10" t="s">
        <v>1015</v>
      </c>
      <c r="C1293" s="11" t="s">
        <v>1109</v>
      </c>
      <c r="D1293" s="9"/>
      <c r="E1293" s="9">
        <v>729</v>
      </c>
      <c r="F1293" s="10" t="s">
        <v>1066</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1.5" hidden="1" x14ac:dyDescent="0.25">
      <c r="A1294" s="12">
        <v>1277</v>
      </c>
      <c r="B1294" s="10" t="s">
        <v>1015</v>
      </c>
      <c r="C1294" s="11" t="s">
        <v>1109</v>
      </c>
      <c r="D1294" s="9"/>
      <c r="E1294" s="9">
        <v>729</v>
      </c>
      <c r="F1294" s="10" t="s">
        <v>1066</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1.5" hidden="1" x14ac:dyDescent="0.25">
      <c r="A1295" s="12">
        <v>1278</v>
      </c>
      <c r="B1295" s="10" t="s">
        <v>1015</v>
      </c>
      <c r="C1295" s="11" t="s">
        <v>1109</v>
      </c>
      <c r="D1295" s="9"/>
      <c r="E1295" s="9">
        <v>729</v>
      </c>
      <c r="F1295" s="10" t="s">
        <v>1066</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1.5" hidden="1" x14ac:dyDescent="0.25">
      <c r="A1296" s="12">
        <v>1279</v>
      </c>
      <c r="B1296" s="10" t="s">
        <v>1015</v>
      </c>
      <c r="C1296" s="11" t="s">
        <v>1109</v>
      </c>
      <c r="D1296" s="9"/>
      <c r="E1296" s="9">
        <v>729</v>
      </c>
      <c r="F1296" s="10" t="s">
        <v>1066</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1.5" hidden="1" x14ac:dyDescent="0.25">
      <c r="A1297" s="12">
        <v>1280</v>
      </c>
      <c r="B1297" s="10" t="s">
        <v>1015</v>
      </c>
      <c r="C1297" s="11" t="s">
        <v>1109</v>
      </c>
      <c r="D1297" s="9"/>
      <c r="E1297" s="9">
        <v>729</v>
      </c>
      <c r="F1297" s="10" t="s">
        <v>1066</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1.5" hidden="1" x14ac:dyDescent="0.25">
      <c r="A1298" s="12">
        <v>1281</v>
      </c>
      <c r="B1298" s="10" t="s">
        <v>1015</v>
      </c>
      <c r="C1298" s="11" t="s">
        <v>1109</v>
      </c>
      <c r="D1298" s="9"/>
      <c r="E1298" s="9">
        <v>729</v>
      </c>
      <c r="F1298" s="10" t="s">
        <v>1066</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1.5" hidden="1" x14ac:dyDescent="0.25">
      <c r="A1299" s="12">
        <v>1282</v>
      </c>
      <c r="B1299" s="10" t="s">
        <v>1015</v>
      </c>
      <c r="C1299" s="11" t="s">
        <v>1109</v>
      </c>
      <c r="D1299" s="9"/>
      <c r="E1299" s="9">
        <v>729</v>
      </c>
      <c r="F1299" s="10" t="s">
        <v>1066</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1.5" hidden="1" x14ac:dyDescent="0.25">
      <c r="A1300" s="12">
        <v>1283</v>
      </c>
      <c r="B1300" s="10" t="s">
        <v>1015</v>
      </c>
      <c r="C1300" s="11" t="s">
        <v>1109</v>
      </c>
      <c r="D1300" s="9"/>
      <c r="E1300" s="9">
        <v>729</v>
      </c>
      <c r="F1300" s="10" t="s">
        <v>1066</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1.5" hidden="1" x14ac:dyDescent="0.25">
      <c r="A1301" s="12">
        <v>1284</v>
      </c>
      <c r="B1301" s="10" t="s">
        <v>1015</v>
      </c>
      <c r="C1301" s="11" t="s">
        <v>1109</v>
      </c>
      <c r="D1301" s="9"/>
      <c r="E1301" s="9">
        <v>729</v>
      </c>
      <c r="F1301" s="10" t="s">
        <v>1066</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1.5" hidden="1" x14ac:dyDescent="0.25">
      <c r="A1302" s="12">
        <v>1285</v>
      </c>
      <c r="B1302" s="10" t="s">
        <v>1015</v>
      </c>
      <c r="C1302" s="11" t="s">
        <v>1109</v>
      </c>
      <c r="D1302" s="9"/>
      <c r="E1302" s="9">
        <v>729</v>
      </c>
      <c r="F1302" s="10" t="s">
        <v>1066</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1.5" hidden="1" x14ac:dyDescent="0.25">
      <c r="A1303" s="12">
        <v>1286</v>
      </c>
      <c r="B1303" s="10" t="s">
        <v>1015</v>
      </c>
      <c r="C1303" s="11" t="s">
        <v>1109</v>
      </c>
      <c r="D1303" s="9"/>
      <c r="E1303" s="9">
        <v>729</v>
      </c>
      <c r="F1303" s="10" t="s">
        <v>1066</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1.5" hidden="1" x14ac:dyDescent="0.25">
      <c r="A1304" s="12">
        <v>1287</v>
      </c>
      <c r="B1304" s="10" t="s">
        <v>1015</v>
      </c>
      <c r="C1304" s="11" t="s">
        <v>1109</v>
      </c>
      <c r="D1304" s="9"/>
      <c r="E1304" s="9">
        <v>729</v>
      </c>
      <c r="F1304" s="10" t="s">
        <v>1066</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1.5" hidden="1" x14ac:dyDescent="0.25">
      <c r="A1305" s="12">
        <v>1288</v>
      </c>
      <c r="B1305" s="10" t="s">
        <v>1015</v>
      </c>
      <c r="C1305" s="11" t="s">
        <v>1109</v>
      </c>
      <c r="D1305" s="9"/>
      <c r="E1305" s="9">
        <v>729</v>
      </c>
      <c r="F1305" s="10" t="s">
        <v>1066</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1.5" hidden="1" x14ac:dyDescent="0.25">
      <c r="A1306" s="12">
        <v>1289</v>
      </c>
      <c r="B1306" s="10" t="s">
        <v>1015</v>
      </c>
      <c r="C1306" s="11" t="s">
        <v>1109</v>
      </c>
      <c r="D1306" s="9"/>
      <c r="E1306" s="9">
        <v>729</v>
      </c>
      <c r="F1306" s="10" t="s">
        <v>1066</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1.5" hidden="1" x14ac:dyDescent="0.25">
      <c r="A1307" s="12">
        <v>1290</v>
      </c>
      <c r="B1307" s="10" t="s">
        <v>1015</v>
      </c>
      <c r="C1307" s="11" t="s">
        <v>1109</v>
      </c>
      <c r="D1307" s="9"/>
      <c r="E1307" s="9">
        <v>729</v>
      </c>
      <c r="F1307" s="10" t="s">
        <v>1066</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1.5" hidden="1" x14ac:dyDescent="0.25">
      <c r="A1308" s="12">
        <v>1291</v>
      </c>
      <c r="B1308" s="10" t="s">
        <v>1015</v>
      </c>
      <c r="C1308" s="11" t="s">
        <v>1110</v>
      </c>
      <c r="D1308" s="9"/>
      <c r="E1308" s="9">
        <v>788</v>
      </c>
      <c r="F1308" s="10" t="s">
        <v>1066</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1.5" hidden="1" x14ac:dyDescent="0.25">
      <c r="A1309" s="12">
        <v>1292</v>
      </c>
      <c r="B1309" s="10" t="s">
        <v>1015</v>
      </c>
      <c r="C1309" s="11" t="s">
        <v>1110</v>
      </c>
      <c r="D1309" s="9"/>
      <c r="E1309" s="9">
        <v>788</v>
      </c>
      <c r="F1309" s="10" t="s">
        <v>1066</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1.5" hidden="1" x14ac:dyDescent="0.25">
      <c r="A1310" s="12">
        <v>1293</v>
      </c>
      <c r="B1310" s="10" t="s">
        <v>1015</v>
      </c>
      <c r="C1310" s="11" t="s">
        <v>1110</v>
      </c>
      <c r="D1310" s="9"/>
      <c r="E1310" s="9">
        <v>788</v>
      </c>
      <c r="F1310" s="10" t="s">
        <v>1066</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1.5" hidden="1" x14ac:dyDescent="0.25">
      <c r="A1311" s="12">
        <v>1294</v>
      </c>
      <c r="B1311" s="10" t="s">
        <v>1015</v>
      </c>
      <c r="C1311" s="11" t="s">
        <v>1110</v>
      </c>
      <c r="D1311" s="9"/>
      <c r="E1311" s="9">
        <v>788</v>
      </c>
      <c r="F1311" s="10" t="s">
        <v>1066</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1.5" hidden="1" x14ac:dyDescent="0.25">
      <c r="A1312" s="12">
        <v>1295</v>
      </c>
      <c r="B1312" s="10" t="s">
        <v>1015</v>
      </c>
      <c r="C1312" s="11" t="s">
        <v>1110</v>
      </c>
      <c r="D1312" s="9"/>
      <c r="E1312" s="9">
        <v>788</v>
      </c>
      <c r="F1312" s="10" t="s">
        <v>1066</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1.5" hidden="1" x14ac:dyDescent="0.25">
      <c r="A1313" s="12">
        <v>1296</v>
      </c>
      <c r="B1313" s="10" t="s">
        <v>1015</v>
      </c>
      <c r="C1313" s="11" t="s">
        <v>1110</v>
      </c>
      <c r="D1313" s="9"/>
      <c r="E1313" s="9">
        <v>788</v>
      </c>
      <c r="F1313" s="10" t="s">
        <v>1066</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1.5" hidden="1" x14ac:dyDescent="0.25">
      <c r="A1314" s="12">
        <v>1297</v>
      </c>
      <c r="B1314" s="10" t="s">
        <v>1015</v>
      </c>
      <c r="C1314" s="11" t="s">
        <v>1110</v>
      </c>
      <c r="D1314" s="9"/>
      <c r="E1314" s="9">
        <v>788</v>
      </c>
      <c r="F1314" s="10" t="s">
        <v>1066</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1.5" hidden="1" x14ac:dyDescent="0.25">
      <c r="A1315" s="12">
        <v>1298</v>
      </c>
      <c r="B1315" s="10" t="s">
        <v>1015</v>
      </c>
      <c r="C1315" s="11" t="s">
        <v>1110</v>
      </c>
      <c r="D1315" s="9"/>
      <c r="E1315" s="9">
        <v>788</v>
      </c>
      <c r="F1315" s="10" t="s">
        <v>1066</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1.5" hidden="1" x14ac:dyDescent="0.25">
      <c r="A1316" s="12">
        <v>1299</v>
      </c>
      <c r="B1316" s="10" t="s">
        <v>1015</v>
      </c>
      <c r="C1316" s="11" t="s">
        <v>1110</v>
      </c>
      <c r="D1316" s="9"/>
      <c r="E1316" s="9">
        <v>788</v>
      </c>
      <c r="F1316" s="10" t="s">
        <v>1066</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1.5" hidden="1" x14ac:dyDescent="0.25">
      <c r="A1317" s="12">
        <v>1300</v>
      </c>
      <c r="B1317" s="10" t="s">
        <v>1015</v>
      </c>
      <c r="C1317" s="11" t="s">
        <v>1110</v>
      </c>
      <c r="D1317" s="9"/>
      <c r="E1317" s="9">
        <v>788</v>
      </c>
      <c r="F1317" s="10" t="s">
        <v>1066</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1.5" hidden="1" x14ac:dyDescent="0.25">
      <c r="A1318" s="12">
        <v>1301</v>
      </c>
      <c r="B1318" s="10" t="s">
        <v>1015</v>
      </c>
      <c r="C1318" s="11" t="s">
        <v>1110</v>
      </c>
      <c r="D1318" s="9"/>
      <c r="E1318" s="9">
        <v>788</v>
      </c>
      <c r="F1318" s="10" t="s">
        <v>1066</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1.5" hidden="1" x14ac:dyDescent="0.25">
      <c r="A1319" s="12">
        <v>1302</v>
      </c>
      <c r="B1319" s="10" t="s">
        <v>1015</v>
      </c>
      <c r="C1319" s="11" t="s">
        <v>1110</v>
      </c>
      <c r="D1319" s="9"/>
      <c r="E1319" s="9">
        <v>788</v>
      </c>
      <c r="F1319" s="10" t="s">
        <v>1066</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1.5" hidden="1" x14ac:dyDescent="0.25">
      <c r="A1320" s="12">
        <v>1303</v>
      </c>
      <c r="B1320" s="10" t="s">
        <v>1015</v>
      </c>
      <c r="C1320" s="11" t="s">
        <v>1110</v>
      </c>
      <c r="D1320" s="9"/>
      <c r="E1320" s="9">
        <v>788</v>
      </c>
      <c r="F1320" s="10" t="s">
        <v>1066</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1.5" hidden="1" x14ac:dyDescent="0.25">
      <c r="A1321" s="12">
        <v>1304</v>
      </c>
      <c r="B1321" s="10" t="s">
        <v>1015</v>
      </c>
      <c r="C1321" s="11" t="s">
        <v>1110</v>
      </c>
      <c r="D1321" s="9"/>
      <c r="E1321" s="9">
        <v>788</v>
      </c>
      <c r="F1321" s="10" t="s">
        <v>1066</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1.5" hidden="1" x14ac:dyDescent="0.25">
      <c r="A1322" s="12">
        <v>1305</v>
      </c>
      <c r="B1322" s="10" t="s">
        <v>1015</v>
      </c>
      <c r="C1322" s="11" t="s">
        <v>1110</v>
      </c>
      <c r="D1322" s="9"/>
      <c r="E1322" s="9">
        <v>788</v>
      </c>
      <c r="F1322" s="10" t="s">
        <v>1066</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1.5" hidden="1" x14ac:dyDescent="0.25">
      <c r="A1323" s="12">
        <v>1306</v>
      </c>
      <c r="B1323" s="10" t="s">
        <v>1015</v>
      </c>
      <c r="C1323" s="11" t="s">
        <v>1111</v>
      </c>
      <c r="D1323" s="9"/>
      <c r="E1323" s="9">
        <v>732</v>
      </c>
      <c r="F1323" s="10" t="s">
        <v>1066</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1.5" hidden="1" x14ac:dyDescent="0.25">
      <c r="A1324" s="12">
        <v>1307</v>
      </c>
      <c r="B1324" s="10" t="s">
        <v>1015</v>
      </c>
      <c r="C1324" s="11" t="s">
        <v>1111</v>
      </c>
      <c r="D1324" s="9"/>
      <c r="E1324" s="9">
        <v>732</v>
      </c>
      <c r="F1324" s="10" t="s">
        <v>1066</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1.5" hidden="1" x14ac:dyDescent="0.25">
      <c r="A1325" s="12">
        <v>1308</v>
      </c>
      <c r="B1325" s="10" t="s">
        <v>1015</v>
      </c>
      <c r="C1325" s="11" t="s">
        <v>1111</v>
      </c>
      <c r="D1325" s="9"/>
      <c r="E1325" s="9">
        <v>732</v>
      </c>
      <c r="F1325" s="10" t="s">
        <v>1066</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1.5" hidden="1" x14ac:dyDescent="0.25">
      <c r="A1326" s="12">
        <v>1309</v>
      </c>
      <c r="B1326" s="10" t="s">
        <v>1015</v>
      </c>
      <c r="C1326" s="11" t="s">
        <v>1111</v>
      </c>
      <c r="D1326" s="9"/>
      <c r="E1326" s="9">
        <v>732</v>
      </c>
      <c r="F1326" s="10" t="s">
        <v>1066</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1.5" hidden="1" x14ac:dyDescent="0.25">
      <c r="A1327" s="12">
        <v>1310</v>
      </c>
      <c r="B1327" s="10" t="s">
        <v>1015</v>
      </c>
      <c r="C1327" s="11" t="s">
        <v>1111</v>
      </c>
      <c r="D1327" s="9"/>
      <c r="E1327" s="9">
        <v>732</v>
      </c>
      <c r="F1327" s="10" t="s">
        <v>1066</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1.5" hidden="1" x14ac:dyDescent="0.25">
      <c r="A1328" s="12">
        <v>1311</v>
      </c>
      <c r="B1328" s="10" t="s">
        <v>1015</v>
      </c>
      <c r="C1328" s="11" t="s">
        <v>1111</v>
      </c>
      <c r="D1328" s="9"/>
      <c r="E1328" s="9">
        <v>732</v>
      </c>
      <c r="F1328" s="10" t="s">
        <v>1066</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1.5" hidden="1" x14ac:dyDescent="0.25">
      <c r="A1329" s="12">
        <v>1312</v>
      </c>
      <c r="B1329" s="10" t="s">
        <v>1015</v>
      </c>
      <c r="C1329" s="11" t="s">
        <v>1111</v>
      </c>
      <c r="D1329" s="9"/>
      <c r="E1329" s="9">
        <v>732</v>
      </c>
      <c r="F1329" s="10" t="s">
        <v>1066</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1.5" hidden="1" x14ac:dyDescent="0.25">
      <c r="A1330" s="12">
        <v>1313</v>
      </c>
      <c r="B1330" s="10" t="s">
        <v>1015</v>
      </c>
      <c r="C1330" s="11" t="s">
        <v>1111</v>
      </c>
      <c r="D1330" s="9"/>
      <c r="E1330" s="9">
        <v>732</v>
      </c>
      <c r="F1330" s="10" t="s">
        <v>1066</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1.5" hidden="1" x14ac:dyDescent="0.25">
      <c r="A1331" s="12">
        <v>1314</v>
      </c>
      <c r="B1331" s="10" t="s">
        <v>1015</v>
      </c>
      <c r="C1331" s="11" t="s">
        <v>1111</v>
      </c>
      <c r="D1331" s="9"/>
      <c r="E1331" s="9">
        <v>732</v>
      </c>
      <c r="F1331" s="10" t="s">
        <v>1066</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1.5" hidden="1" x14ac:dyDescent="0.25">
      <c r="A1332" s="12">
        <v>1315</v>
      </c>
      <c r="B1332" s="10" t="s">
        <v>1015</v>
      </c>
      <c r="C1332" s="11" t="s">
        <v>1111</v>
      </c>
      <c r="D1332" s="9"/>
      <c r="E1332" s="9">
        <v>732</v>
      </c>
      <c r="F1332" s="10" t="s">
        <v>1066</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1.5" hidden="1" x14ac:dyDescent="0.25">
      <c r="A1333" s="12">
        <v>1316</v>
      </c>
      <c r="B1333" s="10" t="s">
        <v>1015</v>
      </c>
      <c r="C1333" s="11" t="s">
        <v>1111</v>
      </c>
      <c r="D1333" s="9"/>
      <c r="E1333" s="9">
        <v>732</v>
      </c>
      <c r="F1333" s="10" t="s">
        <v>1066</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1.5" hidden="1" x14ac:dyDescent="0.25">
      <c r="A1334" s="12">
        <v>1317</v>
      </c>
      <c r="B1334" s="10" t="s">
        <v>1015</v>
      </c>
      <c r="C1334" s="11" t="s">
        <v>1111</v>
      </c>
      <c r="D1334" s="9"/>
      <c r="E1334" s="9">
        <v>732</v>
      </c>
      <c r="F1334" s="10" t="s">
        <v>1066</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1.5" hidden="1" x14ac:dyDescent="0.25">
      <c r="A1335" s="12">
        <v>1318</v>
      </c>
      <c r="B1335" s="10" t="s">
        <v>1015</v>
      </c>
      <c r="C1335" s="11" t="s">
        <v>1111</v>
      </c>
      <c r="D1335" s="9"/>
      <c r="E1335" s="9">
        <v>732</v>
      </c>
      <c r="F1335" s="10" t="s">
        <v>1066</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1.5" hidden="1" x14ac:dyDescent="0.25">
      <c r="A1336" s="12">
        <v>1319</v>
      </c>
      <c r="B1336" s="10" t="s">
        <v>1015</v>
      </c>
      <c r="C1336" s="11" t="s">
        <v>1111</v>
      </c>
      <c r="D1336" s="9"/>
      <c r="E1336" s="9">
        <v>732</v>
      </c>
      <c r="F1336" s="10" t="s">
        <v>1066</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1.5" hidden="1" x14ac:dyDescent="0.25">
      <c r="A1337" s="12">
        <v>1320</v>
      </c>
      <c r="B1337" s="10" t="s">
        <v>1015</v>
      </c>
      <c r="C1337" s="11" t="s">
        <v>1111</v>
      </c>
      <c r="D1337" s="9"/>
      <c r="E1337" s="9">
        <v>732</v>
      </c>
      <c r="F1337" s="10" t="s">
        <v>1066</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1.5" hidden="1" x14ac:dyDescent="0.25">
      <c r="A1338" s="23">
        <v>1321</v>
      </c>
      <c r="B1338" s="21" t="s">
        <v>1015</v>
      </c>
      <c r="C1338" s="29" t="s">
        <v>1112</v>
      </c>
      <c r="D1338" s="20"/>
      <c r="E1338" s="20">
        <v>922</v>
      </c>
      <c r="F1338" s="21" t="s">
        <v>1065</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1.5" hidden="1" x14ac:dyDescent="0.25">
      <c r="A1339" s="23">
        <v>1322</v>
      </c>
      <c r="B1339" s="21" t="s">
        <v>1015</v>
      </c>
      <c r="C1339" s="29" t="s">
        <v>1112</v>
      </c>
      <c r="D1339" s="20"/>
      <c r="E1339" s="20">
        <v>922</v>
      </c>
      <c r="F1339" s="21" t="s">
        <v>1065</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1.5" hidden="1" x14ac:dyDescent="0.25">
      <c r="A1340" s="23">
        <v>1323</v>
      </c>
      <c r="B1340" s="21" t="s">
        <v>1015</v>
      </c>
      <c r="C1340" s="29" t="s">
        <v>1112</v>
      </c>
      <c r="D1340" s="20"/>
      <c r="E1340" s="20">
        <v>922</v>
      </c>
      <c r="F1340" s="21" t="s">
        <v>1065</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1.5" hidden="1" x14ac:dyDescent="0.25">
      <c r="A1341" s="23">
        <v>1324</v>
      </c>
      <c r="B1341" s="21" t="s">
        <v>1015</v>
      </c>
      <c r="C1341" s="29" t="s">
        <v>1112</v>
      </c>
      <c r="D1341" s="20"/>
      <c r="E1341" s="20">
        <v>922</v>
      </c>
      <c r="F1341" s="21" t="s">
        <v>1065</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1.5" hidden="1" x14ac:dyDescent="0.25">
      <c r="A1342" s="23">
        <v>1325</v>
      </c>
      <c r="B1342" s="21" t="s">
        <v>1015</v>
      </c>
      <c r="C1342" s="29" t="s">
        <v>1112</v>
      </c>
      <c r="D1342" s="20"/>
      <c r="E1342" s="20">
        <v>922</v>
      </c>
      <c r="F1342" s="21" t="s">
        <v>1065</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1.5" hidden="1" x14ac:dyDescent="0.25">
      <c r="A1343" s="23">
        <v>1326</v>
      </c>
      <c r="B1343" s="21" t="s">
        <v>1015</v>
      </c>
      <c r="C1343" s="29" t="s">
        <v>1112</v>
      </c>
      <c r="D1343" s="20"/>
      <c r="E1343" s="20">
        <v>922</v>
      </c>
      <c r="F1343" s="21" t="s">
        <v>1065</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1.5" hidden="1" x14ac:dyDescent="0.25">
      <c r="A1344" s="23">
        <v>1327</v>
      </c>
      <c r="B1344" s="21" t="s">
        <v>1015</v>
      </c>
      <c r="C1344" s="29" t="s">
        <v>1112</v>
      </c>
      <c r="D1344" s="20"/>
      <c r="E1344" s="20">
        <v>922</v>
      </c>
      <c r="F1344" s="21" t="s">
        <v>1065</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1.5" hidden="1" x14ac:dyDescent="0.25">
      <c r="A1345" s="23">
        <v>1328</v>
      </c>
      <c r="B1345" s="21" t="s">
        <v>1015</v>
      </c>
      <c r="C1345" s="29" t="s">
        <v>1112</v>
      </c>
      <c r="D1345" s="20"/>
      <c r="E1345" s="20">
        <v>922</v>
      </c>
      <c r="F1345" s="21" t="s">
        <v>1065</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1.5" hidden="1" x14ac:dyDescent="0.25">
      <c r="A1346" s="23">
        <v>1329</v>
      </c>
      <c r="B1346" s="21" t="s">
        <v>1015</v>
      </c>
      <c r="C1346" s="29" t="s">
        <v>1112</v>
      </c>
      <c r="D1346" s="20"/>
      <c r="E1346" s="20">
        <v>922</v>
      </c>
      <c r="F1346" s="21" t="s">
        <v>1065</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1.5" hidden="1" x14ac:dyDescent="0.25">
      <c r="A1347" s="23">
        <v>1330</v>
      </c>
      <c r="B1347" s="21" t="s">
        <v>1015</v>
      </c>
      <c r="C1347" s="29" t="s">
        <v>1112</v>
      </c>
      <c r="D1347" s="20"/>
      <c r="E1347" s="20">
        <v>922</v>
      </c>
      <c r="F1347" s="21" t="s">
        <v>1065</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1.5" hidden="1" x14ac:dyDescent="0.25">
      <c r="A1348" s="23">
        <v>1331</v>
      </c>
      <c r="B1348" s="21" t="s">
        <v>1015</v>
      </c>
      <c r="C1348" s="29" t="s">
        <v>1112</v>
      </c>
      <c r="D1348" s="20"/>
      <c r="E1348" s="20">
        <v>922</v>
      </c>
      <c r="F1348" s="21" t="s">
        <v>1065</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1.5" hidden="1" x14ac:dyDescent="0.25">
      <c r="A1349" s="23">
        <v>1332</v>
      </c>
      <c r="B1349" s="21" t="s">
        <v>1015</v>
      </c>
      <c r="C1349" s="29" t="s">
        <v>1112</v>
      </c>
      <c r="D1349" s="20"/>
      <c r="E1349" s="20">
        <v>922</v>
      </c>
      <c r="F1349" s="21" t="s">
        <v>1065</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1.5" hidden="1" x14ac:dyDescent="0.25">
      <c r="A1350" s="23">
        <v>1333</v>
      </c>
      <c r="B1350" s="21" t="s">
        <v>1015</v>
      </c>
      <c r="C1350" s="29" t="s">
        <v>1112</v>
      </c>
      <c r="D1350" s="20"/>
      <c r="E1350" s="20">
        <v>922</v>
      </c>
      <c r="F1350" s="21" t="s">
        <v>1065</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1.5" hidden="1" x14ac:dyDescent="0.25">
      <c r="A1351" s="23">
        <v>1334</v>
      </c>
      <c r="B1351" s="21" t="s">
        <v>1015</v>
      </c>
      <c r="C1351" s="29" t="s">
        <v>1112</v>
      </c>
      <c r="D1351" s="20"/>
      <c r="E1351" s="20">
        <v>922</v>
      </c>
      <c r="F1351" s="21" t="s">
        <v>1065</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1.5" hidden="1" x14ac:dyDescent="0.25">
      <c r="A1352" s="23">
        <v>1335</v>
      </c>
      <c r="B1352" s="21" t="s">
        <v>1015</v>
      </c>
      <c r="C1352" s="29" t="s">
        <v>1112</v>
      </c>
      <c r="D1352" s="20"/>
      <c r="E1352" s="20">
        <v>922</v>
      </c>
      <c r="F1352" s="21" t="s">
        <v>1065</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1.5" hidden="1" x14ac:dyDescent="0.25">
      <c r="A1353" s="12">
        <v>1336</v>
      </c>
      <c r="B1353" s="10" t="s">
        <v>1015</v>
      </c>
      <c r="C1353" s="11" t="s">
        <v>1113</v>
      </c>
      <c r="D1353" s="9"/>
      <c r="E1353" s="9">
        <v>51</v>
      </c>
      <c r="F1353" s="10" t="s">
        <v>1066</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1.5" hidden="1" x14ac:dyDescent="0.25">
      <c r="A1354" s="12">
        <v>1337</v>
      </c>
      <c r="B1354" s="10" t="s">
        <v>1015</v>
      </c>
      <c r="C1354" s="11" t="s">
        <v>1113</v>
      </c>
      <c r="D1354" s="9"/>
      <c r="E1354" s="9">
        <v>51</v>
      </c>
      <c r="F1354" s="10" t="s">
        <v>1066</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1.5" hidden="1" x14ac:dyDescent="0.25">
      <c r="A1355" s="12">
        <v>1338</v>
      </c>
      <c r="B1355" s="10" t="s">
        <v>1015</v>
      </c>
      <c r="C1355" s="11" t="s">
        <v>1113</v>
      </c>
      <c r="D1355" s="9"/>
      <c r="E1355" s="9">
        <v>51</v>
      </c>
      <c r="F1355" s="10" t="s">
        <v>1066</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1.5" hidden="1" x14ac:dyDescent="0.25">
      <c r="A1356" s="12">
        <v>1339</v>
      </c>
      <c r="B1356" s="10" t="s">
        <v>1015</v>
      </c>
      <c r="C1356" s="11" t="s">
        <v>1113</v>
      </c>
      <c r="D1356" s="9"/>
      <c r="E1356" s="9">
        <v>51</v>
      </c>
      <c r="F1356" s="10" t="s">
        <v>1066</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1.5" hidden="1" x14ac:dyDescent="0.25">
      <c r="A1357" s="12">
        <v>1340</v>
      </c>
      <c r="B1357" s="10" t="s">
        <v>1015</v>
      </c>
      <c r="C1357" s="11" t="s">
        <v>1113</v>
      </c>
      <c r="D1357" s="9"/>
      <c r="E1357" s="9">
        <v>51</v>
      </c>
      <c r="F1357" s="10" t="s">
        <v>1066</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1.5" hidden="1" x14ac:dyDescent="0.25">
      <c r="A1358" s="12">
        <v>1341</v>
      </c>
      <c r="B1358" s="10" t="s">
        <v>1015</v>
      </c>
      <c r="C1358" s="11" t="s">
        <v>1113</v>
      </c>
      <c r="D1358" s="9"/>
      <c r="E1358" s="9">
        <v>51</v>
      </c>
      <c r="F1358" s="10" t="s">
        <v>1066</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1.5" hidden="1" x14ac:dyDescent="0.25">
      <c r="A1359" s="12">
        <v>1342</v>
      </c>
      <c r="B1359" s="10" t="s">
        <v>1015</v>
      </c>
      <c r="C1359" s="11" t="s">
        <v>1113</v>
      </c>
      <c r="D1359" s="9"/>
      <c r="E1359" s="9">
        <v>51</v>
      </c>
      <c r="F1359" s="10" t="s">
        <v>1066</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1.5" hidden="1" x14ac:dyDescent="0.25">
      <c r="A1360" s="12">
        <v>1343</v>
      </c>
      <c r="B1360" s="10" t="s">
        <v>1015</v>
      </c>
      <c r="C1360" s="11" t="s">
        <v>1113</v>
      </c>
      <c r="D1360" s="9"/>
      <c r="E1360" s="9">
        <v>51</v>
      </c>
      <c r="F1360" s="10" t="s">
        <v>1066</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1.5" hidden="1" x14ac:dyDescent="0.25">
      <c r="A1361" s="12">
        <v>1344</v>
      </c>
      <c r="B1361" s="10" t="s">
        <v>1015</v>
      </c>
      <c r="C1361" s="11" t="s">
        <v>1113</v>
      </c>
      <c r="D1361" s="9"/>
      <c r="E1361" s="9">
        <v>51</v>
      </c>
      <c r="F1361" s="10" t="s">
        <v>1066</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1.5" hidden="1" x14ac:dyDescent="0.25">
      <c r="A1362" s="12">
        <v>1345</v>
      </c>
      <c r="B1362" s="10" t="s">
        <v>1015</v>
      </c>
      <c r="C1362" s="11" t="s">
        <v>1113</v>
      </c>
      <c r="D1362" s="9"/>
      <c r="E1362" s="9">
        <v>51</v>
      </c>
      <c r="F1362" s="10" t="s">
        <v>1066</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1.5" hidden="1" x14ac:dyDescent="0.25">
      <c r="A1363" s="12">
        <v>1346</v>
      </c>
      <c r="B1363" s="10" t="s">
        <v>1015</v>
      </c>
      <c r="C1363" s="11" t="s">
        <v>1113</v>
      </c>
      <c r="D1363" s="9"/>
      <c r="E1363" s="9">
        <v>51</v>
      </c>
      <c r="F1363" s="10" t="s">
        <v>1066</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1.5" hidden="1" x14ac:dyDescent="0.25">
      <c r="A1364" s="12">
        <v>1347</v>
      </c>
      <c r="B1364" s="10" t="s">
        <v>1015</v>
      </c>
      <c r="C1364" s="11" t="s">
        <v>1113</v>
      </c>
      <c r="D1364" s="9"/>
      <c r="E1364" s="9">
        <v>51</v>
      </c>
      <c r="F1364" s="10" t="s">
        <v>1066</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1.5" hidden="1" x14ac:dyDescent="0.25">
      <c r="A1365" s="12">
        <v>1348</v>
      </c>
      <c r="B1365" s="10" t="s">
        <v>1015</v>
      </c>
      <c r="C1365" s="11" t="s">
        <v>1113</v>
      </c>
      <c r="D1365" s="9"/>
      <c r="E1365" s="9">
        <v>51</v>
      </c>
      <c r="F1365" s="10" t="s">
        <v>1066</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1.5" hidden="1" x14ac:dyDescent="0.25">
      <c r="A1366" s="12">
        <v>1349</v>
      </c>
      <c r="B1366" s="10" t="s">
        <v>1015</v>
      </c>
      <c r="C1366" s="11" t="s">
        <v>1113</v>
      </c>
      <c r="D1366" s="9"/>
      <c r="E1366" s="9">
        <v>51</v>
      </c>
      <c r="F1366" s="10" t="s">
        <v>1066</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1.5" hidden="1" x14ac:dyDescent="0.25">
      <c r="A1367" s="12">
        <v>1350</v>
      </c>
      <c r="B1367" s="10" t="s">
        <v>1015</v>
      </c>
      <c r="C1367" s="11" t="s">
        <v>1113</v>
      </c>
      <c r="D1367" s="9"/>
      <c r="E1367" s="9">
        <v>51</v>
      </c>
      <c r="F1367" s="10" t="s">
        <v>1066</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1.5" hidden="1" x14ac:dyDescent="0.25">
      <c r="A1368" s="12">
        <v>1351</v>
      </c>
      <c r="B1368" s="10" t="s">
        <v>1015</v>
      </c>
      <c r="C1368" s="11" t="s">
        <v>1114</v>
      </c>
      <c r="D1368" s="9">
        <v>4</v>
      </c>
      <c r="E1368" s="9">
        <v>31</v>
      </c>
      <c r="F1368" s="10" t="s">
        <v>1066</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1.5" hidden="1" x14ac:dyDescent="0.25">
      <c r="A1369" s="12">
        <v>1352</v>
      </c>
      <c r="B1369" s="10" t="s">
        <v>1015</v>
      </c>
      <c r="C1369" s="11" t="s">
        <v>1114</v>
      </c>
      <c r="D1369" s="9">
        <v>4</v>
      </c>
      <c r="E1369" s="9">
        <v>31</v>
      </c>
      <c r="F1369" s="10" t="s">
        <v>1066</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1.5" hidden="1" x14ac:dyDescent="0.25">
      <c r="A1370" s="12">
        <v>1353</v>
      </c>
      <c r="B1370" s="10" t="s">
        <v>1015</v>
      </c>
      <c r="C1370" s="11" t="s">
        <v>1114</v>
      </c>
      <c r="D1370" s="9">
        <v>4</v>
      </c>
      <c r="E1370" s="9">
        <v>31</v>
      </c>
      <c r="F1370" s="10" t="s">
        <v>1066</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1.5" hidden="1" x14ac:dyDescent="0.25">
      <c r="A1371" s="12">
        <v>1354</v>
      </c>
      <c r="B1371" s="10" t="s">
        <v>1015</v>
      </c>
      <c r="C1371" s="11" t="s">
        <v>1114</v>
      </c>
      <c r="D1371" s="9">
        <v>4</v>
      </c>
      <c r="E1371" s="9">
        <v>31</v>
      </c>
      <c r="F1371" s="10" t="s">
        <v>1066</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1.5" hidden="1" x14ac:dyDescent="0.25">
      <c r="A1372" s="12">
        <v>1355</v>
      </c>
      <c r="B1372" s="10" t="s">
        <v>1015</v>
      </c>
      <c r="C1372" s="11" t="s">
        <v>1114</v>
      </c>
      <c r="D1372" s="9">
        <v>4</v>
      </c>
      <c r="E1372" s="9">
        <v>31</v>
      </c>
      <c r="F1372" s="10" t="s">
        <v>1066</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1.5" hidden="1" x14ac:dyDescent="0.25">
      <c r="A1373" s="12">
        <v>1356</v>
      </c>
      <c r="B1373" s="10" t="s">
        <v>1015</v>
      </c>
      <c r="C1373" s="11" t="s">
        <v>1114</v>
      </c>
      <c r="D1373" s="9">
        <v>4</v>
      </c>
      <c r="E1373" s="9">
        <v>31</v>
      </c>
      <c r="F1373" s="10" t="s">
        <v>1066</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1.5" hidden="1" x14ac:dyDescent="0.25">
      <c r="A1374" s="12">
        <v>1357</v>
      </c>
      <c r="B1374" s="10" t="s">
        <v>1015</v>
      </c>
      <c r="C1374" s="11" t="s">
        <v>1114</v>
      </c>
      <c r="D1374" s="9">
        <v>4</v>
      </c>
      <c r="E1374" s="9">
        <v>31</v>
      </c>
      <c r="F1374" s="10" t="s">
        <v>1066</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1.5" hidden="1" x14ac:dyDescent="0.25">
      <c r="A1375" s="12">
        <v>1358</v>
      </c>
      <c r="B1375" s="10" t="s">
        <v>1015</v>
      </c>
      <c r="C1375" s="11" t="s">
        <v>1114</v>
      </c>
      <c r="D1375" s="9">
        <v>4</v>
      </c>
      <c r="E1375" s="9">
        <v>31</v>
      </c>
      <c r="F1375" s="10" t="s">
        <v>1066</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1.5" hidden="1" x14ac:dyDescent="0.25">
      <c r="A1376" s="12">
        <v>1359</v>
      </c>
      <c r="B1376" s="10" t="s">
        <v>1015</v>
      </c>
      <c r="C1376" s="11" t="s">
        <v>1114</v>
      </c>
      <c r="D1376" s="9">
        <v>4</v>
      </c>
      <c r="E1376" s="9">
        <v>31</v>
      </c>
      <c r="F1376" s="10" t="s">
        <v>1066</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1.5" hidden="1" x14ac:dyDescent="0.25">
      <c r="A1377" s="12">
        <v>1360</v>
      </c>
      <c r="B1377" s="10" t="s">
        <v>1015</v>
      </c>
      <c r="C1377" s="11" t="s">
        <v>1114</v>
      </c>
      <c r="D1377" s="9">
        <v>4</v>
      </c>
      <c r="E1377" s="9">
        <v>31</v>
      </c>
      <c r="F1377" s="10" t="s">
        <v>1066</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1.5" hidden="1" x14ac:dyDescent="0.25">
      <c r="A1378" s="12">
        <v>1361</v>
      </c>
      <c r="B1378" s="10" t="s">
        <v>1015</v>
      </c>
      <c r="C1378" s="11" t="s">
        <v>1114</v>
      </c>
      <c r="D1378" s="9">
        <v>4</v>
      </c>
      <c r="E1378" s="9">
        <v>31</v>
      </c>
      <c r="F1378" s="10" t="s">
        <v>1066</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1.5" hidden="1" x14ac:dyDescent="0.25">
      <c r="A1379" s="12">
        <v>1362</v>
      </c>
      <c r="B1379" s="10" t="s">
        <v>1015</v>
      </c>
      <c r="C1379" s="11" t="s">
        <v>1114</v>
      </c>
      <c r="D1379" s="9">
        <v>4</v>
      </c>
      <c r="E1379" s="9">
        <v>31</v>
      </c>
      <c r="F1379" s="10" t="s">
        <v>1066</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1.5" hidden="1" x14ac:dyDescent="0.25">
      <c r="A1380" s="12">
        <v>1363</v>
      </c>
      <c r="B1380" s="10" t="s">
        <v>1015</v>
      </c>
      <c r="C1380" s="11" t="s">
        <v>1114</v>
      </c>
      <c r="D1380" s="9">
        <v>4</v>
      </c>
      <c r="E1380" s="9">
        <v>31</v>
      </c>
      <c r="F1380" s="10" t="s">
        <v>1066</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1.5" hidden="1" x14ac:dyDescent="0.25">
      <c r="A1381" s="12">
        <v>1364</v>
      </c>
      <c r="B1381" s="10" t="s">
        <v>1015</v>
      </c>
      <c r="C1381" s="11" t="s">
        <v>1114</v>
      </c>
      <c r="D1381" s="9">
        <v>4</v>
      </c>
      <c r="E1381" s="9">
        <v>31</v>
      </c>
      <c r="F1381" s="10" t="s">
        <v>1066</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1.5" hidden="1" x14ac:dyDescent="0.25">
      <c r="A1382" s="12">
        <v>1365</v>
      </c>
      <c r="B1382" s="10" t="s">
        <v>1015</v>
      </c>
      <c r="C1382" s="11" t="s">
        <v>1114</v>
      </c>
      <c r="D1382" s="9">
        <v>4</v>
      </c>
      <c r="E1382" s="9">
        <v>31</v>
      </c>
      <c r="F1382" s="10" t="s">
        <v>1066</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1.5" hidden="1" x14ac:dyDescent="0.25">
      <c r="A1383" s="12">
        <v>1366</v>
      </c>
      <c r="B1383" s="10" t="s">
        <v>1015</v>
      </c>
      <c r="C1383" s="11" t="s">
        <v>1115</v>
      </c>
      <c r="D1383" s="9"/>
      <c r="E1383" s="9">
        <v>48</v>
      </c>
      <c r="F1383" s="10" t="s">
        <v>1066</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1.5" hidden="1" x14ac:dyDescent="0.25">
      <c r="A1384" s="12">
        <v>1367</v>
      </c>
      <c r="B1384" s="10" t="s">
        <v>1015</v>
      </c>
      <c r="C1384" s="11" t="s">
        <v>1115</v>
      </c>
      <c r="D1384" s="9"/>
      <c r="E1384" s="9">
        <v>48</v>
      </c>
      <c r="F1384" s="10" t="s">
        <v>1066</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1.5" hidden="1" x14ac:dyDescent="0.25">
      <c r="A1385" s="12">
        <v>1368</v>
      </c>
      <c r="B1385" s="10" t="s">
        <v>1015</v>
      </c>
      <c r="C1385" s="11" t="s">
        <v>1115</v>
      </c>
      <c r="D1385" s="9"/>
      <c r="E1385" s="9">
        <v>48</v>
      </c>
      <c r="F1385" s="10" t="s">
        <v>1066</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1.5" hidden="1" x14ac:dyDescent="0.25">
      <c r="A1386" s="12">
        <v>1369</v>
      </c>
      <c r="B1386" s="10" t="s">
        <v>1015</v>
      </c>
      <c r="C1386" s="11" t="s">
        <v>1115</v>
      </c>
      <c r="D1386" s="9"/>
      <c r="E1386" s="9">
        <v>48</v>
      </c>
      <c r="F1386" s="10" t="s">
        <v>1066</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1.5" hidden="1" x14ac:dyDescent="0.25">
      <c r="A1387" s="12">
        <v>1370</v>
      </c>
      <c r="B1387" s="10" t="s">
        <v>1015</v>
      </c>
      <c r="C1387" s="11" t="s">
        <v>1115</v>
      </c>
      <c r="D1387" s="9"/>
      <c r="E1387" s="9">
        <v>48</v>
      </c>
      <c r="F1387" s="10" t="s">
        <v>1066</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1.5" hidden="1" x14ac:dyDescent="0.25">
      <c r="A1388" s="12">
        <v>1371</v>
      </c>
      <c r="B1388" s="10" t="s">
        <v>1015</v>
      </c>
      <c r="C1388" s="11" t="s">
        <v>1115</v>
      </c>
      <c r="D1388" s="9"/>
      <c r="E1388" s="9">
        <v>48</v>
      </c>
      <c r="F1388" s="10" t="s">
        <v>1066</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1.5" hidden="1" x14ac:dyDescent="0.25">
      <c r="A1389" s="12">
        <v>1372</v>
      </c>
      <c r="B1389" s="10" t="s">
        <v>1015</v>
      </c>
      <c r="C1389" s="11" t="s">
        <v>1115</v>
      </c>
      <c r="D1389" s="9"/>
      <c r="E1389" s="9">
        <v>48</v>
      </c>
      <c r="F1389" s="10" t="s">
        <v>1066</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1.5" hidden="1" x14ac:dyDescent="0.25">
      <c r="A1390" s="12">
        <v>1373</v>
      </c>
      <c r="B1390" s="10" t="s">
        <v>1015</v>
      </c>
      <c r="C1390" s="11" t="s">
        <v>1115</v>
      </c>
      <c r="D1390" s="9"/>
      <c r="E1390" s="9">
        <v>48</v>
      </c>
      <c r="F1390" s="10" t="s">
        <v>1066</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1.5" hidden="1" x14ac:dyDescent="0.25">
      <c r="A1391" s="12">
        <v>1374</v>
      </c>
      <c r="B1391" s="10" t="s">
        <v>1015</v>
      </c>
      <c r="C1391" s="11" t="s">
        <v>1115</v>
      </c>
      <c r="D1391" s="9"/>
      <c r="E1391" s="9">
        <v>48</v>
      </c>
      <c r="F1391" s="10" t="s">
        <v>1066</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1.5" hidden="1" x14ac:dyDescent="0.25">
      <c r="A1392" s="12">
        <v>1375</v>
      </c>
      <c r="B1392" s="10" t="s">
        <v>1015</v>
      </c>
      <c r="C1392" s="11" t="s">
        <v>1115</v>
      </c>
      <c r="D1392" s="9"/>
      <c r="E1392" s="9">
        <v>48</v>
      </c>
      <c r="F1392" s="10" t="s">
        <v>1066</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1.5" hidden="1" x14ac:dyDescent="0.25">
      <c r="A1393" s="12">
        <v>1376</v>
      </c>
      <c r="B1393" s="10" t="s">
        <v>1015</v>
      </c>
      <c r="C1393" s="11" t="s">
        <v>1115</v>
      </c>
      <c r="D1393" s="9"/>
      <c r="E1393" s="9">
        <v>48</v>
      </c>
      <c r="F1393" s="10" t="s">
        <v>1066</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1.5" hidden="1" x14ac:dyDescent="0.25">
      <c r="A1394" s="12">
        <v>1377</v>
      </c>
      <c r="B1394" s="10" t="s">
        <v>1015</v>
      </c>
      <c r="C1394" s="11" t="s">
        <v>1115</v>
      </c>
      <c r="D1394" s="9"/>
      <c r="E1394" s="9">
        <v>48</v>
      </c>
      <c r="F1394" s="10" t="s">
        <v>1066</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1.5" hidden="1" x14ac:dyDescent="0.25">
      <c r="A1395" s="12">
        <v>1378</v>
      </c>
      <c r="B1395" s="10" t="s">
        <v>1015</v>
      </c>
      <c r="C1395" s="11" t="s">
        <v>1115</v>
      </c>
      <c r="D1395" s="9"/>
      <c r="E1395" s="9">
        <v>48</v>
      </c>
      <c r="F1395" s="10" t="s">
        <v>1066</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1.5" hidden="1" x14ac:dyDescent="0.25">
      <c r="A1396" s="12">
        <v>1379</v>
      </c>
      <c r="B1396" s="10" t="s">
        <v>1015</v>
      </c>
      <c r="C1396" s="11" t="s">
        <v>1115</v>
      </c>
      <c r="D1396" s="9"/>
      <c r="E1396" s="9">
        <v>48</v>
      </c>
      <c r="F1396" s="10" t="s">
        <v>1066</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1.5" hidden="1" x14ac:dyDescent="0.25">
      <c r="A1397" s="12">
        <v>1380</v>
      </c>
      <c r="B1397" s="10" t="s">
        <v>1015</v>
      </c>
      <c r="C1397" s="11" t="s">
        <v>1115</v>
      </c>
      <c r="D1397" s="9"/>
      <c r="E1397" s="9">
        <v>48</v>
      </c>
      <c r="F1397" s="10" t="s">
        <v>1066</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1.5" hidden="1" x14ac:dyDescent="0.25">
      <c r="A1398" s="12">
        <v>1381</v>
      </c>
      <c r="B1398" s="10" t="s">
        <v>1015</v>
      </c>
      <c r="C1398" s="11" t="s">
        <v>1116</v>
      </c>
      <c r="D1398" s="9">
        <v>5</v>
      </c>
      <c r="E1398" s="9">
        <v>196</v>
      </c>
      <c r="F1398" s="10" t="s">
        <v>1066</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1.5" hidden="1" x14ac:dyDescent="0.25">
      <c r="A1399" s="12">
        <v>1382</v>
      </c>
      <c r="B1399" s="10" t="s">
        <v>1015</v>
      </c>
      <c r="C1399" s="11" t="s">
        <v>1116</v>
      </c>
      <c r="D1399" s="9">
        <v>5</v>
      </c>
      <c r="E1399" s="9">
        <v>196</v>
      </c>
      <c r="F1399" s="10" t="s">
        <v>1066</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1.5" hidden="1" x14ac:dyDescent="0.25">
      <c r="A1400" s="12">
        <v>1383</v>
      </c>
      <c r="B1400" s="10" t="s">
        <v>1015</v>
      </c>
      <c r="C1400" s="11" t="s">
        <v>1116</v>
      </c>
      <c r="D1400" s="9">
        <v>5</v>
      </c>
      <c r="E1400" s="9">
        <v>196</v>
      </c>
      <c r="F1400" s="10" t="s">
        <v>1066</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1.5" hidden="1" x14ac:dyDescent="0.25">
      <c r="A1401" s="12">
        <v>1384</v>
      </c>
      <c r="B1401" s="10" t="s">
        <v>1015</v>
      </c>
      <c r="C1401" s="11" t="s">
        <v>1116</v>
      </c>
      <c r="D1401" s="9">
        <v>5</v>
      </c>
      <c r="E1401" s="9">
        <v>196</v>
      </c>
      <c r="F1401" s="10" t="s">
        <v>1066</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1.5" hidden="1" x14ac:dyDescent="0.25">
      <c r="A1402" s="12">
        <v>1385</v>
      </c>
      <c r="B1402" s="10" t="s">
        <v>1015</v>
      </c>
      <c r="C1402" s="11" t="s">
        <v>1116</v>
      </c>
      <c r="D1402" s="9">
        <v>5</v>
      </c>
      <c r="E1402" s="9">
        <v>196</v>
      </c>
      <c r="F1402" s="10" t="s">
        <v>1066</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1.5" hidden="1" x14ac:dyDescent="0.25">
      <c r="A1403" s="12">
        <v>1386</v>
      </c>
      <c r="B1403" s="10" t="s">
        <v>1015</v>
      </c>
      <c r="C1403" s="11" t="s">
        <v>1116</v>
      </c>
      <c r="D1403" s="9">
        <v>5</v>
      </c>
      <c r="E1403" s="9">
        <v>196</v>
      </c>
      <c r="F1403" s="10" t="s">
        <v>1066</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1.5" hidden="1" x14ac:dyDescent="0.25">
      <c r="A1404" s="12">
        <v>1387</v>
      </c>
      <c r="B1404" s="10" t="s">
        <v>1015</v>
      </c>
      <c r="C1404" s="11" t="s">
        <v>1116</v>
      </c>
      <c r="D1404" s="9">
        <v>5</v>
      </c>
      <c r="E1404" s="9">
        <v>196</v>
      </c>
      <c r="F1404" s="10" t="s">
        <v>1066</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1.5" hidden="1" x14ac:dyDescent="0.25">
      <c r="A1405" s="12">
        <v>1388</v>
      </c>
      <c r="B1405" s="10" t="s">
        <v>1015</v>
      </c>
      <c r="C1405" s="11" t="s">
        <v>1116</v>
      </c>
      <c r="D1405" s="9">
        <v>5</v>
      </c>
      <c r="E1405" s="9">
        <v>196</v>
      </c>
      <c r="F1405" s="10" t="s">
        <v>1066</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1.5" hidden="1" x14ac:dyDescent="0.25">
      <c r="A1406" s="12">
        <v>1389</v>
      </c>
      <c r="B1406" s="10" t="s">
        <v>1015</v>
      </c>
      <c r="C1406" s="11" t="s">
        <v>1116</v>
      </c>
      <c r="D1406" s="9">
        <v>5</v>
      </c>
      <c r="E1406" s="9">
        <v>196</v>
      </c>
      <c r="F1406" s="10" t="s">
        <v>1066</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1.5" hidden="1" x14ac:dyDescent="0.25">
      <c r="A1407" s="12">
        <v>1390</v>
      </c>
      <c r="B1407" s="10" t="s">
        <v>1015</v>
      </c>
      <c r="C1407" s="11" t="s">
        <v>1116</v>
      </c>
      <c r="D1407" s="9">
        <v>5</v>
      </c>
      <c r="E1407" s="9">
        <v>196</v>
      </c>
      <c r="F1407" s="10" t="s">
        <v>1066</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1.5" hidden="1" x14ac:dyDescent="0.25">
      <c r="A1408" s="12">
        <v>1391</v>
      </c>
      <c r="B1408" s="10" t="s">
        <v>1015</v>
      </c>
      <c r="C1408" s="11" t="s">
        <v>1116</v>
      </c>
      <c r="D1408" s="9">
        <v>5</v>
      </c>
      <c r="E1408" s="9">
        <v>196</v>
      </c>
      <c r="F1408" s="10" t="s">
        <v>1066</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1.5" hidden="1" x14ac:dyDescent="0.25">
      <c r="A1409" s="12">
        <v>1392</v>
      </c>
      <c r="B1409" s="10" t="s">
        <v>1015</v>
      </c>
      <c r="C1409" s="11" t="s">
        <v>1116</v>
      </c>
      <c r="D1409" s="9">
        <v>5</v>
      </c>
      <c r="E1409" s="9">
        <v>196</v>
      </c>
      <c r="F1409" s="10" t="s">
        <v>1066</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1.5" hidden="1" x14ac:dyDescent="0.25">
      <c r="A1410" s="12">
        <v>1393</v>
      </c>
      <c r="B1410" s="10" t="s">
        <v>1015</v>
      </c>
      <c r="C1410" s="11" t="s">
        <v>1116</v>
      </c>
      <c r="D1410" s="9">
        <v>5</v>
      </c>
      <c r="E1410" s="9">
        <v>196</v>
      </c>
      <c r="F1410" s="10" t="s">
        <v>1066</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1.5" hidden="1" x14ac:dyDescent="0.25">
      <c r="A1411" s="12">
        <v>1394</v>
      </c>
      <c r="B1411" s="10" t="s">
        <v>1015</v>
      </c>
      <c r="C1411" s="11" t="s">
        <v>1116</v>
      </c>
      <c r="D1411" s="9">
        <v>5</v>
      </c>
      <c r="E1411" s="9">
        <v>196</v>
      </c>
      <c r="F1411" s="10" t="s">
        <v>1066</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1.5" hidden="1" x14ac:dyDescent="0.25">
      <c r="A1412" s="12">
        <v>1395</v>
      </c>
      <c r="B1412" s="10" t="s">
        <v>1015</v>
      </c>
      <c r="C1412" s="11" t="s">
        <v>1116</v>
      </c>
      <c r="D1412" s="9">
        <v>5</v>
      </c>
      <c r="E1412" s="9">
        <v>196</v>
      </c>
      <c r="F1412" s="10" t="s">
        <v>1066</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1.5" hidden="1" x14ac:dyDescent="0.25">
      <c r="A1413" s="12">
        <v>1396</v>
      </c>
      <c r="B1413" s="10" t="s">
        <v>1015</v>
      </c>
      <c r="C1413" s="11" t="s">
        <v>1117</v>
      </c>
      <c r="D1413" s="9">
        <v>6</v>
      </c>
      <c r="E1413" s="9">
        <v>268</v>
      </c>
      <c r="F1413" s="10" t="s">
        <v>1066</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1.5" hidden="1" x14ac:dyDescent="0.25">
      <c r="A1414" s="12">
        <v>1397</v>
      </c>
      <c r="B1414" s="10" t="s">
        <v>1015</v>
      </c>
      <c r="C1414" s="11" t="s">
        <v>1117</v>
      </c>
      <c r="D1414" s="9">
        <v>6</v>
      </c>
      <c r="E1414" s="9">
        <v>268</v>
      </c>
      <c r="F1414" s="10" t="s">
        <v>1066</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1.5" hidden="1" x14ac:dyDescent="0.25">
      <c r="A1415" s="12">
        <v>1398</v>
      </c>
      <c r="B1415" s="10" t="s">
        <v>1015</v>
      </c>
      <c r="C1415" s="11" t="s">
        <v>1117</v>
      </c>
      <c r="D1415" s="9">
        <v>6</v>
      </c>
      <c r="E1415" s="9">
        <v>268</v>
      </c>
      <c r="F1415" s="10" t="s">
        <v>1066</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1.5" hidden="1" x14ac:dyDescent="0.25">
      <c r="A1416" s="12">
        <v>1399</v>
      </c>
      <c r="B1416" s="10" t="s">
        <v>1015</v>
      </c>
      <c r="C1416" s="11" t="s">
        <v>1117</v>
      </c>
      <c r="D1416" s="9">
        <v>6</v>
      </c>
      <c r="E1416" s="9">
        <v>268</v>
      </c>
      <c r="F1416" s="10" t="s">
        <v>1066</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1.5" hidden="1" x14ac:dyDescent="0.25">
      <c r="A1417" s="12">
        <v>1400</v>
      </c>
      <c r="B1417" s="10" t="s">
        <v>1015</v>
      </c>
      <c r="C1417" s="11" t="s">
        <v>1117</v>
      </c>
      <c r="D1417" s="9">
        <v>6</v>
      </c>
      <c r="E1417" s="9">
        <v>268</v>
      </c>
      <c r="F1417" s="10" t="s">
        <v>1066</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1.5" hidden="1" x14ac:dyDescent="0.25">
      <c r="A1418" s="12">
        <v>1401</v>
      </c>
      <c r="B1418" s="10" t="s">
        <v>1015</v>
      </c>
      <c r="C1418" s="11" t="s">
        <v>1117</v>
      </c>
      <c r="D1418" s="9">
        <v>6</v>
      </c>
      <c r="E1418" s="9">
        <v>268</v>
      </c>
      <c r="F1418" s="10" t="s">
        <v>1066</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1.5" hidden="1" x14ac:dyDescent="0.25">
      <c r="A1419" s="12">
        <v>1402</v>
      </c>
      <c r="B1419" s="10" t="s">
        <v>1015</v>
      </c>
      <c r="C1419" s="11" t="s">
        <v>1117</v>
      </c>
      <c r="D1419" s="9">
        <v>6</v>
      </c>
      <c r="E1419" s="9">
        <v>268</v>
      </c>
      <c r="F1419" s="10" t="s">
        <v>1066</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1.5" hidden="1" x14ac:dyDescent="0.25">
      <c r="A1420" s="12">
        <v>1403</v>
      </c>
      <c r="B1420" s="10" t="s">
        <v>1015</v>
      </c>
      <c r="C1420" s="11" t="s">
        <v>1117</v>
      </c>
      <c r="D1420" s="9">
        <v>6</v>
      </c>
      <c r="E1420" s="9">
        <v>268</v>
      </c>
      <c r="F1420" s="10" t="s">
        <v>1066</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1.5" hidden="1" x14ac:dyDescent="0.25">
      <c r="A1421" s="12">
        <v>1404</v>
      </c>
      <c r="B1421" s="10" t="s">
        <v>1015</v>
      </c>
      <c r="C1421" s="11" t="s">
        <v>1117</v>
      </c>
      <c r="D1421" s="9">
        <v>6</v>
      </c>
      <c r="E1421" s="9">
        <v>268</v>
      </c>
      <c r="F1421" s="10" t="s">
        <v>1066</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1.5" hidden="1" x14ac:dyDescent="0.25">
      <c r="A1422" s="12">
        <v>1405</v>
      </c>
      <c r="B1422" s="10" t="s">
        <v>1015</v>
      </c>
      <c r="C1422" s="11" t="s">
        <v>1117</v>
      </c>
      <c r="D1422" s="9">
        <v>6</v>
      </c>
      <c r="E1422" s="9">
        <v>268</v>
      </c>
      <c r="F1422" s="10" t="s">
        <v>1066</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1.5" hidden="1" x14ac:dyDescent="0.25">
      <c r="A1423" s="12">
        <v>1406</v>
      </c>
      <c r="B1423" s="10" t="s">
        <v>1015</v>
      </c>
      <c r="C1423" s="11" t="s">
        <v>1117</v>
      </c>
      <c r="D1423" s="9">
        <v>6</v>
      </c>
      <c r="E1423" s="9">
        <v>268</v>
      </c>
      <c r="F1423" s="10" t="s">
        <v>1066</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1.5" hidden="1" x14ac:dyDescent="0.25">
      <c r="A1424" s="12">
        <v>1407</v>
      </c>
      <c r="B1424" s="10" t="s">
        <v>1015</v>
      </c>
      <c r="C1424" s="11" t="s">
        <v>1117</v>
      </c>
      <c r="D1424" s="9">
        <v>6</v>
      </c>
      <c r="E1424" s="9">
        <v>268</v>
      </c>
      <c r="F1424" s="10" t="s">
        <v>1066</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1.5" hidden="1" x14ac:dyDescent="0.25">
      <c r="A1425" s="12">
        <v>1408</v>
      </c>
      <c r="B1425" s="10" t="s">
        <v>1015</v>
      </c>
      <c r="C1425" s="11" t="s">
        <v>1117</v>
      </c>
      <c r="D1425" s="9">
        <v>6</v>
      </c>
      <c r="E1425" s="9">
        <v>268</v>
      </c>
      <c r="F1425" s="10" t="s">
        <v>1066</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1.5" hidden="1" x14ac:dyDescent="0.25">
      <c r="A1426" s="12">
        <v>1409</v>
      </c>
      <c r="B1426" s="10" t="s">
        <v>1015</v>
      </c>
      <c r="C1426" s="11" t="s">
        <v>1117</v>
      </c>
      <c r="D1426" s="9">
        <v>6</v>
      </c>
      <c r="E1426" s="9">
        <v>268</v>
      </c>
      <c r="F1426" s="10" t="s">
        <v>1066</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1.5" hidden="1" x14ac:dyDescent="0.25">
      <c r="A1427" s="12">
        <v>1410</v>
      </c>
      <c r="B1427" s="10" t="s">
        <v>1015</v>
      </c>
      <c r="C1427" s="11" t="s">
        <v>1117</v>
      </c>
      <c r="D1427" s="9">
        <v>6</v>
      </c>
      <c r="E1427" s="9">
        <v>268</v>
      </c>
      <c r="F1427" s="10" t="s">
        <v>1066</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1.5" hidden="1" x14ac:dyDescent="0.25">
      <c r="A1428" s="12">
        <v>1411</v>
      </c>
      <c r="B1428" s="10" t="s">
        <v>1015</v>
      </c>
      <c r="C1428" s="11" t="s">
        <v>1118</v>
      </c>
      <c r="D1428" s="9"/>
      <c r="E1428" s="9">
        <v>368</v>
      </c>
      <c r="F1428" s="10" t="s">
        <v>1066</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1.5" hidden="1" x14ac:dyDescent="0.25">
      <c r="A1429" s="12">
        <v>1412</v>
      </c>
      <c r="B1429" s="10" t="s">
        <v>1015</v>
      </c>
      <c r="C1429" s="11" t="s">
        <v>1118</v>
      </c>
      <c r="D1429" s="9"/>
      <c r="E1429" s="9">
        <v>368</v>
      </c>
      <c r="F1429" s="10" t="s">
        <v>1066</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1.5" hidden="1" x14ac:dyDescent="0.25">
      <c r="A1430" s="12">
        <v>1413</v>
      </c>
      <c r="B1430" s="10" t="s">
        <v>1015</v>
      </c>
      <c r="C1430" s="11" t="s">
        <v>1118</v>
      </c>
      <c r="D1430" s="9"/>
      <c r="E1430" s="9">
        <v>368</v>
      </c>
      <c r="F1430" s="10" t="s">
        <v>1066</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1.5" hidden="1" x14ac:dyDescent="0.25">
      <c r="A1431" s="12">
        <v>1414</v>
      </c>
      <c r="B1431" s="10" t="s">
        <v>1015</v>
      </c>
      <c r="C1431" s="11" t="s">
        <v>1118</v>
      </c>
      <c r="D1431" s="9"/>
      <c r="E1431" s="9">
        <v>368</v>
      </c>
      <c r="F1431" s="10" t="s">
        <v>1066</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1.5" hidden="1" x14ac:dyDescent="0.25">
      <c r="A1432" s="12">
        <v>1415</v>
      </c>
      <c r="B1432" s="10" t="s">
        <v>1015</v>
      </c>
      <c r="C1432" s="11" t="s">
        <v>1118</v>
      </c>
      <c r="D1432" s="9"/>
      <c r="E1432" s="9">
        <v>368</v>
      </c>
      <c r="F1432" s="10" t="s">
        <v>1066</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1.5" hidden="1" x14ac:dyDescent="0.25">
      <c r="A1433" s="12">
        <v>1416</v>
      </c>
      <c r="B1433" s="10" t="s">
        <v>1015</v>
      </c>
      <c r="C1433" s="11" t="s">
        <v>1118</v>
      </c>
      <c r="D1433" s="9"/>
      <c r="E1433" s="9">
        <v>368</v>
      </c>
      <c r="F1433" s="10" t="s">
        <v>1066</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1.5" hidden="1" x14ac:dyDescent="0.25">
      <c r="A1434" s="12">
        <v>1417</v>
      </c>
      <c r="B1434" s="10" t="s">
        <v>1015</v>
      </c>
      <c r="C1434" s="11" t="s">
        <v>1118</v>
      </c>
      <c r="D1434" s="9"/>
      <c r="E1434" s="9">
        <v>368</v>
      </c>
      <c r="F1434" s="10" t="s">
        <v>1066</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1.5" hidden="1" x14ac:dyDescent="0.25">
      <c r="A1435" s="12">
        <v>1418</v>
      </c>
      <c r="B1435" s="10" t="s">
        <v>1015</v>
      </c>
      <c r="C1435" s="11" t="s">
        <v>1118</v>
      </c>
      <c r="D1435" s="9"/>
      <c r="E1435" s="9">
        <v>368</v>
      </c>
      <c r="F1435" s="10" t="s">
        <v>1066</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1.5" hidden="1" x14ac:dyDescent="0.25">
      <c r="A1436" s="12">
        <v>1419</v>
      </c>
      <c r="B1436" s="10" t="s">
        <v>1015</v>
      </c>
      <c r="C1436" s="11" t="s">
        <v>1118</v>
      </c>
      <c r="D1436" s="9"/>
      <c r="E1436" s="9">
        <v>368</v>
      </c>
      <c r="F1436" s="10" t="s">
        <v>1066</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1.5" hidden="1" x14ac:dyDescent="0.25">
      <c r="A1437" s="12">
        <v>1420</v>
      </c>
      <c r="B1437" s="10" t="s">
        <v>1015</v>
      </c>
      <c r="C1437" s="11" t="s">
        <v>1118</v>
      </c>
      <c r="D1437" s="9"/>
      <c r="E1437" s="9">
        <v>368</v>
      </c>
      <c r="F1437" s="10" t="s">
        <v>1066</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1.5" hidden="1" x14ac:dyDescent="0.25">
      <c r="A1438" s="12">
        <v>1421</v>
      </c>
      <c r="B1438" s="10" t="s">
        <v>1015</v>
      </c>
      <c r="C1438" s="11" t="s">
        <v>1118</v>
      </c>
      <c r="D1438" s="9"/>
      <c r="E1438" s="9">
        <v>368</v>
      </c>
      <c r="F1438" s="10" t="s">
        <v>1066</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1.5" hidden="1" x14ac:dyDescent="0.25">
      <c r="A1439" s="12">
        <v>1422</v>
      </c>
      <c r="B1439" s="10" t="s">
        <v>1015</v>
      </c>
      <c r="C1439" s="11" t="s">
        <v>1118</v>
      </c>
      <c r="D1439" s="9"/>
      <c r="E1439" s="9">
        <v>368</v>
      </c>
      <c r="F1439" s="10" t="s">
        <v>1066</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1.5" hidden="1" x14ac:dyDescent="0.25">
      <c r="A1440" s="12">
        <v>1423</v>
      </c>
      <c r="B1440" s="10" t="s">
        <v>1015</v>
      </c>
      <c r="C1440" s="11" t="s">
        <v>1118</v>
      </c>
      <c r="D1440" s="9"/>
      <c r="E1440" s="9">
        <v>368</v>
      </c>
      <c r="F1440" s="10" t="s">
        <v>1066</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1.5" hidden="1" x14ac:dyDescent="0.25">
      <c r="A1441" s="12">
        <v>1424</v>
      </c>
      <c r="B1441" s="10" t="s">
        <v>1015</v>
      </c>
      <c r="C1441" s="11" t="s">
        <v>1118</v>
      </c>
      <c r="D1441" s="9"/>
      <c r="E1441" s="9">
        <v>368</v>
      </c>
      <c r="F1441" s="10" t="s">
        <v>1066</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1.5" hidden="1" x14ac:dyDescent="0.25">
      <c r="A1442" s="12">
        <v>1425</v>
      </c>
      <c r="B1442" s="10" t="s">
        <v>1015</v>
      </c>
      <c r="C1442" s="11" t="s">
        <v>1118</v>
      </c>
      <c r="D1442" s="9"/>
      <c r="E1442" s="9">
        <v>368</v>
      </c>
      <c r="F1442" s="10" t="s">
        <v>1066</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1.5" hidden="1" x14ac:dyDescent="0.25">
      <c r="A1443" s="12">
        <v>1426</v>
      </c>
      <c r="B1443" s="10" t="s">
        <v>1015</v>
      </c>
      <c r="C1443" s="11" t="s">
        <v>1119</v>
      </c>
      <c r="D1443" s="9"/>
      <c r="E1443" s="9">
        <v>376</v>
      </c>
      <c r="F1443" s="10" t="s">
        <v>1066</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1.5" hidden="1" x14ac:dyDescent="0.25">
      <c r="A1444" s="12">
        <v>1427</v>
      </c>
      <c r="B1444" s="10" t="s">
        <v>1015</v>
      </c>
      <c r="C1444" s="11" t="s">
        <v>1119</v>
      </c>
      <c r="D1444" s="9"/>
      <c r="E1444" s="9">
        <v>376</v>
      </c>
      <c r="F1444" s="10" t="s">
        <v>1066</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1.5" hidden="1" x14ac:dyDescent="0.25">
      <c r="A1445" s="12">
        <v>1428</v>
      </c>
      <c r="B1445" s="10" t="s">
        <v>1015</v>
      </c>
      <c r="C1445" s="11" t="s">
        <v>1119</v>
      </c>
      <c r="D1445" s="9"/>
      <c r="E1445" s="9">
        <v>376</v>
      </c>
      <c r="F1445" s="10" t="s">
        <v>1066</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1.5" hidden="1" x14ac:dyDescent="0.25">
      <c r="A1446" s="12">
        <v>1429</v>
      </c>
      <c r="B1446" s="10" t="s">
        <v>1015</v>
      </c>
      <c r="C1446" s="11" t="s">
        <v>1119</v>
      </c>
      <c r="D1446" s="9"/>
      <c r="E1446" s="9">
        <v>376</v>
      </c>
      <c r="F1446" s="10" t="s">
        <v>1066</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1.5" hidden="1" x14ac:dyDescent="0.25">
      <c r="A1447" s="12">
        <v>1430</v>
      </c>
      <c r="B1447" s="10" t="s">
        <v>1015</v>
      </c>
      <c r="C1447" s="11" t="s">
        <v>1119</v>
      </c>
      <c r="D1447" s="9"/>
      <c r="E1447" s="9">
        <v>376</v>
      </c>
      <c r="F1447" s="10" t="s">
        <v>1066</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1.5" hidden="1" x14ac:dyDescent="0.25">
      <c r="A1448" s="12">
        <v>1431</v>
      </c>
      <c r="B1448" s="10" t="s">
        <v>1015</v>
      </c>
      <c r="C1448" s="11" t="s">
        <v>1119</v>
      </c>
      <c r="D1448" s="9"/>
      <c r="E1448" s="9">
        <v>376</v>
      </c>
      <c r="F1448" s="10" t="s">
        <v>1066</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1.5" hidden="1" x14ac:dyDescent="0.25">
      <c r="A1449" s="12">
        <v>1432</v>
      </c>
      <c r="B1449" s="10" t="s">
        <v>1015</v>
      </c>
      <c r="C1449" s="11" t="s">
        <v>1119</v>
      </c>
      <c r="D1449" s="9"/>
      <c r="E1449" s="9">
        <v>376</v>
      </c>
      <c r="F1449" s="10" t="s">
        <v>1066</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1.5" hidden="1" x14ac:dyDescent="0.25">
      <c r="A1450" s="12">
        <v>1433</v>
      </c>
      <c r="B1450" s="10" t="s">
        <v>1015</v>
      </c>
      <c r="C1450" s="11" t="s">
        <v>1119</v>
      </c>
      <c r="D1450" s="9"/>
      <c r="E1450" s="9">
        <v>376</v>
      </c>
      <c r="F1450" s="10" t="s">
        <v>1066</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1.5" hidden="1" x14ac:dyDescent="0.25">
      <c r="A1451" s="12">
        <v>1434</v>
      </c>
      <c r="B1451" s="10" t="s">
        <v>1015</v>
      </c>
      <c r="C1451" s="11" t="s">
        <v>1119</v>
      </c>
      <c r="D1451" s="9"/>
      <c r="E1451" s="9">
        <v>376</v>
      </c>
      <c r="F1451" s="10" t="s">
        <v>1066</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1.5" hidden="1" x14ac:dyDescent="0.25">
      <c r="A1452" s="12">
        <v>1435</v>
      </c>
      <c r="B1452" s="10" t="s">
        <v>1015</v>
      </c>
      <c r="C1452" s="11" t="s">
        <v>1119</v>
      </c>
      <c r="D1452" s="9"/>
      <c r="E1452" s="9">
        <v>376</v>
      </c>
      <c r="F1452" s="10" t="s">
        <v>1066</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1.5" hidden="1" x14ac:dyDescent="0.25">
      <c r="A1453" s="12">
        <v>1436</v>
      </c>
      <c r="B1453" s="10" t="s">
        <v>1015</v>
      </c>
      <c r="C1453" s="11" t="s">
        <v>1119</v>
      </c>
      <c r="D1453" s="9"/>
      <c r="E1453" s="9">
        <v>376</v>
      </c>
      <c r="F1453" s="10" t="s">
        <v>1066</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1.5" hidden="1" x14ac:dyDescent="0.25">
      <c r="A1454" s="12">
        <v>1437</v>
      </c>
      <c r="B1454" s="10" t="s">
        <v>1015</v>
      </c>
      <c r="C1454" s="11" t="s">
        <v>1119</v>
      </c>
      <c r="D1454" s="9"/>
      <c r="E1454" s="9">
        <v>376</v>
      </c>
      <c r="F1454" s="10" t="s">
        <v>1066</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1.5" hidden="1" x14ac:dyDescent="0.25">
      <c r="A1455" s="12">
        <v>1438</v>
      </c>
      <c r="B1455" s="10" t="s">
        <v>1015</v>
      </c>
      <c r="C1455" s="11" t="s">
        <v>1119</v>
      </c>
      <c r="D1455" s="9"/>
      <c r="E1455" s="9">
        <v>376</v>
      </c>
      <c r="F1455" s="10" t="s">
        <v>1066</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1.5" hidden="1" x14ac:dyDescent="0.25">
      <c r="A1456" s="12">
        <v>1439</v>
      </c>
      <c r="B1456" s="10" t="s">
        <v>1015</v>
      </c>
      <c r="C1456" s="11" t="s">
        <v>1119</v>
      </c>
      <c r="D1456" s="9"/>
      <c r="E1456" s="9">
        <v>376</v>
      </c>
      <c r="F1456" s="10" t="s">
        <v>1066</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1.5" hidden="1" x14ac:dyDescent="0.25">
      <c r="A1457" s="12">
        <v>1440</v>
      </c>
      <c r="B1457" s="10" t="s">
        <v>1015</v>
      </c>
      <c r="C1457" s="11" t="s">
        <v>1119</v>
      </c>
      <c r="D1457" s="9"/>
      <c r="E1457" s="9">
        <v>376</v>
      </c>
      <c r="F1457" s="10" t="s">
        <v>1066</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1.5" hidden="1" x14ac:dyDescent="0.25">
      <c r="A1458" s="12">
        <v>1441</v>
      </c>
      <c r="B1458" s="10" t="s">
        <v>1015</v>
      </c>
      <c r="C1458" s="11" t="s">
        <v>1120</v>
      </c>
      <c r="D1458" s="9"/>
      <c r="E1458" s="9">
        <v>400</v>
      </c>
      <c r="F1458" s="10" t="s">
        <v>1066</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1.5" hidden="1" x14ac:dyDescent="0.25">
      <c r="A1459" s="12">
        <v>1442</v>
      </c>
      <c r="B1459" s="10" t="s">
        <v>1015</v>
      </c>
      <c r="C1459" s="11" t="s">
        <v>1120</v>
      </c>
      <c r="D1459" s="9"/>
      <c r="E1459" s="9">
        <v>400</v>
      </c>
      <c r="F1459" s="10" t="s">
        <v>1066</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1.5" hidden="1" x14ac:dyDescent="0.25">
      <c r="A1460" s="12">
        <v>1443</v>
      </c>
      <c r="B1460" s="10" t="s">
        <v>1015</v>
      </c>
      <c r="C1460" s="11" t="s">
        <v>1120</v>
      </c>
      <c r="D1460" s="9"/>
      <c r="E1460" s="9">
        <v>400</v>
      </c>
      <c r="F1460" s="10" t="s">
        <v>1066</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1.5" hidden="1" x14ac:dyDescent="0.25">
      <c r="A1461" s="12">
        <v>1444</v>
      </c>
      <c r="B1461" s="10" t="s">
        <v>1015</v>
      </c>
      <c r="C1461" s="11" t="s">
        <v>1120</v>
      </c>
      <c r="D1461" s="9"/>
      <c r="E1461" s="9">
        <v>400</v>
      </c>
      <c r="F1461" s="10" t="s">
        <v>1066</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1.5" hidden="1" x14ac:dyDescent="0.25">
      <c r="A1462" s="12">
        <v>1445</v>
      </c>
      <c r="B1462" s="10" t="s">
        <v>1015</v>
      </c>
      <c r="C1462" s="11" t="s">
        <v>1120</v>
      </c>
      <c r="D1462" s="9"/>
      <c r="E1462" s="9">
        <v>400</v>
      </c>
      <c r="F1462" s="10" t="s">
        <v>1066</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1.5" hidden="1" x14ac:dyDescent="0.25">
      <c r="A1463" s="12">
        <v>1446</v>
      </c>
      <c r="B1463" s="10" t="s">
        <v>1015</v>
      </c>
      <c r="C1463" s="11" t="s">
        <v>1120</v>
      </c>
      <c r="D1463" s="9"/>
      <c r="E1463" s="9">
        <v>400</v>
      </c>
      <c r="F1463" s="10" t="s">
        <v>1066</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1.5" hidden="1" x14ac:dyDescent="0.25">
      <c r="A1464" s="12">
        <v>1447</v>
      </c>
      <c r="B1464" s="10" t="s">
        <v>1015</v>
      </c>
      <c r="C1464" s="11" t="s">
        <v>1120</v>
      </c>
      <c r="D1464" s="9"/>
      <c r="E1464" s="9">
        <v>400</v>
      </c>
      <c r="F1464" s="10" t="s">
        <v>1066</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1.5" hidden="1" x14ac:dyDescent="0.25">
      <c r="A1465" s="12">
        <v>1448</v>
      </c>
      <c r="B1465" s="10" t="s">
        <v>1015</v>
      </c>
      <c r="C1465" s="11" t="s">
        <v>1120</v>
      </c>
      <c r="D1465" s="9"/>
      <c r="E1465" s="9">
        <v>400</v>
      </c>
      <c r="F1465" s="10" t="s">
        <v>1066</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1.5" hidden="1" x14ac:dyDescent="0.25">
      <c r="A1466" s="12">
        <v>1449</v>
      </c>
      <c r="B1466" s="10" t="s">
        <v>1015</v>
      </c>
      <c r="C1466" s="11" t="s">
        <v>1120</v>
      </c>
      <c r="D1466" s="9"/>
      <c r="E1466" s="9">
        <v>400</v>
      </c>
      <c r="F1466" s="10" t="s">
        <v>1066</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1.5" hidden="1" x14ac:dyDescent="0.25">
      <c r="A1467" s="12">
        <v>1450</v>
      </c>
      <c r="B1467" s="10" t="s">
        <v>1015</v>
      </c>
      <c r="C1467" s="11" t="s">
        <v>1120</v>
      </c>
      <c r="D1467" s="9"/>
      <c r="E1467" s="9">
        <v>400</v>
      </c>
      <c r="F1467" s="10" t="s">
        <v>1066</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1.5" hidden="1" x14ac:dyDescent="0.25">
      <c r="A1468" s="12">
        <v>1451</v>
      </c>
      <c r="B1468" s="10" t="s">
        <v>1015</v>
      </c>
      <c r="C1468" s="11" t="s">
        <v>1120</v>
      </c>
      <c r="D1468" s="9"/>
      <c r="E1468" s="9">
        <v>400</v>
      </c>
      <c r="F1468" s="10" t="s">
        <v>1066</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1.5" hidden="1" x14ac:dyDescent="0.25">
      <c r="A1469" s="12">
        <v>1452</v>
      </c>
      <c r="B1469" s="10" t="s">
        <v>1015</v>
      </c>
      <c r="C1469" s="11" t="s">
        <v>1120</v>
      </c>
      <c r="D1469" s="9"/>
      <c r="E1469" s="9">
        <v>400</v>
      </c>
      <c r="F1469" s="10" t="s">
        <v>1066</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1.5" hidden="1" x14ac:dyDescent="0.25">
      <c r="A1470" s="12">
        <v>1453</v>
      </c>
      <c r="B1470" s="10" t="s">
        <v>1015</v>
      </c>
      <c r="C1470" s="11" t="s">
        <v>1120</v>
      </c>
      <c r="D1470" s="9"/>
      <c r="E1470" s="9">
        <v>400</v>
      </c>
      <c r="F1470" s="10" t="s">
        <v>1066</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1.5" hidden="1" x14ac:dyDescent="0.25">
      <c r="A1471" s="12">
        <v>1454</v>
      </c>
      <c r="B1471" s="10" t="s">
        <v>1015</v>
      </c>
      <c r="C1471" s="11" t="s">
        <v>1120</v>
      </c>
      <c r="D1471" s="9"/>
      <c r="E1471" s="9">
        <v>400</v>
      </c>
      <c r="F1471" s="10" t="s">
        <v>1066</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1.5" hidden="1" x14ac:dyDescent="0.25">
      <c r="A1472" s="12">
        <v>1455</v>
      </c>
      <c r="B1472" s="10" t="s">
        <v>1015</v>
      </c>
      <c r="C1472" s="11" t="s">
        <v>1120</v>
      </c>
      <c r="D1472" s="9"/>
      <c r="E1472" s="9">
        <v>400</v>
      </c>
      <c r="F1472" s="10" t="s">
        <v>1066</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1.5" hidden="1" x14ac:dyDescent="0.25">
      <c r="A1473" s="12">
        <v>1456</v>
      </c>
      <c r="B1473" s="10" t="s">
        <v>1015</v>
      </c>
      <c r="C1473" s="11" t="s">
        <v>1121</v>
      </c>
      <c r="D1473" s="9"/>
      <c r="E1473" s="9">
        <v>414</v>
      </c>
      <c r="F1473" s="10" t="s">
        <v>1066</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1.5" hidden="1" x14ac:dyDescent="0.25">
      <c r="A1474" s="12">
        <v>1457</v>
      </c>
      <c r="B1474" s="10" t="s">
        <v>1015</v>
      </c>
      <c r="C1474" s="11" t="s">
        <v>1121</v>
      </c>
      <c r="D1474" s="9"/>
      <c r="E1474" s="9">
        <v>414</v>
      </c>
      <c r="F1474" s="10" t="s">
        <v>1066</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1.5" hidden="1" x14ac:dyDescent="0.25">
      <c r="A1475" s="12">
        <v>1458</v>
      </c>
      <c r="B1475" s="10" t="s">
        <v>1015</v>
      </c>
      <c r="C1475" s="11" t="s">
        <v>1121</v>
      </c>
      <c r="D1475" s="9"/>
      <c r="E1475" s="9">
        <v>414</v>
      </c>
      <c r="F1475" s="10" t="s">
        <v>1066</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1.5" hidden="1" x14ac:dyDescent="0.25">
      <c r="A1476" s="12">
        <v>1459</v>
      </c>
      <c r="B1476" s="10" t="s">
        <v>1015</v>
      </c>
      <c r="C1476" s="11" t="s">
        <v>1121</v>
      </c>
      <c r="D1476" s="9"/>
      <c r="E1476" s="9">
        <v>414</v>
      </c>
      <c r="F1476" s="10" t="s">
        <v>1066</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1.5" hidden="1" x14ac:dyDescent="0.25">
      <c r="A1477" s="12">
        <v>1460</v>
      </c>
      <c r="B1477" s="10" t="s">
        <v>1015</v>
      </c>
      <c r="C1477" s="11" t="s">
        <v>1121</v>
      </c>
      <c r="D1477" s="9"/>
      <c r="E1477" s="9">
        <v>414</v>
      </c>
      <c r="F1477" s="10" t="s">
        <v>1066</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1.5" hidden="1" x14ac:dyDescent="0.25">
      <c r="A1478" s="12">
        <v>1461</v>
      </c>
      <c r="B1478" s="10" t="s">
        <v>1015</v>
      </c>
      <c r="C1478" s="11" t="s">
        <v>1121</v>
      </c>
      <c r="D1478" s="9"/>
      <c r="E1478" s="9">
        <v>414</v>
      </c>
      <c r="F1478" s="10" t="s">
        <v>1066</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1.5" hidden="1" x14ac:dyDescent="0.25">
      <c r="A1479" s="12">
        <v>1462</v>
      </c>
      <c r="B1479" s="10" t="s">
        <v>1015</v>
      </c>
      <c r="C1479" s="11" t="s">
        <v>1121</v>
      </c>
      <c r="D1479" s="9"/>
      <c r="E1479" s="9">
        <v>414</v>
      </c>
      <c r="F1479" s="10" t="s">
        <v>1066</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1.5" hidden="1" x14ac:dyDescent="0.25">
      <c r="A1480" s="12">
        <v>1463</v>
      </c>
      <c r="B1480" s="10" t="s">
        <v>1015</v>
      </c>
      <c r="C1480" s="11" t="s">
        <v>1121</v>
      </c>
      <c r="D1480" s="9"/>
      <c r="E1480" s="9">
        <v>414</v>
      </c>
      <c r="F1480" s="10" t="s">
        <v>1066</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1.5" hidden="1" x14ac:dyDescent="0.25">
      <c r="A1481" s="12">
        <v>1464</v>
      </c>
      <c r="B1481" s="10" t="s">
        <v>1015</v>
      </c>
      <c r="C1481" s="11" t="s">
        <v>1121</v>
      </c>
      <c r="D1481" s="9"/>
      <c r="E1481" s="9">
        <v>414</v>
      </c>
      <c r="F1481" s="10" t="s">
        <v>1066</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1.5" hidden="1" x14ac:dyDescent="0.25">
      <c r="A1482" s="12">
        <v>1465</v>
      </c>
      <c r="B1482" s="10" t="s">
        <v>1015</v>
      </c>
      <c r="C1482" s="11" t="s">
        <v>1121</v>
      </c>
      <c r="D1482" s="9"/>
      <c r="E1482" s="9">
        <v>414</v>
      </c>
      <c r="F1482" s="10" t="s">
        <v>1066</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1.5" hidden="1" x14ac:dyDescent="0.25">
      <c r="A1483" s="12">
        <v>1466</v>
      </c>
      <c r="B1483" s="10" t="s">
        <v>1015</v>
      </c>
      <c r="C1483" s="11" t="s">
        <v>1121</v>
      </c>
      <c r="D1483" s="9"/>
      <c r="E1483" s="9">
        <v>414</v>
      </c>
      <c r="F1483" s="10" t="s">
        <v>1066</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1.5" hidden="1" x14ac:dyDescent="0.25">
      <c r="A1484" s="12">
        <v>1467</v>
      </c>
      <c r="B1484" s="10" t="s">
        <v>1015</v>
      </c>
      <c r="C1484" s="11" t="s">
        <v>1121</v>
      </c>
      <c r="D1484" s="9"/>
      <c r="E1484" s="9">
        <v>414</v>
      </c>
      <c r="F1484" s="10" t="s">
        <v>1066</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1.5" hidden="1" x14ac:dyDescent="0.25">
      <c r="A1485" s="12">
        <v>1468</v>
      </c>
      <c r="B1485" s="10" t="s">
        <v>1015</v>
      </c>
      <c r="C1485" s="11" t="s">
        <v>1121</v>
      </c>
      <c r="D1485" s="9"/>
      <c r="E1485" s="9">
        <v>414</v>
      </c>
      <c r="F1485" s="10" t="s">
        <v>1066</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1.5" hidden="1" x14ac:dyDescent="0.25">
      <c r="A1486" s="12">
        <v>1469</v>
      </c>
      <c r="B1486" s="10" t="s">
        <v>1015</v>
      </c>
      <c r="C1486" s="11" t="s">
        <v>1121</v>
      </c>
      <c r="D1486" s="9"/>
      <c r="E1486" s="9">
        <v>414</v>
      </c>
      <c r="F1486" s="10" t="s">
        <v>1066</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1.5" hidden="1" x14ac:dyDescent="0.25">
      <c r="A1487" s="12">
        <v>1470</v>
      </c>
      <c r="B1487" s="10" t="s">
        <v>1015</v>
      </c>
      <c r="C1487" s="11" t="s">
        <v>1121</v>
      </c>
      <c r="D1487" s="9"/>
      <c r="E1487" s="9">
        <v>414</v>
      </c>
      <c r="F1487" s="10" t="s">
        <v>1066</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1.5" hidden="1" x14ac:dyDescent="0.25">
      <c r="A1488" s="12">
        <v>1471</v>
      </c>
      <c r="B1488" s="10" t="s">
        <v>1015</v>
      </c>
      <c r="C1488" s="11" t="s">
        <v>1122</v>
      </c>
      <c r="D1488" s="9"/>
      <c r="E1488" s="9">
        <v>422</v>
      </c>
      <c r="F1488" s="10" t="s">
        <v>1066</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1.5" hidden="1" x14ac:dyDescent="0.25">
      <c r="A1489" s="12">
        <v>1472</v>
      </c>
      <c r="B1489" s="10" t="s">
        <v>1015</v>
      </c>
      <c r="C1489" s="11" t="s">
        <v>1122</v>
      </c>
      <c r="D1489" s="9"/>
      <c r="E1489" s="9">
        <v>422</v>
      </c>
      <c r="F1489" s="10" t="s">
        <v>1066</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1.5" hidden="1" x14ac:dyDescent="0.25">
      <c r="A1490" s="12">
        <v>1473</v>
      </c>
      <c r="B1490" s="10" t="s">
        <v>1015</v>
      </c>
      <c r="C1490" s="11" t="s">
        <v>1122</v>
      </c>
      <c r="D1490" s="9"/>
      <c r="E1490" s="9">
        <v>422</v>
      </c>
      <c r="F1490" s="10" t="s">
        <v>1066</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1.5" hidden="1" x14ac:dyDescent="0.25">
      <c r="A1491" s="12">
        <v>1474</v>
      </c>
      <c r="B1491" s="10" t="s">
        <v>1015</v>
      </c>
      <c r="C1491" s="11" t="s">
        <v>1122</v>
      </c>
      <c r="D1491" s="9"/>
      <c r="E1491" s="9">
        <v>422</v>
      </c>
      <c r="F1491" s="10" t="s">
        <v>1066</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1.5" hidden="1" x14ac:dyDescent="0.25">
      <c r="A1492" s="12">
        <v>1475</v>
      </c>
      <c r="B1492" s="10" t="s">
        <v>1015</v>
      </c>
      <c r="C1492" s="11" t="s">
        <v>1122</v>
      </c>
      <c r="D1492" s="9"/>
      <c r="E1492" s="9">
        <v>422</v>
      </c>
      <c r="F1492" s="10" t="s">
        <v>1066</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1.5" hidden="1" x14ac:dyDescent="0.25">
      <c r="A1493" s="12">
        <v>1476</v>
      </c>
      <c r="B1493" s="10" t="s">
        <v>1015</v>
      </c>
      <c r="C1493" s="11" t="s">
        <v>1122</v>
      </c>
      <c r="D1493" s="9"/>
      <c r="E1493" s="9">
        <v>422</v>
      </c>
      <c r="F1493" s="10" t="s">
        <v>1066</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1.5" hidden="1" x14ac:dyDescent="0.25">
      <c r="A1494" s="12">
        <v>1477</v>
      </c>
      <c r="B1494" s="10" t="s">
        <v>1015</v>
      </c>
      <c r="C1494" s="11" t="s">
        <v>1122</v>
      </c>
      <c r="D1494" s="9"/>
      <c r="E1494" s="9">
        <v>422</v>
      </c>
      <c r="F1494" s="10" t="s">
        <v>1066</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1.5" hidden="1" x14ac:dyDescent="0.25">
      <c r="A1495" s="12">
        <v>1478</v>
      </c>
      <c r="B1495" s="10" t="s">
        <v>1015</v>
      </c>
      <c r="C1495" s="11" t="s">
        <v>1122</v>
      </c>
      <c r="D1495" s="9"/>
      <c r="E1495" s="9">
        <v>422</v>
      </c>
      <c r="F1495" s="10" t="s">
        <v>1066</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1.5" hidden="1" x14ac:dyDescent="0.25">
      <c r="A1496" s="12">
        <v>1479</v>
      </c>
      <c r="B1496" s="10" t="s">
        <v>1015</v>
      </c>
      <c r="C1496" s="11" t="s">
        <v>1122</v>
      </c>
      <c r="D1496" s="9"/>
      <c r="E1496" s="9">
        <v>422</v>
      </c>
      <c r="F1496" s="10" t="s">
        <v>1066</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1.5" hidden="1" x14ac:dyDescent="0.25">
      <c r="A1497" s="12">
        <v>1480</v>
      </c>
      <c r="B1497" s="10" t="s">
        <v>1015</v>
      </c>
      <c r="C1497" s="11" t="s">
        <v>1122</v>
      </c>
      <c r="D1497" s="9"/>
      <c r="E1497" s="9">
        <v>422</v>
      </c>
      <c r="F1497" s="10" t="s">
        <v>1066</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1.5" hidden="1" x14ac:dyDescent="0.25">
      <c r="A1498" s="12">
        <v>1481</v>
      </c>
      <c r="B1498" s="10" t="s">
        <v>1015</v>
      </c>
      <c r="C1498" s="11" t="s">
        <v>1122</v>
      </c>
      <c r="D1498" s="9"/>
      <c r="E1498" s="9">
        <v>422</v>
      </c>
      <c r="F1498" s="10" t="s">
        <v>1066</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1.5" hidden="1" x14ac:dyDescent="0.25">
      <c r="A1499" s="12">
        <v>1482</v>
      </c>
      <c r="B1499" s="10" t="s">
        <v>1015</v>
      </c>
      <c r="C1499" s="11" t="s">
        <v>1122</v>
      </c>
      <c r="D1499" s="9"/>
      <c r="E1499" s="9">
        <v>422</v>
      </c>
      <c r="F1499" s="10" t="s">
        <v>1066</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1.5" hidden="1" x14ac:dyDescent="0.25">
      <c r="A1500" s="12">
        <v>1483</v>
      </c>
      <c r="B1500" s="10" t="s">
        <v>1015</v>
      </c>
      <c r="C1500" s="11" t="s">
        <v>1122</v>
      </c>
      <c r="D1500" s="9"/>
      <c r="E1500" s="9">
        <v>422</v>
      </c>
      <c r="F1500" s="10" t="s">
        <v>1066</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1.5" hidden="1" x14ac:dyDescent="0.25">
      <c r="A1501" s="12">
        <v>1484</v>
      </c>
      <c r="B1501" s="10" t="s">
        <v>1015</v>
      </c>
      <c r="C1501" s="11" t="s">
        <v>1122</v>
      </c>
      <c r="D1501" s="9"/>
      <c r="E1501" s="9">
        <v>422</v>
      </c>
      <c r="F1501" s="10" t="s">
        <v>1066</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1.5" hidden="1" x14ac:dyDescent="0.25">
      <c r="A1502" s="12">
        <v>1485</v>
      </c>
      <c r="B1502" s="10" t="s">
        <v>1015</v>
      </c>
      <c r="C1502" s="11" t="s">
        <v>1122</v>
      </c>
      <c r="D1502" s="9"/>
      <c r="E1502" s="9">
        <v>422</v>
      </c>
      <c r="F1502" s="10" t="s">
        <v>1066</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1.5" hidden="1" x14ac:dyDescent="0.25">
      <c r="A1503" s="12">
        <v>1486</v>
      </c>
      <c r="B1503" s="10" t="s">
        <v>1015</v>
      </c>
      <c r="C1503" s="11" t="s">
        <v>1123</v>
      </c>
      <c r="D1503" s="9"/>
      <c r="E1503" s="9">
        <v>512</v>
      </c>
      <c r="F1503" s="10" t="s">
        <v>1066</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1.5" hidden="1" x14ac:dyDescent="0.25">
      <c r="A1504" s="12">
        <v>1487</v>
      </c>
      <c r="B1504" s="10" t="s">
        <v>1015</v>
      </c>
      <c r="C1504" s="11" t="s">
        <v>1123</v>
      </c>
      <c r="D1504" s="9"/>
      <c r="E1504" s="9">
        <v>512</v>
      </c>
      <c r="F1504" s="10" t="s">
        <v>1066</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1.5" hidden="1" x14ac:dyDescent="0.25">
      <c r="A1505" s="12">
        <v>1488</v>
      </c>
      <c r="B1505" s="10" t="s">
        <v>1015</v>
      </c>
      <c r="C1505" s="11" t="s">
        <v>1123</v>
      </c>
      <c r="D1505" s="9"/>
      <c r="E1505" s="9">
        <v>512</v>
      </c>
      <c r="F1505" s="10" t="s">
        <v>1066</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1.5" hidden="1" x14ac:dyDescent="0.25">
      <c r="A1506" s="12">
        <v>1489</v>
      </c>
      <c r="B1506" s="10" t="s">
        <v>1015</v>
      </c>
      <c r="C1506" s="11" t="s">
        <v>1123</v>
      </c>
      <c r="D1506" s="9"/>
      <c r="E1506" s="9">
        <v>512</v>
      </c>
      <c r="F1506" s="10" t="s">
        <v>1066</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1.5" hidden="1" x14ac:dyDescent="0.25">
      <c r="A1507" s="12">
        <v>1490</v>
      </c>
      <c r="B1507" s="10" t="s">
        <v>1015</v>
      </c>
      <c r="C1507" s="11" t="s">
        <v>1123</v>
      </c>
      <c r="D1507" s="9"/>
      <c r="E1507" s="9">
        <v>512</v>
      </c>
      <c r="F1507" s="10" t="s">
        <v>1066</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1.5" hidden="1" x14ac:dyDescent="0.25">
      <c r="A1508" s="12">
        <v>1491</v>
      </c>
      <c r="B1508" s="10" t="s">
        <v>1015</v>
      </c>
      <c r="C1508" s="11" t="s">
        <v>1123</v>
      </c>
      <c r="D1508" s="9"/>
      <c r="E1508" s="9">
        <v>512</v>
      </c>
      <c r="F1508" s="10" t="s">
        <v>1066</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1.5" hidden="1" x14ac:dyDescent="0.25">
      <c r="A1509" s="12">
        <v>1492</v>
      </c>
      <c r="B1509" s="10" t="s">
        <v>1015</v>
      </c>
      <c r="C1509" s="11" t="s">
        <v>1123</v>
      </c>
      <c r="D1509" s="9"/>
      <c r="E1509" s="9">
        <v>512</v>
      </c>
      <c r="F1509" s="10" t="s">
        <v>1066</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1.5" hidden="1" x14ac:dyDescent="0.25">
      <c r="A1510" s="12">
        <v>1493</v>
      </c>
      <c r="B1510" s="10" t="s">
        <v>1015</v>
      </c>
      <c r="C1510" s="11" t="s">
        <v>1123</v>
      </c>
      <c r="D1510" s="9"/>
      <c r="E1510" s="9">
        <v>512</v>
      </c>
      <c r="F1510" s="10" t="s">
        <v>1066</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1.5" hidden="1" x14ac:dyDescent="0.25">
      <c r="A1511" s="12">
        <v>1494</v>
      </c>
      <c r="B1511" s="10" t="s">
        <v>1015</v>
      </c>
      <c r="C1511" s="11" t="s">
        <v>1123</v>
      </c>
      <c r="D1511" s="9"/>
      <c r="E1511" s="9">
        <v>512</v>
      </c>
      <c r="F1511" s="10" t="s">
        <v>1066</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1.5" hidden="1" x14ac:dyDescent="0.25">
      <c r="A1512" s="12">
        <v>1495</v>
      </c>
      <c r="B1512" s="10" t="s">
        <v>1015</v>
      </c>
      <c r="C1512" s="11" t="s">
        <v>1123</v>
      </c>
      <c r="D1512" s="9"/>
      <c r="E1512" s="9">
        <v>512</v>
      </c>
      <c r="F1512" s="10" t="s">
        <v>1066</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1.5" hidden="1" x14ac:dyDescent="0.25">
      <c r="A1513" s="12">
        <v>1496</v>
      </c>
      <c r="B1513" s="10" t="s">
        <v>1015</v>
      </c>
      <c r="C1513" s="11" t="s">
        <v>1123</v>
      </c>
      <c r="D1513" s="9"/>
      <c r="E1513" s="9">
        <v>512</v>
      </c>
      <c r="F1513" s="10" t="s">
        <v>1066</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1.5" hidden="1" x14ac:dyDescent="0.25">
      <c r="A1514" s="12">
        <v>1497</v>
      </c>
      <c r="B1514" s="10" t="s">
        <v>1015</v>
      </c>
      <c r="C1514" s="11" t="s">
        <v>1123</v>
      </c>
      <c r="D1514" s="9"/>
      <c r="E1514" s="9">
        <v>512</v>
      </c>
      <c r="F1514" s="10" t="s">
        <v>1066</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1.5" hidden="1" x14ac:dyDescent="0.25">
      <c r="A1515" s="12">
        <v>1498</v>
      </c>
      <c r="B1515" s="10" t="s">
        <v>1015</v>
      </c>
      <c r="C1515" s="11" t="s">
        <v>1123</v>
      </c>
      <c r="D1515" s="9"/>
      <c r="E1515" s="9">
        <v>512</v>
      </c>
      <c r="F1515" s="10" t="s">
        <v>1066</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1.5" hidden="1" x14ac:dyDescent="0.25">
      <c r="A1516" s="12">
        <v>1499</v>
      </c>
      <c r="B1516" s="10" t="s">
        <v>1015</v>
      </c>
      <c r="C1516" s="11" t="s">
        <v>1123</v>
      </c>
      <c r="D1516" s="9"/>
      <c r="E1516" s="9">
        <v>512</v>
      </c>
      <c r="F1516" s="10" t="s">
        <v>1066</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1.5" hidden="1" x14ac:dyDescent="0.25">
      <c r="A1517" s="12">
        <v>1500</v>
      </c>
      <c r="B1517" s="10" t="s">
        <v>1015</v>
      </c>
      <c r="C1517" s="11" t="s">
        <v>1123</v>
      </c>
      <c r="D1517" s="9"/>
      <c r="E1517" s="9">
        <v>512</v>
      </c>
      <c r="F1517" s="10" t="s">
        <v>1066</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1.5" hidden="1" x14ac:dyDescent="0.25">
      <c r="A1518" s="12">
        <v>1501</v>
      </c>
      <c r="B1518" s="10" t="s">
        <v>1015</v>
      </c>
      <c r="C1518" s="11" t="s">
        <v>1124</v>
      </c>
      <c r="D1518" s="9"/>
      <c r="E1518" s="9">
        <v>634</v>
      </c>
      <c r="F1518" s="10" t="s">
        <v>1066</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1.5" hidden="1" x14ac:dyDescent="0.25">
      <c r="A1519" s="12">
        <v>1502</v>
      </c>
      <c r="B1519" s="10" t="s">
        <v>1015</v>
      </c>
      <c r="C1519" s="11" t="s">
        <v>1124</v>
      </c>
      <c r="D1519" s="9"/>
      <c r="E1519" s="9">
        <v>634</v>
      </c>
      <c r="F1519" s="10" t="s">
        <v>1066</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1.5" hidden="1" x14ac:dyDescent="0.25">
      <c r="A1520" s="12">
        <v>1503</v>
      </c>
      <c r="B1520" s="10" t="s">
        <v>1015</v>
      </c>
      <c r="C1520" s="11" t="s">
        <v>1124</v>
      </c>
      <c r="D1520" s="9"/>
      <c r="E1520" s="9">
        <v>634</v>
      </c>
      <c r="F1520" s="10" t="s">
        <v>1066</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1.5" hidden="1" x14ac:dyDescent="0.25">
      <c r="A1521" s="12">
        <v>1504</v>
      </c>
      <c r="B1521" s="10" t="s">
        <v>1015</v>
      </c>
      <c r="C1521" s="11" t="s">
        <v>1124</v>
      </c>
      <c r="D1521" s="9"/>
      <c r="E1521" s="9">
        <v>634</v>
      </c>
      <c r="F1521" s="10" t="s">
        <v>1066</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1.5" hidden="1" x14ac:dyDescent="0.25">
      <c r="A1522" s="12">
        <v>1505</v>
      </c>
      <c r="B1522" s="10" t="s">
        <v>1015</v>
      </c>
      <c r="C1522" s="11" t="s">
        <v>1124</v>
      </c>
      <c r="D1522" s="9"/>
      <c r="E1522" s="9">
        <v>634</v>
      </c>
      <c r="F1522" s="10" t="s">
        <v>1066</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1.5" hidden="1" x14ac:dyDescent="0.25">
      <c r="A1523" s="12">
        <v>1506</v>
      </c>
      <c r="B1523" s="10" t="s">
        <v>1015</v>
      </c>
      <c r="C1523" s="11" t="s">
        <v>1124</v>
      </c>
      <c r="D1523" s="9"/>
      <c r="E1523" s="9">
        <v>634</v>
      </c>
      <c r="F1523" s="10" t="s">
        <v>1066</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1.5" hidden="1" x14ac:dyDescent="0.25">
      <c r="A1524" s="12">
        <v>1507</v>
      </c>
      <c r="B1524" s="10" t="s">
        <v>1015</v>
      </c>
      <c r="C1524" s="11" t="s">
        <v>1124</v>
      </c>
      <c r="D1524" s="9"/>
      <c r="E1524" s="9">
        <v>634</v>
      </c>
      <c r="F1524" s="10" t="s">
        <v>1066</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1.5" hidden="1" x14ac:dyDescent="0.25">
      <c r="A1525" s="12">
        <v>1508</v>
      </c>
      <c r="B1525" s="10" t="s">
        <v>1015</v>
      </c>
      <c r="C1525" s="11" t="s">
        <v>1124</v>
      </c>
      <c r="D1525" s="9"/>
      <c r="E1525" s="9">
        <v>634</v>
      </c>
      <c r="F1525" s="10" t="s">
        <v>1066</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1.5" hidden="1" x14ac:dyDescent="0.25">
      <c r="A1526" s="12">
        <v>1509</v>
      </c>
      <c r="B1526" s="10" t="s">
        <v>1015</v>
      </c>
      <c r="C1526" s="11" t="s">
        <v>1124</v>
      </c>
      <c r="D1526" s="9"/>
      <c r="E1526" s="9">
        <v>634</v>
      </c>
      <c r="F1526" s="10" t="s">
        <v>1066</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1.5" hidden="1" x14ac:dyDescent="0.25">
      <c r="A1527" s="12">
        <v>1510</v>
      </c>
      <c r="B1527" s="10" t="s">
        <v>1015</v>
      </c>
      <c r="C1527" s="11" t="s">
        <v>1124</v>
      </c>
      <c r="D1527" s="9"/>
      <c r="E1527" s="9">
        <v>634</v>
      </c>
      <c r="F1527" s="10" t="s">
        <v>1066</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1.5" hidden="1" x14ac:dyDescent="0.25">
      <c r="A1528" s="12">
        <v>1511</v>
      </c>
      <c r="B1528" s="10" t="s">
        <v>1015</v>
      </c>
      <c r="C1528" s="11" t="s">
        <v>1124</v>
      </c>
      <c r="D1528" s="9"/>
      <c r="E1528" s="9">
        <v>634</v>
      </c>
      <c r="F1528" s="10" t="s">
        <v>1066</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1.5" hidden="1" x14ac:dyDescent="0.25">
      <c r="A1529" s="12">
        <v>1512</v>
      </c>
      <c r="B1529" s="10" t="s">
        <v>1015</v>
      </c>
      <c r="C1529" s="11" t="s">
        <v>1124</v>
      </c>
      <c r="D1529" s="9"/>
      <c r="E1529" s="9">
        <v>634</v>
      </c>
      <c r="F1529" s="10" t="s">
        <v>1066</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1.5" hidden="1" x14ac:dyDescent="0.25">
      <c r="A1530" s="12">
        <v>1513</v>
      </c>
      <c r="B1530" s="10" t="s">
        <v>1015</v>
      </c>
      <c r="C1530" s="11" t="s">
        <v>1124</v>
      </c>
      <c r="D1530" s="9"/>
      <c r="E1530" s="9">
        <v>634</v>
      </c>
      <c r="F1530" s="10" t="s">
        <v>1066</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1.5" hidden="1" x14ac:dyDescent="0.25">
      <c r="A1531" s="12">
        <v>1514</v>
      </c>
      <c r="B1531" s="10" t="s">
        <v>1015</v>
      </c>
      <c r="C1531" s="11" t="s">
        <v>1124</v>
      </c>
      <c r="D1531" s="9"/>
      <c r="E1531" s="9">
        <v>634</v>
      </c>
      <c r="F1531" s="10" t="s">
        <v>1066</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1.5" hidden="1" x14ac:dyDescent="0.25">
      <c r="A1532" s="12">
        <v>1515</v>
      </c>
      <c r="B1532" s="10" t="s">
        <v>1015</v>
      </c>
      <c r="C1532" s="11" t="s">
        <v>1124</v>
      </c>
      <c r="D1532" s="9"/>
      <c r="E1532" s="9">
        <v>634</v>
      </c>
      <c r="F1532" s="10" t="s">
        <v>1066</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1.5" hidden="1" x14ac:dyDescent="0.25">
      <c r="A1533" s="12">
        <v>1516</v>
      </c>
      <c r="B1533" s="10" t="s">
        <v>1015</v>
      </c>
      <c r="C1533" s="11" t="s">
        <v>1125</v>
      </c>
      <c r="D1533" s="9"/>
      <c r="E1533" s="9">
        <v>682</v>
      </c>
      <c r="F1533" s="10" t="s">
        <v>1066</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1.5" hidden="1" x14ac:dyDescent="0.25">
      <c r="A1534" s="12">
        <v>1517</v>
      </c>
      <c r="B1534" s="10" t="s">
        <v>1015</v>
      </c>
      <c r="C1534" s="11" t="s">
        <v>1125</v>
      </c>
      <c r="D1534" s="9"/>
      <c r="E1534" s="9">
        <v>682</v>
      </c>
      <c r="F1534" s="10" t="s">
        <v>1066</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1.5" hidden="1" x14ac:dyDescent="0.25">
      <c r="A1535" s="12">
        <v>1518</v>
      </c>
      <c r="B1535" s="10" t="s">
        <v>1015</v>
      </c>
      <c r="C1535" s="11" t="s">
        <v>1125</v>
      </c>
      <c r="D1535" s="9"/>
      <c r="E1535" s="9">
        <v>682</v>
      </c>
      <c r="F1535" s="10" t="s">
        <v>1066</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1.5" hidden="1" x14ac:dyDescent="0.25">
      <c r="A1536" s="12">
        <v>1519</v>
      </c>
      <c r="B1536" s="10" t="s">
        <v>1015</v>
      </c>
      <c r="C1536" s="11" t="s">
        <v>1125</v>
      </c>
      <c r="D1536" s="9"/>
      <c r="E1536" s="9">
        <v>682</v>
      </c>
      <c r="F1536" s="10" t="s">
        <v>1066</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1.5" hidden="1" x14ac:dyDescent="0.25">
      <c r="A1537" s="12">
        <v>1520</v>
      </c>
      <c r="B1537" s="10" t="s">
        <v>1015</v>
      </c>
      <c r="C1537" s="11" t="s">
        <v>1125</v>
      </c>
      <c r="D1537" s="9"/>
      <c r="E1537" s="9">
        <v>682</v>
      </c>
      <c r="F1537" s="10" t="s">
        <v>1066</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1.5" hidden="1" x14ac:dyDescent="0.25">
      <c r="A1538" s="12">
        <v>1521</v>
      </c>
      <c r="B1538" s="10" t="s">
        <v>1015</v>
      </c>
      <c r="C1538" s="11" t="s">
        <v>1125</v>
      </c>
      <c r="D1538" s="9"/>
      <c r="E1538" s="9">
        <v>682</v>
      </c>
      <c r="F1538" s="10" t="s">
        <v>1066</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1.5" hidden="1" x14ac:dyDescent="0.25">
      <c r="A1539" s="12">
        <v>1522</v>
      </c>
      <c r="B1539" s="10" t="s">
        <v>1015</v>
      </c>
      <c r="C1539" s="11" t="s">
        <v>1125</v>
      </c>
      <c r="D1539" s="9"/>
      <c r="E1539" s="9">
        <v>682</v>
      </c>
      <c r="F1539" s="10" t="s">
        <v>1066</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1.5" hidden="1" x14ac:dyDescent="0.25">
      <c r="A1540" s="12">
        <v>1523</v>
      </c>
      <c r="B1540" s="10" t="s">
        <v>1015</v>
      </c>
      <c r="C1540" s="11" t="s">
        <v>1125</v>
      </c>
      <c r="D1540" s="9"/>
      <c r="E1540" s="9">
        <v>682</v>
      </c>
      <c r="F1540" s="10" t="s">
        <v>1066</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1.5" hidden="1" x14ac:dyDescent="0.25">
      <c r="A1541" s="12">
        <v>1524</v>
      </c>
      <c r="B1541" s="10" t="s">
        <v>1015</v>
      </c>
      <c r="C1541" s="11" t="s">
        <v>1125</v>
      </c>
      <c r="D1541" s="9"/>
      <c r="E1541" s="9">
        <v>682</v>
      </c>
      <c r="F1541" s="10" t="s">
        <v>1066</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1.5" hidden="1" x14ac:dyDescent="0.25">
      <c r="A1542" s="12">
        <v>1525</v>
      </c>
      <c r="B1542" s="10" t="s">
        <v>1015</v>
      </c>
      <c r="C1542" s="11" t="s">
        <v>1125</v>
      </c>
      <c r="D1542" s="9"/>
      <c r="E1542" s="9">
        <v>682</v>
      </c>
      <c r="F1542" s="10" t="s">
        <v>1066</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1.5" hidden="1" x14ac:dyDescent="0.25">
      <c r="A1543" s="12">
        <v>1526</v>
      </c>
      <c r="B1543" s="10" t="s">
        <v>1015</v>
      </c>
      <c r="C1543" s="11" t="s">
        <v>1125</v>
      </c>
      <c r="D1543" s="9"/>
      <c r="E1543" s="9">
        <v>682</v>
      </c>
      <c r="F1543" s="10" t="s">
        <v>1066</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1.5" hidden="1" x14ac:dyDescent="0.25">
      <c r="A1544" s="12">
        <v>1527</v>
      </c>
      <c r="B1544" s="10" t="s">
        <v>1015</v>
      </c>
      <c r="C1544" s="11" t="s">
        <v>1125</v>
      </c>
      <c r="D1544" s="9"/>
      <c r="E1544" s="9">
        <v>682</v>
      </c>
      <c r="F1544" s="10" t="s">
        <v>1066</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1.5" hidden="1" x14ac:dyDescent="0.25">
      <c r="A1545" s="12">
        <v>1528</v>
      </c>
      <c r="B1545" s="10" t="s">
        <v>1015</v>
      </c>
      <c r="C1545" s="11" t="s">
        <v>1125</v>
      </c>
      <c r="D1545" s="9"/>
      <c r="E1545" s="9">
        <v>682</v>
      </c>
      <c r="F1545" s="10" t="s">
        <v>1066</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1.5" hidden="1" x14ac:dyDescent="0.25">
      <c r="A1546" s="12">
        <v>1529</v>
      </c>
      <c r="B1546" s="10" t="s">
        <v>1015</v>
      </c>
      <c r="C1546" s="11" t="s">
        <v>1125</v>
      </c>
      <c r="D1546" s="9"/>
      <c r="E1546" s="9">
        <v>682</v>
      </c>
      <c r="F1546" s="10" t="s">
        <v>1066</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1.5" hidden="1" x14ac:dyDescent="0.25">
      <c r="A1547" s="12">
        <v>1530</v>
      </c>
      <c r="B1547" s="10" t="s">
        <v>1015</v>
      </c>
      <c r="C1547" s="11" t="s">
        <v>1125</v>
      </c>
      <c r="D1547" s="9"/>
      <c r="E1547" s="9">
        <v>682</v>
      </c>
      <c r="F1547" s="10" t="s">
        <v>1066</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1.5" hidden="1" x14ac:dyDescent="0.25">
      <c r="A1548" s="12">
        <v>1531</v>
      </c>
      <c r="B1548" s="10" t="s">
        <v>1015</v>
      </c>
      <c r="C1548" s="11" t="s">
        <v>1126</v>
      </c>
      <c r="D1548" s="9">
        <v>7</v>
      </c>
      <c r="E1548" s="9">
        <v>275</v>
      </c>
      <c r="F1548" s="10" t="s">
        <v>1066</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1.5" hidden="1" x14ac:dyDescent="0.25">
      <c r="A1549" s="12">
        <v>1532</v>
      </c>
      <c r="B1549" s="10" t="s">
        <v>1015</v>
      </c>
      <c r="C1549" s="11" t="s">
        <v>1126</v>
      </c>
      <c r="D1549" s="9">
        <v>7</v>
      </c>
      <c r="E1549" s="9">
        <v>275</v>
      </c>
      <c r="F1549" s="10" t="s">
        <v>1066</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1.5" hidden="1" x14ac:dyDescent="0.25">
      <c r="A1550" s="12">
        <v>1533</v>
      </c>
      <c r="B1550" s="10" t="s">
        <v>1015</v>
      </c>
      <c r="C1550" s="11" t="s">
        <v>1126</v>
      </c>
      <c r="D1550" s="9">
        <v>7</v>
      </c>
      <c r="E1550" s="9">
        <v>275</v>
      </c>
      <c r="F1550" s="10" t="s">
        <v>1066</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1.5" hidden="1" x14ac:dyDescent="0.25">
      <c r="A1551" s="12">
        <v>1534</v>
      </c>
      <c r="B1551" s="10" t="s">
        <v>1015</v>
      </c>
      <c r="C1551" s="11" t="s">
        <v>1126</v>
      </c>
      <c r="D1551" s="9">
        <v>7</v>
      </c>
      <c r="E1551" s="9">
        <v>275</v>
      </c>
      <c r="F1551" s="10" t="s">
        <v>1066</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1.5" hidden="1" x14ac:dyDescent="0.25">
      <c r="A1552" s="12">
        <v>1535</v>
      </c>
      <c r="B1552" s="10" t="s">
        <v>1015</v>
      </c>
      <c r="C1552" s="11" t="s">
        <v>1126</v>
      </c>
      <c r="D1552" s="9">
        <v>7</v>
      </c>
      <c r="E1552" s="9">
        <v>275</v>
      </c>
      <c r="F1552" s="10" t="s">
        <v>1066</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1.5" hidden="1" x14ac:dyDescent="0.25">
      <c r="A1553" s="12">
        <v>1536</v>
      </c>
      <c r="B1553" s="10" t="s">
        <v>1015</v>
      </c>
      <c r="C1553" s="11" t="s">
        <v>1126</v>
      </c>
      <c r="D1553" s="9">
        <v>7</v>
      </c>
      <c r="E1553" s="9">
        <v>275</v>
      </c>
      <c r="F1553" s="10" t="s">
        <v>1066</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1.5" hidden="1" x14ac:dyDescent="0.25">
      <c r="A1554" s="12">
        <v>1537</v>
      </c>
      <c r="B1554" s="10" t="s">
        <v>1015</v>
      </c>
      <c r="C1554" s="11" t="s">
        <v>1126</v>
      </c>
      <c r="D1554" s="9">
        <v>7</v>
      </c>
      <c r="E1554" s="9">
        <v>275</v>
      </c>
      <c r="F1554" s="10" t="s">
        <v>1066</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1.5" hidden="1" x14ac:dyDescent="0.25">
      <c r="A1555" s="12">
        <v>1538</v>
      </c>
      <c r="B1555" s="10" t="s">
        <v>1015</v>
      </c>
      <c r="C1555" s="11" t="s">
        <v>1126</v>
      </c>
      <c r="D1555" s="9">
        <v>7</v>
      </c>
      <c r="E1555" s="9">
        <v>275</v>
      </c>
      <c r="F1555" s="10" t="s">
        <v>1066</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1.5" hidden="1" x14ac:dyDescent="0.25">
      <c r="A1556" s="12">
        <v>1539</v>
      </c>
      <c r="B1556" s="10" t="s">
        <v>1015</v>
      </c>
      <c r="C1556" s="11" t="s">
        <v>1126</v>
      </c>
      <c r="D1556" s="9">
        <v>7</v>
      </c>
      <c r="E1556" s="9">
        <v>275</v>
      </c>
      <c r="F1556" s="10" t="s">
        <v>1066</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1.5" hidden="1" x14ac:dyDescent="0.25">
      <c r="A1557" s="12">
        <v>1540</v>
      </c>
      <c r="B1557" s="10" t="s">
        <v>1015</v>
      </c>
      <c r="C1557" s="11" t="s">
        <v>1126</v>
      </c>
      <c r="D1557" s="9">
        <v>7</v>
      </c>
      <c r="E1557" s="9">
        <v>275</v>
      </c>
      <c r="F1557" s="10" t="s">
        <v>1066</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1.5" hidden="1" x14ac:dyDescent="0.25">
      <c r="A1558" s="12">
        <v>1541</v>
      </c>
      <c r="B1558" s="10" t="s">
        <v>1015</v>
      </c>
      <c r="C1558" s="11" t="s">
        <v>1126</v>
      </c>
      <c r="D1558" s="9">
        <v>7</v>
      </c>
      <c r="E1558" s="9">
        <v>275</v>
      </c>
      <c r="F1558" s="10" t="s">
        <v>1066</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1.5" hidden="1" x14ac:dyDescent="0.25">
      <c r="A1559" s="12">
        <v>1542</v>
      </c>
      <c r="B1559" s="10" t="s">
        <v>1015</v>
      </c>
      <c r="C1559" s="11" t="s">
        <v>1126</v>
      </c>
      <c r="D1559" s="9">
        <v>7</v>
      </c>
      <c r="E1559" s="9">
        <v>275</v>
      </c>
      <c r="F1559" s="10" t="s">
        <v>1066</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1.5" hidden="1" x14ac:dyDescent="0.25">
      <c r="A1560" s="12">
        <v>1543</v>
      </c>
      <c r="B1560" s="10" t="s">
        <v>1015</v>
      </c>
      <c r="C1560" s="11" t="s">
        <v>1126</v>
      </c>
      <c r="D1560" s="9">
        <v>7</v>
      </c>
      <c r="E1560" s="9">
        <v>275</v>
      </c>
      <c r="F1560" s="10" t="s">
        <v>1066</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1.5" hidden="1" x14ac:dyDescent="0.25">
      <c r="A1561" s="12">
        <v>1544</v>
      </c>
      <c r="B1561" s="10" t="s">
        <v>1015</v>
      </c>
      <c r="C1561" s="11" t="s">
        <v>1126</v>
      </c>
      <c r="D1561" s="9">
        <v>7</v>
      </c>
      <c r="E1561" s="9">
        <v>275</v>
      </c>
      <c r="F1561" s="10" t="s">
        <v>1066</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1.5" hidden="1" x14ac:dyDescent="0.25">
      <c r="A1562" s="12">
        <v>1545</v>
      </c>
      <c r="B1562" s="10" t="s">
        <v>1015</v>
      </c>
      <c r="C1562" s="11" t="s">
        <v>1126</v>
      </c>
      <c r="D1562" s="9">
        <v>7</v>
      </c>
      <c r="E1562" s="9">
        <v>275</v>
      </c>
      <c r="F1562" s="10" t="s">
        <v>1066</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1.5" hidden="1" x14ac:dyDescent="0.25">
      <c r="A1563" s="12">
        <v>1546</v>
      </c>
      <c r="B1563" s="10" t="s">
        <v>1015</v>
      </c>
      <c r="C1563" s="11" t="s">
        <v>1127</v>
      </c>
      <c r="D1563" s="9"/>
      <c r="E1563" s="9">
        <v>760</v>
      </c>
      <c r="F1563" s="10" t="s">
        <v>1066</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1.5" hidden="1" x14ac:dyDescent="0.25">
      <c r="A1564" s="12">
        <v>1547</v>
      </c>
      <c r="B1564" s="10" t="s">
        <v>1015</v>
      </c>
      <c r="C1564" s="11" t="s">
        <v>1127</v>
      </c>
      <c r="D1564" s="9"/>
      <c r="E1564" s="9">
        <v>760</v>
      </c>
      <c r="F1564" s="10" t="s">
        <v>1066</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1.5" hidden="1" x14ac:dyDescent="0.25">
      <c r="A1565" s="12">
        <v>1548</v>
      </c>
      <c r="B1565" s="10" t="s">
        <v>1015</v>
      </c>
      <c r="C1565" s="11" t="s">
        <v>1127</v>
      </c>
      <c r="D1565" s="9"/>
      <c r="E1565" s="9">
        <v>760</v>
      </c>
      <c r="F1565" s="10" t="s">
        <v>1066</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1.5" hidden="1" x14ac:dyDescent="0.25">
      <c r="A1566" s="12">
        <v>1549</v>
      </c>
      <c r="B1566" s="10" t="s">
        <v>1015</v>
      </c>
      <c r="C1566" s="11" t="s">
        <v>1127</v>
      </c>
      <c r="D1566" s="9"/>
      <c r="E1566" s="9">
        <v>760</v>
      </c>
      <c r="F1566" s="10" t="s">
        <v>1066</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1.5" hidden="1" x14ac:dyDescent="0.25">
      <c r="A1567" s="12">
        <v>1550</v>
      </c>
      <c r="B1567" s="10" t="s">
        <v>1015</v>
      </c>
      <c r="C1567" s="11" t="s">
        <v>1127</v>
      </c>
      <c r="D1567" s="9"/>
      <c r="E1567" s="9">
        <v>760</v>
      </c>
      <c r="F1567" s="10" t="s">
        <v>1066</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1.5" hidden="1" x14ac:dyDescent="0.25">
      <c r="A1568" s="12">
        <v>1551</v>
      </c>
      <c r="B1568" s="10" t="s">
        <v>1015</v>
      </c>
      <c r="C1568" s="11" t="s">
        <v>1127</v>
      </c>
      <c r="D1568" s="9"/>
      <c r="E1568" s="9">
        <v>760</v>
      </c>
      <c r="F1568" s="10" t="s">
        <v>1066</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1.5" hidden="1" x14ac:dyDescent="0.25">
      <c r="A1569" s="12">
        <v>1552</v>
      </c>
      <c r="B1569" s="10" t="s">
        <v>1015</v>
      </c>
      <c r="C1569" s="11" t="s">
        <v>1127</v>
      </c>
      <c r="D1569" s="9"/>
      <c r="E1569" s="9">
        <v>760</v>
      </c>
      <c r="F1569" s="10" t="s">
        <v>1066</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1.5" hidden="1" x14ac:dyDescent="0.25">
      <c r="A1570" s="12">
        <v>1553</v>
      </c>
      <c r="B1570" s="10" t="s">
        <v>1015</v>
      </c>
      <c r="C1570" s="11" t="s">
        <v>1127</v>
      </c>
      <c r="D1570" s="9"/>
      <c r="E1570" s="9">
        <v>760</v>
      </c>
      <c r="F1570" s="10" t="s">
        <v>1066</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1.5" hidden="1" x14ac:dyDescent="0.25">
      <c r="A1571" s="12">
        <v>1554</v>
      </c>
      <c r="B1571" s="10" t="s">
        <v>1015</v>
      </c>
      <c r="C1571" s="11" t="s">
        <v>1127</v>
      </c>
      <c r="D1571" s="9"/>
      <c r="E1571" s="9">
        <v>760</v>
      </c>
      <c r="F1571" s="10" t="s">
        <v>1066</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1.5" hidden="1" x14ac:dyDescent="0.25">
      <c r="A1572" s="12">
        <v>1555</v>
      </c>
      <c r="B1572" s="10" t="s">
        <v>1015</v>
      </c>
      <c r="C1572" s="11" t="s">
        <v>1127</v>
      </c>
      <c r="D1572" s="9"/>
      <c r="E1572" s="9">
        <v>760</v>
      </c>
      <c r="F1572" s="10" t="s">
        <v>1066</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1.5" hidden="1" x14ac:dyDescent="0.25">
      <c r="A1573" s="12">
        <v>1556</v>
      </c>
      <c r="B1573" s="10" t="s">
        <v>1015</v>
      </c>
      <c r="C1573" s="11" t="s">
        <v>1127</v>
      </c>
      <c r="D1573" s="9"/>
      <c r="E1573" s="9">
        <v>760</v>
      </c>
      <c r="F1573" s="10" t="s">
        <v>1066</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1.5" hidden="1" x14ac:dyDescent="0.25">
      <c r="A1574" s="12">
        <v>1557</v>
      </c>
      <c r="B1574" s="10" t="s">
        <v>1015</v>
      </c>
      <c r="C1574" s="11" t="s">
        <v>1127</v>
      </c>
      <c r="D1574" s="9"/>
      <c r="E1574" s="9">
        <v>760</v>
      </c>
      <c r="F1574" s="10" t="s">
        <v>1066</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1.5" hidden="1" x14ac:dyDescent="0.25">
      <c r="A1575" s="12">
        <v>1558</v>
      </c>
      <c r="B1575" s="10" t="s">
        <v>1015</v>
      </c>
      <c r="C1575" s="11" t="s">
        <v>1127</v>
      </c>
      <c r="D1575" s="9"/>
      <c r="E1575" s="9">
        <v>760</v>
      </c>
      <c r="F1575" s="10" t="s">
        <v>1066</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1.5" hidden="1" x14ac:dyDescent="0.25">
      <c r="A1576" s="12">
        <v>1559</v>
      </c>
      <c r="B1576" s="10" t="s">
        <v>1015</v>
      </c>
      <c r="C1576" s="11" t="s">
        <v>1127</v>
      </c>
      <c r="D1576" s="9"/>
      <c r="E1576" s="9">
        <v>760</v>
      </c>
      <c r="F1576" s="10" t="s">
        <v>1066</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1.5" hidden="1" x14ac:dyDescent="0.25">
      <c r="A1577" s="12">
        <v>1560</v>
      </c>
      <c r="B1577" s="10" t="s">
        <v>1015</v>
      </c>
      <c r="C1577" s="11" t="s">
        <v>1127</v>
      </c>
      <c r="D1577" s="9"/>
      <c r="E1577" s="9">
        <v>760</v>
      </c>
      <c r="F1577" s="10" t="s">
        <v>1066</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1.5" hidden="1" x14ac:dyDescent="0.25">
      <c r="A1578" s="12">
        <v>1561</v>
      </c>
      <c r="B1578" s="10" t="s">
        <v>1015</v>
      </c>
      <c r="C1578" s="11" t="s">
        <v>1128</v>
      </c>
      <c r="D1578" s="9"/>
      <c r="E1578" s="9">
        <v>792</v>
      </c>
      <c r="F1578" s="10" t="s">
        <v>1066</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1.5" hidden="1" x14ac:dyDescent="0.25">
      <c r="A1579" s="12">
        <v>1562</v>
      </c>
      <c r="B1579" s="10" t="s">
        <v>1015</v>
      </c>
      <c r="C1579" s="11" t="s">
        <v>1128</v>
      </c>
      <c r="D1579" s="9"/>
      <c r="E1579" s="9">
        <v>792</v>
      </c>
      <c r="F1579" s="10" t="s">
        <v>1066</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1.5" hidden="1" x14ac:dyDescent="0.25">
      <c r="A1580" s="12">
        <v>1563</v>
      </c>
      <c r="B1580" s="10" t="s">
        <v>1015</v>
      </c>
      <c r="C1580" s="11" t="s">
        <v>1128</v>
      </c>
      <c r="D1580" s="9"/>
      <c r="E1580" s="9">
        <v>792</v>
      </c>
      <c r="F1580" s="10" t="s">
        <v>1066</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1.5" hidden="1" x14ac:dyDescent="0.25">
      <c r="A1581" s="12">
        <v>1564</v>
      </c>
      <c r="B1581" s="10" t="s">
        <v>1015</v>
      </c>
      <c r="C1581" s="11" t="s">
        <v>1128</v>
      </c>
      <c r="D1581" s="9"/>
      <c r="E1581" s="9">
        <v>792</v>
      </c>
      <c r="F1581" s="10" t="s">
        <v>1066</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1.5" hidden="1" x14ac:dyDescent="0.25">
      <c r="A1582" s="12">
        <v>1565</v>
      </c>
      <c r="B1582" s="10" t="s">
        <v>1015</v>
      </c>
      <c r="C1582" s="11" t="s">
        <v>1128</v>
      </c>
      <c r="D1582" s="9"/>
      <c r="E1582" s="9">
        <v>792</v>
      </c>
      <c r="F1582" s="10" t="s">
        <v>1066</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1.5" hidden="1" x14ac:dyDescent="0.25">
      <c r="A1583" s="12">
        <v>1566</v>
      </c>
      <c r="B1583" s="10" t="s">
        <v>1015</v>
      </c>
      <c r="C1583" s="11" t="s">
        <v>1128</v>
      </c>
      <c r="D1583" s="9"/>
      <c r="E1583" s="9">
        <v>792</v>
      </c>
      <c r="F1583" s="10" t="s">
        <v>1066</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1.5" hidden="1" x14ac:dyDescent="0.25">
      <c r="A1584" s="12">
        <v>1567</v>
      </c>
      <c r="B1584" s="10" t="s">
        <v>1015</v>
      </c>
      <c r="C1584" s="11" t="s">
        <v>1128</v>
      </c>
      <c r="D1584" s="9"/>
      <c r="E1584" s="9">
        <v>792</v>
      </c>
      <c r="F1584" s="10" t="s">
        <v>1066</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1.5" hidden="1" x14ac:dyDescent="0.25">
      <c r="A1585" s="12">
        <v>1568</v>
      </c>
      <c r="B1585" s="10" t="s">
        <v>1015</v>
      </c>
      <c r="C1585" s="11" t="s">
        <v>1128</v>
      </c>
      <c r="D1585" s="9"/>
      <c r="E1585" s="9">
        <v>792</v>
      </c>
      <c r="F1585" s="10" t="s">
        <v>1066</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1.5" hidden="1" x14ac:dyDescent="0.25">
      <c r="A1586" s="12">
        <v>1569</v>
      </c>
      <c r="B1586" s="10" t="s">
        <v>1015</v>
      </c>
      <c r="C1586" s="11" t="s">
        <v>1128</v>
      </c>
      <c r="D1586" s="9"/>
      <c r="E1586" s="9">
        <v>792</v>
      </c>
      <c r="F1586" s="10" t="s">
        <v>1066</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1.5" hidden="1" x14ac:dyDescent="0.25">
      <c r="A1587" s="12">
        <v>1570</v>
      </c>
      <c r="B1587" s="10" t="s">
        <v>1015</v>
      </c>
      <c r="C1587" s="11" t="s">
        <v>1128</v>
      </c>
      <c r="D1587" s="9"/>
      <c r="E1587" s="9">
        <v>792</v>
      </c>
      <c r="F1587" s="10" t="s">
        <v>1066</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1.5" hidden="1" x14ac:dyDescent="0.25">
      <c r="A1588" s="12">
        <v>1571</v>
      </c>
      <c r="B1588" s="10" t="s">
        <v>1015</v>
      </c>
      <c r="C1588" s="11" t="s">
        <v>1128</v>
      </c>
      <c r="D1588" s="9"/>
      <c r="E1588" s="9">
        <v>792</v>
      </c>
      <c r="F1588" s="10" t="s">
        <v>1066</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1.5" hidden="1" x14ac:dyDescent="0.25">
      <c r="A1589" s="12">
        <v>1572</v>
      </c>
      <c r="B1589" s="10" t="s">
        <v>1015</v>
      </c>
      <c r="C1589" s="11" t="s">
        <v>1128</v>
      </c>
      <c r="D1589" s="9"/>
      <c r="E1589" s="9">
        <v>792</v>
      </c>
      <c r="F1589" s="10" t="s">
        <v>1066</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1.5" hidden="1" x14ac:dyDescent="0.25">
      <c r="A1590" s="12">
        <v>1573</v>
      </c>
      <c r="B1590" s="10" t="s">
        <v>1015</v>
      </c>
      <c r="C1590" s="11" t="s">
        <v>1128</v>
      </c>
      <c r="D1590" s="9"/>
      <c r="E1590" s="9">
        <v>792</v>
      </c>
      <c r="F1590" s="10" t="s">
        <v>1066</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1.5" hidden="1" x14ac:dyDescent="0.25">
      <c r="A1591" s="12">
        <v>1574</v>
      </c>
      <c r="B1591" s="10" t="s">
        <v>1015</v>
      </c>
      <c r="C1591" s="11" t="s">
        <v>1128</v>
      </c>
      <c r="D1591" s="9"/>
      <c r="E1591" s="9">
        <v>792</v>
      </c>
      <c r="F1591" s="10" t="s">
        <v>1066</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1.5" hidden="1" x14ac:dyDescent="0.25">
      <c r="A1592" s="12">
        <v>1575</v>
      </c>
      <c r="B1592" s="10" t="s">
        <v>1015</v>
      </c>
      <c r="C1592" s="11" t="s">
        <v>1128</v>
      </c>
      <c r="D1592" s="9"/>
      <c r="E1592" s="9">
        <v>792</v>
      </c>
      <c r="F1592" s="10" t="s">
        <v>1066</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1.5" hidden="1" x14ac:dyDescent="0.25">
      <c r="A1593" s="12">
        <v>1576</v>
      </c>
      <c r="B1593" s="10" t="s">
        <v>1015</v>
      </c>
      <c r="C1593" s="11" t="s">
        <v>1129</v>
      </c>
      <c r="D1593" s="9"/>
      <c r="E1593" s="9">
        <v>784</v>
      </c>
      <c r="F1593" s="10" t="s">
        <v>1066</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1.5" hidden="1" x14ac:dyDescent="0.25">
      <c r="A1594" s="12">
        <v>1577</v>
      </c>
      <c r="B1594" s="10" t="s">
        <v>1015</v>
      </c>
      <c r="C1594" s="11" t="s">
        <v>1129</v>
      </c>
      <c r="D1594" s="9"/>
      <c r="E1594" s="9">
        <v>784</v>
      </c>
      <c r="F1594" s="10" t="s">
        <v>1066</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1.5" hidden="1" x14ac:dyDescent="0.25">
      <c r="A1595" s="12">
        <v>1578</v>
      </c>
      <c r="B1595" s="10" t="s">
        <v>1015</v>
      </c>
      <c r="C1595" s="11" t="s">
        <v>1129</v>
      </c>
      <c r="D1595" s="9"/>
      <c r="E1595" s="9">
        <v>784</v>
      </c>
      <c r="F1595" s="10" t="s">
        <v>1066</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1.5" hidden="1" x14ac:dyDescent="0.25">
      <c r="A1596" s="12">
        <v>1579</v>
      </c>
      <c r="B1596" s="10" t="s">
        <v>1015</v>
      </c>
      <c r="C1596" s="11" t="s">
        <v>1129</v>
      </c>
      <c r="D1596" s="9"/>
      <c r="E1596" s="9">
        <v>784</v>
      </c>
      <c r="F1596" s="10" t="s">
        <v>1066</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1.5" hidden="1" x14ac:dyDescent="0.25">
      <c r="A1597" s="12">
        <v>1580</v>
      </c>
      <c r="B1597" s="10" t="s">
        <v>1015</v>
      </c>
      <c r="C1597" s="11" t="s">
        <v>1129</v>
      </c>
      <c r="D1597" s="9"/>
      <c r="E1597" s="9">
        <v>784</v>
      </c>
      <c r="F1597" s="10" t="s">
        <v>1066</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1.5" hidden="1" x14ac:dyDescent="0.25">
      <c r="A1598" s="12">
        <v>1581</v>
      </c>
      <c r="B1598" s="10" t="s">
        <v>1015</v>
      </c>
      <c r="C1598" s="11" t="s">
        <v>1129</v>
      </c>
      <c r="D1598" s="9"/>
      <c r="E1598" s="9">
        <v>784</v>
      </c>
      <c r="F1598" s="10" t="s">
        <v>1066</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1.5" hidden="1" x14ac:dyDescent="0.25">
      <c r="A1599" s="12">
        <v>1582</v>
      </c>
      <c r="B1599" s="10" t="s">
        <v>1015</v>
      </c>
      <c r="C1599" s="11" t="s">
        <v>1129</v>
      </c>
      <c r="D1599" s="9"/>
      <c r="E1599" s="9">
        <v>784</v>
      </c>
      <c r="F1599" s="10" t="s">
        <v>1066</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1.5" hidden="1" x14ac:dyDescent="0.25">
      <c r="A1600" s="12">
        <v>1583</v>
      </c>
      <c r="B1600" s="10" t="s">
        <v>1015</v>
      </c>
      <c r="C1600" s="11" t="s">
        <v>1129</v>
      </c>
      <c r="D1600" s="9"/>
      <c r="E1600" s="9">
        <v>784</v>
      </c>
      <c r="F1600" s="10" t="s">
        <v>1066</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1.5" hidden="1" x14ac:dyDescent="0.25">
      <c r="A1601" s="12">
        <v>1584</v>
      </c>
      <c r="B1601" s="10" t="s">
        <v>1015</v>
      </c>
      <c r="C1601" s="11" t="s">
        <v>1129</v>
      </c>
      <c r="D1601" s="9"/>
      <c r="E1601" s="9">
        <v>784</v>
      </c>
      <c r="F1601" s="10" t="s">
        <v>1066</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1.5" hidden="1" x14ac:dyDescent="0.25">
      <c r="A1602" s="12">
        <v>1585</v>
      </c>
      <c r="B1602" s="10" t="s">
        <v>1015</v>
      </c>
      <c r="C1602" s="11" t="s">
        <v>1129</v>
      </c>
      <c r="D1602" s="9"/>
      <c r="E1602" s="9">
        <v>784</v>
      </c>
      <c r="F1602" s="10" t="s">
        <v>1066</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1.5" hidden="1" x14ac:dyDescent="0.25">
      <c r="A1603" s="12">
        <v>1586</v>
      </c>
      <c r="B1603" s="10" t="s">
        <v>1015</v>
      </c>
      <c r="C1603" s="11" t="s">
        <v>1129</v>
      </c>
      <c r="D1603" s="9"/>
      <c r="E1603" s="9">
        <v>784</v>
      </c>
      <c r="F1603" s="10" t="s">
        <v>1066</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1.5" hidden="1" x14ac:dyDescent="0.25">
      <c r="A1604" s="12">
        <v>1587</v>
      </c>
      <c r="B1604" s="10" t="s">
        <v>1015</v>
      </c>
      <c r="C1604" s="11" t="s">
        <v>1129</v>
      </c>
      <c r="D1604" s="9"/>
      <c r="E1604" s="9">
        <v>784</v>
      </c>
      <c r="F1604" s="10" t="s">
        <v>1066</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1.5" hidden="1" x14ac:dyDescent="0.25">
      <c r="A1605" s="12">
        <v>1588</v>
      </c>
      <c r="B1605" s="10" t="s">
        <v>1015</v>
      </c>
      <c r="C1605" s="11" t="s">
        <v>1129</v>
      </c>
      <c r="D1605" s="9"/>
      <c r="E1605" s="9">
        <v>784</v>
      </c>
      <c r="F1605" s="10" t="s">
        <v>1066</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1.5" hidden="1" x14ac:dyDescent="0.25">
      <c r="A1606" s="12">
        <v>1589</v>
      </c>
      <c r="B1606" s="10" t="s">
        <v>1015</v>
      </c>
      <c r="C1606" s="11" t="s">
        <v>1129</v>
      </c>
      <c r="D1606" s="9"/>
      <c r="E1606" s="9">
        <v>784</v>
      </c>
      <c r="F1606" s="10" t="s">
        <v>1066</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1.5" hidden="1" x14ac:dyDescent="0.25">
      <c r="A1607" s="12">
        <v>1590</v>
      </c>
      <c r="B1607" s="10" t="s">
        <v>1015</v>
      </c>
      <c r="C1607" s="11" t="s">
        <v>1129</v>
      </c>
      <c r="D1607" s="9"/>
      <c r="E1607" s="9">
        <v>784</v>
      </c>
      <c r="F1607" s="10" t="s">
        <v>1066</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1.5" hidden="1" x14ac:dyDescent="0.25">
      <c r="A1608" s="12">
        <v>1591</v>
      </c>
      <c r="B1608" s="10" t="s">
        <v>1015</v>
      </c>
      <c r="C1608" s="11" t="s">
        <v>1130</v>
      </c>
      <c r="D1608" s="9"/>
      <c r="E1608" s="9">
        <v>887</v>
      </c>
      <c r="F1608" s="10" t="s">
        <v>1066</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1.5" hidden="1" x14ac:dyDescent="0.25">
      <c r="A1609" s="12">
        <v>1592</v>
      </c>
      <c r="B1609" s="10" t="s">
        <v>1015</v>
      </c>
      <c r="C1609" s="11" t="s">
        <v>1130</v>
      </c>
      <c r="D1609" s="9"/>
      <c r="E1609" s="9">
        <v>887</v>
      </c>
      <c r="F1609" s="10" t="s">
        <v>1066</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1.5" hidden="1" x14ac:dyDescent="0.25">
      <c r="A1610" s="12">
        <v>1593</v>
      </c>
      <c r="B1610" s="10" t="s">
        <v>1015</v>
      </c>
      <c r="C1610" s="11" t="s">
        <v>1130</v>
      </c>
      <c r="D1610" s="9"/>
      <c r="E1610" s="9">
        <v>887</v>
      </c>
      <c r="F1610" s="10" t="s">
        <v>1066</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1.5" hidden="1" x14ac:dyDescent="0.25">
      <c r="A1611" s="12">
        <v>1594</v>
      </c>
      <c r="B1611" s="10" t="s">
        <v>1015</v>
      </c>
      <c r="C1611" s="11" t="s">
        <v>1130</v>
      </c>
      <c r="D1611" s="9"/>
      <c r="E1611" s="9">
        <v>887</v>
      </c>
      <c r="F1611" s="10" t="s">
        <v>1066</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1.5" hidden="1" x14ac:dyDescent="0.25">
      <c r="A1612" s="12">
        <v>1595</v>
      </c>
      <c r="B1612" s="10" t="s">
        <v>1015</v>
      </c>
      <c r="C1612" s="11" t="s">
        <v>1130</v>
      </c>
      <c r="D1612" s="9"/>
      <c r="E1612" s="9">
        <v>887</v>
      </c>
      <c r="F1612" s="10" t="s">
        <v>1066</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1.5" hidden="1" x14ac:dyDescent="0.25">
      <c r="A1613" s="12">
        <v>1596</v>
      </c>
      <c r="B1613" s="10" t="s">
        <v>1015</v>
      </c>
      <c r="C1613" s="11" t="s">
        <v>1130</v>
      </c>
      <c r="D1613" s="9"/>
      <c r="E1613" s="9">
        <v>887</v>
      </c>
      <c r="F1613" s="10" t="s">
        <v>1066</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1.5" hidden="1" x14ac:dyDescent="0.25">
      <c r="A1614" s="12">
        <v>1597</v>
      </c>
      <c r="B1614" s="10" t="s">
        <v>1015</v>
      </c>
      <c r="C1614" s="11" t="s">
        <v>1130</v>
      </c>
      <c r="D1614" s="9"/>
      <c r="E1614" s="9">
        <v>887</v>
      </c>
      <c r="F1614" s="10" t="s">
        <v>1066</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1.5" hidden="1" x14ac:dyDescent="0.25">
      <c r="A1615" s="12">
        <v>1598</v>
      </c>
      <c r="B1615" s="10" t="s">
        <v>1015</v>
      </c>
      <c r="C1615" s="11" t="s">
        <v>1130</v>
      </c>
      <c r="D1615" s="9"/>
      <c r="E1615" s="9">
        <v>887</v>
      </c>
      <c r="F1615" s="10" t="s">
        <v>1066</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1.5" hidden="1" x14ac:dyDescent="0.25">
      <c r="A1616" s="12">
        <v>1599</v>
      </c>
      <c r="B1616" s="10" t="s">
        <v>1015</v>
      </c>
      <c r="C1616" s="11" t="s">
        <v>1130</v>
      </c>
      <c r="D1616" s="9"/>
      <c r="E1616" s="9">
        <v>887</v>
      </c>
      <c r="F1616" s="10" t="s">
        <v>1066</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1.5" hidden="1" x14ac:dyDescent="0.25">
      <c r="A1617" s="12">
        <v>1600</v>
      </c>
      <c r="B1617" s="10" t="s">
        <v>1015</v>
      </c>
      <c r="C1617" s="11" t="s">
        <v>1130</v>
      </c>
      <c r="D1617" s="9"/>
      <c r="E1617" s="9">
        <v>887</v>
      </c>
      <c r="F1617" s="10" t="s">
        <v>1066</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1.5" hidden="1" x14ac:dyDescent="0.25">
      <c r="A1618" s="12">
        <v>1601</v>
      </c>
      <c r="B1618" s="10" t="s">
        <v>1015</v>
      </c>
      <c r="C1618" s="11" t="s">
        <v>1130</v>
      </c>
      <c r="D1618" s="9"/>
      <c r="E1618" s="9">
        <v>887</v>
      </c>
      <c r="F1618" s="10" t="s">
        <v>1066</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1.5" hidden="1" x14ac:dyDescent="0.25">
      <c r="A1619" s="12">
        <v>1602</v>
      </c>
      <c r="B1619" s="10" t="s">
        <v>1015</v>
      </c>
      <c r="C1619" s="11" t="s">
        <v>1130</v>
      </c>
      <c r="D1619" s="9"/>
      <c r="E1619" s="9">
        <v>887</v>
      </c>
      <c r="F1619" s="10" t="s">
        <v>1066</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1.5" hidden="1" x14ac:dyDescent="0.25">
      <c r="A1620" s="12">
        <v>1603</v>
      </c>
      <c r="B1620" s="10" t="s">
        <v>1015</v>
      </c>
      <c r="C1620" s="11" t="s">
        <v>1130</v>
      </c>
      <c r="D1620" s="9"/>
      <c r="E1620" s="9">
        <v>887</v>
      </c>
      <c r="F1620" s="10" t="s">
        <v>1066</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1.5" hidden="1" x14ac:dyDescent="0.25">
      <c r="A1621" s="12">
        <v>1604</v>
      </c>
      <c r="B1621" s="10" t="s">
        <v>1015</v>
      </c>
      <c r="C1621" s="11" t="s">
        <v>1130</v>
      </c>
      <c r="D1621" s="9"/>
      <c r="E1621" s="9">
        <v>887</v>
      </c>
      <c r="F1621" s="10" t="s">
        <v>1066</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1.5" hidden="1" x14ac:dyDescent="0.25">
      <c r="A1622" s="12">
        <v>1605</v>
      </c>
      <c r="B1622" s="10" t="s">
        <v>1015</v>
      </c>
      <c r="C1622" s="11" t="s">
        <v>1130</v>
      </c>
      <c r="D1622" s="9"/>
      <c r="E1622" s="9">
        <v>887</v>
      </c>
      <c r="F1622" s="10" t="s">
        <v>1066</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1.5" hidden="1" x14ac:dyDescent="0.25">
      <c r="A1623" s="28">
        <v>1606</v>
      </c>
      <c r="B1623" s="26" t="s">
        <v>1015</v>
      </c>
      <c r="C1623" s="27" t="s">
        <v>1131</v>
      </c>
      <c r="D1623" s="25"/>
      <c r="E1623" s="25">
        <v>921</v>
      </c>
      <c r="F1623" s="26" t="s">
        <v>1063</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1.5" hidden="1" x14ac:dyDescent="0.25">
      <c r="A1624" s="28">
        <v>1607</v>
      </c>
      <c r="B1624" s="26" t="s">
        <v>1015</v>
      </c>
      <c r="C1624" s="27" t="s">
        <v>1131</v>
      </c>
      <c r="D1624" s="25"/>
      <c r="E1624" s="25">
        <v>921</v>
      </c>
      <c r="F1624" s="26" t="s">
        <v>1063</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1.5" hidden="1" x14ac:dyDescent="0.25">
      <c r="A1625" s="28">
        <v>1608</v>
      </c>
      <c r="B1625" s="26" t="s">
        <v>1015</v>
      </c>
      <c r="C1625" s="27" t="s">
        <v>1131</v>
      </c>
      <c r="D1625" s="25"/>
      <c r="E1625" s="25">
        <v>921</v>
      </c>
      <c r="F1625" s="26" t="s">
        <v>1063</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1.5" hidden="1" x14ac:dyDescent="0.25">
      <c r="A1626" s="28">
        <v>1609</v>
      </c>
      <c r="B1626" s="26" t="s">
        <v>1015</v>
      </c>
      <c r="C1626" s="27" t="s">
        <v>1131</v>
      </c>
      <c r="D1626" s="25"/>
      <c r="E1626" s="25">
        <v>921</v>
      </c>
      <c r="F1626" s="26" t="s">
        <v>1063</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1.5" hidden="1" x14ac:dyDescent="0.25">
      <c r="A1627" s="28">
        <v>1610</v>
      </c>
      <c r="B1627" s="26" t="s">
        <v>1015</v>
      </c>
      <c r="C1627" s="27" t="s">
        <v>1131</v>
      </c>
      <c r="D1627" s="25"/>
      <c r="E1627" s="25">
        <v>921</v>
      </c>
      <c r="F1627" s="26" t="s">
        <v>1063</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1.5" hidden="1" x14ac:dyDescent="0.25">
      <c r="A1628" s="28">
        <v>1611</v>
      </c>
      <c r="B1628" s="26" t="s">
        <v>1015</v>
      </c>
      <c r="C1628" s="27" t="s">
        <v>1131</v>
      </c>
      <c r="D1628" s="25"/>
      <c r="E1628" s="25">
        <v>921</v>
      </c>
      <c r="F1628" s="26" t="s">
        <v>1063</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1.5" hidden="1" x14ac:dyDescent="0.25">
      <c r="A1629" s="28">
        <v>1612</v>
      </c>
      <c r="B1629" s="26" t="s">
        <v>1015</v>
      </c>
      <c r="C1629" s="27" t="s">
        <v>1131</v>
      </c>
      <c r="D1629" s="25"/>
      <c r="E1629" s="25">
        <v>921</v>
      </c>
      <c r="F1629" s="26" t="s">
        <v>1063</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1.5" hidden="1" x14ac:dyDescent="0.25">
      <c r="A1630" s="28">
        <v>1613</v>
      </c>
      <c r="B1630" s="26" t="s">
        <v>1015</v>
      </c>
      <c r="C1630" s="27" t="s">
        <v>1131</v>
      </c>
      <c r="D1630" s="25"/>
      <c r="E1630" s="25">
        <v>921</v>
      </c>
      <c r="F1630" s="26" t="s">
        <v>1063</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1.5" hidden="1" x14ac:dyDescent="0.25">
      <c r="A1631" s="28">
        <v>1614</v>
      </c>
      <c r="B1631" s="26" t="s">
        <v>1015</v>
      </c>
      <c r="C1631" s="27" t="s">
        <v>1131</v>
      </c>
      <c r="D1631" s="25"/>
      <c r="E1631" s="25">
        <v>921</v>
      </c>
      <c r="F1631" s="26" t="s">
        <v>1063</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1.5" hidden="1" x14ac:dyDescent="0.25">
      <c r="A1632" s="28">
        <v>1615</v>
      </c>
      <c r="B1632" s="26" t="s">
        <v>1015</v>
      </c>
      <c r="C1632" s="27" t="s">
        <v>1131</v>
      </c>
      <c r="D1632" s="25"/>
      <c r="E1632" s="25">
        <v>921</v>
      </c>
      <c r="F1632" s="26" t="s">
        <v>1063</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1.5" hidden="1" x14ac:dyDescent="0.25">
      <c r="A1633" s="28">
        <v>1616</v>
      </c>
      <c r="B1633" s="26" t="s">
        <v>1015</v>
      </c>
      <c r="C1633" s="27" t="s">
        <v>1131</v>
      </c>
      <c r="D1633" s="25"/>
      <c r="E1633" s="25">
        <v>921</v>
      </c>
      <c r="F1633" s="26" t="s">
        <v>1063</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1.5" hidden="1" x14ac:dyDescent="0.25">
      <c r="A1634" s="28">
        <v>1617</v>
      </c>
      <c r="B1634" s="26" t="s">
        <v>1015</v>
      </c>
      <c r="C1634" s="27" t="s">
        <v>1131</v>
      </c>
      <c r="D1634" s="25"/>
      <c r="E1634" s="25">
        <v>921</v>
      </c>
      <c r="F1634" s="26" t="s">
        <v>1063</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1.5" hidden="1" x14ac:dyDescent="0.25">
      <c r="A1635" s="28">
        <v>1618</v>
      </c>
      <c r="B1635" s="26" t="s">
        <v>1015</v>
      </c>
      <c r="C1635" s="27" t="s">
        <v>1131</v>
      </c>
      <c r="D1635" s="25"/>
      <c r="E1635" s="25">
        <v>921</v>
      </c>
      <c r="F1635" s="26" t="s">
        <v>1063</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1.5" hidden="1" x14ac:dyDescent="0.25">
      <c r="A1636" s="28">
        <v>1619</v>
      </c>
      <c r="B1636" s="26" t="s">
        <v>1015</v>
      </c>
      <c r="C1636" s="27" t="s">
        <v>1131</v>
      </c>
      <c r="D1636" s="25"/>
      <c r="E1636" s="25">
        <v>921</v>
      </c>
      <c r="F1636" s="26" t="s">
        <v>1063</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1.5" hidden="1" x14ac:dyDescent="0.25">
      <c r="A1637" s="28">
        <v>1620</v>
      </c>
      <c r="B1637" s="26" t="s">
        <v>1015</v>
      </c>
      <c r="C1637" s="27" t="s">
        <v>1131</v>
      </c>
      <c r="D1637" s="25"/>
      <c r="E1637" s="25">
        <v>921</v>
      </c>
      <c r="F1637" s="26" t="s">
        <v>1063</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1.5" hidden="1" x14ac:dyDescent="0.25">
      <c r="A1638" s="23">
        <v>1621</v>
      </c>
      <c r="B1638" s="21" t="s">
        <v>1015</v>
      </c>
      <c r="C1638" s="29" t="s">
        <v>1132</v>
      </c>
      <c r="D1638" s="20"/>
      <c r="E1638" s="20">
        <v>5500</v>
      </c>
      <c r="F1638" s="21" t="s">
        <v>1065</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1.5" hidden="1" x14ac:dyDescent="0.25">
      <c r="A1639" s="23">
        <v>1622</v>
      </c>
      <c r="B1639" s="21" t="s">
        <v>1015</v>
      </c>
      <c r="C1639" s="29" t="s">
        <v>1132</v>
      </c>
      <c r="D1639" s="20"/>
      <c r="E1639" s="20">
        <v>5500</v>
      </c>
      <c r="F1639" s="21" t="s">
        <v>1065</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1.5" hidden="1" x14ac:dyDescent="0.25">
      <c r="A1640" s="23">
        <v>1623</v>
      </c>
      <c r="B1640" s="21" t="s">
        <v>1015</v>
      </c>
      <c r="C1640" s="29" t="s">
        <v>1132</v>
      </c>
      <c r="D1640" s="20"/>
      <c r="E1640" s="20">
        <v>5500</v>
      </c>
      <c r="F1640" s="21" t="s">
        <v>1065</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1.5" hidden="1" x14ac:dyDescent="0.25">
      <c r="A1641" s="23">
        <v>1624</v>
      </c>
      <c r="B1641" s="21" t="s">
        <v>1015</v>
      </c>
      <c r="C1641" s="29" t="s">
        <v>1132</v>
      </c>
      <c r="D1641" s="20"/>
      <c r="E1641" s="20">
        <v>5500</v>
      </c>
      <c r="F1641" s="21" t="s">
        <v>1065</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1.5" hidden="1" x14ac:dyDescent="0.25">
      <c r="A1642" s="23">
        <v>1625</v>
      </c>
      <c r="B1642" s="21" t="s">
        <v>1015</v>
      </c>
      <c r="C1642" s="29" t="s">
        <v>1132</v>
      </c>
      <c r="D1642" s="20"/>
      <c r="E1642" s="20">
        <v>5500</v>
      </c>
      <c r="F1642" s="21" t="s">
        <v>1065</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1.5" hidden="1" x14ac:dyDescent="0.25">
      <c r="A1643" s="23">
        <v>1626</v>
      </c>
      <c r="B1643" s="21" t="s">
        <v>1015</v>
      </c>
      <c r="C1643" s="29" t="s">
        <v>1132</v>
      </c>
      <c r="D1643" s="20"/>
      <c r="E1643" s="20">
        <v>5500</v>
      </c>
      <c r="F1643" s="21" t="s">
        <v>1065</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1.5" hidden="1" x14ac:dyDescent="0.25">
      <c r="A1644" s="23">
        <v>1627</v>
      </c>
      <c r="B1644" s="21" t="s">
        <v>1015</v>
      </c>
      <c r="C1644" s="29" t="s">
        <v>1132</v>
      </c>
      <c r="D1644" s="20"/>
      <c r="E1644" s="20">
        <v>5500</v>
      </c>
      <c r="F1644" s="21" t="s">
        <v>1065</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1.5" hidden="1" x14ac:dyDescent="0.25">
      <c r="A1645" s="23">
        <v>1628</v>
      </c>
      <c r="B1645" s="21" t="s">
        <v>1015</v>
      </c>
      <c r="C1645" s="29" t="s">
        <v>1132</v>
      </c>
      <c r="D1645" s="20"/>
      <c r="E1645" s="20">
        <v>5500</v>
      </c>
      <c r="F1645" s="21" t="s">
        <v>1065</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1.5" hidden="1" x14ac:dyDescent="0.25">
      <c r="A1646" s="23">
        <v>1629</v>
      </c>
      <c r="B1646" s="21" t="s">
        <v>1015</v>
      </c>
      <c r="C1646" s="29" t="s">
        <v>1132</v>
      </c>
      <c r="D1646" s="20"/>
      <c r="E1646" s="20">
        <v>5500</v>
      </c>
      <c r="F1646" s="21" t="s">
        <v>1065</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1.5" hidden="1" x14ac:dyDescent="0.25">
      <c r="A1647" s="23">
        <v>1630</v>
      </c>
      <c r="B1647" s="21" t="s">
        <v>1015</v>
      </c>
      <c r="C1647" s="29" t="s">
        <v>1132</v>
      </c>
      <c r="D1647" s="20"/>
      <c r="E1647" s="20">
        <v>5500</v>
      </c>
      <c r="F1647" s="21" t="s">
        <v>1065</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1.5" hidden="1" x14ac:dyDescent="0.25">
      <c r="A1648" s="23">
        <v>1631</v>
      </c>
      <c r="B1648" s="21" t="s">
        <v>1015</v>
      </c>
      <c r="C1648" s="29" t="s">
        <v>1132</v>
      </c>
      <c r="D1648" s="20"/>
      <c r="E1648" s="20">
        <v>5500</v>
      </c>
      <c r="F1648" s="21" t="s">
        <v>1065</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1.5" hidden="1" x14ac:dyDescent="0.25">
      <c r="A1649" s="23">
        <v>1632</v>
      </c>
      <c r="B1649" s="21" t="s">
        <v>1015</v>
      </c>
      <c r="C1649" s="29" t="s">
        <v>1132</v>
      </c>
      <c r="D1649" s="20"/>
      <c r="E1649" s="20">
        <v>5500</v>
      </c>
      <c r="F1649" s="21" t="s">
        <v>1065</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1.5" hidden="1" x14ac:dyDescent="0.25">
      <c r="A1650" s="23">
        <v>1633</v>
      </c>
      <c r="B1650" s="21" t="s">
        <v>1015</v>
      </c>
      <c r="C1650" s="29" t="s">
        <v>1132</v>
      </c>
      <c r="D1650" s="20"/>
      <c r="E1650" s="20">
        <v>5500</v>
      </c>
      <c r="F1650" s="21" t="s">
        <v>1065</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1.5" hidden="1" x14ac:dyDescent="0.25">
      <c r="A1651" s="23">
        <v>1634</v>
      </c>
      <c r="B1651" s="21" t="s">
        <v>1015</v>
      </c>
      <c r="C1651" s="29" t="s">
        <v>1132</v>
      </c>
      <c r="D1651" s="20"/>
      <c r="E1651" s="20">
        <v>5500</v>
      </c>
      <c r="F1651" s="21" t="s">
        <v>1065</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1.5" hidden="1" x14ac:dyDescent="0.25">
      <c r="A1652" s="23">
        <v>1635</v>
      </c>
      <c r="B1652" s="21" t="s">
        <v>1015</v>
      </c>
      <c r="C1652" s="29" t="s">
        <v>1132</v>
      </c>
      <c r="D1652" s="20"/>
      <c r="E1652" s="20">
        <v>5500</v>
      </c>
      <c r="F1652" s="21" t="s">
        <v>1065</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1.5" hidden="1" x14ac:dyDescent="0.25">
      <c r="A1653" s="12">
        <v>1636</v>
      </c>
      <c r="B1653" s="10" t="s">
        <v>1015</v>
      </c>
      <c r="C1653" s="11" t="s">
        <v>1133</v>
      </c>
      <c r="D1653" s="9"/>
      <c r="E1653" s="9">
        <v>398</v>
      </c>
      <c r="F1653" s="10" t="s">
        <v>1066</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1.5" hidden="1" x14ac:dyDescent="0.25">
      <c r="A1654" s="12">
        <v>1637</v>
      </c>
      <c r="B1654" s="10" t="s">
        <v>1015</v>
      </c>
      <c r="C1654" s="11" t="s">
        <v>1133</v>
      </c>
      <c r="D1654" s="9"/>
      <c r="E1654" s="9">
        <v>398</v>
      </c>
      <c r="F1654" s="10" t="s">
        <v>1066</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1.5" hidden="1" x14ac:dyDescent="0.25">
      <c r="A1655" s="12">
        <v>1638</v>
      </c>
      <c r="B1655" s="10" t="s">
        <v>1015</v>
      </c>
      <c r="C1655" s="11" t="s">
        <v>1133</v>
      </c>
      <c r="D1655" s="9"/>
      <c r="E1655" s="9">
        <v>398</v>
      </c>
      <c r="F1655" s="10" t="s">
        <v>1066</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1.5" hidden="1" x14ac:dyDescent="0.25">
      <c r="A1656" s="12">
        <v>1639</v>
      </c>
      <c r="B1656" s="10" t="s">
        <v>1015</v>
      </c>
      <c r="C1656" s="11" t="s">
        <v>1133</v>
      </c>
      <c r="D1656" s="9"/>
      <c r="E1656" s="9">
        <v>398</v>
      </c>
      <c r="F1656" s="10" t="s">
        <v>1066</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1.5" hidden="1" x14ac:dyDescent="0.25">
      <c r="A1657" s="12">
        <v>1640</v>
      </c>
      <c r="B1657" s="10" t="s">
        <v>1015</v>
      </c>
      <c r="C1657" s="11" t="s">
        <v>1133</v>
      </c>
      <c r="D1657" s="9"/>
      <c r="E1657" s="9">
        <v>398</v>
      </c>
      <c r="F1657" s="10" t="s">
        <v>1066</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1.5" hidden="1" x14ac:dyDescent="0.25">
      <c r="A1658" s="12">
        <v>1641</v>
      </c>
      <c r="B1658" s="10" t="s">
        <v>1015</v>
      </c>
      <c r="C1658" s="11" t="s">
        <v>1133</v>
      </c>
      <c r="D1658" s="9"/>
      <c r="E1658" s="9">
        <v>398</v>
      </c>
      <c r="F1658" s="10" t="s">
        <v>1066</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1.5" hidden="1" x14ac:dyDescent="0.25">
      <c r="A1659" s="12">
        <v>1642</v>
      </c>
      <c r="B1659" s="10" t="s">
        <v>1015</v>
      </c>
      <c r="C1659" s="11" t="s">
        <v>1133</v>
      </c>
      <c r="D1659" s="9"/>
      <c r="E1659" s="9">
        <v>398</v>
      </c>
      <c r="F1659" s="10" t="s">
        <v>1066</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1.5" hidden="1" x14ac:dyDescent="0.25">
      <c r="A1660" s="12">
        <v>1643</v>
      </c>
      <c r="B1660" s="10" t="s">
        <v>1015</v>
      </c>
      <c r="C1660" s="11" t="s">
        <v>1133</v>
      </c>
      <c r="D1660" s="9"/>
      <c r="E1660" s="9">
        <v>398</v>
      </c>
      <c r="F1660" s="10" t="s">
        <v>1066</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1.5" hidden="1" x14ac:dyDescent="0.25">
      <c r="A1661" s="12">
        <v>1644</v>
      </c>
      <c r="B1661" s="10" t="s">
        <v>1015</v>
      </c>
      <c r="C1661" s="11" t="s">
        <v>1133</v>
      </c>
      <c r="D1661" s="9"/>
      <c r="E1661" s="9">
        <v>398</v>
      </c>
      <c r="F1661" s="10" t="s">
        <v>1066</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1.5" hidden="1" x14ac:dyDescent="0.25">
      <c r="A1662" s="12">
        <v>1645</v>
      </c>
      <c r="B1662" s="10" t="s">
        <v>1015</v>
      </c>
      <c r="C1662" s="11" t="s">
        <v>1133</v>
      </c>
      <c r="D1662" s="9"/>
      <c r="E1662" s="9">
        <v>398</v>
      </c>
      <c r="F1662" s="10" t="s">
        <v>1066</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1.5" hidden="1" x14ac:dyDescent="0.25">
      <c r="A1663" s="12">
        <v>1646</v>
      </c>
      <c r="B1663" s="10" t="s">
        <v>1015</v>
      </c>
      <c r="C1663" s="11" t="s">
        <v>1133</v>
      </c>
      <c r="D1663" s="9"/>
      <c r="E1663" s="9">
        <v>398</v>
      </c>
      <c r="F1663" s="10" t="s">
        <v>1066</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1.5" hidden="1" x14ac:dyDescent="0.25">
      <c r="A1664" s="12">
        <v>1647</v>
      </c>
      <c r="B1664" s="10" t="s">
        <v>1015</v>
      </c>
      <c r="C1664" s="11" t="s">
        <v>1133</v>
      </c>
      <c r="D1664" s="9"/>
      <c r="E1664" s="9">
        <v>398</v>
      </c>
      <c r="F1664" s="10" t="s">
        <v>1066</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1.5" hidden="1" x14ac:dyDescent="0.25">
      <c r="A1665" s="12">
        <v>1648</v>
      </c>
      <c r="B1665" s="10" t="s">
        <v>1015</v>
      </c>
      <c r="C1665" s="11" t="s">
        <v>1133</v>
      </c>
      <c r="D1665" s="9"/>
      <c r="E1665" s="9">
        <v>398</v>
      </c>
      <c r="F1665" s="10" t="s">
        <v>1066</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1.5" hidden="1" x14ac:dyDescent="0.25">
      <c r="A1666" s="12">
        <v>1649</v>
      </c>
      <c r="B1666" s="10" t="s">
        <v>1015</v>
      </c>
      <c r="C1666" s="11" t="s">
        <v>1133</v>
      </c>
      <c r="D1666" s="9"/>
      <c r="E1666" s="9">
        <v>398</v>
      </c>
      <c r="F1666" s="10" t="s">
        <v>1066</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1.5" hidden="1" x14ac:dyDescent="0.25">
      <c r="A1667" s="12">
        <v>1650</v>
      </c>
      <c r="B1667" s="10" t="s">
        <v>1015</v>
      </c>
      <c r="C1667" s="11" t="s">
        <v>1133</v>
      </c>
      <c r="D1667" s="9"/>
      <c r="E1667" s="9">
        <v>398</v>
      </c>
      <c r="F1667" s="10" t="s">
        <v>1066</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1.5" hidden="1" x14ac:dyDescent="0.25">
      <c r="A1668" s="12">
        <v>1651</v>
      </c>
      <c r="B1668" s="10" t="s">
        <v>1015</v>
      </c>
      <c r="C1668" s="11" t="s">
        <v>1134</v>
      </c>
      <c r="D1668" s="9"/>
      <c r="E1668" s="9">
        <v>417</v>
      </c>
      <c r="F1668" s="10" t="s">
        <v>1066</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1.5" hidden="1" x14ac:dyDescent="0.25">
      <c r="A1669" s="12">
        <v>1652</v>
      </c>
      <c r="B1669" s="10" t="s">
        <v>1015</v>
      </c>
      <c r="C1669" s="11" t="s">
        <v>1134</v>
      </c>
      <c r="D1669" s="9"/>
      <c r="E1669" s="9">
        <v>417</v>
      </c>
      <c r="F1669" s="10" t="s">
        <v>1066</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1.5" hidden="1" x14ac:dyDescent="0.25">
      <c r="A1670" s="12">
        <v>1653</v>
      </c>
      <c r="B1670" s="10" t="s">
        <v>1015</v>
      </c>
      <c r="C1670" s="11" t="s">
        <v>1134</v>
      </c>
      <c r="D1670" s="9"/>
      <c r="E1670" s="9">
        <v>417</v>
      </c>
      <c r="F1670" s="10" t="s">
        <v>1066</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1.5" hidden="1" x14ac:dyDescent="0.25">
      <c r="A1671" s="12">
        <v>1654</v>
      </c>
      <c r="B1671" s="10" t="s">
        <v>1015</v>
      </c>
      <c r="C1671" s="11" t="s">
        <v>1134</v>
      </c>
      <c r="D1671" s="9"/>
      <c r="E1671" s="9">
        <v>417</v>
      </c>
      <c r="F1671" s="10" t="s">
        <v>1066</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1.5" hidden="1" x14ac:dyDescent="0.25">
      <c r="A1672" s="12">
        <v>1655</v>
      </c>
      <c r="B1672" s="10" t="s">
        <v>1015</v>
      </c>
      <c r="C1672" s="11" t="s">
        <v>1134</v>
      </c>
      <c r="D1672" s="9"/>
      <c r="E1672" s="9">
        <v>417</v>
      </c>
      <c r="F1672" s="10" t="s">
        <v>1066</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1.5" hidden="1" x14ac:dyDescent="0.25">
      <c r="A1673" s="12">
        <v>1656</v>
      </c>
      <c r="B1673" s="10" t="s">
        <v>1015</v>
      </c>
      <c r="C1673" s="11" t="s">
        <v>1134</v>
      </c>
      <c r="D1673" s="9"/>
      <c r="E1673" s="9">
        <v>417</v>
      </c>
      <c r="F1673" s="10" t="s">
        <v>1066</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1.5" hidden="1" x14ac:dyDescent="0.25">
      <c r="A1674" s="12">
        <v>1657</v>
      </c>
      <c r="B1674" s="10" t="s">
        <v>1015</v>
      </c>
      <c r="C1674" s="11" t="s">
        <v>1134</v>
      </c>
      <c r="D1674" s="9"/>
      <c r="E1674" s="9">
        <v>417</v>
      </c>
      <c r="F1674" s="10" t="s">
        <v>1066</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1.5" hidden="1" x14ac:dyDescent="0.25">
      <c r="A1675" s="12">
        <v>1658</v>
      </c>
      <c r="B1675" s="10" t="s">
        <v>1015</v>
      </c>
      <c r="C1675" s="11" t="s">
        <v>1134</v>
      </c>
      <c r="D1675" s="9"/>
      <c r="E1675" s="9">
        <v>417</v>
      </c>
      <c r="F1675" s="10" t="s">
        <v>1066</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1.5" hidden="1" x14ac:dyDescent="0.25">
      <c r="A1676" s="12">
        <v>1659</v>
      </c>
      <c r="B1676" s="10" t="s">
        <v>1015</v>
      </c>
      <c r="C1676" s="11" t="s">
        <v>1134</v>
      </c>
      <c r="D1676" s="9"/>
      <c r="E1676" s="9">
        <v>417</v>
      </c>
      <c r="F1676" s="10" t="s">
        <v>1066</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1.5" hidden="1" x14ac:dyDescent="0.25">
      <c r="A1677" s="12">
        <v>1660</v>
      </c>
      <c r="B1677" s="10" t="s">
        <v>1015</v>
      </c>
      <c r="C1677" s="11" t="s">
        <v>1134</v>
      </c>
      <c r="D1677" s="9"/>
      <c r="E1677" s="9">
        <v>417</v>
      </c>
      <c r="F1677" s="10" t="s">
        <v>1066</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1.5" hidden="1" x14ac:dyDescent="0.25">
      <c r="A1678" s="12">
        <v>1661</v>
      </c>
      <c r="B1678" s="10" t="s">
        <v>1015</v>
      </c>
      <c r="C1678" s="11" t="s">
        <v>1134</v>
      </c>
      <c r="D1678" s="9"/>
      <c r="E1678" s="9">
        <v>417</v>
      </c>
      <c r="F1678" s="10" t="s">
        <v>1066</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1.5" hidden="1" x14ac:dyDescent="0.25">
      <c r="A1679" s="12">
        <v>1662</v>
      </c>
      <c r="B1679" s="10" t="s">
        <v>1015</v>
      </c>
      <c r="C1679" s="11" t="s">
        <v>1134</v>
      </c>
      <c r="D1679" s="9"/>
      <c r="E1679" s="9">
        <v>417</v>
      </c>
      <c r="F1679" s="10" t="s">
        <v>1066</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1.5" hidden="1" x14ac:dyDescent="0.25">
      <c r="A1680" s="12">
        <v>1663</v>
      </c>
      <c r="B1680" s="10" t="s">
        <v>1015</v>
      </c>
      <c r="C1680" s="11" t="s">
        <v>1134</v>
      </c>
      <c r="D1680" s="9"/>
      <c r="E1680" s="9">
        <v>417</v>
      </c>
      <c r="F1680" s="10" t="s">
        <v>1066</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1.5" hidden="1" x14ac:dyDescent="0.25">
      <c r="A1681" s="12">
        <v>1664</v>
      </c>
      <c r="B1681" s="10" t="s">
        <v>1015</v>
      </c>
      <c r="C1681" s="11" t="s">
        <v>1134</v>
      </c>
      <c r="D1681" s="9"/>
      <c r="E1681" s="9">
        <v>417</v>
      </c>
      <c r="F1681" s="10" t="s">
        <v>1066</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1.5" hidden="1" x14ac:dyDescent="0.25">
      <c r="A1682" s="12">
        <v>1665</v>
      </c>
      <c r="B1682" s="10" t="s">
        <v>1015</v>
      </c>
      <c r="C1682" s="11" t="s">
        <v>1134</v>
      </c>
      <c r="D1682" s="9"/>
      <c r="E1682" s="9">
        <v>417</v>
      </c>
      <c r="F1682" s="10" t="s">
        <v>1066</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1.5" hidden="1" x14ac:dyDescent="0.25">
      <c r="A1683" s="12">
        <v>1666</v>
      </c>
      <c r="B1683" s="10" t="s">
        <v>1015</v>
      </c>
      <c r="C1683" s="11" t="s">
        <v>1135</v>
      </c>
      <c r="D1683" s="9"/>
      <c r="E1683" s="9">
        <v>762</v>
      </c>
      <c r="F1683" s="10" t="s">
        <v>1066</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1.5" hidden="1" x14ac:dyDescent="0.25">
      <c r="A1684" s="12">
        <v>1667</v>
      </c>
      <c r="B1684" s="10" t="s">
        <v>1015</v>
      </c>
      <c r="C1684" s="11" t="s">
        <v>1135</v>
      </c>
      <c r="D1684" s="9"/>
      <c r="E1684" s="9">
        <v>762</v>
      </c>
      <c r="F1684" s="10" t="s">
        <v>1066</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1.5" hidden="1" x14ac:dyDescent="0.25">
      <c r="A1685" s="12">
        <v>1668</v>
      </c>
      <c r="B1685" s="10" t="s">
        <v>1015</v>
      </c>
      <c r="C1685" s="11" t="s">
        <v>1135</v>
      </c>
      <c r="D1685" s="9"/>
      <c r="E1685" s="9">
        <v>762</v>
      </c>
      <c r="F1685" s="10" t="s">
        <v>1066</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1.5" hidden="1" x14ac:dyDescent="0.25">
      <c r="A1686" s="12">
        <v>1669</v>
      </c>
      <c r="B1686" s="10" t="s">
        <v>1015</v>
      </c>
      <c r="C1686" s="11" t="s">
        <v>1135</v>
      </c>
      <c r="D1686" s="9"/>
      <c r="E1686" s="9">
        <v>762</v>
      </c>
      <c r="F1686" s="10" t="s">
        <v>1066</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1.5" hidden="1" x14ac:dyDescent="0.25">
      <c r="A1687" s="12">
        <v>1670</v>
      </c>
      <c r="B1687" s="10" t="s">
        <v>1015</v>
      </c>
      <c r="C1687" s="11" t="s">
        <v>1135</v>
      </c>
      <c r="D1687" s="9"/>
      <c r="E1687" s="9">
        <v>762</v>
      </c>
      <c r="F1687" s="10" t="s">
        <v>1066</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1.5" hidden="1" x14ac:dyDescent="0.25">
      <c r="A1688" s="12">
        <v>1671</v>
      </c>
      <c r="B1688" s="10" t="s">
        <v>1015</v>
      </c>
      <c r="C1688" s="11" t="s">
        <v>1135</v>
      </c>
      <c r="D1688" s="9"/>
      <c r="E1688" s="9">
        <v>762</v>
      </c>
      <c r="F1688" s="10" t="s">
        <v>1066</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1.5" hidden="1" x14ac:dyDescent="0.25">
      <c r="A1689" s="12">
        <v>1672</v>
      </c>
      <c r="B1689" s="10" t="s">
        <v>1015</v>
      </c>
      <c r="C1689" s="11" t="s">
        <v>1135</v>
      </c>
      <c r="D1689" s="9"/>
      <c r="E1689" s="9">
        <v>762</v>
      </c>
      <c r="F1689" s="10" t="s">
        <v>1066</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1.5" hidden="1" x14ac:dyDescent="0.25">
      <c r="A1690" s="12">
        <v>1673</v>
      </c>
      <c r="B1690" s="10" t="s">
        <v>1015</v>
      </c>
      <c r="C1690" s="11" t="s">
        <v>1135</v>
      </c>
      <c r="D1690" s="9"/>
      <c r="E1690" s="9">
        <v>762</v>
      </c>
      <c r="F1690" s="10" t="s">
        <v>1066</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1.5" hidden="1" x14ac:dyDescent="0.25">
      <c r="A1691" s="12">
        <v>1674</v>
      </c>
      <c r="B1691" s="10" t="s">
        <v>1015</v>
      </c>
      <c r="C1691" s="11" t="s">
        <v>1135</v>
      </c>
      <c r="D1691" s="9"/>
      <c r="E1691" s="9">
        <v>762</v>
      </c>
      <c r="F1691" s="10" t="s">
        <v>1066</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1.5" hidden="1" x14ac:dyDescent="0.25">
      <c r="A1692" s="12">
        <v>1675</v>
      </c>
      <c r="B1692" s="10" t="s">
        <v>1015</v>
      </c>
      <c r="C1692" s="11" t="s">
        <v>1135</v>
      </c>
      <c r="D1692" s="9"/>
      <c r="E1692" s="9">
        <v>762</v>
      </c>
      <c r="F1692" s="10" t="s">
        <v>1066</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1.5" hidden="1" x14ac:dyDescent="0.25">
      <c r="A1693" s="12">
        <v>1676</v>
      </c>
      <c r="B1693" s="10" t="s">
        <v>1015</v>
      </c>
      <c r="C1693" s="11" t="s">
        <v>1135</v>
      </c>
      <c r="D1693" s="9"/>
      <c r="E1693" s="9">
        <v>762</v>
      </c>
      <c r="F1693" s="10" t="s">
        <v>1066</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1.5" hidden="1" x14ac:dyDescent="0.25">
      <c r="A1694" s="12">
        <v>1677</v>
      </c>
      <c r="B1694" s="10" t="s">
        <v>1015</v>
      </c>
      <c r="C1694" s="11" t="s">
        <v>1135</v>
      </c>
      <c r="D1694" s="9"/>
      <c r="E1694" s="9">
        <v>762</v>
      </c>
      <c r="F1694" s="10" t="s">
        <v>1066</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1.5" hidden="1" x14ac:dyDescent="0.25">
      <c r="A1695" s="12">
        <v>1678</v>
      </c>
      <c r="B1695" s="10" t="s">
        <v>1015</v>
      </c>
      <c r="C1695" s="11" t="s">
        <v>1135</v>
      </c>
      <c r="D1695" s="9"/>
      <c r="E1695" s="9">
        <v>762</v>
      </c>
      <c r="F1695" s="10" t="s">
        <v>1066</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1.5" hidden="1" x14ac:dyDescent="0.25">
      <c r="A1696" s="12">
        <v>1679</v>
      </c>
      <c r="B1696" s="10" t="s">
        <v>1015</v>
      </c>
      <c r="C1696" s="11" t="s">
        <v>1135</v>
      </c>
      <c r="D1696" s="9"/>
      <c r="E1696" s="9">
        <v>762</v>
      </c>
      <c r="F1696" s="10" t="s">
        <v>1066</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1.5" hidden="1" x14ac:dyDescent="0.25">
      <c r="A1697" s="12">
        <v>1680</v>
      </c>
      <c r="B1697" s="10" t="s">
        <v>1015</v>
      </c>
      <c r="C1697" s="11" t="s">
        <v>1135</v>
      </c>
      <c r="D1697" s="9"/>
      <c r="E1697" s="9">
        <v>762</v>
      </c>
      <c r="F1697" s="10" t="s">
        <v>1066</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1.5" hidden="1" x14ac:dyDescent="0.25">
      <c r="A1698" s="12">
        <v>1681</v>
      </c>
      <c r="B1698" s="10" t="s">
        <v>1015</v>
      </c>
      <c r="C1698" s="11" t="s">
        <v>1136</v>
      </c>
      <c r="D1698" s="9"/>
      <c r="E1698" s="9">
        <v>795</v>
      </c>
      <c r="F1698" s="10" t="s">
        <v>1066</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1.5" hidden="1" x14ac:dyDescent="0.25">
      <c r="A1699" s="12">
        <v>1682</v>
      </c>
      <c r="B1699" s="10" t="s">
        <v>1015</v>
      </c>
      <c r="C1699" s="11" t="s">
        <v>1136</v>
      </c>
      <c r="D1699" s="9"/>
      <c r="E1699" s="9">
        <v>795</v>
      </c>
      <c r="F1699" s="10" t="s">
        <v>1066</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1.5" hidden="1" x14ac:dyDescent="0.25">
      <c r="A1700" s="12">
        <v>1683</v>
      </c>
      <c r="B1700" s="10" t="s">
        <v>1015</v>
      </c>
      <c r="C1700" s="11" t="s">
        <v>1136</v>
      </c>
      <c r="D1700" s="9"/>
      <c r="E1700" s="9">
        <v>795</v>
      </c>
      <c r="F1700" s="10" t="s">
        <v>1066</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1.5" hidden="1" x14ac:dyDescent="0.25">
      <c r="A1701" s="12">
        <v>1684</v>
      </c>
      <c r="B1701" s="10" t="s">
        <v>1015</v>
      </c>
      <c r="C1701" s="11" t="s">
        <v>1136</v>
      </c>
      <c r="D1701" s="9"/>
      <c r="E1701" s="9">
        <v>795</v>
      </c>
      <c r="F1701" s="10" t="s">
        <v>1066</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1.5" hidden="1" x14ac:dyDescent="0.25">
      <c r="A1702" s="12">
        <v>1685</v>
      </c>
      <c r="B1702" s="10" t="s">
        <v>1015</v>
      </c>
      <c r="C1702" s="11" t="s">
        <v>1136</v>
      </c>
      <c r="D1702" s="9"/>
      <c r="E1702" s="9">
        <v>795</v>
      </c>
      <c r="F1702" s="10" t="s">
        <v>1066</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1.5" hidden="1" x14ac:dyDescent="0.25">
      <c r="A1703" s="12">
        <v>1686</v>
      </c>
      <c r="B1703" s="10" t="s">
        <v>1015</v>
      </c>
      <c r="C1703" s="11" t="s">
        <v>1136</v>
      </c>
      <c r="D1703" s="9"/>
      <c r="E1703" s="9">
        <v>795</v>
      </c>
      <c r="F1703" s="10" t="s">
        <v>1066</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1.5" hidden="1" x14ac:dyDescent="0.25">
      <c r="A1704" s="12">
        <v>1687</v>
      </c>
      <c r="B1704" s="10" t="s">
        <v>1015</v>
      </c>
      <c r="C1704" s="11" t="s">
        <v>1136</v>
      </c>
      <c r="D1704" s="9"/>
      <c r="E1704" s="9">
        <v>795</v>
      </c>
      <c r="F1704" s="10" t="s">
        <v>1066</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1.5" hidden="1" x14ac:dyDescent="0.25">
      <c r="A1705" s="12">
        <v>1688</v>
      </c>
      <c r="B1705" s="10" t="s">
        <v>1015</v>
      </c>
      <c r="C1705" s="11" t="s">
        <v>1136</v>
      </c>
      <c r="D1705" s="9"/>
      <c r="E1705" s="9">
        <v>795</v>
      </c>
      <c r="F1705" s="10" t="s">
        <v>1066</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1.5" hidden="1" x14ac:dyDescent="0.25">
      <c r="A1706" s="12">
        <v>1689</v>
      </c>
      <c r="B1706" s="10" t="s">
        <v>1015</v>
      </c>
      <c r="C1706" s="11" t="s">
        <v>1136</v>
      </c>
      <c r="D1706" s="9"/>
      <c r="E1706" s="9">
        <v>795</v>
      </c>
      <c r="F1706" s="10" t="s">
        <v>1066</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1.5" hidden="1" x14ac:dyDescent="0.25">
      <c r="A1707" s="12">
        <v>1690</v>
      </c>
      <c r="B1707" s="10" t="s">
        <v>1015</v>
      </c>
      <c r="C1707" s="11" t="s">
        <v>1136</v>
      </c>
      <c r="D1707" s="9"/>
      <c r="E1707" s="9">
        <v>795</v>
      </c>
      <c r="F1707" s="10" t="s">
        <v>1066</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1.5" hidden="1" x14ac:dyDescent="0.25">
      <c r="A1708" s="12">
        <v>1691</v>
      </c>
      <c r="B1708" s="10" t="s">
        <v>1015</v>
      </c>
      <c r="C1708" s="11" t="s">
        <v>1136</v>
      </c>
      <c r="D1708" s="9"/>
      <c r="E1708" s="9">
        <v>795</v>
      </c>
      <c r="F1708" s="10" t="s">
        <v>1066</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1.5" hidden="1" x14ac:dyDescent="0.25">
      <c r="A1709" s="12">
        <v>1692</v>
      </c>
      <c r="B1709" s="10" t="s">
        <v>1015</v>
      </c>
      <c r="C1709" s="11" t="s">
        <v>1136</v>
      </c>
      <c r="D1709" s="9"/>
      <c r="E1709" s="9">
        <v>795</v>
      </c>
      <c r="F1709" s="10" t="s">
        <v>1066</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1.5" hidden="1" x14ac:dyDescent="0.25">
      <c r="A1710" s="12">
        <v>1693</v>
      </c>
      <c r="B1710" s="10" t="s">
        <v>1015</v>
      </c>
      <c r="C1710" s="11" t="s">
        <v>1136</v>
      </c>
      <c r="D1710" s="9"/>
      <c r="E1710" s="9">
        <v>795</v>
      </c>
      <c r="F1710" s="10" t="s">
        <v>1066</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1.5" hidden="1" x14ac:dyDescent="0.25">
      <c r="A1711" s="12">
        <v>1694</v>
      </c>
      <c r="B1711" s="10" t="s">
        <v>1015</v>
      </c>
      <c r="C1711" s="11" t="s">
        <v>1136</v>
      </c>
      <c r="D1711" s="9"/>
      <c r="E1711" s="9">
        <v>795</v>
      </c>
      <c r="F1711" s="10" t="s">
        <v>1066</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1.5" hidden="1" x14ac:dyDescent="0.25">
      <c r="A1712" s="12">
        <v>1695</v>
      </c>
      <c r="B1712" s="10" t="s">
        <v>1015</v>
      </c>
      <c r="C1712" s="11" t="s">
        <v>1136</v>
      </c>
      <c r="D1712" s="9"/>
      <c r="E1712" s="9">
        <v>795</v>
      </c>
      <c r="F1712" s="10" t="s">
        <v>1066</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1.5" hidden="1" x14ac:dyDescent="0.25">
      <c r="A1713" s="12">
        <v>1696</v>
      </c>
      <c r="B1713" s="10" t="s">
        <v>1015</v>
      </c>
      <c r="C1713" s="11" t="s">
        <v>1137</v>
      </c>
      <c r="D1713" s="9"/>
      <c r="E1713" s="9">
        <v>860</v>
      </c>
      <c r="F1713" s="10" t="s">
        <v>1066</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1.5" hidden="1" x14ac:dyDescent="0.25">
      <c r="A1714" s="12">
        <v>1697</v>
      </c>
      <c r="B1714" s="10" t="s">
        <v>1015</v>
      </c>
      <c r="C1714" s="11" t="s">
        <v>1137</v>
      </c>
      <c r="D1714" s="9"/>
      <c r="E1714" s="9">
        <v>860</v>
      </c>
      <c r="F1714" s="10" t="s">
        <v>1066</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1.5" hidden="1" x14ac:dyDescent="0.25">
      <c r="A1715" s="12">
        <v>1698</v>
      </c>
      <c r="B1715" s="10" t="s">
        <v>1015</v>
      </c>
      <c r="C1715" s="11" t="s">
        <v>1137</v>
      </c>
      <c r="D1715" s="9"/>
      <c r="E1715" s="9">
        <v>860</v>
      </c>
      <c r="F1715" s="10" t="s">
        <v>1066</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1.5" hidden="1" x14ac:dyDescent="0.25">
      <c r="A1716" s="12">
        <v>1699</v>
      </c>
      <c r="B1716" s="10" t="s">
        <v>1015</v>
      </c>
      <c r="C1716" s="11" t="s">
        <v>1137</v>
      </c>
      <c r="D1716" s="9"/>
      <c r="E1716" s="9">
        <v>860</v>
      </c>
      <c r="F1716" s="10" t="s">
        <v>1066</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1.5" hidden="1" x14ac:dyDescent="0.25">
      <c r="A1717" s="12">
        <v>1700</v>
      </c>
      <c r="B1717" s="10" t="s">
        <v>1015</v>
      </c>
      <c r="C1717" s="11" t="s">
        <v>1137</v>
      </c>
      <c r="D1717" s="9"/>
      <c r="E1717" s="9">
        <v>860</v>
      </c>
      <c r="F1717" s="10" t="s">
        <v>1066</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1.5" hidden="1" x14ac:dyDescent="0.25">
      <c r="A1718" s="12">
        <v>1701</v>
      </c>
      <c r="B1718" s="10" t="s">
        <v>1015</v>
      </c>
      <c r="C1718" s="11" t="s">
        <v>1137</v>
      </c>
      <c r="D1718" s="9"/>
      <c r="E1718" s="9">
        <v>860</v>
      </c>
      <c r="F1718" s="10" t="s">
        <v>1066</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1.5" hidden="1" x14ac:dyDescent="0.25">
      <c r="A1719" s="12">
        <v>1702</v>
      </c>
      <c r="B1719" s="10" t="s">
        <v>1015</v>
      </c>
      <c r="C1719" s="11" t="s">
        <v>1137</v>
      </c>
      <c r="D1719" s="9"/>
      <c r="E1719" s="9">
        <v>860</v>
      </c>
      <c r="F1719" s="10" t="s">
        <v>1066</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1.5" hidden="1" x14ac:dyDescent="0.25">
      <c r="A1720" s="12">
        <v>1703</v>
      </c>
      <c r="B1720" s="10" t="s">
        <v>1015</v>
      </c>
      <c r="C1720" s="11" t="s">
        <v>1137</v>
      </c>
      <c r="D1720" s="9"/>
      <c r="E1720" s="9">
        <v>860</v>
      </c>
      <c r="F1720" s="10" t="s">
        <v>1066</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1.5" hidden="1" x14ac:dyDescent="0.25">
      <c r="A1721" s="12">
        <v>1704</v>
      </c>
      <c r="B1721" s="10" t="s">
        <v>1015</v>
      </c>
      <c r="C1721" s="11" t="s">
        <v>1137</v>
      </c>
      <c r="D1721" s="9"/>
      <c r="E1721" s="9">
        <v>860</v>
      </c>
      <c r="F1721" s="10" t="s">
        <v>1066</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1.5" hidden="1" x14ac:dyDescent="0.25">
      <c r="A1722" s="12">
        <v>1705</v>
      </c>
      <c r="B1722" s="10" t="s">
        <v>1015</v>
      </c>
      <c r="C1722" s="11" t="s">
        <v>1137</v>
      </c>
      <c r="D1722" s="9"/>
      <c r="E1722" s="9">
        <v>860</v>
      </c>
      <c r="F1722" s="10" t="s">
        <v>1066</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1.5" hidden="1" x14ac:dyDescent="0.25">
      <c r="A1723" s="12">
        <v>1706</v>
      </c>
      <c r="B1723" s="10" t="s">
        <v>1015</v>
      </c>
      <c r="C1723" s="11" t="s">
        <v>1137</v>
      </c>
      <c r="D1723" s="9"/>
      <c r="E1723" s="9">
        <v>860</v>
      </c>
      <c r="F1723" s="10" t="s">
        <v>1066</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1.5" hidden="1" x14ac:dyDescent="0.25">
      <c r="A1724" s="12">
        <v>1707</v>
      </c>
      <c r="B1724" s="10" t="s">
        <v>1015</v>
      </c>
      <c r="C1724" s="11" t="s">
        <v>1137</v>
      </c>
      <c r="D1724" s="9"/>
      <c r="E1724" s="9">
        <v>860</v>
      </c>
      <c r="F1724" s="10" t="s">
        <v>1066</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1.5" hidden="1" x14ac:dyDescent="0.25">
      <c r="A1725" s="12">
        <v>1708</v>
      </c>
      <c r="B1725" s="10" t="s">
        <v>1015</v>
      </c>
      <c r="C1725" s="11" t="s">
        <v>1137</v>
      </c>
      <c r="D1725" s="9"/>
      <c r="E1725" s="9">
        <v>860</v>
      </c>
      <c r="F1725" s="10" t="s">
        <v>1066</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1.5" hidden="1" x14ac:dyDescent="0.25">
      <c r="A1726" s="12">
        <v>1709</v>
      </c>
      <c r="B1726" s="10" t="s">
        <v>1015</v>
      </c>
      <c r="C1726" s="11" t="s">
        <v>1137</v>
      </c>
      <c r="D1726" s="9"/>
      <c r="E1726" s="9">
        <v>860</v>
      </c>
      <c r="F1726" s="10" t="s">
        <v>1066</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1.5" hidden="1" x14ac:dyDescent="0.25">
      <c r="A1727" s="12">
        <v>1710</v>
      </c>
      <c r="B1727" s="10" t="s">
        <v>1015</v>
      </c>
      <c r="C1727" s="11" t="s">
        <v>1137</v>
      </c>
      <c r="D1727" s="9"/>
      <c r="E1727" s="9">
        <v>860</v>
      </c>
      <c r="F1727" s="10" t="s">
        <v>1066</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1.5" hidden="1" x14ac:dyDescent="0.25">
      <c r="A1728" s="23">
        <v>1711</v>
      </c>
      <c r="B1728" s="21" t="s">
        <v>1015</v>
      </c>
      <c r="C1728" s="29" t="s">
        <v>1138</v>
      </c>
      <c r="D1728" s="20"/>
      <c r="E1728" s="20">
        <v>5501</v>
      </c>
      <c r="F1728" s="21" t="s">
        <v>1065</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1.5" hidden="1" x14ac:dyDescent="0.25">
      <c r="A1729" s="23">
        <v>1712</v>
      </c>
      <c r="B1729" s="21" t="s">
        <v>1015</v>
      </c>
      <c r="C1729" s="29" t="s">
        <v>1138</v>
      </c>
      <c r="D1729" s="20"/>
      <c r="E1729" s="20">
        <v>5501</v>
      </c>
      <c r="F1729" s="21" t="s">
        <v>1065</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1.5" hidden="1" x14ac:dyDescent="0.25">
      <c r="A1730" s="23">
        <v>1713</v>
      </c>
      <c r="B1730" s="21" t="s">
        <v>1015</v>
      </c>
      <c r="C1730" s="29" t="s">
        <v>1138</v>
      </c>
      <c r="D1730" s="20"/>
      <c r="E1730" s="20">
        <v>5501</v>
      </c>
      <c r="F1730" s="21" t="s">
        <v>1065</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1.5" hidden="1" x14ac:dyDescent="0.25">
      <c r="A1731" s="23">
        <v>1714</v>
      </c>
      <c r="B1731" s="21" t="s">
        <v>1015</v>
      </c>
      <c r="C1731" s="29" t="s">
        <v>1138</v>
      </c>
      <c r="D1731" s="20"/>
      <c r="E1731" s="20">
        <v>5501</v>
      </c>
      <c r="F1731" s="21" t="s">
        <v>1065</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1.5" hidden="1" x14ac:dyDescent="0.25">
      <c r="A1732" s="23">
        <v>1715</v>
      </c>
      <c r="B1732" s="21" t="s">
        <v>1015</v>
      </c>
      <c r="C1732" s="29" t="s">
        <v>1138</v>
      </c>
      <c r="D1732" s="20"/>
      <c r="E1732" s="20">
        <v>5501</v>
      </c>
      <c r="F1732" s="21" t="s">
        <v>1065</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1.5" hidden="1" x14ac:dyDescent="0.25">
      <c r="A1733" s="23">
        <v>1716</v>
      </c>
      <c r="B1733" s="21" t="s">
        <v>1015</v>
      </c>
      <c r="C1733" s="29" t="s">
        <v>1138</v>
      </c>
      <c r="D1733" s="20"/>
      <c r="E1733" s="20">
        <v>5501</v>
      </c>
      <c r="F1733" s="21" t="s">
        <v>1065</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1.5" hidden="1" x14ac:dyDescent="0.25">
      <c r="A1734" s="23">
        <v>1717</v>
      </c>
      <c r="B1734" s="21" t="s">
        <v>1015</v>
      </c>
      <c r="C1734" s="29" t="s">
        <v>1138</v>
      </c>
      <c r="D1734" s="20"/>
      <c r="E1734" s="20">
        <v>5501</v>
      </c>
      <c r="F1734" s="21" t="s">
        <v>1065</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1.5" hidden="1" x14ac:dyDescent="0.25">
      <c r="A1735" s="23">
        <v>1718</v>
      </c>
      <c r="B1735" s="21" t="s">
        <v>1015</v>
      </c>
      <c r="C1735" s="29" t="s">
        <v>1138</v>
      </c>
      <c r="D1735" s="20"/>
      <c r="E1735" s="20">
        <v>5501</v>
      </c>
      <c r="F1735" s="21" t="s">
        <v>1065</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1.5" hidden="1" x14ac:dyDescent="0.25">
      <c r="A1736" s="23">
        <v>1719</v>
      </c>
      <c r="B1736" s="21" t="s">
        <v>1015</v>
      </c>
      <c r="C1736" s="29" t="s">
        <v>1138</v>
      </c>
      <c r="D1736" s="20"/>
      <c r="E1736" s="20">
        <v>5501</v>
      </c>
      <c r="F1736" s="21" t="s">
        <v>1065</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1.5" hidden="1" x14ac:dyDescent="0.25">
      <c r="A1737" s="23">
        <v>1720</v>
      </c>
      <c r="B1737" s="21" t="s">
        <v>1015</v>
      </c>
      <c r="C1737" s="29" t="s">
        <v>1138</v>
      </c>
      <c r="D1737" s="20"/>
      <c r="E1737" s="20">
        <v>5501</v>
      </c>
      <c r="F1737" s="21" t="s">
        <v>1065</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1.5" hidden="1" x14ac:dyDescent="0.25">
      <c r="A1738" s="23">
        <v>1721</v>
      </c>
      <c r="B1738" s="21" t="s">
        <v>1015</v>
      </c>
      <c r="C1738" s="29" t="s">
        <v>1138</v>
      </c>
      <c r="D1738" s="20"/>
      <c r="E1738" s="20">
        <v>5501</v>
      </c>
      <c r="F1738" s="21" t="s">
        <v>1065</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1.5" hidden="1" x14ac:dyDescent="0.25">
      <c r="A1739" s="23">
        <v>1722</v>
      </c>
      <c r="B1739" s="21" t="s">
        <v>1015</v>
      </c>
      <c r="C1739" s="29" t="s">
        <v>1138</v>
      </c>
      <c r="D1739" s="20"/>
      <c r="E1739" s="20">
        <v>5501</v>
      </c>
      <c r="F1739" s="21" t="s">
        <v>1065</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1.5" hidden="1" x14ac:dyDescent="0.25">
      <c r="A1740" s="23">
        <v>1723</v>
      </c>
      <c r="B1740" s="21" t="s">
        <v>1015</v>
      </c>
      <c r="C1740" s="29" t="s">
        <v>1138</v>
      </c>
      <c r="D1740" s="20"/>
      <c r="E1740" s="20">
        <v>5501</v>
      </c>
      <c r="F1740" s="21" t="s">
        <v>1065</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1.5" hidden="1" x14ac:dyDescent="0.25">
      <c r="A1741" s="23">
        <v>1724</v>
      </c>
      <c r="B1741" s="21" t="s">
        <v>1015</v>
      </c>
      <c r="C1741" s="29" t="s">
        <v>1138</v>
      </c>
      <c r="D1741" s="20"/>
      <c r="E1741" s="20">
        <v>5501</v>
      </c>
      <c r="F1741" s="21" t="s">
        <v>1065</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1.5" hidden="1" x14ac:dyDescent="0.25">
      <c r="A1742" s="23">
        <v>1725</v>
      </c>
      <c r="B1742" s="21" t="s">
        <v>1015</v>
      </c>
      <c r="C1742" s="29" t="s">
        <v>1138</v>
      </c>
      <c r="D1742" s="20"/>
      <c r="E1742" s="20">
        <v>5501</v>
      </c>
      <c r="F1742" s="21" t="s">
        <v>1065</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1.5" hidden="1" x14ac:dyDescent="0.25">
      <c r="A1743" s="12">
        <v>1726</v>
      </c>
      <c r="B1743" s="10" t="s">
        <v>1015</v>
      </c>
      <c r="C1743" s="11" t="s">
        <v>1139</v>
      </c>
      <c r="D1743" s="9"/>
      <c r="E1743" s="9">
        <v>4</v>
      </c>
      <c r="F1743" s="10" t="s">
        <v>1066</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1.5" hidden="1" x14ac:dyDescent="0.25">
      <c r="A1744" s="12">
        <v>1727</v>
      </c>
      <c r="B1744" s="10" t="s">
        <v>1015</v>
      </c>
      <c r="C1744" s="11" t="s">
        <v>1139</v>
      </c>
      <c r="D1744" s="9"/>
      <c r="E1744" s="9">
        <v>4</v>
      </c>
      <c r="F1744" s="10" t="s">
        <v>1066</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1.5" hidden="1" x14ac:dyDescent="0.25">
      <c r="A1745" s="12">
        <v>1728</v>
      </c>
      <c r="B1745" s="10" t="s">
        <v>1015</v>
      </c>
      <c r="C1745" s="11" t="s">
        <v>1139</v>
      </c>
      <c r="D1745" s="9"/>
      <c r="E1745" s="9">
        <v>4</v>
      </c>
      <c r="F1745" s="10" t="s">
        <v>1066</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1.5" hidden="1" x14ac:dyDescent="0.25">
      <c r="A1746" s="12">
        <v>1729</v>
      </c>
      <c r="B1746" s="10" t="s">
        <v>1015</v>
      </c>
      <c r="C1746" s="11" t="s">
        <v>1139</v>
      </c>
      <c r="D1746" s="9"/>
      <c r="E1746" s="9">
        <v>4</v>
      </c>
      <c r="F1746" s="10" t="s">
        <v>1066</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1.5" hidden="1" x14ac:dyDescent="0.25">
      <c r="A1747" s="12">
        <v>1730</v>
      </c>
      <c r="B1747" s="10" t="s">
        <v>1015</v>
      </c>
      <c r="C1747" s="11" t="s">
        <v>1139</v>
      </c>
      <c r="D1747" s="9"/>
      <c r="E1747" s="9">
        <v>4</v>
      </c>
      <c r="F1747" s="10" t="s">
        <v>1066</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1.5" hidden="1" x14ac:dyDescent="0.25">
      <c r="A1748" s="12">
        <v>1731</v>
      </c>
      <c r="B1748" s="10" t="s">
        <v>1015</v>
      </c>
      <c r="C1748" s="11" t="s">
        <v>1139</v>
      </c>
      <c r="D1748" s="9"/>
      <c r="E1748" s="9">
        <v>4</v>
      </c>
      <c r="F1748" s="10" t="s">
        <v>1066</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1.5" hidden="1" x14ac:dyDescent="0.25">
      <c r="A1749" s="12">
        <v>1732</v>
      </c>
      <c r="B1749" s="10" t="s">
        <v>1015</v>
      </c>
      <c r="C1749" s="11" t="s">
        <v>1139</v>
      </c>
      <c r="D1749" s="9"/>
      <c r="E1749" s="9">
        <v>4</v>
      </c>
      <c r="F1749" s="10" t="s">
        <v>1066</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1.5" hidden="1" x14ac:dyDescent="0.25">
      <c r="A1750" s="12">
        <v>1733</v>
      </c>
      <c r="B1750" s="10" t="s">
        <v>1015</v>
      </c>
      <c r="C1750" s="11" t="s">
        <v>1139</v>
      </c>
      <c r="D1750" s="9"/>
      <c r="E1750" s="9">
        <v>4</v>
      </c>
      <c r="F1750" s="10" t="s">
        <v>1066</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1.5" hidden="1" x14ac:dyDescent="0.25">
      <c r="A1751" s="12">
        <v>1734</v>
      </c>
      <c r="B1751" s="10" t="s">
        <v>1015</v>
      </c>
      <c r="C1751" s="11" t="s">
        <v>1139</v>
      </c>
      <c r="D1751" s="9"/>
      <c r="E1751" s="9">
        <v>4</v>
      </c>
      <c r="F1751" s="10" t="s">
        <v>1066</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1.5" hidden="1" x14ac:dyDescent="0.25">
      <c r="A1752" s="12">
        <v>1735</v>
      </c>
      <c r="B1752" s="10" t="s">
        <v>1015</v>
      </c>
      <c r="C1752" s="11" t="s">
        <v>1139</v>
      </c>
      <c r="D1752" s="9"/>
      <c r="E1752" s="9">
        <v>4</v>
      </c>
      <c r="F1752" s="10" t="s">
        <v>1066</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1.5" hidden="1" x14ac:dyDescent="0.25">
      <c r="A1753" s="12">
        <v>1736</v>
      </c>
      <c r="B1753" s="10" t="s">
        <v>1015</v>
      </c>
      <c r="C1753" s="11" t="s">
        <v>1139</v>
      </c>
      <c r="D1753" s="9"/>
      <c r="E1753" s="9">
        <v>4</v>
      </c>
      <c r="F1753" s="10" t="s">
        <v>1066</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1.5" hidden="1" x14ac:dyDescent="0.25">
      <c r="A1754" s="12">
        <v>1737</v>
      </c>
      <c r="B1754" s="10" t="s">
        <v>1015</v>
      </c>
      <c r="C1754" s="11" t="s">
        <v>1139</v>
      </c>
      <c r="D1754" s="9"/>
      <c r="E1754" s="9">
        <v>4</v>
      </c>
      <c r="F1754" s="10" t="s">
        <v>1066</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1.5" hidden="1" x14ac:dyDescent="0.25">
      <c r="A1755" s="12">
        <v>1738</v>
      </c>
      <c r="B1755" s="10" t="s">
        <v>1015</v>
      </c>
      <c r="C1755" s="11" t="s">
        <v>1139</v>
      </c>
      <c r="D1755" s="9"/>
      <c r="E1755" s="9">
        <v>4</v>
      </c>
      <c r="F1755" s="10" t="s">
        <v>1066</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1.5" hidden="1" x14ac:dyDescent="0.25">
      <c r="A1756" s="12">
        <v>1739</v>
      </c>
      <c r="B1756" s="10" t="s">
        <v>1015</v>
      </c>
      <c r="C1756" s="11" t="s">
        <v>1139</v>
      </c>
      <c r="D1756" s="9"/>
      <c r="E1756" s="9">
        <v>4</v>
      </c>
      <c r="F1756" s="10" t="s">
        <v>1066</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1.5" hidden="1" x14ac:dyDescent="0.25">
      <c r="A1757" s="12">
        <v>1740</v>
      </c>
      <c r="B1757" s="10" t="s">
        <v>1015</v>
      </c>
      <c r="C1757" s="11" t="s">
        <v>1139</v>
      </c>
      <c r="D1757" s="9"/>
      <c r="E1757" s="9">
        <v>4</v>
      </c>
      <c r="F1757" s="10" t="s">
        <v>1066</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1.5" hidden="1" x14ac:dyDescent="0.25">
      <c r="A1758" s="12">
        <v>1741</v>
      </c>
      <c r="B1758" s="10" t="s">
        <v>1015</v>
      </c>
      <c r="C1758" s="11" t="s">
        <v>1140</v>
      </c>
      <c r="D1758" s="9"/>
      <c r="E1758" s="9">
        <v>50</v>
      </c>
      <c r="F1758" s="10" t="s">
        <v>1066</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1.5" hidden="1" x14ac:dyDescent="0.25">
      <c r="A1759" s="12">
        <v>1742</v>
      </c>
      <c r="B1759" s="10" t="s">
        <v>1015</v>
      </c>
      <c r="C1759" s="11" t="s">
        <v>1140</v>
      </c>
      <c r="D1759" s="9"/>
      <c r="E1759" s="9">
        <v>50</v>
      </c>
      <c r="F1759" s="10" t="s">
        <v>1066</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1.5" hidden="1" x14ac:dyDescent="0.25">
      <c r="A1760" s="12">
        <v>1743</v>
      </c>
      <c r="B1760" s="10" t="s">
        <v>1015</v>
      </c>
      <c r="C1760" s="11" t="s">
        <v>1140</v>
      </c>
      <c r="D1760" s="9"/>
      <c r="E1760" s="9">
        <v>50</v>
      </c>
      <c r="F1760" s="10" t="s">
        <v>1066</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1.5" hidden="1" x14ac:dyDescent="0.25">
      <c r="A1761" s="12">
        <v>1744</v>
      </c>
      <c r="B1761" s="10" t="s">
        <v>1015</v>
      </c>
      <c r="C1761" s="11" t="s">
        <v>1140</v>
      </c>
      <c r="D1761" s="9"/>
      <c r="E1761" s="9">
        <v>50</v>
      </c>
      <c r="F1761" s="10" t="s">
        <v>1066</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1.5" hidden="1" x14ac:dyDescent="0.25">
      <c r="A1762" s="12">
        <v>1745</v>
      </c>
      <c r="B1762" s="10" t="s">
        <v>1015</v>
      </c>
      <c r="C1762" s="11" t="s">
        <v>1140</v>
      </c>
      <c r="D1762" s="9"/>
      <c r="E1762" s="9">
        <v>50</v>
      </c>
      <c r="F1762" s="10" t="s">
        <v>1066</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1.5" hidden="1" x14ac:dyDescent="0.25">
      <c r="A1763" s="12">
        <v>1746</v>
      </c>
      <c r="B1763" s="10" t="s">
        <v>1015</v>
      </c>
      <c r="C1763" s="11" t="s">
        <v>1140</v>
      </c>
      <c r="D1763" s="9"/>
      <c r="E1763" s="9">
        <v>50</v>
      </c>
      <c r="F1763" s="10" t="s">
        <v>1066</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1.5" hidden="1" x14ac:dyDescent="0.25">
      <c r="A1764" s="12">
        <v>1747</v>
      </c>
      <c r="B1764" s="10" t="s">
        <v>1015</v>
      </c>
      <c r="C1764" s="11" t="s">
        <v>1140</v>
      </c>
      <c r="D1764" s="9"/>
      <c r="E1764" s="9">
        <v>50</v>
      </c>
      <c r="F1764" s="10" t="s">
        <v>1066</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1.5" hidden="1" x14ac:dyDescent="0.25">
      <c r="A1765" s="12">
        <v>1748</v>
      </c>
      <c r="B1765" s="10" t="s">
        <v>1015</v>
      </c>
      <c r="C1765" s="11" t="s">
        <v>1140</v>
      </c>
      <c r="D1765" s="9"/>
      <c r="E1765" s="9">
        <v>50</v>
      </c>
      <c r="F1765" s="10" t="s">
        <v>1066</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1.5" hidden="1" x14ac:dyDescent="0.25">
      <c r="A1766" s="12">
        <v>1749</v>
      </c>
      <c r="B1766" s="10" t="s">
        <v>1015</v>
      </c>
      <c r="C1766" s="11" t="s">
        <v>1140</v>
      </c>
      <c r="D1766" s="9"/>
      <c r="E1766" s="9">
        <v>50</v>
      </c>
      <c r="F1766" s="10" t="s">
        <v>1066</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1.5" hidden="1" x14ac:dyDescent="0.25">
      <c r="A1767" s="12">
        <v>1750</v>
      </c>
      <c r="B1767" s="10" t="s">
        <v>1015</v>
      </c>
      <c r="C1767" s="11" t="s">
        <v>1140</v>
      </c>
      <c r="D1767" s="9"/>
      <c r="E1767" s="9">
        <v>50</v>
      </c>
      <c r="F1767" s="10" t="s">
        <v>1066</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1.5" hidden="1" x14ac:dyDescent="0.25">
      <c r="A1768" s="12">
        <v>1751</v>
      </c>
      <c r="B1768" s="10" t="s">
        <v>1015</v>
      </c>
      <c r="C1768" s="11" t="s">
        <v>1140</v>
      </c>
      <c r="D1768" s="9"/>
      <c r="E1768" s="9">
        <v>50</v>
      </c>
      <c r="F1768" s="10" t="s">
        <v>1066</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1.5" hidden="1" x14ac:dyDescent="0.25">
      <c r="A1769" s="12">
        <v>1752</v>
      </c>
      <c r="B1769" s="10" t="s">
        <v>1015</v>
      </c>
      <c r="C1769" s="11" t="s">
        <v>1140</v>
      </c>
      <c r="D1769" s="9"/>
      <c r="E1769" s="9">
        <v>50</v>
      </c>
      <c r="F1769" s="10" t="s">
        <v>1066</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1.5" hidden="1" x14ac:dyDescent="0.25">
      <c r="A1770" s="12">
        <v>1753</v>
      </c>
      <c r="B1770" s="10" t="s">
        <v>1015</v>
      </c>
      <c r="C1770" s="11" t="s">
        <v>1140</v>
      </c>
      <c r="D1770" s="9"/>
      <c r="E1770" s="9">
        <v>50</v>
      </c>
      <c r="F1770" s="10" t="s">
        <v>1066</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1.5" hidden="1" x14ac:dyDescent="0.25">
      <c r="A1771" s="12">
        <v>1754</v>
      </c>
      <c r="B1771" s="10" t="s">
        <v>1015</v>
      </c>
      <c r="C1771" s="11" t="s">
        <v>1140</v>
      </c>
      <c r="D1771" s="9"/>
      <c r="E1771" s="9">
        <v>50</v>
      </c>
      <c r="F1771" s="10" t="s">
        <v>1066</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1.5" hidden="1" x14ac:dyDescent="0.25">
      <c r="A1772" s="12">
        <v>1755</v>
      </c>
      <c r="B1772" s="10" t="s">
        <v>1015</v>
      </c>
      <c r="C1772" s="11" t="s">
        <v>1140</v>
      </c>
      <c r="D1772" s="9"/>
      <c r="E1772" s="9">
        <v>50</v>
      </c>
      <c r="F1772" s="10" t="s">
        <v>1066</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1.5" hidden="1" x14ac:dyDescent="0.25">
      <c r="A1773" s="12">
        <v>1756</v>
      </c>
      <c r="B1773" s="10" t="s">
        <v>1015</v>
      </c>
      <c r="C1773" s="11" t="s">
        <v>1141</v>
      </c>
      <c r="D1773" s="9"/>
      <c r="E1773" s="9">
        <v>64</v>
      </c>
      <c r="F1773" s="10" t="s">
        <v>1066</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1.5" hidden="1" x14ac:dyDescent="0.25">
      <c r="A1774" s="12">
        <v>1757</v>
      </c>
      <c r="B1774" s="10" t="s">
        <v>1015</v>
      </c>
      <c r="C1774" s="11" t="s">
        <v>1141</v>
      </c>
      <c r="D1774" s="9"/>
      <c r="E1774" s="9">
        <v>64</v>
      </c>
      <c r="F1774" s="10" t="s">
        <v>1066</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1.5" hidden="1" x14ac:dyDescent="0.25">
      <c r="A1775" s="12">
        <v>1758</v>
      </c>
      <c r="B1775" s="10" t="s">
        <v>1015</v>
      </c>
      <c r="C1775" s="11" t="s">
        <v>1141</v>
      </c>
      <c r="D1775" s="9"/>
      <c r="E1775" s="9">
        <v>64</v>
      </c>
      <c r="F1775" s="10" t="s">
        <v>1066</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1.5" hidden="1" x14ac:dyDescent="0.25">
      <c r="A1776" s="12">
        <v>1759</v>
      </c>
      <c r="B1776" s="10" t="s">
        <v>1015</v>
      </c>
      <c r="C1776" s="11" t="s">
        <v>1141</v>
      </c>
      <c r="D1776" s="9"/>
      <c r="E1776" s="9">
        <v>64</v>
      </c>
      <c r="F1776" s="10" t="s">
        <v>1066</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1.5" hidden="1" x14ac:dyDescent="0.25">
      <c r="A1777" s="12">
        <v>1760</v>
      </c>
      <c r="B1777" s="10" t="s">
        <v>1015</v>
      </c>
      <c r="C1777" s="11" t="s">
        <v>1141</v>
      </c>
      <c r="D1777" s="9"/>
      <c r="E1777" s="9">
        <v>64</v>
      </c>
      <c r="F1777" s="10" t="s">
        <v>1066</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1.5" hidden="1" x14ac:dyDescent="0.25">
      <c r="A1778" s="12">
        <v>1761</v>
      </c>
      <c r="B1778" s="10" t="s">
        <v>1015</v>
      </c>
      <c r="C1778" s="11" t="s">
        <v>1141</v>
      </c>
      <c r="D1778" s="9"/>
      <c r="E1778" s="9">
        <v>64</v>
      </c>
      <c r="F1778" s="10" t="s">
        <v>1066</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1.5" hidden="1" x14ac:dyDescent="0.25">
      <c r="A1779" s="12">
        <v>1762</v>
      </c>
      <c r="B1779" s="10" t="s">
        <v>1015</v>
      </c>
      <c r="C1779" s="11" t="s">
        <v>1141</v>
      </c>
      <c r="D1779" s="9"/>
      <c r="E1779" s="9">
        <v>64</v>
      </c>
      <c r="F1779" s="10" t="s">
        <v>1066</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1.5" hidden="1" x14ac:dyDescent="0.25">
      <c r="A1780" s="12">
        <v>1763</v>
      </c>
      <c r="B1780" s="10" t="s">
        <v>1015</v>
      </c>
      <c r="C1780" s="11" t="s">
        <v>1141</v>
      </c>
      <c r="D1780" s="9"/>
      <c r="E1780" s="9">
        <v>64</v>
      </c>
      <c r="F1780" s="10" t="s">
        <v>1066</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1.5" hidden="1" x14ac:dyDescent="0.25">
      <c r="A1781" s="12">
        <v>1764</v>
      </c>
      <c r="B1781" s="10" t="s">
        <v>1015</v>
      </c>
      <c r="C1781" s="11" t="s">
        <v>1141</v>
      </c>
      <c r="D1781" s="9"/>
      <c r="E1781" s="9">
        <v>64</v>
      </c>
      <c r="F1781" s="10" t="s">
        <v>1066</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1.5" hidden="1" x14ac:dyDescent="0.25">
      <c r="A1782" s="12">
        <v>1765</v>
      </c>
      <c r="B1782" s="10" t="s">
        <v>1015</v>
      </c>
      <c r="C1782" s="11" t="s">
        <v>1141</v>
      </c>
      <c r="D1782" s="9"/>
      <c r="E1782" s="9">
        <v>64</v>
      </c>
      <c r="F1782" s="10" t="s">
        <v>1066</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1.5" hidden="1" x14ac:dyDescent="0.25">
      <c r="A1783" s="12">
        <v>1766</v>
      </c>
      <c r="B1783" s="10" t="s">
        <v>1015</v>
      </c>
      <c r="C1783" s="11" t="s">
        <v>1141</v>
      </c>
      <c r="D1783" s="9"/>
      <c r="E1783" s="9">
        <v>64</v>
      </c>
      <c r="F1783" s="10" t="s">
        <v>1066</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1.5" hidden="1" x14ac:dyDescent="0.25">
      <c r="A1784" s="12">
        <v>1767</v>
      </c>
      <c r="B1784" s="10" t="s">
        <v>1015</v>
      </c>
      <c r="C1784" s="11" t="s">
        <v>1141</v>
      </c>
      <c r="D1784" s="9"/>
      <c r="E1784" s="9">
        <v>64</v>
      </c>
      <c r="F1784" s="10" t="s">
        <v>1066</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1.5" hidden="1" x14ac:dyDescent="0.25">
      <c r="A1785" s="12">
        <v>1768</v>
      </c>
      <c r="B1785" s="10" t="s">
        <v>1015</v>
      </c>
      <c r="C1785" s="11" t="s">
        <v>1141</v>
      </c>
      <c r="D1785" s="9"/>
      <c r="E1785" s="9">
        <v>64</v>
      </c>
      <c r="F1785" s="10" t="s">
        <v>1066</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1.5" hidden="1" x14ac:dyDescent="0.25">
      <c r="A1786" s="12">
        <v>1769</v>
      </c>
      <c r="B1786" s="10" t="s">
        <v>1015</v>
      </c>
      <c r="C1786" s="11" t="s">
        <v>1141</v>
      </c>
      <c r="D1786" s="9"/>
      <c r="E1786" s="9">
        <v>64</v>
      </c>
      <c r="F1786" s="10" t="s">
        <v>1066</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1.5" hidden="1" x14ac:dyDescent="0.25">
      <c r="A1787" s="12">
        <v>1770</v>
      </c>
      <c r="B1787" s="10" t="s">
        <v>1015</v>
      </c>
      <c r="C1787" s="11" t="s">
        <v>1141</v>
      </c>
      <c r="D1787" s="9"/>
      <c r="E1787" s="9">
        <v>64</v>
      </c>
      <c r="F1787" s="10" t="s">
        <v>1066</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1.5" hidden="1" x14ac:dyDescent="0.25">
      <c r="A1788" s="12">
        <v>1771</v>
      </c>
      <c r="B1788" s="10" t="s">
        <v>1015</v>
      </c>
      <c r="C1788" s="11" t="s">
        <v>1142</v>
      </c>
      <c r="D1788" s="9"/>
      <c r="E1788" s="9">
        <v>356</v>
      </c>
      <c r="F1788" s="10" t="s">
        <v>1066</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1.5" hidden="1" x14ac:dyDescent="0.25">
      <c r="A1789" s="12">
        <v>1772</v>
      </c>
      <c r="B1789" s="10" t="s">
        <v>1015</v>
      </c>
      <c r="C1789" s="11" t="s">
        <v>1142</v>
      </c>
      <c r="D1789" s="9"/>
      <c r="E1789" s="9">
        <v>356</v>
      </c>
      <c r="F1789" s="10" t="s">
        <v>1066</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1.5" hidden="1" x14ac:dyDescent="0.25">
      <c r="A1790" s="12">
        <v>1773</v>
      </c>
      <c r="B1790" s="10" t="s">
        <v>1015</v>
      </c>
      <c r="C1790" s="11" t="s">
        <v>1142</v>
      </c>
      <c r="D1790" s="9"/>
      <c r="E1790" s="9">
        <v>356</v>
      </c>
      <c r="F1790" s="10" t="s">
        <v>1066</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1.5" hidden="1" x14ac:dyDescent="0.25">
      <c r="A1791" s="12">
        <v>1774</v>
      </c>
      <c r="B1791" s="10" t="s">
        <v>1015</v>
      </c>
      <c r="C1791" s="11" t="s">
        <v>1142</v>
      </c>
      <c r="D1791" s="9"/>
      <c r="E1791" s="9">
        <v>356</v>
      </c>
      <c r="F1791" s="10" t="s">
        <v>1066</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1.5" hidden="1" x14ac:dyDescent="0.25">
      <c r="A1792" s="12">
        <v>1775</v>
      </c>
      <c r="B1792" s="10" t="s">
        <v>1015</v>
      </c>
      <c r="C1792" s="11" t="s">
        <v>1142</v>
      </c>
      <c r="D1792" s="9"/>
      <c r="E1792" s="9">
        <v>356</v>
      </c>
      <c r="F1792" s="10" t="s">
        <v>1066</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1.5" hidden="1" x14ac:dyDescent="0.25">
      <c r="A1793" s="12">
        <v>1776</v>
      </c>
      <c r="B1793" s="10" t="s">
        <v>1015</v>
      </c>
      <c r="C1793" s="11" t="s">
        <v>1142</v>
      </c>
      <c r="D1793" s="9"/>
      <c r="E1793" s="9">
        <v>356</v>
      </c>
      <c r="F1793" s="10" t="s">
        <v>1066</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1.5" hidden="1" x14ac:dyDescent="0.25">
      <c r="A1794" s="12">
        <v>1777</v>
      </c>
      <c r="B1794" s="10" t="s">
        <v>1015</v>
      </c>
      <c r="C1794" s="11" t="s">
        <v>1142</v>
      </c>
      <c r="D1794" s="9"/>
      <c r="E1794" s="9">
        <v>356</v>
      </c>
      <c r="F1794" s="10" t="s">
        <v>1066</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1.5" hidden="1" x14ac:dyDescent="0.25">
      <c r="A1795" s="12">
        <v>1778</v>
      </c>
      <c r="B1795" s="10" t="s">
        <v>1015</v>
      </c>
      <c r="C1795" s="11" t="s">
        <v>1142</v>
      </c>
      <c r="D1795" s="9"/>
      <c r="E1795" s="9">
        <v>356</v>
      </c>
      <c r="F1795" s="10" t="s">
        <v>1066</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1.5" hidden="1" x14ac:dyDescent="0.25">
      <c r="A1796" s="12">
        <v>1779</v>
      </c>
      <c r="B1796" s="10" t="s">
        <v>1015</v>
      </c>
      <c r="C1796" s="11" t="s">
        <v>1142</v>
      </c>
      <c r="D1796" s="9"/>
      <c r="E1796" s="9">
        <v>356</v>
      </c>
      <c r="F1796" s="10" t="s">
        <v>1066</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1.5" hidden="1" x14ac:dyDescent="0.25">
      <c r="A1797" s="12">
        <v>1780</v>
      </c>
      <c r="B1797" s="10" t="s">
        <v>1015</v>
      </c>
      <c r="C1797" s="11" t="s">
        <v>1142</v>
      </c>
      <c r="D1797" s="9"/>
      <c r="E1797" s="9">
        <v>356</v>
      </c>
      <c r="F1797" s="10" t="s">
        <v>1066</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1.5" hidden="1" x14ac:dyDescent="0.25">
      <c r="A1798" s="12">
        <v>1781</v>
      </c>
      <c r="B1798" s="10" t="s">
        <v>1015</v>
      </c>
      <c r="C1798" s="11" t="s">
        <v>1142</v>
      </c>
      <c r="D1798" s="9"/>
      <c r="E1798" s="9">
        <v>356</v>
      </c>
      <c r="F1798" s="10" t="s">
        <v>1066</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1.5" hidden="1" x14ac:dyDescent="0.25">
      <c r="A1799" s="12">
        <v>1782</v>
      </c>
      <c r="B1799" s="10" t="s">
        <v>1015</v>
      </c>
      <c r="C1799" s="11" t="s">
        <v>1142</v>
      </c>
      <c r="D1799" s="9"/>
      <c r="E1799" s="9">
        <v>356</v>
      </c>
      <c r="F1799" s="10" t="s">
        <v>1066</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1.5" hidden="1" x14ac:dyDescent="0.25">
      <c r="A1800" s="12">
        <v>1783</v>
      </c>
      <c r="B1800" s="10" t="s">
        <v>1015</v>
      </c>
      <c r="C1800" s="11" t="s">
        <v>1142</v>
      </c>
      <c r="D1800" s="9"/>
      <c r="E1800" s="9">
        <v>356</v>
      </c>
      <c r="F1800" s="10" t="s">
        <v>1066</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1.5" hidden="1" x14ac:dyDescent="0.25">
      <c r="A1801" s="12">
        <v>1784</v>
      </c>
      <c r="B1801" s="10" t="s">
        <v>1015</v>
      </c>
      <c r="C1801" s="11" t="s">
        <v>1142</v>
      </c>
      <c r="D1801" s="9"/>
      <c r="E1801" s="9">
        <v>356</v>
      </c>
      <c r="F1801" s="10" t="s">
        <v>1066</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1.5" hidden="1" x14ac:dyDescent="0.25">
      <c r="A1802" s="12">
        <v>1785</v>
      </c>
      <c r="B1802" s="10" t="s">
        <v>1015</v>
      </c>
      <c r="C1802" s="11" t="s">
        <v>1142</v>
      </c>
      <c r="D1802" s="9"/>
      <c r="E1802" s="9">
        <v>356</v>
      </c>
      <c r="F1802" s="10" t="s">
        <v>1066</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1.5" hidden="1" x14ac:dyDescent="0.25">
      <c r="A1803" s="12">
        <v>1786</v>
      </c>
      <c r="B1803" s="10" t="s">
        <v>1015</v>
      </c>
      <c r="C1803" s="11" t="s">
        <v>1143</v>
      </c>
      <c r="D1803" s="9"/>
      <c r="E1803" s="9">
        <v>364</v>
      </c>
      <c r="F1803" s="10" t="s">
        <v>1066</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1.5" hidden="1" x14ac:dyDescent="0.25">
      <c r="A1804" s="12">
        <v>1787</v>
      </c>
      <c r="B1804" s="10" t="s">
        <v>1015</v>
      </c>
      <c r="C1804" s="11" t="s">
        <v>1143</v>
      </c>
      <c r="D1804" s="9"/>
      <c r="E1804" s="9">
        <v>364</v>
      </c>
      <c r="F1804" s="10" t="s">
        <v>1066</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1.5" hidden="1" x14ac:dyDescent="0.25">
      <c r="A1805" s="12">
        <v>1788</v>
      </c>
      <c r="B1805" s="10" t="s">
        <v>1015</v>
      </c>
      <c r="C1805" s="11" t="s">
        <v>1143</v>
      </c>
      <c r="D1805" s="9"/>
      <c r="E1805" s="9">
        <v>364</v>
      </c>
      <c r="F1805" s="10" t="s">
        <v>1066</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1.5" hidden="1" x14ac:dyDescent="0.25">
      <c r="A1806" s="12">
        <v>1789</v>
      </c>
      <c r="B1806" s="10" t="s">
        <v>1015</v>
      </c>
      <c r="C1806" s="11" t="s">
        <v>1143</v>
      </c>
      <c r="D1806" s="9"/>
      <c r="E1806" s="9">
        <v>364</v>
      </c>
      <c r="F1806" s="10" t="s">
        <v>1066</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1.5" hidden="1" x14ac:dyDescent="0.25">
      <c r="A1807" s="12">
        <v>1790</v>
      </c>
      <c r="B1807" s="10" t="s">
        <v>1015</v>
      </c>
      <c r="C1807" s="11" t="s">
        <v>1143</v>
      </c>
      <c r="D1807" s="9"/>
      <c r="E1807" s="9">
        <v>364</v>
      </c>
      <c r="F1807" s="10" t="s">
        <v>1066</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1.5" hidden="1" x14ac:dyDescent="0.25">
      <c r="A1808" s="12">
        <v>1791</v>
      </c>
      <c r="B1808" s="10" t="s">
        <v>1015</v>
      </c>
      <c r="C1808" s="11" t="s">
        <v>1143</v>
      </c>
      <c r="D1808" s="9"/>
      <c r="E1808" s="9">
        <v>364</v>
      </c>
      <c r="F1808" s="10" t="s">
        <v>1066</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1.5" hidden="1" x14ac:dyDescent="0.25">
      <c r="A1809" s="12">
        <v>1792</v>
      </c>
      <c r="B1809" s="10" t="s">
        <v>1015</v>
      </c>
      <c r="C1809" s="11" t="s">
        <v>1143</v>
      </c>
      <c r="D1809" s="9"/>
      <c r="E1809" s="9">
        <v>364</v>
      </c>
      <c r="F1809" s="10" t="s">
        <v>1066</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1.5" hidden="1" x14ac:dyDescent="0.25">
      <c r="A1810" s="12">
        <v>1793</v>
      </c>
      <c r="B1810" s="10" t="s">
        <v>1015</v>
      </c>
      <c r="C1810" s="11" t="s">
        <v>1143</v>
      </c>
      <c r="D1810" s="9"/>
      <c r="E1810" s="9">
        <v>364</v>
      </c>
      <c r="F1810" s="10" t="s">
        <v>1066</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1.5" hidden="1" x14ac:dyDescent="0.25">
      <c r="A1811" s="12">
        <v>1794</v>
      </c>
      <c r="B1811" s="10" t="s">
        <v>1015</v>
      </c>
      <c r="C1811" s="11" t="s">
        <v>1143</v>
      </c>
      <c r="D1811" s="9"/>
      <c r="E1811" s="9">
        <v>364</v>
      </c>
      <c r="F1811" s="10" t="s">
        <v>1066</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1.5" hidden="1" x14ac:dyDescent="0.25">
      <c r="A1812" s="12">
        <v>1795</v>
      </c>
      <c r="B1812" s="10" t="s">
        <v>1015</v>
      </c>
      <c r="C1812" s="11" t="s">
        <v>1143</v>
      </c>
      <c r="D1812" s="9"/>
      <c r="E1812" s="9">
        <v>364</v>
      </c>
      <c r="F1812" s="10" t="s">
        <v>1066</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1.5" hidden="1" x14ac:dyDescent="0.25">
      <c r="A1813" s="12">
        <v>1796</v>
      </c>
      <c r="B1813" s="10" t="s">
        <v>1015</v>
      </c>
      <c r="C1813" s="11" t="s">
        <v>1143</v>
      </c>
      <c r="D1813" s="9"/>
      <c r="E1813" s="9">
        <v>364</v>
      </c>
      <c r="F1813" s="10" t="s">
        <v>1066</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1.5" hidden="1" x14ac:dyDescent="0.25">
      <c r="A1814" s="12">
        <v>1797</v>
      </c>
      <c r="B1814" s="10" t="s">
        <v>1015</v>
      </c>
      <c r="C1814" s="11" t="s">
        <v>1143</v>
      </c>
      <c r="D1814" s="9"/>
      <c r="E1814" s="9">
        <v>364</v>
      </c>
      <c r="F1814" s="10" t="s">
        <v>1066</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1.5" hidden="1" x14ac:dyDescent="0.25">
      <c r="A1815" s="12">
        <v>1798</v>
      </c>
      <c r="B1815" s="10" t="s">
        <v>1015</v>
      </c>
      <c r="C1815" s="11" t="s">
        <v>1143</v>
      </c>
      <c r="D1815" s="9"/>
      <c r="E1815" s="9">
        <v>364</v>
      </c>
      <c r="F1815" s="10" t="s">
        <v>1066</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1.5" hidden="1" x14ac:dyDescent="0.25">
      <c r="A1816" s="12">
        <v>1799</v>
      </c>
      <c r="B1816" s="10" t="s">
        <v>1015</v>
      </c>
      <c r="C1816" s="11" t="s">
        <v>1143</v>
      </c>
      <c r="D1816" s="9"/>
      <c r="E1816" s="9">
        <v>364</v>
      </c>
      <c r="F1816" s="10" t="s">
        <v>1066</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1.5" hidden="1" x14ac:dyDescent="0.25">
      <c r="A1817" s="12">
        <v>1800</v>
      </c>
      <c r="B1817" s="10" t="s">
        <v>1015</v>
      </c>
      <c r="C1817" s="11" t="s">
        <v>1143</v>
      </c>
      <c r="D1817" s="9"/>
      <c r="E1817" s="9">
        <v>364</v>
      </c>
      <c r="F1817" s="10" t="s">
        <v>1066</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1.5" hidden="1" x14ac:dyDescent="0.25">
      <c r="A1818" s="12">
        <v>1801</v>
      </c>
      <c r="B1818" s="10" t="s">
        <v>1015</v>
      </c>
      <c r="C1818" s="11" t="s">
        <v>1144</v>
      </c>
      <c r="D1818" s="9"/>
      <c r="E1818" s="9">
        <v>462</v>
      </c>
      <c r="F1818" s="10" t="s">
        <v>1066</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1.5" hidden="1" x14ac:dyDescent="0.25">
      <c r="A1819" s="12">
        <v>1802</v>
      </c>
      <c r="B1819" s="10" t="s">
        <v>1015</v>
      </c>
      <c r="C1819" s="11" t="s">
        <v>1144</v>
      </c>
      <c r="D1819" s="9"/>
      <c r="E1819" s="9">
        <v>462</v>
      </c>
      <c r="F1819" s="10" t="s">
        <v>1066</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1.5" hidden="1" x14ac:dyDescent="0.25">
      <c r="A1820" s="12">
        <v>1803</v>
      </c>
      <c r="B1820" s="10" t="s">
        <v>1015</v>
      </c>
      <c r="C1820" s="11" t="s">
        <v>1144</v>
      </c>
      <c r="D1820" s="9"/>
      <c r="E1820" s="9">
        <v>462</v>
      </c>
      <c r="F1820" s="10" t="s">
        <v>1066</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1.5" hidden="1" x14ac:dyDescent="0.25">
      <c r="A1821" s="12">
        <v>1804</v>
      </c>
      <c r="B1821" s="10" t="s">
        <v>1015</v>
      </c>
      <c r="C1821" s="11" t="s">
        <v>1144</v>
      </c>
      <c r="D1821" s="9"/>
      <c r="E1821" s="9">
        <v>462</v>
      </c>
      <c r="F1821" s="10" t="s">
        <v>1066</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1.5" hidden="1" x14ac:dyDescent="0.25">
      <c r="A1822" s="12">
        <v>1805</v>
      </c>
      <c r="B1822" s="10" t="s">
        <v>1015</v>
      </c>
      <c r="C1822" s="11" t="s">
        <v>1144</v>
      </c>
      <c r="D1822" s="9"/>
      <c r="E1822" s="9">
        <v>462</v>
      </c>
      <c r="F1822" s="10" t="s">
        <v>1066</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1.5" hidden="1" x14ac:dyDescent="0.25">
      <c r="A1823" s="12">
        <v>1806</v>
      </c>
      <c r="B1823" s="10" t="s">
        <v>1015</v>
      </c>
      <c r="C1823" s="11" t="s">
        <v>1144</v>
      </c>
      <c r="D1823" s="9"/>
      <c r="E1823" s="9">
        <v>462</v>
      </c>
      <c r="F1823" s="10" t="s">
        <v>1066</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1.5" hidden="1" x14ac:dyDescent="0.25">
      <c r="A1824" s="12">
        <v>1807</v>
      </c>
      <c r="B1824" s="10" t="s">
        <v>1015</v>
      </c>
      <c r="C1824" s="11" t="s">
        <v>1144</v>
      </c>
      <c r="D1824" s="9"/>
      <c r="E1824" s="9">
        <v>462</v>
      </c>
      <c r="F1824" s="10" t="s">
        <v>1066</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1.5" hidden="1" x14ac:dyDescent="0.25">
      <c r="A1825" s="12">
        <v>1808</v>
      </c>
      <c r="B1825" s="10" t="s">
        <v>1015</v>
      </c>
      <c r="C1825" s="11" t="s">
        <v>1144</v>
      </c>
      <c r="D1825" s="9"/>
      <c r="E1825" s="9">
        <v>462</v>
      </c>
      <c r="F1825" s="10" t="s">
        <v>1066</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1.5" hidden="1" x14ac:dyDescent="0.25">
      <c r="A1826" s="12">
        <v>1809</v>
      </c>
      <c r="B1826" s="10" t="s">
        <v>1015</v>
      </c>
      <c r="C1826" s="11" t="s">
        <v>1144</v>
      </c>
      <c r="D1826" s="9"/>
      <c r="E1826" s="9">
        <v>462</v>
      </c>
      <c r="F1826" s="10" t="s">
        <v>1066</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1.5" hidden="1" x14ac:dyDescent="0.25">
      <c r="A1827" s="12">
        <v>1810</v>
      </c>
      <c r="B1827" s="10" t="s">
        <v>1015</v>
      </c>
      <c r="C1827" s="11" t="s">
        <v>1144</v>
      </c>
      <c r="D1827" s="9"/>
      <c r="E1827" s="9">
        <v>462</v>
      </c>
      <c r="F1827" s="10" t="s">
        <v>1066</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1.5" hidden="1" x14ac:dyDescent="0.25">
      <c r="A1828" s="12">
        <v>1811</v>
      </c>
      <c r="B1828" s="10" t="s">
        <v>1015</v>
      </c>
      <c r="C1828" s="11" t="s">
        <v>1144</v>
      </c>
      <c r="D1828" s="9"/>
      <c r="E1828" s="9">
        <v>462</v>
      </c>
      <c r="F1828" s="10" t="s">
        <v>1066</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1.5" hidden="1" x14ac:dyDescent="0.25">
      <c r="A1829" s="12">
        <v>1812</v>
      </c>
      <c r="B1829" s="10" t="s">
        <v>1015</v>
      </c>
      <c r="C1829" s="11" t="s">
        <v>1144</v>
      </c>
      <c r="D1829" s="9"/>
      <c r="E1829" s="9">
        <v>462</v>
      </c>
      <c r="F1829" s="10" t="s">
        <v>1066</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1.5" hidden="1" x14ac:dyDescent="0.25">
      <c r="A1830" s="12">
        <v>1813</v>
      </c>
      <c r="B1830" s="10" t="s">
        <v>1015</v>
      </c>
      <c r="C1830" s="11" t="s">
        <v>1144</v>
      </c>
      <c r="D1830" s="9"/>
      <c r="E1830" s="9">
        <v>462</v>
      </c>
      <c r="F1830" s="10" t="s">
        <v>1066</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1.5" hidden="1" x14ac:dyDescent="0.25">
      <c r="A1831" s="12">
        <v>1814</v>
      </c>
      <c r="B1831" s="10" t="s">
        <v>1015</v>
      </c>
      <c r="C1831" s="11" t="s">
        <v>1144</v>
      </c>
      <c r="D1831" s="9"/>
      <c r="E1831" s="9">
        <v>462</v>
      </c>
      <c r="F1831" s="10" t="s">
        <v>1066</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1.5" hidden="1" x14ac:dyDescent="0.25">
      <c r="A1832" s="12">
        <v>1815</v>
      </c>
      <c r="B1832" s="10" t="s">
        <v>1015</v>
      </c>
      <c r="C1832" s="11" t="s">
        <v>1144</v>
      </c>
      <c r="D1832" s="9"/>
      <c r="E1832" s="9">
        <v>462</v>
      </c>
      <c r="F1832" s="10" t="s">
        <v>1066</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1.5" hidden="1" x14ac:dyDescent="0.25">
      <c r="A1833" s="12">
        <v>1816</v>
      </c>
      <c r="B1833" s="10" t="s">
        <v>1015</v>
      </c>
      <c r="C1833" s="11" t="s">
        <v>1145</v>
      </c>
      <c r="D1833" s="9"/>
      <c r="E1833" s="9">
        <v>524</v>
      </c>
      <c r="F1833" s="10" t="s">
        <v>1066</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1.5" hidden="1" x14ac:dyDescent="0.25">
      <c r="A1834" s="12">
        <v>1817</v>
      </c>
      <c r="B1834" s="10" t="s">
        <v>1015</v>
      </c>
      <c r="C1834" s="11" t="s">
        <v>1145</v>
      </c>
      <c r="D1834" s="9"/>
      <c r="E1834" s="9">
        <v>524</v>
      </c>
      <c r="F1834" s="10" t="s">
        <v>1066</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1.5" hidden="1" x14ac:dyDescent="0.25">
      <c r="A1835" s="12">
        <v>1818</v>
      </c>
      <c r="B1835" s="10" t="s">
        <v>1015</v>
      </c>
      <c r="C1835" s="11" t="s">
        <v>1145</v>
      </c>
      <c r="D1835" s="9"/>
      <c r="E1835" s="9">
        <v>524</v>
      </c>
      <c r="F1835" s="10" t="s">
        <v>1066</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1.5" hidden="1" x14ac:dyDescent="0.25">
      <c r="A1836" s="12">
        <v>1819</v>
      </c>
      <c r="B1836" s="10" t="s">
        <v>1015</v>
      </c>
      <c r="C1836" s="11" t="s">
        <v>1145</v>
      </c>
      <c r="D1836" s="9"/>
      <c r="E1836" s="9">
        <v>524</v>
      </c>
      <c r="F1836" s="10" t="s">
        <v>1066</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1.5" hidden="1" x14ac:dyDescent="0.25">
      <c r="A1837" s="12">
        <v>1820</v>
      </c>
      <c r="B1837" s="10" t="s">
        <v>1015</v>
      </c>
      <c r="C1837" s="11" t="s">
        <v>1145</v>
      </c>
      <c r="D1837" s="9"/>
      <c r="E1837" s="9">
        <v>524</v>
      </c>
      <c r="F1837" s="10" t="s">
        <v>1066</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1.5" hidden="1" x14ac:dyDescent="0.25">
      <c r="A1838" s="12">
        <v>1821</v>
      </c>
      <c r="B1838" s="10" t="s">
        <v>1015</v>
      </c>
      <c r="C1838" s="11" t="s">
        <v>1145</v>
      </c>
      <c r="D1838" s="9"/>
      <c r="E1838" s="9">
        <v>524</v>
      </c>
      <c r="F1838" s="10" t="s">
        <v>1066</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1.5" hidden="1" x14ac:dyDescent="0.25">
      <c r="A1839" s="12">
        <v>1822</v>
      </c>
      <c r="B1839" s="10" t="s">
        <v>1015</v>
      </c>
      <c r="C1839" s="11" t="s">
        <v>1145</v>
      </c>
      <c r="D1839" s="9"/>
      <c r="E1839" s="9">
        <v>524</v>
      </c>
      <c r="F1839" s="10" t="s">
        <v>1066</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1.5" hidden="1" x14ac:dyDescent="0.25">
      <c r="A1840" s="12">
        <v>1823</v>
      </c>
      <c r="B1840" s="10" t="s">
        <v>1015</v>
      </c>
      <c r="C1840" s="11" t="s">
        <v>1145</v>
      </c>
      <c r="D1840" s="9"/>
      <c r="E1840" s="9">
        <v>524</v>
      </c>
      <c r="F1840" s="10" t="s">
        <v>1066</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1.5" hidden="1" x14ac:dyDescent="0.25">
      <c r="A1841" s="12">
        <v>1824</v>
      </c>
      <c r="B1841" s="10" t="s">
        <v>1015</v>
      </c>
      <c r="C1841" s="11" t="s">
        <v>1145</v>
      </c>
      <c r="D1841" s="9"/>
      <c r="E1841" s="9">
        <v>524</v>
      </c>
      <c r="F1841" s="10" t="s">
        <v>1066</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1.5" hidden="1" x14ac:dyDescent="0.25">
      <c r="A1842" s="12">
        <v>1825</v>
      </c>
      <c r="B1842" s="10" t="s">
        <v>1015</v>
      </c>
      <c r="C1842" s="11" t="s">
        <v>1145</v>
      </c>
      <c r="D1842" s="9"/>
      <c r="E1842" s="9">
        <v>524</v>
      </c>
      <c r="F1842" s="10" t="s">
        <v>1066</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1.5" hidden="1" x14ac:dyDescent="0.25">
      <c r="A1843" s="12">
        <v>1826</v>
      </c>
      <c r="B1843" s="10" t="s">
        <v>1015</v>
      </c>
      <c r="C1843" s="11" t="s">
        <v>1145</v>
      </c>
      <c r="D1843" s="9"/>
      <c r="E1843" s="9">
        <v>524</v>
      </c>
      <c r="F1843" s="10" t="s">
        <v>1066</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1.5" hidden="1" x14ac:dyDescent="0.25">
      <c r="A1844" s="12">
        <v>1827</v>
      </c>
      <c r="B1844" s="10" t="s">
        <v>1015</v>
      </c>
      <c r="C1844" s="11" t="s">
        <v>1145</v>
      </c>
      <c r="D1844" s="9"/>
      <c r="E1844" s="9">
        <v>524</v>
      </c>
      <c r="F1844" s="10" t="s">
        <v>1066</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1.5" hidden="1" x14ac:dyDescent="0.25">
      <c r="A1845" s="12">
        <v>1828</v>
      </c>
      <c r="B1845" s="10" t="s">
        <v>1015</v>
      </c>
      <c r="C1845" s="11" t="s">
        <v>1145</v>
      </c>
      <c r="D1845" s="9"/>
      <c r="E1845" s="9">
        <v>524</v>
      </c>
      <c r="F1845" s="10" t="s">
        <v>1066</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1.5" hidden="1" x14ac:dyDescent="0.25">
      <c r="A1846" s="12">
        <v>1829</v>
      </c>
      <c r="B1846" s="10" t="s">
        <v>1015</v>
      </c>
      <c r="C1846" s="11" t="s">
        <v>1145</v>
      </c>
      <c r="D1846" s="9"/>
      <c r="E1846" s="9">
        <v>524</v>
      </c>
      <c r="F1846" s="10" t="s">
        <v>1066</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1.5" hidden="1" x14ac:dyDescent="0.25">
      <c r="A1847" s="12">
        <v>1830</v>
      </c>
      <c r="B1847" s="10" t="s">
        <v>1015</v>
      </c>
      <c r="C1847" s="11" t="s">
        <v>1145</v>
      </c>
      <c r="D1847" s="9"/>
      <c r="E1847" s="9">
        <v>524</v>
      </c>
      <c r="F1847" s="10" t="s">
        <v>1066</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1.5" hidden="1" x14ac:dyDescent="0.25">
      <c r="A1848" s="12">
        <v>1831</v>
      </c>
      <c r="B1848" s="10" t="s">
        <v>1015</v>
      </c>
      <c r="C1848" s="11" t="s">
        <v>1146</v>
      </c>
      <c r="D1848" s="9"/>
      <c r="E1848" s="9">
        <v>586</v>
      </c>
      <c r="F1848" s="10" t="s">
        <v>1066</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1.5" hidden="1" x14ac:dyDescent="0.25">
      <c r="A1849" s="12">
        <v>1832</v>
      </c>
      <c r="B1849" s="10" t="s">
        <v>1015</v>
      </c>
      <c r="C1849" s="11" t="s">
        <v>1146</v>
      </c>
      <c r="D1849" s="9"/>
      <c r="E1849" s="9">
        <v>586</v>
      </c>
      <c r="F1849" s="10" t="s">
        <v>1066</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1.5" hidden="1" x14ac:dyDescent="0.25">
      <c r="A1850" s="12">
        <v>1833</v>
      </c>
      <c r="B1850" s="10" t="s">
        <v>1015</v>
      </c>
      <c r="C1850" s="11" t="s">
        <v>1146</v>
      </c>
      <c r="D1850" s="9"/>
      <c r="E1850" s="9">
        <v>586</v>
      </c>
      <c r="F1850" s="10" t="s">
        <v>1066</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1.5" hidden="1" x14ac:dyDescent="0.25">
      <c r="A1851" s="12">
        <v>1834</v>
      </c>
      <c r="B1851" s="10" t="s">
        <v>1015</v>
      </c>
      <c r="C1851" s="11" t="s">
        <v>1146</v>
      </c>
      <c r="D1851" s="9"/>
      <c r="E1851" s="9">
        <v>586</v>
      </c>
      <c r="F1851" s="10" t="s">
        <v>1066</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1.5" hidden="1" x14ac:dyDescent="0.25">
      <c r="A1852" s="12">
        <v>1835</v>
      </c>
      <c r="B1852" s="10" t="s">
        <v>1015</v>
      </c>
      <c r="C1852" s="11" t="s">
        <v>1146</v>
      </c>
      <c r="D1852" s="9"/>
      <c r="E1852" s="9">
        <v>586</v>
      </c>
      <c r="F1852" s="10" t="s">
        <v>1066</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1.5" hidden="1" x14ac:dyDescent="0.25">
      <c r="A1853" s="12">
        <v>1836</v>
      </c>
      <c r="B1853" s="10" t="s">
        <v>1015</v>
      </c>
      <c r="C1853" s="11" t="s">
        <v>1146</v>
      </c>
      <c r="D1853" s="9"/>
      <c r="E1853" s="9">
        <v>586</v>
      </c>
      <c r="F1853" s="10" t="s">
        <v>1066</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1.5" hidden="1" x14ac:dyDescent="0.25">
      <c r="A1854" s="12">
        <v>1837</v>
      </c>
      <c r="B1854" s="10" t="s">
        <v>1015</v>
      </c>
      <c r="C1854" s="11" t="s">
        <v>1146</v>
      </c>
      <c r="D1854" s="9"/>
      <c r="E1854" s="9">
        <v>586</v>
      </c>
      <c r="F1854" s="10" t="s">
        <v>1066</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1.5" hidden="1" x14ac:dyDescent="0.25">
      <c r="A1855" s="12">
        <v>1838</v>
      </c>
      <c r="B1855" s="10" t="s">
        <v>1015</v>
      </c>
      <c r="C1855" s="11" t="s">
        <v>1146</v>
      </c>
      <c r="D1855" s="9"/>
      <c r="E1855" s="9">
        <v>586</v>
      </c>
      <c r="F1855" s="10" t="s">
        <v>1066</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1.5" hidden="1" x14ac:dyDescent="0.25">
      <c r="A1856" s="12">
        <v>1839</v>
      </c>
      <c r="B1856" s="10" t="s">
        <v>1015</v>
      </c>
      <c r="C1856" s="11" t="s">
        <v>1146</v>
      </c>
      <c r="D1856" s="9"/>
      <c r="E1856" s="9">
        <v>586</v>
      </c>
      <c r="F1856" s="10" t="s">
        <v>1066</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1.5" hidden="1" x14ac:dyDescent="0.25">
      <c r="A1857" s="12">
        <v>1840</v>
      </c>
      <c r="B1857" s="10" t="s">
        <v>1015</v>
      </c>
      <c r="C1857" s="11" t="s">
        <v>1146</v>
      </c>
      <c r="D1857" s="9"/>
      <c r="E1857" s="9">
        <v>586</v>
      </c>
      <c r="F1857" s="10" t="s">
        <v>1066</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1.5" hidden="1" x14ac:dyDescent="0.25">
      <c r="A1858" s="12">
        <v>1841</v>
      </c>
      <c r="B1858" s="10" t="s">
        <v>1015</v>
      </c>
      <c r="C1858" s="11" t="s">
        <v>1146</v>
      </c>
      <c r="D1858" s="9"/>
      <c r="E1858" s="9">
        <v>586</v>
      </c>
      <c r="F1858" s="10" t="s">
        <v>1066</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1.5" hidden="1" x14ac:dyDescent="0.25">
      <c r="A1859" s="12">
        <v>1842</v>
      </c>
      <c r="B1859" s="10" t="s">
        <v>1015</v>
      </c>
      <c r="C1859" s="11" t="s">
        <v>1146</v>
      </c>
      <c r="D1859" s="9"/>
      <c r="E1859" s="9">
        <v>586</v>
      </c>
      <c r="F1859" s="10" t="s">
        <v>1066</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1.5" hidden="1" x14ac:dyDescent="0.25">
      <c r="A1860" s="12">
        <v>1843</v>
      </c>
      <c r="B1860" s="10" t="s">
        <v>1015</v>
      </c>
      <c r="C1860" s="11" t="s">
        <v>1146</v>
      </c>
      <c r="D1860" s="9"/>
      <c r="E1860" s="9">
        <v>586</v>
      </c>
      <c r="F1860" s="10" t="s">
        <v>1066</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1.5" hidden="1" x14ac:dyDescent="0.25">
      <c r="A1861" s="12">
        <v>1844</v>
      </c>
      <c r="B1861" s="10" t="s">
        <v>1015</v>
      </c>
      <c r="C1861" s="11" t="s">
        <v>1146</v>
      </c>
      <c r="D1861" s="9"/>
      <c r="E1861" s="9">
        <v>586</v>
      </c>
      <c r="F1861" s="10" t="s">
        <v>1066</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1.5" hidden="1" x14ac:dyDescent="0.25">
      <c r="A1862" s="12">
        <v>1845</v>
      </c>
      <c r="B1862" s="10" t="s">
        <v>1015</v>
      </c>
      <c r="C1862" s="11" t="s">
        <v>1146</v>
      </c>
      <c r="D1862" s="9"/>
      <c r="E1862" s="9">
        <v>586</v>
      </c>
      <c r="F1862" s="10" t="s">
        <v>1066</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1.5" hidden="1" x14ac:dyDescent="0.25">
      <c r="A1863" s="12">
        <v>1846</v>
      </c>
      <c r="B1863" s="10" t="s">
        <v>1015</v>
      </c>
      <c r="C1863" s="11" t="s">
        <v>1147</v>
      </c>
      <c r="D1863" s="9"/>
      <c r="E1863" s="9">
        <v>144</v>
      </c>
      <c r="F1863" s="10" t="s">
        <v>1066</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1.5" hidden="1" x14ac:dyDescent="0.25">
      <c r="A1864" s="12">
        <v>1847</v>
      </c>
      <c r="B1864" s="10" t="s">
        <v>1015</v>
      </c>
      <c r="C1864" s="11" t="s">
        <v>1147</v>
      </c>
      <c r="D1864" s="9"/>
      <c r="E1864" s="9">
        <v>144</v>
      </c>
      <c r="F1864" s="10" t="s">
        <v>1066</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1.5" hidden="1" x14ac:dyDescent="0.25">
      <c r="A1865" s="12">
        <v>1848</v>
      </c>
      <c r="B1865" s="10" t="s">
        <v>1015</v>
      </c>
      <c r="C1865" s="11" t="s">
        <v>1147</v>
      </c>
      <c r="D1865" s="9"/>
      <c r="E1865" s="9">
        <v>144</v>
      </c>
      <c r="F1865" s="10" t="s">
        <v>1066</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1.5" hidden="1" x14ac:dyDescent="0.25">
      <c r="A1866" s="12">
        <v>1849</v>
      </c>
      <c r="B1866" s="10" t="s">
        <v>1015</v>
      </c>
      <c r="C1866" s="11" t="s">
        <v>1147</v>
      </c>
      <c r="D1866" s="9"/>
      <c r="E1866" s="9">
        <v>144</v>
      </c>
      <c r="F1866" s="10" t="s">
        <v>1066</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1.5" hidden="1" x14ac:dyDescent="0.25">
      <c r="A1867" s="12">
        <v>1850</v>
      </c>
      <c r="B1867" s="10" t="s">
        <v>1015</v>
      </c>
      <c r="C1867" s="11" t="s">
        <v>1147</v>
      </c>
      <c r="D1867" s="9"/>
      <c r="E1867" s="9">
        <v>144</v>
      </c>
      <c r="F1867" s="10" t="s">
        <v>1066</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1.5" hidden="1" x14ac:dyDescent="0.25">
      <c r="A1868" s="12">
        <v>1851</v>
      </c>
      <c r="B1868" s="10" t="s">
        <v>1015</v>
      </c>
      <c r="C1868" s="11" t="s">
        <v>1147</v>
      </c>
      <c r="D1868" s="9"/>
      <c r="E1868" s="9">
        <v>144</v>
      </c>
      <c r="F1868" s="10" t="s">
        <v>1066</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1.5" hidden="1" x14ac:dyDescent="0.25">
      <c r="A1869" s="12">
        <v>1852</v>
      </c>
      <c r="B1869" s="10" t="s">
        <v>1015</v>
      </c>
      <c r="C1869" s="11" t="s">
        <v>1147</v>
      </c>
      <c r="D1869" s="9"/>
      <c r="E1869" s="9">
        <v>144</v>
      </c>
      <c r="F1869" s="10" t="s">
        <v>1066</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1.5" hidden="1" x14ac:dyDescent="0.25">
      <c r="A1870" s="12">
        <v>1853</v>
      </c>
      <c r="B1870" s="10" t="s">
        <v>1015</v>
      </c>
      <c r="C1870" s="11" t="s">
        <v>1147</v>
      </c>
      <c r="D1870" s="9"/>
      <c r="E1870" s="9">
        <v>144</v>
      </c>
      <c r="F1870" s="10" t="s">
        <v>1066</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1.5" hidden="1" x14ac:dyDescent="0.25">
      <c r="A1871" s="12">
        <v>1854</v>
      </c>
      <c r="B1871" s="10" t="s">
        <v>1015</v>
      </c>
      <c r="C1871" s="11" t="s">
        <v>1147</v>
      </c>
      <c r="D1871" s="9"/>
      <c r="E1871" s="9">
        <v>144</v>
      </c>
      <c r="F1871" s="10" t="s">
        <v>1066</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1.5" hidden="1" x14ac:dyDescent="0.25">
      <c r="A1872" s="12">
        <v>1855</v>
      </c>
      <c r="B1872" s="10" t="s">
        <v>1015</v>
      </c>
      <c r="C1872" s="11" t="s">
        <v>1147</v>
      </c>
      <c r="D1872" s="9"/>
      <c r="E1872" s="9">
        <v>144</v>
      </c>
      <c r="F1872" s="10" t="s">
        <v>1066</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1.5" hidden="1" x14ac:dyDescent="0.25">
      <c r="A1873" s="12">
        <v>1856</v>
      </c>
      <c r="B1873" s="10" t="s">
        <v>1015</v>
      </c>
      <c r="C1873" s="11" t="s">
        <v>1147</v>
      </c>
      <c r="D1873" s="9"/>
      <c r="E1873" s="9">
        <v>144</v>
      </c>
      <c r="F1873" s="10" t="s">
        <v>1066</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1.5" hidden="1" x14ac:dyDescent="0.25">
      <c r="A1874" s="12">
        <v>1857</v>
      </c>
      <c r="B1874" s="10" t="s">
        <v>1015</v>
      </c>
      <c r="C1874" s="11" t="s">
        <v>1147</v>
      </c>
      <c r="D1874" s="9"/>
      <c r="E1874" s="9">
        <v>144</v>
      </c>
      <c r="F1874" s="10" t="s">
        <v>1066</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1.5" hidden="1" x14ac:dyDescent="0.25">
      <c r="A1875" s="12">
        <v>1858</v>
      </c>
      <c r="B1875" s="10" t="s">
        <v>1015</v>
      </c>
      <c r="C1875" s="11" t="s">
        <v>1147</v>
      </c>
      <c r="D1875" s="9"/>
      <c r="E1875" s="9">
        <v>144</v>
      </c>
      <c r="F1875" s="10" t="s">
        <v>1066</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1.5" hidden="1" x14ac:dyDescent="0.25">
      <c r="A1876" s="12">
        <v>1859</v>
      </c>
      <c r="B1876" s="10" t="s">
        <v>1015</v>
      </c>
      <c r="C1876" s="11" t="s">
        <v>1147</v>
      </c>
      <c r="D1876" s="9"/>
      <c r="E1876" s="9">
        <v>144</v>
      </c>
      <c r="F1876" s="10" t="s">
        <v>1066</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1.5" hidden="1" x14ac:dyDescent="0.25">
      <c r="A1877" s="12">
        <v>1860</v>
      </c>
      <c r="B1877" s="10" t="s">
        <v>1015</v>
      </c>
      <c r="C1877" s="11" t="s">
        <v>1147</v>
      </c>
      <c r="D1877" s="9"/>
      <c r="E1877" s="9">
        <v>144</v>
      </c>
      <c r="F1877" s="10" t="s">
        <v>1066</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1.5" hidden="1" x14ac:dyDescent="0.25">
      <c r="A1878" s="28">
        <v>1861</v>
      </c>
      <c r="B1878" s="26" t="s">
        <v>1015</v>
      </c>
      <c r="C1878" s="27" t="s">
        <v>1148</v>
      </c>
      <c r="D1878" s="25"/>
      <c r="E1878" s="25">
        <v>1832</v>
      </c>
      <c r="F1878" s="26" t="s">
        <v>1063</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1.5" hidden="1" x14ac:dyDescent="0.25">
      <c r="A1879" s="28">
        <v>1862</v>
      </c>
      <c r="B1879" s="26" t="s">
        <v>1015</v>
      </c>
      <c r="C1879" s="27" t="s">
        <v>1148</v>
      </c>
      <c r="D1879" s="25"/>
      <c r="E1879" s="25">
        <v>1832</v>
      </c>
      <c r="F1879" s="26" t="s">
        <v>1063</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1.5" hidden="1" x14ac:dyDescent="0.25">
      <c r="A1880" s="28">
        <v>1863</v>
      </c>
      <c r="B1880" s="26" t="s">
        <v>1015</v>
      </c>
      <c r="C1880" s="27" t="s">
        <v>1148</v>
      </c>
      <c r="D1880" s="25"/>
      <c r="E1880" s="25">
        <v>1832</v>
      </c>
      <c r="F1880" s="26" t="s">
        <v>1063</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1.5" hidden="1" x14ac:dyDescent="0.25">
      <c r="A1881" s="28">
        <v>1864</v>
      </c>
      <c r="B1881" s="26" t="s">
        <v>1015</v>
      </c>
      <c r="C1881" s="27" t="s">
        <v>1148</v>
      </c>
      <c r="D1881" s="25"/>
      <c r="E1881" s="25">
        <v>1832</v>
      </c>
      <c r="F1881" s="26" t="s">
        <v>1063</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1.5" hidden="1" x14ac:dyDescent="0.25">
      <c r="A1882" s="28">
        <v>1865</v>
      </c>
      <c r="B1882" s="26" t="s">
        <v>1015</v>
      </c>
      <c r="C1882" s="27" t="s">
        <v>1148</v>
      </c>
      <c r="D1882" s="25"/>
      <c r="E1882" s="25">
        <v>1832</v>
      </c>
      <c r="F1882" s="26" t="s">
        <v>1063</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1.5" hidden="1" x14ac:dyDescent="0.25">
      <c r="A1883" s="28">
        <v>1866</v>
      </c>
      <c r="B1883" s="26" t="s">
        <v>1015</v>
      </c>
      <c r="C1883" s="27" t="s">
        <v>1148</v>
      </c>
      <c r="D1883" s="25"/>
      <c r="E1883" s="25">
        <v>1832</v>
      </c>
      <c r="F1883" s="26" t="s">
        <v>1063</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1.5" hidden="1" x14ac:dyDescent="0.25">
      <c r="A1884" s="28">
        <v>1867</v>
      </c>
      <c r="B1884" s="26" t="s">
        <v>1015</v>
      </c>
      <c r="C1884" s="27" t="s">
        <v>1148</v>
      </c>
      <c r="D1884" s="25"/>
      <c r="E1884" s="25">
        <v>1832</v>
      </c>
      <c r="F1884" s="26" t="s">
        <v>1063</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1.5" hidden="1" x14ac:dyDescent="0.25">
      <c r="A1885" s="28">
        <v>1868</v>
      </c>
      <c r="B1885" s="26" t="s">
        <v>1015</v>
      </c>
      <c r="C1885" s="27" t="s">
        <v>1148</v>
      </c>
      <c r="D1885" s="25"/>
      <c r="E1885" s="25">
        <v>1832</v>
      </c>
      <c r="F1885" s="26" t="s">
        <v>1063</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1.5" hidden="1" x14ac:dyDescent="0.25">
      <c r="A1886" s="28">
        <v>1869</v>
      </c>
      <c r="B1886" s="26" t="s">
        <v>1015</v>
      </c>
      <c r="C1886" s="27" t="s">
        <v>1148</v>
      </c>
      <c r="D1886" s="25"/>
      <c r="E1886" s="25">
        <v>1832</v>
      </c>
      <c r="F1886" s="26" t="s">
        <v>1063</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1.5" hidden="1" x14ac:dyDescent="0.25">
      <c r="A1887" s="28">
        <v>1870</v>
      </c>
      <c r="B1887" s="26" t="s">
        <v>1015</v>
      </c>
      <c r="C1887" s="27" t="s">
        <v>1148</v>
      </c>
      <c r="D1887" s="25"/>
      <c r="E1887" s="25">
        <v>1832</v>
      </c>
      <c r="F1887" s="26" t="s">
        <v>1063</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1.5" hidden="1" x14ac:dyDescent="0.25">
      <c r="A1888" s="28">
        <v>1871</v>
      </c>
      <c r="B1888" s="26" t="s">
        <v>1015</v>
      </c>
      <c r="C1888" s="27" t="s">
        <v>1148</v>
      </c>
      <c r="D1888" s="25"/>
      <c r="E1888" s="25">
        <v>1832</v>
      </c>
      <c r="F1888" s="26" t="s">
        <v>1063</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1.5" hidden="1" x14ac:dyDescent="0.25">
      <c r="A1889" s="28">
        <v>1872</v>
      </c>
      <c r="B1889" s="26" t="s">
        <v>1015</v>
      </c>
      <c r="C1889" s="27" t="s">
        <v>1148</v>
      </c>
      <c r="D1889" s="25"/>
      <c r="E1889" s="25">
        <v>1832</v>
      </c>
      <c r="F1889" s="26" t="s">
        <v>1063</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1.5" hidden="1" x14ac:dyDescent="0.25">
      <c r="A1890" s="28">
        <v>1873</v>
      </c>
      <c r="B1890" s="26" t="s">
        <v>1015</v>
      </c>
      <c r="C1890" s="27" t="s">
        <v>1148</v>
      </c>
      <c r="D1890" s="25"/>
      <c r="E1890" s="25">
        <v>1832</v>
      </c>
      <c r="F1890" s="26" t="s">
        <v>1063</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1.5" hidden="1" x14ac:dyDescent="0.25">
      <c r="A1891" s="28">
        <v>1874</v>
      </c>
      <c r="B1891" s="26" t="s">
        <v>1015</v>
      </c>
      <c r="C1891" s="27" t="s">
        <v>1148</v>
      </c>
      <c r="D1891" s="25"/>
      <c r="E1891" s="25">
        <v>1832</v>
      </c>
      <c r="F1891" s="26" t="s">
        <v>1063</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1.5" hidden="1" x14ac:dyDescent="0.25">
      <c r="A1892" s="28">
        <v>1875</v>
      </c>
      <c r="B1892" s="26" t="s">
        <v>1015</v>
      </c>
      <c r="C1892" s="27" t="s">
        <v>1148</v>
      </c>
      <c r="D1892" s="25"/>
      <c r="E1892" s="25">
        <v>1832</v>
      </c>
      <c r="F1892" s="26" t="s">
        <v>1063</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1.5" hidden="1" x14ac:dyDescent="0.25">
      <c r="A1893" s="23">
        <v>1876</v>
      </c>
      <c r="B1893" s="21" t="s">
        <v>1015</v>
      </c>
      <c r="C1893" s="29" t="s">
        <v>1149</v>
      </c>
      <c r="D1893" s="20"/>
      <c r="E1893" s="20">
        <v>906</v>
      </c>
      <c r="F1893" s="21" t="s">
        <v>1065</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1.5" hidden="1" x14ac:dyDescent="0.25">
      <c r="A1894" s="23">
        <v>1877</v>
      </c>
      <c r="B1894" s="21" t="s">
        <v>1015</v>
      </c>
      <c r="C1894" s="29" t="s">
        <v>1149</v>
      </c>
      <c r="D1894" s="20"/>
      <c r="E1894" s="20">
        <v>906</v>
      </c>
      <c r="F1894" s="21" t="s">
        <v>1065</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1.5" hidden="1" x14ac:dyDescent="0.25">
      <c r="A1895" s="23">
        <v>1878</v>
      </c>
      <c r="B1895" s="21" t="s">
        <v>1015</v>
      </c>
      <c r="C1895" s="29" t="s">
        <v>1149</v>
      </c>
      <c r="D1895" s="20"/>
      <c r="E1895" s="20">
        <v>906</v>
      </c>
      <c r="F1895" s="21" t="s">
        <v>1065</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1.5" hidden="1" x14ac:dyDescent="0.25">
      <c r="A1896" s="23">
        <v>1879</v>
      </c>
      <c r="B1896" s="21" t="s">
        <v>1015</v>
      </c>
      <c r="C1896" s="29" t="s">
        <v>1149</v>
      </c>
      <c r="D1896" s="20"/>
      <c r="E1896" s="20">
        <v>906</v>
      </c>
      <c r="F1896" s="21" t="s">
        <v>1065</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1.5" hidden="1" x14ac:dyDescent="0.25">
      <c r="A1897" s="23">
        <v>1880</v>
      </c>
      <c r="B1897" s="21" t="s">
        <v>1015</v>
      </c>
      <c r="C1897" s="29" t="s">
        <v>1149</v>
      </c>
      <c r="D1897" s="20"/>
      <c r="E1897" s="20">
        <v>906</v>
      </c>
      <c r="F1897" s="21" t="s">
        <v>1065</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1.5" hidden="1" x14ac:dyDescent="0.25">
      <c r="A1898" s="23">
        <v>1881</v>
      </c>
      <c r="B1898" s="21" t="s">
        <v>1015</v>
      </c>
      <c r="C1898" s="29" t="s">
        <v>1149</v>
      </c>
      <c r="D1898" s="20"/>
      <c r="E1898" s="20">
        <v>906</v>
      </c>
      <c r="F1898" s="21" t="s">
        <v>1065</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1.5" hidden="1" x14ac:dyDescent="0.25">
      <c r="A1899" s="23">
        <v>1882</v>
      </c>
      <c r="B1899" s="21" t="s">
        <v>1015</v>
      </c>
      <c r="C1899" s="29" t="s">
        <v>1149</v>
      </c>
      <c r="D1899" s="20"/>
      <c r="E1899" s="20">
        <v>906</v>
      </c>
      <c r="F1899" s="21" t="s">
        <v>1065</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1.5" hidden="1" x14ac:dyDescent="0.25">
      <c r="A1900" s="23">
        <v>1883</v>
      </c>
      <c r="B1900" s="21" t="s">
        <v>1015</v>
      </c>
      <c r="C1900" s="29" t="s">
        <v>1149</v>
      </c>
      <c r="D1900" s="20"/>
      <c r="E1900" s="20">
        <v>906</v>
      </c>
      <c r="F1900" s="21" t="s">
        <v>1065</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1.5" hidden="1" x14ac:dyDescent="0.25">
      <c r="A1901" s="23">
        <v>1884</v>
      </c>
      <c r="B1901" s="21" t="s">
        <v>1015</v>
      </c>
      <c r="C1901" s="29" t="s">
        <v>1149</v>
      </c>
      <c r="D1901" s="20"/>
      <c r="E1901" s="20">
        <v>906</v>
      </c>
      <c r="F1901" s="21" t="s">
        <v>1065</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1.5" hidden="1" x14ac:dyDescent="0.25">
      <c r="A1902" s="23">
        <v>1885</v>
      </c>
      <c r="B1902" s="21" t="s">
        <v>1015</v>
      </c>
      <c r="C1902" s="29" t="s">
        <v>1149</v>
      </c>
      <c r="D1902" s="20"/>
      <c r="E1902" s="20">
        <v>906</v>
      </c>
      <c r="F1902" s="21" t="s">
        <v>1065</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1.5" hidden="1" x14ac:dyDescent="0.25">
      <c r="A1903" s="23">
        <v>1886</v>
      </c>
      <c r="B1903" s="21" t="s">
        <v>1015</v>
      </c>
      <c r="C1903" s="29" t="s">
        <v>1149</v>
      </c>
      <c r="D1903" s="20"/>
      <c r="E1903" s="20">
        <v>906</v>
      </c>
      <c r="F1903" s="21" t="s">
        <v>1065</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1.5" hidden="1" x14ac:dyDescent="0.25">
      <c r="A1904" s="23">
        <v>1887</v>
      </c>
      <c r="B1904" s="21" t="s">
        <v>1015</v>
      </c>
      <c r="C1904" s="29" t="s">
        <v>1149</v>
      </c>
      <c r="D1904" s="20"/>
      <c r="E1904" s="20">
        <v>906</v>
      </c>
      <c r="F1904" s="21" t="s">
        <v>1065</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1.5" hidden="1" x14ac:dyDescent="0.25">
      <c r="A1905" s="23">
        <v>1888</v>
      </c>
      <c r="B1905" s="21" t="s">
        <v>1015</v>
      </c>
      <c r="C1905" s="29" t="s">
        <v>1149</v>
      </c>
      <c r="D1905" s="20"/>
      <c r="E1905" s="20">
        <v>906</v>
      </c>
      <c r="F1905" s="21" t="s">
        <v>1065</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1.5" hidden="1" x14ac:dyDescent="0.25">
      <c r="A1906" s="23">
        <v>1889</v>
      </c>
      <c r="B1906" s="21" t="s">
        <v>1015</v>
      </c>
      <c r="C1906" s="29" t="s">
        <v>1149</v>
      </c>
      <c r="D1906" s="20"/>
      <c r="E1906" s="20">
        <v>906</v>
      </c>
      <c r="F1906" s="21" t="s">
        <v>1065</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1.5" hidden="1" x14ac:dyDescent="0.25">
      <c r="A1907" s="23">
        <v>1890</v>
      </c>
      <c r="B1907" s="21" t="s">
        <v>1015</v>
      </c>
      <c r="C1907" s="29" t="s">
        <v>1149</v>
      </c>
      <c r="D1907" s="20"/>
      <c r="E1907" s="20">
        <v>906</v>
      </c>
      <c r="F1907" s="21" t="s">
        <v>1065</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1.5" hidden="1" x14ac:dyDescent="0.25">
      <c r="A1908" s="12">
        <v>1891</v>
      </c>
      <c r="B1908" s="10" t="s">
        <v>1015</v>
      </c>
      <c r="C1908" s="11" t="s">
        <v>1150</v>
      </c>
      <c r="D1908" s="9">
        <v>8</v>
      </c>
      <c r="E1908" s="9">
        <v>156</v>
      </c>
      <c r="F1908" s="10" t="s">
        <v>1066</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1.5" hidden="1" x14ac:dyDescent="0.25">
      <c r="A1909" s="12">
        <v>1892</v>
      </c>
      <c r="B1909" s="10" t="s">
        <v>1015</v>
      </c>
      <c r="C1909" s="11" t="s">
        <v>1150</v>
      </c>
      <c r="D1909" s="9">
        <v>8</v>
      </c>
      <c r="E1909" s="9">
        <v>156</v>
      </c>
      <c r="F1909" s="10" t="s">
        <v>1066</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1.5" hidden="1" x14ac:dyDescent="0.25">
      <c r="A1910" s="12">
        <v>1893</v>
      </c>
      <c r="B1910" s="10" t="s">
        <v>1015</v>
      </c>
      <c r="C1910" s="11" t="s">
        <v>1150</v>
      </c>
      <c r="D1910" s="9">
        <v>8</v>
      </c>
      <c r="E1910" s="9">
        <v>156</v>
      </c>
      <c r="F1910" s="10" t="s">
        <v>1066</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1.5" hidden="1" x14ac:dyDescent="0.25">
      <c r="A1911" s="12">
        <v>1894</v>
      </c>
      <c r="B1911" s="10" t="s">
        <v>1015</v>
      </c>
      <c r="C1911" s="11" t="s">
        <v>1150</v>
      </c>
      <c r="D1911" s="9">
        <v>8</v>
      </c>
      <c r="E1911" s="9">
        <v>156</v>
      </c>
      <c r="F1911" s="10" t="s">
        <v>1066</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1.5" hidden="1" x14ac:dyDescent="0.25">
      <c r="A1912" s="12">
        <v>1895</v>
      </c>
      <c r="B1912" s="10" t="s">
        <v>1015</v>
      </c>
      <c r="C1912" s="11" t="s">
        <v>1150</v>
      </c>
      <c r="D1912" s="9">
        <v>8</v>
      </c>
      <c r="E1912" s="9">
        <v>156</v>
      </c>
      <c r="F1912" s="10" t="s">
        <v>1066</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1.5" hidden="1" x14ac:dyDescent="0.25">
      <c r="A1913" s="12">
        <v>1896</v>
      </c>
      <c r="B1913" s="10" t="s">
        <v>1015</v>
      </c>
      <c r="C1913" s="11" t="s">
        <v>1150</v>
      </c>
      <c r="D1913" s="9">
        <v>8</v>
      </c>
      <c r="E1913" s="9">
        <v>156</v>
      </c>
      <c r="F1913" s="10" t="s">
        <v>1066</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1.5" hidden="1" x14ac:dyDescent="0.25">
      <c r="A1914" s="12">
        <v>1897</v>
      </c>
      <c r="B1914" s="10" t="s">
        <v>1015</v>
      </c>
      <c r="C1914" s="11" t="s">
        <v>1150</v>
      </c>
      <c r="D1914" s="9">
        <v>8</v>
      </c>
      <c r="E1914" s="9">
        <v>156</v>
      </c>
      <c r="F1914" s="10" t="s">
        <v>1066</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1.5" hidden="1" x14ac:dyDescent="0.25">
      <c r="A1915" s="12">
        <v>1898</v>
      </c>
      <c r="B1915" s="10" t="s">
        <v>1015</v>
      </c>
      <c r="C1915" s="11" t="s">
        <v>1150</v>
      </c>
      <c r="D1915" s="9">
        <v>8</v>
      </c>
      <c r="E1915" s="9">
        <v>156</v>
      </c>
      <c r="F1915" s="10" t="s">
        <v>1066</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1.5" hidden="1" x14ac:dyDescent="0.25">
      <c r="A1916" s="12">
        <v>1899</v>
      </c>
      <c r="B1916" s="10" t="s">
        <v>1015</v>
      </c>
      <c r="C1916" s="11" t="s">
        <v>1150</v>
      </c>
      <c r="D1916" s="9">
        <v>8</v>
      </c>
      <c r="E1916" s="9">
        <v>156</v>
      </c>
      <c r="F1916" s="10" t="s">
        <v>1066</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1.5" hidden="1" x14ac:dyDescent="0.25">
      <c r="A1917" s="12">
        <v>1900</v>
      </c>
      <c r="B1917" s="10" t="s">
        <v>1015</v>
      </c>
      <c r="C1917" s="11" t="s">
        <v>1150</v>
      </c>
      <c r="D1917" s="9">
        <v>8</v>
      </c>
      <c r="E1917" s="9">
        <v>156</v>
      </c>
      <c r="F1917" s="10" t="s">
        <v>1066</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1.5" hidden="1" x14ac:dyDescent="0.25">
      <c r="A1918" s="12">
        <v>1901</v>
      </c>
      <c r="B1918" s="10" t="s">
        <v>1015</v>
      </c>
      <c r="C1918" s="11" t="s">
        <v>1150</v>
      </c>
      <c r="D1918" s="9">
        <v>8</v>
      </c>
      <c r="E1918" s="9">
        <v>156</v>
      </c>
      <c r="F1918" s="10" t="s">
        <v>1066</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1.5" hidden="1" x14ac:dyDescent="0.25">
      <c r="A1919" s="12">
        <v>1902</v>
      </c>
      <c r="B1919" s="10" t="s">
        <v>1015</v>
      </c>
      <c r="C1919" s="11" t="s">
        <v>1150</v>
      </c>
      <c r="D1919" s="9">
        <v>8</v>
      </c>
      <c r="E1919" s="9">
        <v>156</v>
      </c>
      <c r="F1919" s="10" t="s">
        <v>1066</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1.5" hidden="1" x14ac:dyDescent="0.25">
      <c r="A1920" s="12">
        <v>1903</v>
      </c>
      <c r="B1920" s="10" t="s">
        <v>1015</v>
      </c>
      <c r="C1920" s="11" t="s">
        <v>1150</v>
      </c>
      <c r="D1920" s="9">
        <v>8</v>
      </c>
      <c r="E1920" s="9">
        <v>156</v>
      </c>
      <c r="F1920" s="10" t="s">
        <v>1066</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1.5" hidden="1" x14ac:dyDescent="0.25">
      <c r="A1921" s="12">
        <v>1904</v>
      </c>
      <c r="B1921" s="10" t="s">
        <v>1015</v>
      </c>
      <c r="C1921" s="11" t="s">
        <v>1150</v>
      </c>
      <c r="D1921" s="9">
        <v>8</v>
      </c>
      <c r="E1921" s="9">
        <v>156</v>
      </c>
      <c r="F1921" s="10" t="s">
        <v>1066</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1.5" hidden="1" x14ac:dyDescent="0.25">
      <c r="A1922" s="12">
        <v>1905</v>
      </c>
      <c r="B1922" s="10" t="s">
        <v>1015</v>
      </c>
      <c r="C1922" s="11" t="s">
        <v>1150</v>
      </c>
      <c r="D1922" s="9">
        <v>8</v>
      </c>
      <c r="E1922" s="9">
        <v>156</v>
      </c>
      <c r="F1922" s="10" t="s">
        <v>1066</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1.5" hidden="1" x14ac:dyDescent="0.25">
      <c r="A1923" s="12">
        <v>1906</v>
      </c>
      <c r="B1923" s="10" t="s">
        <v>1015</v>
      </c>
      <c r="C1923" s="11" t="s">
        <v>1151</v>
      </c>
      <c r="D1923" s="9">
        <v>9</v>
      </c>
      <c r="E1923" s="9">
        <v>344</v>
      </c>
      <c r="F1923" s="10" t="s">
        <v>1066</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1.5" hidden="1" x14ac:dyDescent="0.25">
      <c r="A1924" s="12">
        <v>1907</v>
      </c>
      <c r="B1924" s="10" t="s">
        <v>1015</v>
      </c>
      <c r="C1924" s="11" t="s">
        <v>1151</v>
      </c>
      <c r="D1924" s="9">
        <v>9</v>
      </c>
      <c r="E1924" s="9">
        <v>344</v>
      </c>
      <c r="F1924" s="10" t="s">
        <v>1066</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1.5" hidden="1" x14ac:dyDescent="0.25">
      <c r="A1925" s="12">
        <v>1908</v>
      </c>
      <c r="B1925" s="10" t="s">
        <v>1015</v>
      </c>
      <c r="C1925" s="11" t="s">
        <v>1151</v>
      </c>
      <c r="D1925" s="9">
        <v>9</v>
      </c>
      <c r="E1925" s="9">
        <v>344</v>
      </c>
      <c r="F1925" s="10" t="s">
        <v>1066</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1.5" hidden="1" x14ac:dyDescent="0.25">
      <c r="A1926" s="12">
        <v>1909</v>
      </c>
      <c r="B1926" s="10" t="s">
        <v>1015</v>
      </c>
      <c r="C1926" s="11" t="s">
        <v>1151</v>
      </c>
      <c r="D1926" s="9">
        <v>9</v>
      </c>
      <c r="E1926" s="9">
        <v>344</v>
      </c>
      <c r="F1926" s="10" t="s">
        <v>1066</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1.5" hidden="1" x14ac:dyDescent="0.25">
      <c r="A1927" s="12">
        <v>1910</v>
      </c>
      <c r="B1927" s="10" t="s">
        <v>1015</v>
      </c>
      <c r="C1927" s="11" t="s">
        <v>1151</v>
      </c>
      <c r="D1927" s="9">
        <v>9</v>
      </c>
      <c r="E1927" s="9">
        <v>344</v>
      </c>
      <c r="F1927" s="10" t="s">
        <v>1066</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1.5" hidden="1" x14ac:dyDescent="0.25">
      <c r="A1928" s="12">
        <v>1911</v>
      </c>
      <c r="B1928" s="10" t="s">
        <v>1015</v>
      </c>
      <c r="C1928" s="11" t="s">
        <v>1151</v>
      </c>
      <c r="D1928" s="9">
        <v>9</v>
      </c>
      <c r="E1928" s="9">
        <v>344</v>
      </c>
      <c r="F1928" s="10" t="s">
        <v>1066</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1.5" hidden="1" x14ac:dyDescent="0.25">
      <c r="A1929" s="12">
        <v>1912</v>
      </c>
      <c r="B1929" s="10" t="s">
        <v>1015</v>
      </c>
      <c r="C1929" s="11" t="s">
        <v>1151</v>
      </c>
      <c r="D1929" s="9">
        <v>9</v>
      </c>
      <c r="E1929" s="9">
        <v>344</v>
      </c>
      <c r="F1929" s="10" t="s">
        <v>1066</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1.5" hidden="1" x14ac:dyDescent="0.25">
      <c r="A1930" s="12">
        <v>1913</v>
      </c>
      <c r="B1930" s="10" t="s">
        <v>1015</v>
      </c>
      <c r="C1930" s="11" t="s">
        <v>1151</v>
      </c>
      <c r="D1930" s="9">
        <v>9</v>
      </c>
      <c r="E1930" s="9">
        <v>344</v>
      </c>
      <c r="F1930" s="10" t="s">
        <v>1066</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1.5" hidden="1" x14ac:dyDescent="0.25">
      <c r="A1931" s="12">
        <v>1914</v>
      </c>
      <c r="B1931" s="10" t="s">
        <v>1015</v>
      </c>
      <c r="C1931" s="11" t="s">
        <v>1151</v>
      </c>
      <c r="D1931" s="9">
        <v>9</v>
      </c>
      <c r="E1931" s="9">
        <v>344</v>
      </c>
      <c r="F1931" s="10" t="s">
        <v>1066</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1.5" hidden="1" x14ac:dyDescent="0.25">
      <c r="A1932" s="12">
        <v>1915</v>
      </c>
      <c r="B1932" s="10" t="s">
        <v>1015</v>
      </c>
      <c r="C1932" s="11" t="s">
        <v>1151</v>
      </c>
      <c r="D1932" s="9">
        <v>9</v>
      </c>
      <c r="E1932" s="9">
        <v>344</v>
      </c>
      <c r="F1932" s="10" t="s">
        <v>1066</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1.5" hidden="1" x14ac:dyDescent="0.25">
      <c r="A1933" s="12">
        <v>1916</v>
      </c>
      <c r="B1933" s="10" t="s">
        <v>1015</v>
      </c>
      <c r="C1933" s="11" t="s">
        <v>1151</v>
      </c>
      <c r="D1933" s="9">
        <v>9</v>
      </c>
      <c r="E1933" s="9">
        <v>344</v>
      </c>
      <c r="F1933" s="10" t="s">
        <v>1066</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1.5" hidden="1" x14ac:dyDescent="0.25">
      <c r="A1934" s="12">
        <v>1917</v>
      </c>
      <c r="B1934" s="10" t="s">
        <v>1015</v>
      </c>
      <c r="C1934" s="11" t="s">
        <v>1151</v>
      </c>
      <c r="D1934" s="9">
        <v>9</v>
      </c>
      <c r="E1934" s="9">
        <v>344</v>
      </c>
      <c r="F1934" s="10" t="s">
        <v>1066</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1.5" hidden="1" x14ac:dyDescent="0.25">
      <c r="A1935" s="12">
        <v>1918</v>
      </c>
      <c r="B1935" s="10" t="s">
        <v>1015</v>
      </c>
      <c r="C1935" s="11" t="s">
        <v>1151</v>
      </c>
      <c r="D1935" s="9">
        <v>9</v>
      </c>
      <c r="E1935" s="9">
        <v>344</v>
      </c>
      <c r="F1935" s="10" t="s">
        <v>1066</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1.5" hidden="1" x14ac:dyDescent="0.25">
      <c r="A1936" s="12">
        <v>1919</v>
      </c>
      <c r="B1936" s="10" t="s">
        <v>1015</v>
      </c>
      <c r="C1936" s="11" t="s">
        <v>1151</v>
      </c>
      <c r="D1936" s="9">
        <v>9</v>
      </c>
      <c r="E1936" s="9">
        <v>344</v>
      </c>
      <c r="F1936" s="10" t="s">
        <v>1066</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1.5" hidden="1" x14ac:dyDescent="0.25">
      <c r="A1937" s="12">
        <v>1920</v>
      </c>
      <c r="B1937" s="10" t="s">
        <v>1015</v>
      </c>
      <c r="C1937" s="11" t="s">
        <v>1151</v>
      </c>
      <c r="D1937" s="9">
        <v>9</v>
      </c>
      <c r="E1937" s="9">
        <v>344</v>
      </c>
      <c r="F1937" s="10" t="s">
        <v>1066</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1.5" hidden="1" x14ac:dyDescent="0.25">
      <c r="A1938" s="12">
        <v>1921</v>
      </c>
      <c r="B1938" s="10" t="s">
        <v>1015</v>
      </c>
      <c r="C1938" s="11" t="s">
        <v>1152</v>
      </c>
      <c r="D1938" s="9">
        <v>10</v>
      </c>
      <c r="E1938" s="9">
        <v>446</v>
      </c>
      <c r="F1938" s="10" t="s">
        <v>1066</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1.5" hidden="1" x14ac:dyDescent="0.25">
      <c r="A1939" s="12">
        <v>1922</v>
      </c>
      <c r="B1939" s="10" t="s">
        <v>1015</v>
      </c>
      <c r="C1939" s="11" t="s">
        <v>1152</v>
      </c>
      <c r="D1939" s="9">
        <v>10</v>
      </c>
      <c r="E1939" s="9">
        <v>446</v>
      </c>
      <c r="F1939" s="10" t="s">
        <v>1066</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1.5" hidden="1" x14ac:dyDescent="0.25">
      <c r="A1940" s="12">
        <v>1923</v>
      </c>
      <c r="B1940" s="10" t="s">
        <v>1015</v>
      </c>
      <c r="C1940" s="11" t="s">
        <v>1152</v>
      </c>
      <c r="D1940" s="9">
        <v>10</v>
      </c>
      <c r="E1940" s="9">
        <v>446</v>
      </c>
      <c r="F1940" s="10" t="s">
        <v>1066</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1.5" hidden="1" x14ac:dyDescent="0.25">
      <c r="A1941" s="12">
        <v>1924</v>
      </c>
      <c r="B1941" s="10" t="s">
        <v>1015</v>
      </c>
      <c r="C1941" s="11" t="s">
        <v>1152</v>
      </c>
      <c r="D1941" s="9">
        <v>10</v>
      </c>
      <c r="E1941" s="9">
        <v>446</v>
      </c>
      <c r="F1941" s="10" t="s">
        <v>1066</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1.5" hidden="1" x14ac:dyDescent="0.25">
      <c r="A1942" s="12">
        <v>1925</v>
      </c>
      <c r="B1942" s="10" t="s">
        <v>1015</v>
      </c>
      <c r="C1942" s="11" t="s">
        <v>1152</v>
      </c>
      <c r="D1942" s="9">
        <v>10</v>
      </c>
      <c r="E1942" s="9">
        <v>446</v>
      </c>
      <c r="F1942" s="10" t="s">
        <v>1066</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1.5" hidden="1" x14ac:dyDescent="0.25">
      <c r="A1943" s="12">
        <v>1926</v>
      </c>
      <c r="B1943" s="10" t="s">
        <v>1015</v>
      </c>
      <c r="C1943" s="11" t="s">
        <v>1152</v>
      </c>
      <c r="D1943" s="9">
        <v>10</v>
      </c>
      <c r="E1943" s="9">
        <v>446</v>
      </c>
      <c r="F1943" s="10" t="s">
        <v>1066</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1.5" hidden="1" x14ac:dyDescent="0.25">
      <c r="A1944" s="12">
        <v>1927</v>
      </c>
      <c r="B1944" s="10" t="s">
        <v>1015</v>
      </c>
      <c r="C1944" s="11" t="s">
        <v>1152</v>
      </c>
      <c r="D1944" s="9">
        <v>10</v>
      </c>
      <c r="E1944" s="9">
        <v>446</v>
      </c>
      <c r="F1944" s="10" t="s">
        <v>1066</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1.5" hidden="1" x14ac:dyDescent="0.25">
      <c r="A1945" s="12">
        <v>1928</v>
      </c>
      <c r="B1945" s="10" t="s">
        <v>1015</v>
      </c>
      <c r="C1945" s="11" t="s">
        <v>1152</v>
      </c>
      <c r="D1945" s="9">
        <v>10</v>
      </c>
      <c r="E1945" s="9">
        <v>446</v>
      </c>
      <c r="F1945" s="10" t="s">
        <v>1066</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1.5" hidden="1" x14ac:dyDescent="0.25">
      <c r="A1946" s="12">
        <v>1929</v>
      </c>
      <c r="B1946" s="10" t="s">
        <v>1015</v>
      </c>
      <c r="C1946" s="11" t="s">
        <v>1152</v>
      </c>
      <c r="D1946" s="9">
        <v>10</v>
      </c>
      <c r="E1946" s="9">
        <v>446</v>
      </c>
      <c r="F1946" s="10" t="s">
        <v>1066</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1.5" hidden="1" x14ac:dyDescent="0.25">
      <c r="A1947" s="12">
        <v>1930</v>
      </c>
      <c r="B1947" s="10" t="s">
        <v>1015</v>
      </c>
      <c r="C1947" s="11" t="s">
        <v>1152</v>
      </c>
      <c r="D1947" s="9">
        <v>10</v>
      </c>
      <c r="E1947" s="9">
        <v>446</v>
      </c>
      <c r="F1947" s="10" t="s">
        <v>1066</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1.5" hidden="1" x14ac:dyDescent="0.25">
      <c r="A1948" s="12">
        <v>1931</v>
      </c>
      <c r="B1948" s="10" t="s">
        <v>1015</v>
      </c>
      <c r="C1948" s="11" t="s">
        <v>1152</v>
      </c>
      <c r="D1948" s="9">
        <v>10</v>
      </c>
      <c r="E1948" s="9">
        <v>446</v>
      </c>
      <c r="F1948" s="10" t="s">
        <v>1066</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1.5" hidden="1" x14ac:dyDescent="0.25">
      <c r="A1949" s="12">
        <v>1932</v>
      </c>
      <c r="B1949" s="10" t="s">
        <v>1015</v>
      </c>
      <c r="C1949" s="11" t="s">
        <v>1152</v>
      </c>
      <c r="D1949" s="9">
        <v>10</v>
      </c>
      <c r="E1949" s="9">
        <v>446</v>
      </c>
      <c r="F1949" s="10" t="s">
        <v>1066</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1.5" hidden="1" x14ac:dyDescent="0.25">
      <c r="A1950" s="12">
        <v>1933</v>
      </c>
      <c r="B1950" s="10" t="s">
        <v>1015</v>
      </c>
      <c r="C1950" s="11" t="s">
        <v>1152</v>
      </c>
      <c r="D1950" s="9">
        <v>10</v>
      </c>
      <c r="E1950" s="9">
        <v>446</v>
      </c>
      <c r="F1950" s="10" t="s">
        <v>1066</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1.5" hidden="1" x14ac:dyDescent="0.25">
      <c r="A1951" s="12">
        <v>1934</v>
      </c>
      <c r="B1951" s="10" t="s">
        <v>1015</v>
      </c>
      <c r="C1951" s="11" t="s">
        <v>1152</v>
      </c>
      <c r="D1951" s="9">
        <v>10</v>
      </c>
      <c r="E1951" s="9">
        <v>446</v>
      </c>
      <c r="F1951" s="10" t="s">
        <v>1066</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1.5" hidden="1" x14ac:dyDescent="0.25">
      <c r="A1952" s="12">
        <v>1935</v>
      </c>
      <c r="B1952" s="10" t="s">
        <v>1015</v>
      </c>
      <c r="C1952" s="11" t="s">
        <v>1152</v>
      </c>
      <c r="D1952" s="9">
        <v>10</v>
      </c>
      <c r="E1952" s="9">
        <v>446</v>
      </c>
      <c r="F1952" s="10" t="s">
        <v>1066</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1.5" hidden="1" x14ac:dyDescent="0.25">
      <c r="A1953" s="12">
        <v>1936</v>
      </c>
      <c r="B1953" s="10" t="s">
        <v>1015</v>
      </c>
      <c r="C1953" s="11" t="s">
        <v>1153</v>
      </c>
      <c r="D1953" s="9">
        <v>11</v>
      </c>
      <c r="E1953" s="9">
        <v>158</v>
      </c>
      <c r="F1953" s="10" t="s">
        <v>1066</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1.5" hidden="1" x14ac:dyDescent="0.25">
      <c r="A1954" s="12">
        <v>1937</v>
      </c>
      <c r="B1954" s="10" t="s">
        <v>1015</v>
      </c>
      <c r="C1954" s="11" t="s">
        <v>1153</v>
      </c>
      <c r="D1954" s="9">
        <v>11</v>
      </c>
      <c r="E1954" s="9">
        <v>158</v>
      </c>
      <c r="F1954" s="10" t="s">
        <v>1066</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1.5" hidden="1" x14ac:dyDescent="0.25">
      <c r="A1955" s="12">
        <v>1938</v>
      </c>
      <c r="B1955" s="10" t="s">
        <v>1015</v>
      </c>
      <c r="C1955" s="11" t="s">
        <v>1153</v>
      </c>
      <c r="D1955" s="9">
        <v>11</v>
      </c>
      <c r="E1955" s="9">
        <v>158</v>
      </c>
      <c r="F1955" s="10" t="s">
        <v>1066</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1.5" hidden="1" x14ac:dyDescent="0.25">
      <c r="A1956" s="12">
        <v>1939</v>
      </c>
      <c r="B1956" s="10" t="s">
        <v>1015</v>
      </c>
      <c r="C1956" s="11" t="s">
        <v>1153</v>
      </c>
      <c r="D1956" s="9">
        <v>11</v>
      </c>
      <c r="E1956" s="9">
        <v>158</v>
      </c>
      <c r="F1956" s="10" t="s">
        <v>1066</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1.5" hidden="1" x14ac:dyDescent="0.25">
      <c r="A1957" s="12">
        <v>1940</v>
      </c>
      <c r="B1957" s="10" t="s">
        <v>1015</v>
      </c>
      <c r="C1957" s="11" t="s">
        <v>1153</v>
      </c>
      <c r="D1957" s="9">
        <v>11</v>
      </c>
      <c r="E1957" s="9">
        <v>158</v>
      </c>
      <c r="F1957" s="10" t="s">
        <v>1066</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1.5" hidden="1" x14ac:dyDescent="0.25">
      <c r="A1958" s="12">
        <v>1941</v>
      </c>
      <c r="B1958" s="10" t="s">
        <v>1015</v>
      </c>
      <c r="C1958" s="11" t="s">
        <v>1153</v>
      </c>
      <c r="D1958" s="9">
        <v>11</v>
      </c>
      <c r="E1958" s="9">
        <v>158</v>
      </c>
      <c r="F1958" s="10" t="s">
        <v>1066</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1.5" hidden="1" x14ac:dyDescent="0.25">
      <c r="A1959" s="12">
        <v>1942</v>
      </c>
      <c r="B1959" s="10" t="s">
        <v>1015</v>
      </c>
      <c r="C1959" s="11" t="s">
        <v>1153</v>
      </c>
      <c r="D1959" s="9">
        <v>11</v>
      </c>
      <c r="E1959" s="9">
        <v>158</v>
      </c>
      <c r="F1959" s="10" t="s">
        <v>1066</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1.5" hidden="1" x14ac:dyDescent="0.25">
      <c r="A1960" s="12">
        <v>1943</v>
      </c>
      <c r="B1960" s="10" t="s">
        <v>1015</v>
      </c>
      <c r="C1960" s="11" t="s">
        <v>1153</v>
      </c>
      <c r="D1960" s="9">
        <v>11</v>
      </c>
      <c r="E1960" s="9">
        <v>158</v>
      </c>
      <c r="F1960" s="10" t="s">
        <v>1066</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1.5" hidden="1" x14ac:dyDescent="0.25">
      <c r="A1961" s="12">
        <v>1944</v>
      </c>
      <c r="B1961" s="10" t="s">
        <v>1015</v>
      </c>
      <c r="C1961" s="11" t="s">
        <v>1153</v>
      </c>
      <c r="D1961" s="9">
        <v>11</v>
      </c>
      <c r="E1961" s="9">
        <v>158</v>
      </c>
      <c r="F1961" s="10" t="s">
        <v>1066</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1.5" hidden="1" x14ac:dyDescent="0.25">
      <c r="A1962" s="12">
        <v>1945</v>
      </c>
      <c r="B1962" s="10" t="s">
        <v>1015</v>
      </c>
      <c r="C1962" s="11" t="s">
        <v>1153</v>
      </c>
      <c r="D1962" s="9">
        <v>11</v>
      </c>
      <c r="E1962" s="9">
        <v>158</v>
      </c>
      <c r="F1962" s="10" t="s">
        <v>1066</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1.5" hidden="1" x14ac:dyDescent="0.25">
      <c r="A1963" s="12">
        <v>1946</v>
      </c>
      <c r="B1963" s="10" t="s">
        <v>1015</v>
      </c>
      <c r="C1963" s="11" t="s">
        <v>1153</v>
      </c>
      <c r="D1963" s="9">
        <v>11</v>
      </c>
      <c r="E1963" s="9">
        <v>158</v>
      </c>
      <c r="F1963" s="10" t="s">
        <v>1066</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1.5" hidden="1" x14ac:dyDescent="0.25">
      <c r="A1964" s="12">
        <v>1947</v>
      </c>
      <c r="B1964" s="10" t="s">
        <v>1015</v>
      </c>
      <c r="C1964" s="11" t="s">
        <v>1153</v>
      </c>
      <c r="D1964" s="9">
        <v>11</v>
      </c>
      <c r="E1964" s="9">
        <v>158</v>
      </c>
      <c r="F1964" s="10" t="s">
        <v>1066</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1.5" hidden="1" x14ac:dyDescent="0.25">
      <c r="A1965" s="12">
        <v>1948</v>
      </c>
      <c r="B1965" s="10" t="s">
        <v>1015</v>
      </c>
      <c r="C1965" s="11" t="s">
        <v>1153</v>
      </c>
      <c r="D1965" s="9">
        <v>11</v>
      </c>
      <c r="E1965" s="9">
        <v>158</v>
      </c>
      <c r="F1965" s="10" t="s">
        <v>1066</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1.5" hidden="1" x14ac:dyDescent="0.25">
      <c r="A1966" s="12">
        <v>1949</v>
      </c>
      <c r="B1966" s="10" t="s">
        <v>1015</v>
      </c>
      <c r="C1966" s="11" t="s">
        <v>1153</v>
      </c>
      <c r="D1966" s="9">
        <v>11</v>
      </c>
      <c r="E1966" s="9">
        <v>158</v>
      </c>
      <c r="F1966" s="10" t="s">
        <v>1066</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1.5" hidden="1" x14ac:dyDescent="0.25">
      <c r="A1967" s="12">
        <v>1950</v>
      </c>
      <c r="B1967" s="10" t="s">
        <v>1015</v>
      </c>
      <c r="C1967" s="11" t="s">
        <v>1153</v>
      </c>
      <c r="D1967" s="9">
        <v>11</v>
      </c>
      <c r="E1967" s="9">
        <v>158</v>
      </c>
      <c r="F1967" s="10" t="s">
        <v>1066</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1.5" hidden="1" x14ac:dyDescent="0.25">
      <c r="A1968" s="12">
        <v>1951</v>
      </c>
      <c r="B1968" s="10" t="s">
        <v>1015</v>
      </c>
      <c r="C1968" s="11" t="s">
        <v>1154</v>
      </c>
      <c r="D1968" s="9"/>
      <c r="E1968" s="9">
        <v>408</v>
      </c>
      <c r="F1968" s="10" t="s">
        <v>1066</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1.5" hidden="1" x14ac:dyDescent="0.25">
      <c r="A1969" s="12">
        <v>1952</v>
      </c>
      <c r="B1969" s="10" t="s">
        <v>1015</v>
      </c>
      <c r="C1969" s="11" t="s">
        <v>1154</v>
      </c>
      <c r="D1969" s="9"/>
      <c r="E1969" s="9">
        <v>408</v>
      </c>
      <c r="F1969" s="10" t="s">
        <v>1066</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1.5" hidden="1" x14ac:dyDescent="0.25">
      <c r="A1970" s="12">
        <v>1953</v>
      </c>
      <c r="B1970" s="10" t="s">
        <v>1015</v>
      </c>
      <c r="C1970" s="11" t="s">
        <v>1154</v>
      </c>
      <c r="D1970" s="9"/>
      <c r="E1970" s="9">
        <v>408</v>
      </c>
      <c r="F1970" s="10" t="s">
        <v>1066</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1.5" hidden="1" x14ac:dyDescent="0.25">
      <c r="A1971" s="12">
        <v>1954</v>
      </c>
      <c r="B1971" s="10" t="s">
        <v>1015</v>
      </c>
      <c r="C1971" s="11" t="s">
        <v>1154</v>
      </c>
      <c r="D1971" s="9"/>
      <c r="E1971" s="9">
        <v>408</v>
      </c>
      <c r="F1971" s="10" t="s">
        <v>1066</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1.5" hidden="1" x14ac:dyDescent="0.25">
      <c r="A1972" s="12">
        <v>1955</v>
      </c>
      <c r="B1972" s="10" t="s">
        <v>1015</v>
      </c>
      <c r="C1972" s="11" t="s">
        <v>1154</v>
      </c>
      <c r="D1972" s="9"/>
      <c r="E1972" s="9">
        <v>408</v>
      </c>
      <c r="F1972" s="10" t="s">
        <v>1066</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1.5" hidden="1" x14ac:dyDescent="0.25">
      <c r="A1973" s="12">
        <v>1956</v>
      </c>
      <c r="B1973" s="10" t="s">
        <v>1015</v>
      </c>
      <c r="C1973" s="11" t="s">
        <v>1154</v>
      </c>
      <c r="D1973" s="9"/>
      <c r="E1973" s="9">
        <v>408</v>
      </c>
      <c r="F1973" s="10" t="s">
        <v>1066</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1.5" hidden="1" x14ac:dyDescent="0.25">
      <c r="A1974" s="12">
        <v>1957</v>
      </c>
      <c r="B1974" s="10" t="s">
        <v>1015</v>
      </c>
      <c r="C1974" s="11" t="s">
        <v>1154</v>
      </c>
      <c r="D1974" s="9"/>
      <c r="E1974" s="9">
        <v>408</v>
      </c>
      <c r="F1974" s="10" t="s">
        <v>1066</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1.5" hidden="1" x14ac:dyDescent="0.25">
      <c r="A1975" s="12">
        <v>1958</v>
      </c>
      <c r="B1975" s="10" t="s">
        <v>1015</v>
      </c>
      <c r="C1975" s="11" t="s">
        <v>1154</v>
      </c>
      <c r="D1975" s="9"/>
      <c r="E1975" s="9">
        <v>408</v>
      </c>
      <c r="F1975" s="10" t="s">
        <v>1066</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1.5" hidden="1" x14ac:dyDescent="0.25">
      <c r="A1976" s="12">
        <v>1959</v>
      </c>
      <c r="B1976" s="10" t="s">
        <v>1015</v>
      </c>
      <c r="C1976" s="11" t="s">
        <v>1154</v>
      </c>
      <c r="D1976" s="9"/>
      <c r="E1976" s="9">
        <v>408</v>
      </c>
      <c r="F1976" s="10" t="s">
        <v>1066</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1.5" hidden="1" x14ac:dyDescent="0.25">
      <c r="A1977" s="12">
        <v>1960</v>
      </c>
      <c r="B1977" s="10" t="s">
        <v>1015</v>
      </c>
      <c r="C1977" s="11" t="s">
        <v>1154</v>
      </c>
      <c r="D1977" s="9"/>
      <c r="E1977" s="9">
        <v>408</v>
      </c>
      <c r="F1977" s="10" t="s">
        <v>1066</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1.5" hidden="1" x14ac:dyDescent="0.25">
      <c r="A1978" s="12">
        <v>1961</v>
      </c>
      <c r="B1978" s="10" t="s">
        <v>1015</v>
      </c>
      <c r="C1978" s="11" t="s">
        <v>1154</v>
      </c>
      <c r="D1978" s="9"/>
      <c r="E1978" s="9">
        <v>408</v>
      </c>
      <c r="F1978" s="10" t="s">
        <v>1066</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1.5" hidden="1" x14ac:dyDescent="0.25">
      <c r="A1979" s="12">
        <v>1962</v>
      </c>
      <c r="B1979" s="10" t="s">
        <v>1015</v>
      </c>
      <c r="C1979" s="11" t="s">
        <v>1154</v>
      </c>
      <c r="D1979" s="9"/>
      <c r="E1979" s="9">
        <v>408</v>
      </c>
      <c r="F1979" s="10" t="s">
        <v>1066</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1.5" hidden="1" x14ac:dyDescent="0.25">
      <c r="A1980" s="12">
        <v>1963</v>
      </c>
      <c r="B1980" s="10" t="s">
        <v>1015</v>
      </c>
      <c r="C1980" s="11" t="s">
        <v>1154</v>
      </c>
      <c r="D1980" s="9"/>
      <c r="E1980" s="9">
        <v>408</v>
      </c>
      <c r="F1980" s="10" t="s">
        <v>1066</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1.5" hidden="1" x14ac:dyDescent="0.25">
      <c r="A1981" s="12">
        <v>1964</v>
      </c>
      <c r="B1981" s="10" t="s">
        <v>1015</v>
      </c>
      <c r="C1981" s="11" t="s">
        <v>1154</v>
      </c>
      <c r="D1981" s="9"/>
      <c r="E1981" s="9">
        <v>408</v>
      </c>
      <c r="F1981" s="10" t="s">
        <v>1066</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1.5" hidden="1" x14ac:dyDescent="0.25">
      <c r="A1982" s="12">
        <v>1965</v>
      </c>
      <c r="B1982" s="10" t="s">
        <v>1015</v>
      </c>
      <c r="C1982" s="11" t="s">
        <v>1154</v>
      </c>
      <c r="D1982" s="9"/>
      <c r="E1982" s="9">
        <v>408</v>
      </c>
      <c r="F1982" s="10" t="s">
        <v>1066</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1.5" hidden="1" x14ac:dyDescent="0.25">
      <c r="A1983" s="12">
        <v>1966</v>
      </c>
      <c r="B1983" s="10" t="s">
        <v>1015</v>
      </c>
      <c r="C1983" s="11" t="s">
        <v>1155</v>
      </c>
      <c r="D1983" s="9"/>
      <c r="E1983" s="9">
        <v>392</v>
      </c>
      <c r="F1983" s="10" t="s">
        <v>1066</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1.5" hidden="1" x14ac:dyDescent="0.25">
      <c r="A1984" s="12">
        <v>1967</v>
      </c>
      <c r="B1984" s="10" t="s">
        <v>1015</v>
      </c>
      <c r="C1984" s="11" t="s">
        <v>1155</v>
      </c>
      <c r="D1984" s="9"/>
      <c r="E1984" s="9">
        <v>392</v>
      </c>
      <c r="F1984" s="10" t="s">
        <v>1066</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1.5" hidden="1" x14ac:dyDescent="0.25">
      <c r="A1985" s="12">
        <v>1968</v>
      </c>
      <c r="B1985" s="10" t="s">
        <v>1015</v>
      </c>
      <c r="C1985" s="11" t="s">
        <v>1155</v>
      </c>
      <c r="D1985" s="9"/>
      <c r="E1985" s="9">
        <v>392</v>
      </c>
      <c r="F1985" s="10" t="s">
        <v>1066</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1.5" hidden="1" x14ac:dyDescent="0.25">
      <c r="A1986" s="12">
        <v>1969</v>
      </c>
      <c r="B1986" s="10" t="s">
        <v>1015</v>
      </c>
      <c r="C1986" s="11" t="s">
        <v>1155</v>
      </c>
      <c r="D1986" s="9"/>
      <c r="E1986" s="9">
        <v>392</v>
      </c>
      <c r="F1986" s="10" t="s">
        <v>1066</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1.5" hidden="1" x14ac:dyDescent="0.25">
      <c r="A1987" s="12">
        <v>1970</v>
      </c>
      <c r="B1987" s="10" t="s">
        <v>1015</v>
      </c>
      <c r="C1987" s="11" t="s">
        <v>1155</v>
      </c>
      <c r="D1987" s="9"/>
      <c r="E1987" s="9">
        <v>392</v>
      </c>
      <c r="F1987" s="10" t="s">
        <v>1066</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1.5" hidden="1" x14ac:dyDescent="0.25">
      <c r="A1988" s="12">
        <v>1971</v>
      </c>
      <c r="B1988" s="10" t="s">
        <v>1015</v>
      </c>
      <c r="C1988" s="11" t="s">
        <v>1155</v>
      </c>
      <c r="D1988" s="9"/>
      <c r="E1988" s="9">
        <v>392</v>
      </c>
      <c r="F1988" s="10" t="s">
        <v>1066</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1.5" hidden="1" x14ac:dyDescent="0.25">
      <c r="A1989" s="12">
        <v>1972</v>
      </c>
      <c r="B1989" s="10" t="s">
        <v>1015</v>
      </c>
      <c r="C1989" s="11" t="s">
        <v>1155</v>
      </c>
      <c r="D1989" s="9"/>
      <c r="E1989" s="9">
        <v>392</v>
      </c>
      <c r="F1989" s="10" t="s">
        <v>1066</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1.5" hidden="1" x14ac:dyDescent="0.25">
      <c r="A1990" s="12">
        <v>1973</v>
      </c>
      <c r="B1990" s="10" t="s">
        <v>1015</v>
      </c>
      <c r="C1990" s="11" t="s">
        <v>1155</v>
      </c>
      <c r="D1990" s="9"/>
      <c r="E1990" s="9">
        <v>392</v>
      </c>
      <c r="F1990" s="10" t="s">
        <v>1066</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1.5" hidden="1" x14ac:dyDescent="0.25">
      <c r="A1991" s="12">
        <v>1974</v>
      </c>
      <c r="B1991" s="10" t="s">
        <v>1015</v>
      </c>
      <c r="C1991" s="11" t="s">
        <v>1155</v>
      </c>
      <c r="D1991" s="9"/>
      <c r="E1991" s="9">
        <v>392</v>
      </c>
      <c r="F1991" s="10" t="s">
        <v>1066</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1.5" hidden="1" x14ac:dyDescent="0.25">
      <c r="A1992" s="12">
        <v>1975</v>
      </c>
      <c r="B1992" s="10" t="s">
        <v>1015</v>
      </c>
      <c r="C1992" s="11" t="s">
        <v>1155</v>
      </c>
      <c r="D1992" s="9"/>
      <c r="E1992" s="9">
        <v>392</v>
      </c>
      <c r="F1992" s="10" t="s">
        <v>1066</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1.5" hidden="1" x14ac:dyDescent="0.25">
      <c r="A1993" s="12">
        <v>1976</v>
      </c>
      <c r="B1993" s="10" t="s">
        <v>1015</v>
      </c>
      <c r="C1993" s="11" t="s">
        <v>1155</v>
      </c>
      <c r="D1993" s="9"/>
      <c r="E1993" s="9">
        <v>392</v>
      </c>
      <c r="F1993" s="10" t="s">
        <v>1066</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1.5" hidden="1" x14ac:dyDescent="0.25">
      <c r="A1994" s="12">
        <v>1977</v>
      </c>
      <c r="B1994" s="10" t="s">
        <v>1015</v>
      </c>
      <c r="C1994" s="11" t="s">
        <v>1155</v>
      </c>
      <c r="D1994" s="9"/>
      <c r="E1994" s="9">
        <v>392</v>
      </c>
      <c r="F1994" s="10" t="s">
        <v>1066</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1.5" hidden="1" x14ac:dyDescent="0.25">
      <c r="A1995" s="12">
        <v>1978</v>
      </c>
      <c r="B1995" s="10" t="s">
        <v>1015</v>
      </c>
      <c r="C1995" s="11" t="s">
        <v>1155</v>
      </c>
      <c r="D1995" s="9"/>
      <c r="E1995" s="9">
        <v>392</v>
      </c>
      <c r="F1995" s="10" t="s">
        <v>1066</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1.5" hidden="1" x14ac:dyDescent="0.25">
      <c r="A1996" s="12">
        <v>1979</v>
      </c>
      <c r="B1996" s="10" t="s">
        <v>1015</v>
      </c>
      <c r="C1996" s="11" t="s">
        <v>1155</v>
      </c>
      <c r="D1996" s="9"/>
      <c r="E1996" s="9">
        <v>392</v>
      </c>
      <c r="F1996" s="10" t="s">
        <v>1066</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1.5" hidden="1" x14ac:dyDescent="0.25">
      <c r="A1997" s="12">
        <v>1980</v>
      </c>
      <c r="B1997" s="10" t="s">
        <v>1015</v>
      </c>
      <c r="C1997" s="11" t="s">
        <v>1155</v>
      </c>
      <c r="D1997" s="9"/>
      <c r="E1997" s="9">
        <v>392</v>
      </c>
      <c r="F1997" s="10" t="s">
        <v>1066</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1.5" hidden="1" x14ac:dyDescent="0.25">
      <c r="A1998" s="12">
        <v>1981</v>
      </c>
      <c r="B1998" s="10" t="s">
        <v>1015</v>
      </c>
      <c r="C1998" s="11" t="s">
        <v>1156</v>
      </c>
      <c r="D1998" s="9"/>
      <c r="E1998" s="9">
        <v>496</v>
      </c>
      <c r="F1998" s="10" t="s">
        <v>1066</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1.5" hidden="1" x14ac:dyDescent="0.25">
      <c r="A1999" s="12">
        <v>1982</v>
      </c>
      <c r="B1999" s="10" t="s">
        <v>1015</v>
      </c>
      <c r="C1999" s="11" t="s">
        <v>1156</v>
      </c>
      <c r="D1999" s="9"/>
      <c r="E1999" s="9">
        <v>496</v>
      </c>
      <c r="F1999" s="10" t="s">
        <v>1066</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1.5" hidden="1" x14ac:dyDescent="0.25">
      <c r="A2000" s="12">
        <v>1983</v>
      </c>
      <c r="B2000" s="10" t="s">
        <v>1015</v>
      </c>
      <c r="C2000" s="11" t="s">
        <v>1156</v>
      </c>
      <c r="D2000" s="9"/>
      <c r="E2000" s="9">
        <v>496</v>
      </c>
      <c r="F2000" s="10" t="s">
        <v>1066</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1.5" hidden="1" x14ac:dyDescent="0.25">
      <c r="A2001" s="12">
        <v>1984</v>
      </c>
      <c r="B2001" s="10" t="s">
        <v>1015</v>
      </c>
      <c r="C2001" s="11" t="s">
        <v>1156</v>
      </c>
      <c r="D2001" s="9"/>
      <c r="E2001" s="9">
        <v>496</v>
      </c>
      <c r="F2001" s="10" t="s">
        <v>1066</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1.5" hidden="1" x14ac:dyDescent="0.25">
      <c r="A2002" s="12">
        <v>1985</v>
      </c>
      <c r="B2002" s="10" t="s">
        <v>1015</v>
      </c>
      <c r="C2002" s="11" t="s">
        <v>1156</v>
      </c>
      <c r="D2002" s="9"/>
      <c r="E2002" s="9">
        <v>496</v>
      </c>
      <c r="F2002" s="10" t="s">
        <v>1066</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1.5" hidden="1" x14ac:dyDescent="0.25">
      <c r="A2003" s="12">
        <v>1986</v>
      </c>
      <c r="B2003" s="10" t="s">
        <v>1015</v>
      </c>
      <c r="C2003" s="11" t="s">
        <v>1156</v>
      </c>
      <c r="D2003" s="9"/>
      <c r="E2003" s="9">
        <v>496</v>
      </c>
      <c r="F2003" s="10" t="s">
        <v>1066</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1.5" hidden="1" x14ac:dyDescent="0.25">
      <c r="A2004" s="12">
        <v>1987</v>
      </c>
      <c r="B2004" s="10" t="s">
        <v>1015</v>
      </c>
      <c r="C2004" s="11" t="s">
        <v>1156</v>
      </c>
      <c r="D2004" s="9"/>
      <c r="E2004" s="9">
        <v>496</v>
      </c>
      <c r="F2004" s="10" t="s">
        <v>1066</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1.5" hidden="1" x14ac:dyDescent="0.25">
      <c r="A2005" s="12">
        <v>1988</v>
      </c>
      <c r="B2005" s="10" t="s">
        <v>1015</v>
      </c>
      <c r="C2005" s="11" t="s">
        <v>1156</v>
      </c>
      <c r="D2005" s="9"/>
      <c r="E2005" s="9">
        <v>496</v>
      </c>
      <c r="F2005" s="10" t="s">
        <v>1066</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1.5" hidden="1" x14ac:dyDescent="0.25">
      <c r="A2006" s="12">
        <v>1989</v>
      </c>
      <c r="B2006" s="10" t="s">
        <v>1015</v>
      </c>
      <c r="C2006" s="11" t="s">
        <v>1156</v>
      </c>
      <c r="D2006" s="9"/>
      <c r="E2006" s="9">
        <v>496</v>
      </c>
      <c r="F2006" s="10" t="s">
        <v>1066</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1.5" hidden="1" x14ac:dyDescent="0.25">
      <c r="A2007" s="12">
        <v>1990</v>
      </c>
      <c r="B2007" s="10" t="s">
        <v>1015</v>
      </c>
      <c r="C2007" s="11" t="s">
        <v>1156</v>
      </c>
      <c r="D2007" s="9"/>
      <c r="E2007" s="9">
        <v>496</v>
      </c>
      <c r="F2007" s="10" t="s">
        <v>1066</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1.5" hidden="1" x14ac:dyDescent="0.25">
      <c r="A2008" s="12">
        <v>1991</v>
      </c>
      <c r="B2008" s="10" t="s">
        <v>1015</v>
      </c>
      <c r="C2008" s="11" t="s">
        <v>1156</v>
      </c>
      <c r="D2008" s="9"/>
      <c r="E2008" s="9">
        <v>496</v>
      </c>
      <c r="F2008" s="10" t="s">
        <v>1066</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1.5" hidden="1" x14ac:dyDescent="0.25">
      <c r="A2009" s="12">
        <v>1992</v>
      </c>
      <c r="B2009" s="10" t="s">
        <v>1015</v>
      </c>
      <c r="C2009" s="11" t="s">
        <v>1156</v>
      </c>
      <c r="D2009" s="9"/>
      <c r="E2009" s="9">
        <v>496</v>
      </c>
      <c r="F2009" s="10" t="s">
        <v>1066</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1.5" hidden="1" x14ac:dyDescent="0.25">
      <c r="A2010" s="12">
        <v>1993</v>
      </c>
      <c r="B2010" s="10" t="s">
        <v>1015</v>
      </c>
      <c r="C2010" s="11" t="s">
        <v>1156</v>
      </c>
      <c r="D2010" s="9"/>
      <c r="E2010" s="9">
        <v>496</v>
      </c>
      <c r="F2010" s="10" t="s">
        <v>1066</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1.5" hidden="1" x14ac:dyDescent="0.25">
      <c r="A2011" s="12">
        <v>1994</v>
      </c>
      <c r="B2011" s="10" t="s">
        <v>1015</v>
      </c>
      <c r="C2011" s="11" t="s">
        <v>1156</v>
      </c>
      <c r="D2011" s="9"/>
      <c r="E2011" s="9">
        <v>496</v>
      </c>
      <c r="F2011" s="10" t="s">
        <v>1066</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1.5" hidden="1" x14ac:dyDescent="0.25">
      <c r="A2012" s="12">
        <v>1995</v>
      </c>
      <c r="B2012" s="10" t="s">
        <v>1015</v>
      </c>
      <c r="C2012" s="11" t="s">
        <v>1156</v>
      </c>
      <c r="D2012" s="9"/>
      <c r="E2012" s="9">
        <v>496</v>
      </c>
      <c r="F2012" s="10" t="s">
        <v>1066</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1.5" hidden="1" x14ac:dyDescent="0.25">
      <c r="A2013" s="12">
        <v>1996</v>
      </c>
      <c r="B2013" s="10" t="s">
        <v>1015</v>
      </c>
      <c r="C2013" s="11" t="s">
        <v>1157</v>
      </c>
      <c r="D2013" s="9"/>
      <c r="E2013" s="9">
        <v>410</v>
      </c>
      <c r="F2013" s="10" t="s">
        <v>1066</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1.5" hidden="1" x14ac:dyDescent="0.25">
      <c r="A2014" s="12">
        <v>1997</v>
      </c>
      <c r="B2014" s="10" t="s">
        <v>1015</v>
      </c>
      <c r="C2014" s="11" t="s">
        <v>1157</v>
      </c>
      <c r="D2014" s="9"/>
      <c r="E2014" s="9">
        <v>410</v>
      </c>
      <c r="F2014" s="10" t="s">
        <v>1066</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1.5" hidden="1" x14ac:dyDescent="0.25">
      <c r="A2015" s="12">
        <v>1998</v>
      </c>
      <c r="B2015" s="10" t="s">
        <v>1015</v>
      </c>
      <c r="C2015" s="11" t="s">
        <v>1157</v>
      </c>
      <c r="D2015" s="9"/>
      <c r="E2015" s="9">
        <v>410</v>
      </c>
      <c r="F2015" s="10" t="s">
        <v>1066</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1.5" hidden="1" x14ac:dyDescent="0.25">
      <c r="A2016" s="12">
        <v>1999</v>
      </c>
      <c r="B2016" s="10" t="s">
        <v>1015</v>
      </c>
      <c r="C2016" s="11" t="s">
        <v>1157</v>
      </c>
      <c r="D2016" s="9"/>
      <c r="E2016" s="9">
        <v>410</v>
      </c>
      <c r="F2016" s="10" t="s">
        <v>1066</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1.5" hidden="1" x14ac:dyDescent="0.25">
      <c r="A2017" s="12">
        <v>2000</v>
      </c>
      <c r="B2017" s="10" t="s">
        <v>1015</v>
      </c>
      <c r="C2017" s="11" t="s">
        <v>1157</v>
      </c>
      <c r="D2017" s="9"/>
      <c r="E2017" s="9">
        <v>410</v>
      </c>
      <c r="F2017" s="10" t="s">
        <v>1066</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1.5" hidden="1" x14ac:dyDescent="0.25">
      <c r="A2018" s="12">
        <v>2001</v>
      </c>
      <c r="B2018" s="10" t="s">
        <v>1015</v>
      </c>
      <c r="C2018" s="11" t="s">
        <v>1157</v>
      </c>
      <c r="D2018" s="9"/>
      <c r="E2018" s="9">
        <v>410</v>
      </c>
      <c r="F2018" s="10" t="s">
        <v>1066</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1.5" hidden="1" x14ac:dyDescent="0.25">
      <c r="A2019" s="12">
        <v>2002</v>
      </c>
      <c r="B2019" s="10" t="s">
        <v>1015</v>
      </c>
      <c r="C2019" s="11" t="s">
        <v>1157</v>
      </c>
      <c r="D2019" s="9"/>
      <c r="E2019" s="9">
        <v>410</v>
      </c>
      <c r="F2019" s="10" t="s">
        <v>1066</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1.5" hidden="1" x14ac:dyDescent="0.25">
      <c r="A2020" s="12">
        <v>2003</v>
      </c>
      <c r="B2020" s="10" t="s">
        <v>1015</v>
      </c>
      <c r="C2020" s="11" t="s">
        <v>1157</v>
      </c>
      <c r="D2020" s="9"/>
      <c r="E2020" s="9">
        <v>410</v>
      </c>
      <c r="F2020" s="10" t="s">
        <v>1066</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1.5" hidden="1" x14ac:dyDescent="0.25">
      <c r="A2021" s="12">
        <v>2004</v>
      </c>
      <c r="B2021" s="10" t="s">
        <v>1015</v>
      </c>
      <c r="C2021" s="11" t="s">
        <v>1157</v>
      </c>
      <c r="D2021" s="9"/>
      <c r="E2021" s="9">
        <v>410</v>
      </c>
      <c r="F2021" s="10" t="s">
        <v>1066</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1.5" hidden="1" x14ac:dyDescent="0.25">
      <c r="A2022" s="12">
        <v>2005</v>
      </c>
      <c r="B2022" s="10" t="s">
        <v>1015</v>
      </c>
      <c r="C2022" s="11" t="s">
        <v>1157</v>
      </c>
      <c r="D2022" s="9"/>
      <c r="E2022" s="9">
        <v>410</v>
      </c>
      <c r="F2022" s="10" t="s">
        <v>1066</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1.5" hidden="1" x14ac:dyDescent="0.25">
      <c r="A2023" s="12">
        <v>2006</v>
      </c>
      <c r="B2023" s="10" t="s">
        <v>1015</v>
      </c>
      <c r="C2023" s="11" t="s">
        <v>1157</v>
      </c>
      <c r="D2023" s="9"/>
      <c r="E2023" s="9">
        <v>410</v>
      </c>
      <c r="F2023" s="10" t="s">
        <v>1066</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1.5" hidden="1" x14ac:dyDescent="0.25">
      <c r="A2024" s="12">
        <v>2007</v>
      </c>
      <c r="B2024" s="10" t="s">
        <v>1015</v>
      </c>
      <c r="C2024" s="11" t="s">
        <v>1157</v>
      </c>
      <c r="D2024" s="9"/>
      <c r="E2024" s="9">
        <v>410</v>
      </c>
      <c r="F2024" s="10" t="s">
        <v>1066</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1.5" hidden="1" x14ac:dyDescent="0.25">
      <c r="A2025" s="12">
        <v>2008</v>
      </c>
      <c r="B2025" s="10" t="s">
        <v>1015</v>
      </c>
      <c r="C2025" s="11" t="s">
        <v>1157</v>
      </c>
      <c r="D2025" s="9"/>
      <c r="E2025" s="9">
        <v>410</v>
      </c>
      <c r="F2025" s="10" t="s">
        <v>1066</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1.5" hidden="1" x14ac:dyDescent="0.25">
      <c r="A2026" s="12">
        <v>2009</v>
      </c>
      <c r="B2026" s="10" t="s">
        <v>1015</v>
      </c>
      <c r="C2026" s="11" t="s">
        <v>1157</v>
      </c>
      <c r="D2026" s="9"/>
      <c r="E2026" s="9">
        <v>410</v>
      </c>
      <c r="F2026" s="10" t="s">
        <v>1066</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1.5" hidden="1" x14ac:dyDescent="0.25">
      <c r="A2027" s="12">
        <v>2010</v>
      </c>
      <c r="B2027" s="10" t="s">
        <v>1015</v>
      </c>
      <c r="C2027" s="11" t="s">
        <v>1157</v>
      </c>
      <c r="D2027" s="9"/>
      <c r="E2027" s="9">
        <v>410</v>
      </c>
      <c r="F2027" s="10" t="s">
        <v>1066</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1.5" hidden="1" x14ac:dyDescent="0.25">
      <c r="A2028" s="23">
        <v>2011</v>
      </c>
      <c r="B2028" s="21" t="s">
        <v>1015</v>
      </c>
      <c r="C2028" s="29" t="s">
        <v>1158</v>
      </c>
      <c r="D2028" s="20"/>
      <c r="E2028" s="20">
        <v>920</v>
      </c>
      <c r="F2028" s="21" t="s">
        <v>1065</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1.5" hidden="1" x14ac:dyDescent="0.25">
      <c r="A2029" s="23">
        <v>2012</v>
      </c>
      <c r="B2029" s="21" t="s">
        <v>1015</v>
      </c>
      <c r="C2029" s="29" t="s">
        <v>1158</v>
      </c>
      <c r="D2029" s="20"/>
      <c r="E2029" s="20">
        <v>920</v>
      </c>
      <c r="F2029" s="21" t="s">
        <v>1065</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1.5" hidden="1" x14ac:dyDescent="0.25">
      <c r="A2030" s="23">
        <v>2013</v>
      </c>
      <c r="B2030" s="21" t="s">
        <v>1015</v>
      </c>
      <c r="C2030" s="29" t="s">
        <v>1158</v>
      </c>
      <c r="D2030" s="20"/>
      <c r="E2030" s="20">
        <v>920</v>
      </c>
      <c r="F2030" s="21" t="s">
        <v>1065</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1.5" hidden="1" x14ac:dyDescent="0.25">
      <c r="A2031" s="23">
        <v>2014</v>
      </c>
      <c r="B2031" s="21" t="s">
        <v>1015</v>
      </c>
      <c r="C2031" s="29" t="s">
        <v>1158</v>
      </c>
      <c r="D2031" s="20"/>
      <c r="E2031" s="20">
        <v>920</v>
      </c>
      <c r="F2031" s="21" t="s">
        <v>1065</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1.5" hidden="1" x14ac:dyDescent="0.25">
      <c r="A2032" s="23">
        <v>2015</v>
      </c>
      <c r="B2032" s="21" t="s">
        <v>1015</v>
      </c>
      <c r="C2032" s="29" t="s">
        <v>1158</v>
      </c>
      <c r="D2032" s="20"/>
      <c r="E2032" s="20">
        <v>920</v>
      </c>
      <c r="F2032" s="21" t="s">
        <v>1065</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1.5" hidden="1" x14ac:dyDescent="0.25">
      <c r="A2033" s="23">
        <v>2016</v>
      </c>
      <c r="B2033" s="21" t="s">
        <v>1015</v>
      </c>
      <c r="C2033" s="29" t="s">
        <v>1158</v>
      </c>
      <c r="D2033" s="20"/>
      <c r="E2033" s="20">
        <v>920</v>
      </c>
      <c r="F2033" s="21" t="s">
        <v>1065</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1.5" hidden="1" x14ac:dyDescent="0.25">
      <c r="A2034" s="23">
        <v>2017</v>
      </c>
      <c r="B2034" s="21" t="s">
        <v>1015</v>
      </c>
      <c r="C2034" s="29" t="s">
        <v>1158</v>
      </c>
      <c r="D2034" s="20"/>
      <c r="E2034" s="20">
        <v>920</v>
      </c>
      <c r="F2034" s="21" t="s">
        <v>1065</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1.5" hidden="1" x14ac:dyDescent="0.25">
      <c r="A2035" s="23">
        <v>2018</v>
      </c>
      <c r="B2035" s="21" t="s">
        <v>1015</v>
      </c>
      <c r="C2035" s="29" t="s">
        <v>1158</v>
      </c>
      <c r="D2035" s="20"/>
      <c r="E2035" s="20">
        <v>920</v>
      </c>
      <c r="F2035" s="21" t="s">
        <v>1065</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1.5" hidden="1" x14ac:dyDescent="0.25">
      <c r="A2036" s="23">
        <v>2019</v>
      </c>
      <c r="B2036" s="21" t="s">
        <v>1015</v>
      </c>
      <c r="C2036" s="29" t="s">
        <v>1158</v>
      </c>
      <c r="D2036" s="20"/>
      <c r="E2036" s="20">
        <v>920</v>
      </c>
      <c r="F2036" s="21" t="s">
        <v>1065</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1.5" hidden="1" x14ac:dyDescent="0.25">
      <c r="A2037" s="23">
        <v>2020</v>
      </c>
      <c r="B2037" s="21" t="s">
        <v>1015</v>
      </c>
      <c r="C2037" s="29" t="s">
        <v>1158</v>
      </c>
      <c r="D2037" s="20"/>
      <c r="E2037" s="20">
        <v>920</v>
      </c>
      <c r="F2037" s="21" t="s">
        <v>1065</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1.5" hidden="1" x14ac:dyDescent="0.25">
      <c r="A2038" s="23">
        <v>2021</v>
      </c>
      <c r="B2038" s="21" t="s">
        <v>1015</v>
      </c>
      <c r="C2038" s="29" t="s">
        <v>1158</v>
      </c>
      <c r="D2038" s="20"/>
      <c r="E2038" s="20">
        <v>920</v>
      </c>
      <c r="F2038" s="21" t="s">
        <v>1065</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1.5" hidden="1" x14ac:dyDescent="0.25">
      <c r="A2039" s="23">
        <v>2022</v>
      </c>
      <c r="B2039" s="21" t="s">
        <v>1015</v>
      </c>
      <c r="C2039" s="29" t="s">
        <v>1158</v>
      </c>
      <c r="D2039" s="20"/>
      <c r="E2039" s="20">
        <v>920</v>
      </c>
      <c r="F2039" s="21" t="s">
        <v>1065</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1.5" hidden="1" x14ac:dyDescent="0.25">
      <c r="A2040" s="23">
        <v>2023</v>
      </c>
      <c r="B2040" s="21" t="s">
        <v>1015</v>
      </c>
      <c r="C2040" s="29" t="s">
        <v>1158</v>
      </c>
      <c r="D2040" s="20"/>
      <c r="E2040" s="20">
        <v>920</v>
      </c>
      <c r="F2040" s="21" t="s">
        <v>1065</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1.5" hidden="1" x14ac:dyDescent="0.25">
      <c r="A2041" s="23">
        <v>2024</v>
      </c>
      <c r="B2041" s="21" t="s">
        <v>1015</v>
      </c>
      <c r="C2041" s="29" t="s">
        <v>1158</v>
      </c>
      <c r="D2041" s="20"/>
      <c r="E2041" s="20">
        <v>920</v>
      </c>
      <c r="F2041" s="21" t="s">
        <v>1065</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1.5" hidden="1" x14ac:dyDescent="0.25">
      <c r="A2042" s="23">
        <v>2025</v>
      </c>
      <c r="B2042" s="21" t="s">
        <v>1015</v>
      </c>
      <c r="C2042" s="29" t="s">
        <v>1158</v>
      </c>
      <c r="D2042" s="20"/>
      <c r="E2042" s="20">
        <v>920</v>
      </c>
      <c r="F2042" s="21" t="s">
        <v>1065</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1.5" hidden="1" x14ac:dyDescent="0.25">
      <c r="A2043" s="12">
        <v>2026</v>
      </c>
      <c r="B2043" s="10" t="s">
        <v>1015</v>
      </c>
      <c r="C2043" s="11" t="s">
        <v>1159</v>
      </c>
      <c r="D2043" s="9"/>
      <c r="E2043" s="9">
        <v>96</v>
      </c>
      <c r="F2043" s="10" t="s">
        <v>1066</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1.5" hidden="1" x14ac:dyDescent="0.25">
      <c r="A2044" s="12">
        <v>2027</v>
      </c>
      <c r="B2044" s="10" t="s">
        <v>1015</v>
      </c>
      <c r="C2044" s="11" t="s">
        <v>1159</v>
      </c>
      <c r="D2044" s="9"/>
      <c r="E2044" s="9">
        <v>96</v>
      </c>
      <c r="F2044" s="10" t="s">
        <v>1066</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1.5" hidden="1" x14ac:dyDescent="0.25">
      <c r="A2045" s="12">
        <v>2028</v>
      </c>
      <c r="B2045" s="10" t="s">
        <v>1015</v>
      </c>
      <c r="C2045" s="11" t="s">
        <v>1159</v>
      </c>
      <c r="D2045" s="9"/>
      <c r="E2045" s="9">
        <v>96</v>
      </c>
      <c r="F2045" s="10" t="s">
        <v>1066</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1.5" hidden="1" x14ac:dyDescent="0.25">
      <c r="A2046" s="12">
        <v>2029</v>
      </c>
      <c r="B2046" s="10" t="s">
        <v>1015</v>
      </c>
      <c r="C2046" s="11" t="s">
        <v>1159</v>
      </c>
      <c r="D2046" s="9"/>
      <c r="E2046" s="9">
        <v>96</v>
      </c>
      <c r="F2046" s="10" t="s">
        <v>1066</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1.5" hidden="1" x14ac:dyDescent="0.25">
      <c r="A2047" s="12">
        <v>2030</v>
      </c>
      <c r="B2047" s="10" t="s">
        <v>1015</v>
      </c>
      <c r="C2047" s="11" t="s">
        <v>1159</v>
      </c>
      <c r="D2047" s="9"/>
      <c r="E2047" s="9">
        <v>96</v>
      </c>
      <c r="F2047" s="10" t="s">
        <v>1066</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1.5" hidden="1" x14ac:dyDescent="0.25">
      <c r="A2048" s="12">
        <v>2031</v>
      </c>
      <c r="B2048" s="10" t="s">
        <v>1015</v>
      </c>
      <c r="C2048" s="11" t="s">
        <v>1159</v>
      </c>
      <c r="D2048" s="9"/>
      <c r="E2048" s="9">
        <v>96</v>
      </c>
      <c r="F2048" s="10" t="s">
        <v>1066</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1.5" hidden="1" x14ac:dyDescent="0.25">
      <c r="A2049" s="12">
        <v>2032</v>
      </c>
      <c r="B2049" s="10" t="s">
        <v>1015</v>
      </c>
      <c r="C2049" s="11" t="s">
        <v>1159</v>
      </c>
      <c r="D2049" s="9"/>
      <c r="E2049" s="9">
        <v>96</v>
      </c>
      <c r="F2049" s="10" t="s">
        <v>1066</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1.5" hidden="1" x14ac:dyDescent="0.25">
      <c r="A2050" s="12">
        <v>2033</v>
      </c>
      <c r="B2050" s="10" t="s">
        <v>1015</v>
      </c>
      <c r="C2050" s="11" t="s">
        <v>1159</v>
      </c>
      <c r="D2050" s="9"/>
      <c r="E2050" s="9">
        <v>96</v>
      </c>
      <c r="F2050" s="10" t="s">
        <v>1066</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1.5" hidden="1" x14ac:dyDescent="0.25">
      <c r="A2051" s="12">
        <v>2034</v>
      </c>
      <c r="B2051" s="10" t="s">
        <v>1015</v>
      </c>
      <c r="C2051" s="11" t="s">
        <v>1159</v>
      </c>
      <c r="D2051" s="9"/>
      <c r="E2051" s="9">
        <v>96</v>
      </c>
      <c r="F2051" s="10" t="s">
        <v>1066</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1.5" hidden="1" x14ac:dyDescent="0.25">
      <c r="A2052" s="12">
        <v>2035</v>
      </c>
      <c r="B2052" s="10" t="s">
        <v>1015</v>
      </c>
      <c r="C2052" s="11" t="s">
        <v>1159</v>
      </c>
      <c r="D2052" s="9"/>
      <c r="E2052" s="9">
        <v>96</v>
      </c>
      <c r="F2052" s="10" t="s">
        <v>1066</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1.5" hidden="1" x14ac:dyDescent="0.25">
      <c r="A2053" s="12">
        <v>2036</v>
      </c>
      <c r="B2053" s="10" t="s">
        <v>1015</v>
      </c>
      <c r="C2053" s="11" t="s">
        <v>1159</v>
      </c>
      <c r="D2053" s="9"/>
      <c r="E2053" s="9">
        <v>96</v>
      </c>
      <c r="F2053" s="10" t="s">
        <v>1066</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1.5" hidden="1" x14ac:dyDescent="0.25">
      <c r="A2054" s="12">
        <v>2037</v>
      </c>
      <c r="B2054" s="10" t="s">
        <v>1015</v>
      </c>
      <c r="C2054" s="11" t="s">
        <v>1159</v>
      </c>
      <c r="D2054" s="9"/>
      <c r="E2054" s="9">
        <v>96</v>
      </c>
      <c r="F2054" s="10" t="s">
        <v>1066</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1.5" hidden="1" x14ac:dyDescent="0.25">
      <c r="A2055" s="12">
        <v>2038</v>
      </c>
      <c r="B2055" s="10" t="s">
        <v>1015</v>
      </c>
      <c r="C2055" s="11" t="s">
        <v>1159</v>
      </c>
      <c r="D2055" s="9"/>
      <c r="E2055" s="9">
        <v>96</v>
      </c>
      <c r="F2055" s="10" t="s">
        <v>1066</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1.5" hidden="1" x14ac:dyDescent="0.25">
      <c r="A2056" s="12">
        <v>2039</v>
      </c>
      <c r="B2056" s="10" t="s">
        <v>1015</v>
      </c>
      <c r="C2056" s="11" t="s">
        <v>1159</v>
      </c>
      <c r="D2056" s="9"/>
      <c r="E2056" s="9">
        <v>96</v>
      </c>
      <c r="F2056" s="10" t="s">
        <v>1066</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1.5" hidden="1" x14ac:dyDescent="0.25">
      <c r="A2057" s="12">
        <v>2040</v>
      </c>
      <c r="B2057" s="10" t="s">
        <v>1015</v>
      </c>
      <c r="C2057" s="11" t="s">
        <v>1159</v>
      </c>
      <c r="D2057" s="9"/>
      <c r="E2057" s="9">
        <v>96</v>
      </c>
      <c r="F2057" s="10" t="s">
        <v>1066</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1.5" hidden="1" x14ac:dyDescent="0.25">
      <c r="A2058" s="12">
        <v>2041</v>
      </c>
      <c r="B2058" s="10" t="s">
        <v>1015</v>
      </c>
      <c r="C2058" s="11" t="s">
        <v>1160</v>
      </c>
      <c r="D2058" s="9"/>
      <c r="E2058" s="9">
        <v>116</v>
      </c>
      <c r="F2058" s="10" t="s">
        <v>1066</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1.5" hidden="1" x14ac:dyDescent="0.25">
      <c r="A2059" s="12">
        <v>2042</v>
      </c>
      <c r="B2059" s="10" t="s">
        <v>1015</v>
      </c>
      <c r="C2059" s="11" t="s">
        <v>1160</v>
      </c>
      <c r="D2059" s="9"/>
      <c r="E2059" s="9">
        <v>116</v>
      </c>
      <c r="F2059" s="10" t="s">
        <v>1066</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1.5" hidden="1" x14ac:dyDescent="0.25">
      <c r="A2060" s="12">
        <v>2043</v>
      </c>
      <c r="B2060" s="10" t="s">
        <v>1015</v>
      </c>
      <c r="C2060" s="11" t="s">
        <v>1160</v>
      </c>
      <c r="D2060" s="9"/>
      <c r="E2060" s="9">
        <v>116</v>
      </c>
      <c r="F2060" s="10" t="s">
        <v>1066</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1.5" hidden="1" x14ac:dyDescent="0.25">
      <c r="A2061" s="12">
        <v>2044</v>
      </c>
      <c r="B2061" s="10" t="s">
        <v>1015</v>
      </c>
      <c r="C2061" s="11" t="s">
        <v>1160</v>
      </c>
      <c r="D2061" s="9"/>
      <c r="E2061" s="9">
        <v>116</v>
      </c>
      <c r="F2061" s="10" t="s">
        <v>1066</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1.5" hidden="1" x14ac:dyDescent="0.25">
      <c r="A2062" s="12">
        <v>2045</v>
      </c>
      <c r="B2062" s="10" t="s">
        <v>1015</v>
      </c>
      <c r="C2062" s="11" t="s">
        <v>1160</v>
      </c>
      <c r="D2062" s="9"/>
      <c r="E2062" s="9">
        <v>116</v>
      </c>
      <c r="F2062" s="10" t="s">
        <v>1066</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1.5" hidden="1" x14ac:dyDescent="0.25">
      <c r="A2063" s="12">
        <v>2046</v>
      </c>
      <c r="B2063" s="10" t="s">
        <v>1015</v>
      </c>
      <c r="C2063" s="11" t="s">
        <v>1160</v>
      </c>
      <c r="D2063" s="9"/>
      <c r="E2063" s="9">
        <v>116</v>
      </c>
      <c r="F2063" s="10" t="s">
        <v>1066</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1.5" hidden="1" x14ac:dyDescent="0.25">
      <c r="A2064" s="12">
        <v>2047</v>
      </c>
      <c r="B2064" s="10" t="s">
        <v>1015</v>
      </c>
      <c r="C2064" s="11" t="s">
        <v>1160</v>
      </c>
      <c r="D2064" s="9"/>
      <c r="E2064" s="9">
        <v>116</v>
      </c>
      <c r="F2064" s="10" t="s">
        <v>1066</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1.5" hidden="1" x14ac:dyDescent="0.25">
      <c r="A2065" s="12">
        <v>2048</v>
      </c>
      <c r="B2065" s="10" t="s">
        <v>1015</v>
      </c>
      <c r="C2065" s="11" t="s">
        <v>1160</v>
      </c>
      <c r="D2065" s="9"/>
      <c r="E2065" s="9">
        <v>116</v>
      </c>
      <c r="F2065" s="10" t="s">
        <v>1066</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1.5" hidden="1" x14ac:dyDescent="0.25">
      <c r="A2066" s="12">
        <v>2049</v>
      </c>
      <c r="B2066" s="10" t="s">
        <v>1015</v>
      </c>
      <c r="C2066" s="11" t="s">
        <v>1160</v>
      </c>
      <c r="D2066" s="9"/>
      <c r="E2066" s="9">
        <v>116</v>
      </c>
      <c r="F2066" s="10" t="s">
        <v>1066</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1.5" hidden="1" x14ac:dyDescent="0.25">
      <c r="A2067" s="12">
        <v>2050</v>
      </c>
      <c r="B2067" s="10" t="s">
        <v>1015</v>
      </c>
      <c r="C2067" s="11" t="s">
        <v>1160</v>
      </c>
      <c r="D2067" s="9"/>
      <c r="E2067" s="9">
        <v>116</v>
      </c>
      <c r="F2067" s="10" t="s">
        <v>1066</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1.5" hidden="1" x14ac:dyDescent="0.25">
      <c r="A2068" s="12">
        <v>2051</v>
      </c>
      <c r="B2068" s="10" t="s">
        <v>1015</v>
      </c>
      <c r="C2068" s="11" t="s">
        <v>1160</v>
      </c>
      <c r="D2068" s="9"/>
      <c r="E2068" s="9">
        <v>116</v>
      </c>
      <c r="F2068" s="10" t="s">
        <v>1066</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1.5" hidden="1" x14ac:dyDescent="0.25">
      <c r="A2069" s="12">
        <v>2052</v>
      </c>
      <c r="B2069" s="10" t="s">
        <v>1015</v>
      </c>
      <c r="C2069" s="11" t="s">
        <v>1160</v>
      </c>
      <c r="D2069" s="9"/>
      <c r="E2069" s="9">
        <v>116</v>
      </c>
      <c r="F2069" s="10" t="s">
        <v>1066</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1.5" hidden="1" x14ac:dyDescent="0.25">
      <c r="A2070" s="12">
        <v>2053</v>
      </c>
      <c r="B2070" s="10" t="s">
        <v>1015</v>
      </c>
      <c r="C2070" s="11" t="s">
        <v>1160</v>
      </c>
      <c r="D2070" s="9"/>
      <c r="E2070" s="9">
        <v>116</v>
      </c>
      <c r="F2070" s="10" t="s">
        <v>1066</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1.5" hidden="1" x14ac:dyDescent="0.25">
      <c r="A2071" s="12">
        <v>2054</v>
      </c>
      <c r="B2071" s="10" t="s">
        <v>1015</v>
      </c>
      <c r="C2071" s="11" t="s">
        <v>1160</v>
      </c>
      <c r="D2071" s="9"/>
      <c r="E2071" s="9">
        <v>116</v>
      </c>
      <c r="F2071" s="10" t="s">
        <v>1066</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1.5" hidden="1" x14ac:dyDescent="0.25">
      <c r="A2072" s="12">
        <v>2055</v>
      </c>
      <c r="B2072" s="10" t="s">
        <v>1015</v>
      </c>
      <c r="C2072" s="11" t="s">
        <v>1160</v>
      </c>
      <c r="D2072" s="9"/>
      <c r="E2072" s="9">
        <v>116</v>
      </c>
      <c r="F2072" s="10" t="s">
        <v>1066</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1.5" hidden="1" x14ac:dyDescent="0.25">
      <c r="A2073" s="12">
        <v>2056</v>
      </c>
      <c r="B2073" s="10" t="s">
        <v>1015</v>
      </c>
      <c r="C2073" s="11" t="s">
        <v>1161</v>
      </c>
      <c r="D2073" s="9"/>
      <c r="E2073" s="9">
        <v>360</v>
      </c>
      <c r="F2073" s="10" t="s">
        <v>1066</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1.5" hidden="1" x14ac:dyDescent="0.25">
      <c r="A2074" s="12">
        <v>2057</v>
      </c>
      <c r="B2074" s="10" t="s">
        <v>1015</v>
      </c>
      <c r="C2074" s="11" t="s">
        <v>1161</v>
      </c>
      <c r="D2074" s="9"/>
      <c r="E2074" s="9">
        <v>360</v>
      </c>
      <c r="F2074" s="10" t="s">
        <v>1066</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1.5" hidden="1" x14ac:dyDescent="0.25">
      <c r="A2075" s="12">
        <v>2058</v>
      </c>
      <c r="B2075" s="10" t="s">
        <v>1015</v>
      </c>
      <c r="C2075" s="11" t="s">
        <v>1161</v>
      </c>
      <c r="D2075" s="9"/>
      <c r="E2075" s="9">
        <v>360</v>
      </c>
      <c r="F2075" s="10" t="s">
        <v>1066</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1.5" hidden="1" x14ac:dyDescent="0.25">
      <c r="A2076" s="12">
        <v>2059</v>
      </c>
      <c r="B2076" s="10" t="s">
        <v>1015</v>
      </c>
      <c r="C2076" s="11" t="s">
        <v>1161</v>
      </c>
      <c r="D2076" s="9"/>
      <c r="E2076" s="9">
        <v>360</v>
      </c>
      <c r="F2076" s="10" t="s">
        <v>1066</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1.5" hidden="1" x14ac:dyDescent="0.25">
      <c r="A2077" s="12">
        <v>2060</v>
      </c>
      <c r="B2077" s="10" t="s">
        <v>1015</v>
      </c>
      <c r="C2077" s="11" t="s">
        <v>1161</v>
      </c>
      <c r="D2077" s="9"/>
      <c r="E2077" s="9">
        <v>360</v>
      </c>
      <c r="F2077" s="10" t="s">
        <v>1066</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1.5" hidden="1" x14ac:dyDescent="0.25">
      <c r="A2078" s="12">
        <v>2061</v>
      </c>
      <c r="B2078" s="10" t="s">
        <v>1015</v>
      </c>
      <c r="C2078" s="11" t="s">
        <v>1161</v>
      </c>
      <c r="D2078" s="9"/>
      <c r="E2078" s="9">
        <v>360</v>
      </c>
      <c r="F2078" s="10" t="s">
        <v>1066</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1.5" hidden="1" x14ac:dyDescent="0.25">
      <c r="A2079" s="12">
        <v>2062</v>
      </c>
      <c r="B2079" s="10" t="s">
        <v>1015</v>
      </c>
      <c r="C2079" s="11" t="s">
        <v>1161</v>
      </c>
      <c r="D2079" s="9"/>
      <c r="E2079" s="9">
        <v>360</v>
      </c>
      <c r="F2079" s="10" t="s">
        <v>1066</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1.5" hidden="1" x14ac:dyDescent="0.25">
      <c r="A2080" s="12">
        <v>2063</v>
      </c>
      <c r="B2080" s="10" t="s">
        <v>1015</v>
      </c>
      <c r="C2080" s="11" t="s">
        <v>1161</v>
      </c>
      <c r="D2080" s="9"/>
      <c r="E2080" s="9">
        <v>360</v>
      </c>
      <c r="F2080" s="10" t="s">
        <v>1066</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1.5" hidden="1" x14ac:dyDescent="0.25">
      <c r="A2081" s="12">
        <v>2064</v>
      </c>
      <c r="B2081" s="10" t="s">
        <v>1015</v>
      </c>
      <c r="C2081" s="11" t="s">
        <v>1161</v>
      </c>
      <c r="D2081" s="9"/>
      <c r="E2081" s="9">
        <v>360</v>
      </c>
      <c r="F2081" s="10" t="s">
        <v>1066</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1.5" hidden="1" x14ac:dyDescent="0.25">
      <c r="A2082" s="12">
        <v>2065</v>
      </c>
      <c r="B2082" s="10" t="s">
        <v>1015</v>
      </c>
      <c r="C2082" s="11" t="s">
        <v>1161</v>
      </c>
      <c r="D2082" s="9"/>
      <c r="E2082" s="9">
        <v>360</v>
      </c>
      <c r="F2082" s="10" t="s">
        <v>1066</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1.5" hidden="1" x14ac:dyDescent="0.25">
      <c r="A2083" s="12">
        <v>2066</v>
      </c>
      <c r="B2083" s="10" t="s">
        <v>1015</v>
      </c>
      <c r="C2083" s="11" t="s">
        <v>1161</v>
      </c>
      <c r="D2083" s="9"/>
      <c r="E2083" s="9">
        <v>360</v>
      </c>
      <c r="F2083" s="10" t="s">
        <v>1066</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1.5" hidden="1" x14ac:dyDescent="0.25">
      <c r="A2084" s="12">
        <v>2067</v>
      </c>
      <c r="B2084" s="10" t="s">
        <v>1015</v>
      </c>
      <c r="C2084" s="11" t="s">
        <v>1161</v>
      </c>
      <c r="D2084" s="9"/>
      <c r="E2084" s="9">
        <v>360</v>
      </c>
      <c r="F2084" s="10" t="s">
        <v>1066</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1.5" hidden="1" x14ac:dyDescent="0.25">
      <c r="A2085" s="12">
        <v>2068</v>
      </c>
      <c r="B2085" s="10" t="s">
        <v>1015</v>
      </c>
      <c r="C2085" s="11" t="s">
        <v>1161</v>
      </c>
      <c r="D2085" s="9"/>
      <c r="E2085" s="9">
        <v>360</v>
      </c>
      <c r="F2085" s="10" t="s">
        <v>1066</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1.5" hidden="1" x14ac:dyDescent="0.25">
      <c r="A2086" s="12">
        <v>2069</v>
      </c>
      <c r="B2086" s="10" t="s">
        <v>1015</v>
      </c>
      <c r="C2086" s="11" t="s">
        <v>1161</v>
      </c>
      <c r="D2086" s="9"/>
      <c r="E2086" s="9">
        <v>360</v>
      </c>
      <c r="F2086" s="10" t="s">
        <v>1066</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1.5" hidden="1" x14ac:dyDescent="0.25">
      <c r="A2087" s="12">
        <v>2070</v>
      </c>
      <c r="B2087" s="10" t="s">
        <v>1015</v>
      </c>
      <c r="C2087" s="11" t="s">
        <v>1161</v>
      </c>
      <c r="D2087" s="9"/>
      <c r="E2087" s="9">
        <v>360</v>
      </c>
      <c r="F2087" s="10" t="s">
        <v>1066</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1.5" hidden="1" x14ac:dyDescent="0.25">
      <c r="A2088" s="12">
        <v>2071</v>
      </c>
      <c r="B2088" s="10" t="s">
        <v>1015</v>
      </c>
      <c r="C2088" s="11" t="s">
        <v>1162</v>
      </c>
      <c r="D2088" s="9"/>
      <c r="E2088" s="9">
        <v>418</v>
      </c>
      <c r="F2088" s="10" t="s">
        <v>1066</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1.5" hidden="1" x14ac:dyDescent="0.25">
      <c r="A2089" s="12">
        <v>2072</v>
      </c>
      <c r="B2089" s="10" t="s">
        <v>1015</v>
      </c>
      <c r="C2089" s="11" t="s">
        <v>1162</v>
      </c>
      <c r="D2089" s="9"/>
      <c r="E2089" s="9">
        <v>418</v>
      </c>
      <c r="F2089" s="10" t="s">
        <v>1066</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1.5" hidden="1" x14ac:dyDescent="0.25">
      <c r="A2090" s="12">
        <v>2073</v>
      </c>
      <c r="B2090" s="10" t="s">
        <v>1015</v>
      </c>
      <c r="C2090" s="11" t="s">
        <v>1162</v>
      </c>
      <c r="D2090" s="9"/>
      <c r="E2090" s="9">
        <v>418</v>
      </c>
      <c r="F2090" s="10" t="s">
        <v>1066</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1.5" hidden="1" x14ac:dyDescent="0.25">
      <c r="A2091" s="12">
        <v>2074</v>
      </c>
      <c r="B2091" s="10" t="s">
        <v>1015</v>
      </c>
      <c r="C2091" s="11" t="s">
        <v>1162</v>
      </c>
      <c r="D2091" s="9"/>
      <c r="E2091" s="9">
        <v>418</v>
      </c>
      <c r="F2091" s="10" t="s">
        <v>1066</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1.5" hidden="1" x14ac:dyDescent="0.25">
      <c r="A2092" s="12">
        <v>2075</v>
      </c>
      <c r="B2092" s="10" t="s">
        <v>1015</v>
      </c>
      <c r="C2092" s="11" t="s">
        <v>1162</v>
      </c>
      <c r="D2092" s="9"/>
      <c r="E2092" s="9">
        <v>418</v>
      </c>
      <c r="F2092" s="10" t="s">
        <v>1066</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1.5" hidden="1" x14ac:dyDescent="0.25">
      <c r="A2093" s="12">
        <v>2076</v>
      </c>
      <c r="B2093" s="10" t="s">
        <v>1015</v>
      </c>
      <c r="C2093" s="11" t="s">
        <v>1162</v>
      </c>
      <c r="D2093" s="9"/>
      <c r="E2093" s="9">
        <v>418</v>
      </c>
      <c r="F2093" s="10" t="s">
        <v>1066</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1.5" hidden="1" x14ac:dyDescent="0.25">
      <c r="A2094" s="12">
        <v>2077</v>
      </c>
      <c r="B2094" s="10" t="s">
        <v>1015</v>
      </c>
      <c r="C2094" s="11" t="s">
        <v>1162</v>
      </c>
      <c r="D2094" s="9"/>
      <c r="E2094" s="9">
        <v>418</v>
      </c>
      <c r="F2094" s="10" t="s">
        <v>1066</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1.5" hidden="1" x14ac:dyDescent="0.25">
      <c r="A2095" s="12">
        <v>2078</v>
      </c>
      <c r="B2095" s="10" t="s">
        <v>1015</v>
      </c>
      <c r="C2095" s="11" t="s">
        <v>1162</v>
      </c>
      <c r="D2095" s="9"/>
      <c r="E2095" s="9">
        <v>418</v>
      </c>
      <c r="F2095" s="10" t="s">
        <v>1066</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1.5" hidden="1" x14ac:dyDescent="0.25">
      <c r="A2096" s="12">
        <v>2079</v>
      </c>
      <c r="B2096" s="10" t="s">
        <v>1015</v>
      </c>
      <c r="C2096" s="11" t="s">
        <v>1162</v>
      </c>
      <c r="D2096" s="9"/>
      <c r="E2096" s="9">
        <v>418</v>
      </c>
      <c r="F2096" s="10" t="s">
        <v>1066</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1.5" hidden="1" x14ac:dyDescent="0.25">
      <c r="A2097" s="12">
        <v>2080</v>
      </c>
      <c r="B2097" s="10" t="s">
        <v>1015</v>
      </c>
      <c r="C2097" s="11" t="s">
        <v>1162</v>
      </c>
      <c r="D2097" s="9"/>
      <c r="E2097" s="9">
        <v>418</v>
      </c>
      <c r="F2097" s="10" t="s">
        <v>1066</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1.5" hidden="1" x14ac:dyDescent="0.25">
      <c r="A2098" s="12">
        <v>2081</v>
      </c>
      <c r="B2098" s="10" t="s">
        <v>1015</v>
      </c>
      <c r="C2098" s="11" t="s">
        <v>1162</v>
      </c>
      <c r="D2098" s="9"/>
      <c r="E2098" s="9">
        <v>418</v>
      </c>
      <c r="F2098" s="10" t="s">
        <v>1066</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1.5" hidden="1" x14ac:dyDescent="0.25">
      <c r="A2099" s="12">
        <v>2082</v>
      </c>
      <c r="B2099" s="10" t="s">
        <v>1015</v>
      </c>
      <c r="C2099" s="11" t="s">
        <v>1162</v>
      </c>
      <c r="D2099" s="9"/>
      <c r="E2099" s="9">
        <v>418</v>
      </c>
      <c r="F2099" s="10" t="s">
        <v>1066</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1.5" hidden="1" x14ac:dyDescent="0.25">
      <c r="A2100" s="12">
        <v>2083</v>
      </c>
      <c r="B2100" s="10" t="s">
        <v>1015</v>
      </c>
      <c r="C2100" s="11" t="s">
        <v>1162</v>
      </c>
      <c r="D2100" s="9"/>
      <c r="E2100" s="9">
        <v>418</v>
      </c>
      <c r="F2100" s="10" t="s">
        <v>1066</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1.5" hidden="1" x14ac:dyDescent="0.25">
      <c r="A2101" s="12">
        <v>2084</v>
      </c>
      <c r="B2101" s="10" t="s">
        <v>1015</v>
      </c>
      <c r="C2101" s="11" t="s">
        <v>1162</v>
      </c>
      <c r="D2101" s="9"/>
      <c r="E2101" s="9">
        <v>418</v>
      </c>
      <c r="F2101" s="10" t="s">
        <v>1066</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1.5" hidden="1" x14ac:dyDescent="0.25">
      <c r="A2102" s="12">
        <v>2085</v>
      </c>
      <c r="B2102" s="10" t="s">
        <v>1015</v>
      </c>
      <c r="C2102" s="11" t="s">
        <v>1162</v>
      </c>
      <c r="D2102" s="9"/>
      <c r="E2102" s="9">
        <v>418</v>
      </c>
      <c r="F2102" s="10" t="s">
        <v>1066</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1.5" hidden="1" x14ac:dyDescent="0.25">
      <c r="A2103" s="12">
        <v>2086</v>
      </c>
      <c r="B2103" s="10" t="s">
        <v>1015</v>
      </c>
      <c r="C2103" s="11" t="s">
        <v>1163</v>
      </c>
      <c r="D2103" s="9">
        <v>12</v>
      </c>
      <c r="E2103" s="9">
        <v>458</v>
      </c>
      <c r="F2103" s="10" t="s">
        <v>1066</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1.5" hidden="1" x14ac:dyDescent="0.25">
      <c r="A2104" s="12">
        <v>2087</v>
      </c>
      <c r="B2104" s="10" t="s">
        <v>1015</v>
      </c>
      <c r="C2104" s="11" t="s">
        <v>1163</v>
      </c>
      <c r="D2104" s="9">
        <v>12</v>
      </c>
      <c r="E2104" s="9">
        <v>458</v>
      </c>
      <c r="F2104" s="10" t="s">
        <v>1066</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1.5" hidden="1" x14ac:dyDescent="0.25">
      <c r="A2105" s="12">
        <v>2088</v>
      </c>
      <c r="B2105" s="10" t="s">
        <v>1015</v>
      </c>
      <c r="C2105" s="11" t="s">
        <v>1163</v>
      </c>
      <c r="D2105" s="9">
        <v>12</v>
      </c>
      <c r="E2105" s="9">
        <v>458</v>
      </c>
      <c r="F2105" s="10" t="s">
        <v>1066</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1.5" hidden="1" x14ac:dyDescent="0.25">
      <c r="A2106" s="12">
        <v>2089</v>
      </c>
      <c r="B2106" s="10" t="s">
        <v>1015</v>
      </c>
      <c r="C2106" s="11" t="s">
        <v>1163</v>
      </c>
      <c r="D2106" s="9">
        <v>12</v>
      </c>
      <c r="E2106" s="9">
        <v>458</v>
      </c>
      <c r="F2106" s="10" t="s">
        <v>1066</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1.5" hidden="1" x14ac:dyDescent="0.25">
      <c r="A2107" s="12">
        <v>2090</v>
      </c>
      <c r="B2107" s="10" t="s">
        <v>1015</v>
      </c>
      <c r="C2107" s="11" t="s">
        <v>1163</v>
      </c>
      <c r="D2107" s="9">
        <v>12</v>
      </c>
      <c r="E2107" s="9">
        <v>458</v>
      </c>
      <c r="F2107" s="10" t="s">
        <v>1066</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1.5" hidden="1" x14ac:dyDescent="0.25">
      <c r="A2108" s="12">
        <v>2091</v>
      </c>
      <c r="B2108" s="10" t="s">
        <v>1015</v>
      </c>
      <c r="C2108" s="11" t="s">
        <v>1163</v>
      </c>
      <c r="D2108" s="9">
        <v>12</v>
      </c>
      <c r="E2108" s="9">
        <v>458</v>
      </c>
      <c r="F2108" s="10" t="s">
        <v>1066</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1.5" hidden="1" x14ac:dyDescent="0.25">
      <c r="A2109" s="12">
        <v>2092</v>
      </c>
      <c r="B2109" s="10" t="s">
        <v>1015</v>
      </c>
      <c r="C2109" s="11" t="s">
        <v>1163</v>
      </c>
      <c r="D2109" s="9">
        <v>12</v>
      </c>
      <c r="E2109" s="9">
        <v>458</v>
      </c>
      <c r="F2109" s="10" t="s">
        <v>1066</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1.5" hidden="1" x14ac:dyDescent="0.25">
      <c r="A2110" s="12">
        <v>2093</v>
      </c>
      <c r="B2110" s="10" t="s">
        <v>1015</v>
      </c>
      <c r="C2110" s="11" t="s">
        <v>1163</v>
      </c>
      <c r="D2110" s="9">
        <v>12</v>
      </c>
      <c r="E2110" s="9">
        <v>458</v>
      </c>
      <c r="F2110" s="10" t="s">
        <v>1066</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1.5" hidden="1" x14ac:dyDescent="0.25">
      <c r="A2111" s="12">
        <v>2094</v>
      </c>
      <c r="B2111" s="10" t="s">
        <v>1015</v>
      </c>
      <c r="C2111" s="11" t="s">
        <v>1163</v>
      </c>
      <c r="D2111" s="9">
        <v>12</v>
      </c>
      <c r="E2111" s="9">
        <v>458</v>
      </c>
      <c r="F2111" s="10" t="s">
        <v>1066</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1.5" hidden="1" x14ac:dyDescent="0.25">
      <c r="A2112" s="12">
        <v>2095</v>
      </c>
      <c r="B2112" s="10" t="s">
        <v>1015</v>
      </c>
      <c r="C2112" s="11" t="s">
        <v>1163</v>
      </c>
      <c r="D2112" s="9">
        <v>12</v>
      </c>
      <c r="E2112" s="9">
        <v>458</v>
      </c>
      <c r="F2112" s="10" t="s">
        <v>1066</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1.5" hidden="1" x14ac:dyDescent="0.25">
      <c r="A2113" s="12">
        <v>2096</v>
      </c>
      <c r="B2113" s="10" t="s">
        <v>1015</v>
      </c>
      <c r="C2113" s="11" t="s">
        <v>1163</v>
      </c>
      <c r="D2113" s="9">
        <v>12</v>
      </c>
      <c r="E2113" s="9">
        <v>458</v>
      </c>
      <c r="F2113" s="10" t="s">
        <v>1066</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1.5" hidden="1" x14ac:dyDescent="0.25">
      <c r="A2114" s="12">
        <v>2097</v>
      </c>
      <c r="B2114" s="10" t="s">
        <v>1015</v>
      </c>
      <c r="C2114" s="11" t="s">
        <v>1163</v>
      </c>
      <c r="D2114" s="9">
        <v>12</v>
      </c>
      <c r="E2114" s="9">
        <v>458</v>
      </c>
      <c r="F2114" s="10" t="s">
        <v>1066</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1.5" hidden="1" x14ac:dyDescent="0.25">
      <c r="A2115" s="12">
        <v>2098</v>
      </c>
      <c r="B2115" s="10" t="s">
        <v>1015</v>
      </c>
      <c r="C2115" s="11" t="s">
        <v>1163</v>
      </c>
      <c r="D2115" s="9">
        <v>12</v>
      </c>
      <c r="E2115" s="9">
        <v>458</v>
      </c>
      <c r="F2115" s="10" t="s">
        <v>1066</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1.5" hidden="1" x14ac:dyDescent="0.25">
      <c r="A2116" s="12">
        <v>2099</v>
      </c>
      <c r="B2116" s="10" t="s">
        <v>1015</v>
      </c>
      <c r="C2116" s="11" t="s">
        <v>1163</v>
      </c>
      <c r="D2116" s="9">
        <v>12</v>
      </c>
      <c r="E2116" s="9">
        <v>458</v>
      </c>
      <c r="F2116" s="10" t="s">
        <v>1066</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1.5" hidden="1" x14ac:dyDescent="0.25">
      <c r="A2117" s="12">
        <v>2100</v>
      </c>
      <c r="B2117" s="10" t="s">
        <v>1015</v>
      </c>
      <c r="C2117" s="11" t="s">
        <v>1163</v>
      </c>
      <c r="D2117" s="9">
        <v>12</v>
      </c>
      <c r="E2117" s="9">
        <v>458</v>
      </c>
      <c r="F2117" s="10" t="s">
        <v>1066</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1.5" hidden="1" x14ac:dyDescent="0.25">
      <c r="A2118" s="12">
        <v>2101</v>
      </c>
      <c r="B2118" s="10" t="s">
        <v>1015</v>
      </c>
      <c r="C2118" s="11" t="s">
        <v>1164</v>
      </c>
      <c r="D2118" s="9"/>
      <c r="E2118" s="9">
        <v>104</v>
      </c>
      <c r="F2118" s="10" t="s">
        <v>1066</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1.5" hidden="1" x14ac:dyDescent="0.25">
      <c r="A2119" s="12">
        <v>2102</v>
      </c>
      <c r="B2119" s="10" t="s">
        <v>1015</v>
      </c>
      <c r="C2119" s="11" t="s">
        <v>1164</v>
      </c>
      <c r="D2119" s="9"/>
      <c r="E2119" s="9">
        <v>104</v>
      </c>
      <c r="F2119" s="10" t="s">
        <v>1066</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1.5" hidden="1" x14ac:dyDescent="0.25">
      <c r="A2120" s="12">
        <v>2103</v>
      </c>
      <c r="B2120" s="10" t="s">
        <v>1015</v>
      </c>
      <c r="C2120" s="11" t="s">
        <v>1164</v>
      </c>
      <c r="D2120" s="9"/>
      <c r="E2120" s="9">
        <v>104</v>
      </c>
      <c r="F2120" s="10" t="s">
        <v>1066</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1.5" hidden="1" x14ac:dyDescent="0.25">
      <c r="A2121" s="12">
        <v>2104</v>
      </c>
      <c r="B2121" s="10" t="s">
        <v>1015</v>
      </c>
      <c r="C2121" s="11" t="s">
        <v>1164</v>
      </c>
      <c r="D2121" s="9"/>
      <c r="E2121" s="9">
        <v>104</v>
      </c>
      <c r="F2121" s="10" t="s">
        <v>1066</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1.5" hidden="1" x14ac:dyDescent="0.25">
      <c r="A2122" s="12">
        <v>2105</v>
      </c>
      <c r="B2122" s="10" t="s">
        <v>1015</v>
      </c>
      <c r="C2122" s="11" t="s">
        <v>1164</v>
      </c>
      <c r="D2122" s="9"/>
      <c r="E2122" s="9">
        <v>104</v>
      </c>
      <c r="F2122" s="10" t="s">
        <v>1066</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1.5" hidden="1" x14ac:dyDescent="0.25">
      <c r="A2123" s="12">
        <v>2106</v>
      </c>
      <c r="B2123" s="10" t="s">
        <v>1015</v>
      </c>
      <c r="C2123" s="11" t="s">
        <v>1164</v>
      </c>
      <c r="D2123" s="9"/>
      <c r="E2123" s="9">
        <v>104</v>
      </c>
      <c r="F2123" s="10" t="s">
        <v>1066</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1.5" hidden="1" x14ac:dyDescent="0.25">
      <c r="A2124" s="12">
        <v>2107</v>
      </c>
      <c r="B2124" s="10" t="s">
        <v>1015</v>
      </c>
      <c r="C2124" s="11" t="s">
        <v>1164</v>
      </c>
      <c r="D2124" s="9"/>
      <c r="E2124" s="9">
        <v>104</v>
      </c>
      <c r="F2124" s="10" t="s">
        <v>1066</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1.5" hidden="1" x14ac:dyDescent="0.25">
      <c r="A2125" s="12">
        <v>2108</v>
      </c>
      <c r="B2125" s="10" t="s">
        <v>1015</v>
      </c>
      <c r="C2125" s="11" t="s">
        <v>1164</v>
      </c>
      <c r="D2125" s="9"/>
      <c r="E2125" s="9">
        <v>104</v>
      </c>
      <c r="F2125" s="10" t="s">
        <v>1066</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1.5" hidden="1" x14ac:dyDescent="0.25">
      <c r="A2126" s="12">
        <v>2109</v>
      </c>
      <c r="B2126" s="10" t="s">
        <v>1015</v>
      </c>
      <c r="C2126" s="11" t="s">
        <v>1164</v>
      </c>
      <c r="D2126" s="9"/>
      <c r="E2126" s="9">
        <v>104</v>
      </c>
      <c r="F2126" s="10" t="s">
        <v>1066</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1.5" hidden="1" x14ac:dyDescent="0.25">
      <c r="A2127" s="12">
        <v>2110</v>
      </c>
      <c r="B2127" s="10" t="s">
        <v>1015</v>
      </c>
      <c r="C2127" s="11" t="s">
        <v>1164</v>
      </c>
      <c r="D2127" s="9"/>
      <c r="E2127" s="9">
        <v>104</v>
      </c>
      <c r="F2127" s="10" t="s">
        <v>1066</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1.5" hidden="1" x14ac:dyDescent="0.25">
      <c r="A2128" s="12">
        <v>2111</v>
      </c>
      <c r="B2128" s="10" t="s">
        <v>1015</v>
      </c>
      <c r="C2128" s="11" t="s">
        <v>1164</v>
      </c>
      <c r="D2128" s="9"/>
      <c r="E2128" s="9">
        <v>104</v>
      </c>
      <c r="F2128" s="10" t="s">
        <v>1066</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1.5" hidden="1" x14ac:dyDescent="0.25">
      <c r="A2129" s="12">
        <v>2112</v>
      </c>
      <c r="B2129" s="10" t="s">
        <v>1015</v>
      </c>
      <c r="C2129" s="11" t="s">
        <v>1164</v>
      </c>
      <c r="D2129" s="9"/>
      <c r="E2129" s="9">
        <v>104</v>
      </c>
      <c r="F2129" s="10" t="s">
        <v>1066</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1.5" hidden="1" x14ac:dyDescent="0.25">
      <c r="A2130" s="12">
        <v>2113</v>
      </c>
      <c r="B2130" s="10" t="s">
        <v>1015</v>
      </c>
      <c r="C2130" s="11" t="s">
        <v>1164</v>
      </c>
      <c r="D2130" s="9"/>
      <c r="E2130" s="9">
        <v>104</v>
      </c>
      <c r="F2130" s="10" t="s">
        <v>1066</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1.5" hidden="1" x14ac:dyDescent="0.25">
      <c r="A2131" s="12">
        <v>2114</v>
      </c>
      <c r="B2131" s="10" t="s">
        <v>1015</v>
      </c>
      <c r="C2131" s="11" t="s">
        <v>1164</v>
      </c>
      <c r="D2131" s="9"/>
      <c r="E2131" s="9">
        <v>104</v>
      </c>
      <c r="F2131" s="10" t="s">
        <v>1066</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1.5" hidden="1" x14ac:dyDescent="0.25">
      <c r="A2132" s="12">
        <v>2115</v>
      </c>
      <c r="B2132" s="10" t="s">
        <v>1015</v>
      </c>
      <c r="C2132" s="11" t="s">
        <v>1164</v>
      </c>
      <c r="D2132" s="9"/>
      <c r="E2132" s="9">
        <v>104</v>
      </c>
      <c r="F2132" s="10" t="s">
        <v>1066</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1.5" hidden="1" x14ac:dyDescent="0.25">
      <c r="A2133" s="12">
        <v>2116</v>
      </c>
      <c r="B2133" s="10" t="s">
        <v>1015</v>
      </c>
      <c r="C2133" s="11" t="s">
        <v>1165</v>
      </c>
      <c r="D2133" s="9"/>
      <c r="E2133" s="9">
        <v>608</v>
      </c>
      <c r="F2133" s="10" t="s">
        <v>1066</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1.5" hidden="1" x14ac:dyDescent="0.25">
      <c r="A2134" s="12">
        <v>2117</v>
      </c>
      <c r="B2134" s="10" t="s">
        <v>1015</v>
      </c>
      <c r="C2134" s="11" t="s">
        <v>1165</v>
      </c>
      <c r="D2134" s="9"/>
      <c r="E2134" s="9">
        <v>608</v>
      </c>
      <c r="F2134" s="10" t="s">
        <v>1066</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1.5" hidden="1" x14ac:dyDescent="0.25">
      <c r="A2135" s="12">
        <v>2118</v>
      </c>
      <c r="B2135" s="10" t="s">
        <v>1015</v>
      </c>
      <c r="C2135" s="11" t="s">
        <v>1165</v>
      </c>
      <c r="D2135" s="9"/>
      <c r="E2135" s="9">
        <v>608</v>
      </c>
      <c r="F2135" s="10" t="s">
        <v>1066</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1.5" hidden="1" x14ac:dyDescent="0.25">
      <c r="A2136" s="12">
        <v>2119</v>
      </c>
      <c r="B2136" s="10" t="s">
        <v>1015</v>
      </c>
      <c r="C2136" s="11" t="s">
        <v>1165</v>
      </c>
      <c r="D2136" s="9"/>
      <c r="E2136" s="9">
        <v>608</v>
      </c>
      <c r="F2136" s="10" t="s">
        <v>1066</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1.5" hidden="1" x14ac:dyDescent="0.25">
      <c r="A2137" s="12">
        <v>2120</v>
      </c>
      <c r="B2137" s="10" t="s">
        <v>1015</v>
      </c>
      <c r="C2137" s="11" t="s">
        <v>1165</v>
      </c>
      <c r="D2137" s="9"/>
      <c r="E2137" s="9">
        <v>608</v>
      </c>
      <c r="F2137" s="10" t="s">
        <v>1066</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1.5" hidden="1" x14ac:dyDescent="0.25">
      <c r="A2138" s="12">
        <v>2121</v>
      </c>
      <c r="B2138" s="10" t="s">
        <v>1015</v>
      </c>
      <c r="C2138" s="11" t="s">
        <v>1165</v>
      </c>
      <c r="D2138" s="9"/>
      <c r="E2138" s="9">
        <v>608</v>
      </c>
      <c r="F2138" s="10" t="s">
        <v>1066</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1.5" hidden="1" x14ac:dyDescent="0.25">
      <c r="A2139" s="12">
        <v>2122</v>
      </c>
      <c r="B2139" s="10" t="s">
        <v>1015</v>
      </c>
      <c r="C2139" s="11" t="s">
        <v>1165</v>
      </c>
      <c r="D2139" s="9"/>
      <c r="E2139" s="9">
        <v>608</v>
      </c>
      <c r="F2139" s="10" t="s">
        <v>1066</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1.5" hidden="1" x14ac:dyDescent="0.25">
      <c r="A2140" s="12">
        <v>2123</v>
      </c>
      <c r="B2140" s="10" t="s">
        <v>1015</v>
      </c>
      <c r="C2140" s="11" t="s">
        <v>1165</v>
      </c>
      <c r="D2140" s="9"/>
      <c r="E2140" s="9">
        <v>608</v>
      </c>
      <c r="F2140" s="10" t="s">
        <v>1066</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1.5" hidden="1" x14ac:dyDescent="0.25">
      <c r="A2141" s="12">
        <v>2124</v>
      </c>
      <c r="B2141" s="10" t="s">
        <v>1015</v>
      </c>
      <c r="C2141" s="11" t="s">
        <v>1165</v>
      </c>
      <c r="D2141" s="9"/>
      <c r="E2141" s="9">
        <v>608</v>
      </c>
      <c r="F2141" s="10" t="s">
        <v>1066</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1.5" hidden="1" x14ac:dyDescent="0.25">
      <c r="A2142" s="12">
        <v>2125</v>
      </c>
      <c r="B2142" s="10" t="s">
        <v>1015</v>
      </c>
      <c r="C2142" s="11" t="s">
        <v>1165</v>
      </c>
      <c r="D2142" s="9"/>
      <c r="E2142" s="9">
        <v>608</v>
      </c>
      <c r="F2142" s="10" t="s">
        <v>1066</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1.5" hidden="1" x14ac:dyDescent="0.25">
      <c r="A2143" s="12">
        <v>2126</v>
      </c>
      <c r="B2143" s="10" t="s">
        <v>1015</v>
      </c>
      <c r="C2143" s="11" t="s">
        <v>1165</v>
      </c>
      <c r="D2143" s="9"/>
      <c r="E2143" s="9">
        <v>608</v>
      </c>
      <c r="F2143" s="10" t="s">
        <v>1066</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1.5" hidden="1" x14ac:dyDescent="0.25">
      <c r="A2144" s="12">
        <v>2127</v>
      </c>
      <c r="B2144" s="10" t="s">
        <v>1015</v>
      </c>
      <c r="C2144" s="11" t="s">
        <v>1165</v>
      </c>
      <c r="D2144" s="9"/>
      <c r="E2144" s="9">
        <v>608</v>
      </c>
      <c r="F2144" s="10" t="s">
        <v>1066</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1.5" hidden="1" x14ac:dyDescent="0.25">
      <c r="A2145" s="12">
        <v>2128</v>
      </c>
      <c r="B2145" s="10" t="s">
        <v>1015</v>
      </c>
      <c r="C2145" s="11" t="s">
        <v>1165</v>
      </c>
      <c r="D2145" s="9"/>
      <c r="E2145" s="9">
        <v>608</v>
      </c>
      <c r="F2145" s="10" t="s">
        <v>1066</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1.5" hidden="1" x14ac:dyDescent="0.25">
      <c r="A2146" s="12">
        <v>2129</v>
      </c>
      <c r="B2146" s="10" t="s">
        <v>1015</v>
      </c>
      <c r="C2146" s="11" t="s">
        <v>1165</v>
      </c>
      <c r="D2146" s="9"/>
      <c r="E2146" s="9">
        <v>608</v>
      </c>
      <c r="F2146" s="10" t="s">
        <v>1066</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1.5" hidden="1" x14ac:dyDescent="0.25">
      <c r="A2147" s="12">
        <v>2130</v>
      </c>
      <c r="B2147" s="10" t="s">
        <v>1015</v>
      </c>
      <c r="C2147" s="11" t="s">
        <v>1165</v>
      </c>
      <c r="D2147" s="9"/>
      <c r="E2147" s="9">
        <v>608</v>
      </c>
      <c r="F2147" s="10" t="s">
        <v>1066</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1.5" hidden="1" x14ac:dyDescent="0.25">
      <c r="A2148" s="12">
        <v>2131</v>
      </c>
      <c r="B2148" s="10" t="s">
        <v>1015</v>
      </c>
      <c r="C2148" s="11" t="s">
        <v>1166</v>
      </c>
      <c r="D2148" s="9"/>
      <c r="E2148" s="9">
        <v>702</v>
      </c>
      <c r="F2148" s="10" t="s">
        <v>1066</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1.5" hidden="1" x14ac:dyDescent="0.25">
      <c r="A2149" s="12">
        <v>2132</v>
      </c>
      <c r="B2149" s="10" t="s">
        <v>1015</v>
      </c>
      <c r="C2149" s="11" t="s">
        <v>1166</v>
      </c>
      <c r="D2149" s="9"/>
      <c r="E2149" s="9">
        <v>702</v>
      </c>
      <c r="F2149" s="10" t="s">
        <v>1066</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1.5" hidden="1" x14ac:dyDescent="0.25">
      <c r="A2150" s="12">
        <v>2133</v>
      </c>
      <c r="B2150" s="10" t="s">
        <v>1015</v>
      </c>
      <c r="C2150" s="11" t="s">
        <v>1166</v>
      </c>
      <c r="D2150" s="9"/>
      <c r="E2150" s="9">
        <v>702</v>
      </c>
      <c r="F2150" s="10" t="s">
        <v>1066</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1.5" hidden="1" x14ac:dyDescent="0.25">
      <c r="A2151" s="12">
        <v>2134</v>
      </c>
      <c r="B2151" s="10" t="s">
        <v>1015</v>
      </c>
      <c r="C2151" s="11" t="s">
        <v>1166</v>
      </c>
      <c r="D2151" s="9"/>
      <c r="E2151" s="9">
        <v>702</v>
      </c>
      <c r="F2151" s="10" t="s">
        <v>1066</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1.5" hidden="1" x14ac:dyDescent="0.25">
      <c r="A2152" s="12">
        <v>2135</v>
      </c>
      <c r="B2152" s="10" t="s">
        <v>1015</v>
      </c>
      <c r="C2152" s="11" t="s">
        <v>1166</v>
      </c>
      <c r="D2152" s="9"/>
      <c r="E2152" s="9">
        <v>702</v>
      </c>
      <c r="F2152" s="10" t="s">
        <v>1066</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1.5" hidden="1" x14ac:dyDescent="0.25">
      <c r="A2153" s="12">
        <v>2136</v>
      </c>
      <c r="B2153" s="10" t="s">
        <v>1015</v>
      </c>
      <c r="C2153" s="11" t="s">
        <v>1166</v>
      </c>
      <c r="D2153" s="9"/>
      <c r="E2153" s="9">
        <v>702</v>
      </c>
      <c r="F2153" s="10" t="s">
        <v>1066</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1.5" hidden="1" x14ac:dyDescent="0.25">
      <c r="A2154" s="12">
        <v>2137</v>
      </c>
      <c r="B2154" s="10" t="s">
        <v>1015</v>
      </c>
      <c r="C2154" s="11" t="s">
        <v>1166</v>
      </c>
      <c r="D2154" s="9"/>
      <c r="E2154" s="9">
        <v>702</v>
      </c>
      <c r="F2154" s="10" t="s">
        <v>1066</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1.5" hidden="1" x14ac:dyDescent="0.25">
      <c r="A2155" s="12">
        <v>2138</v>
      </c>
      <c r="B2155" s="10" t="s">
        <v>1015</v>
      </c>
      <c r="C2155" s="11" t="s">
        <v>1166</v>
      </c>
      <c r="D2155" s="9"/>
      <c r="E2155" s="9">
        <v>702</v>
      </c>
      <c r="F2155" s="10" t="s">
        <v>1066</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1.5" hidden="1" x14ac:dyDescent="0.25">
      <c r="A2156" s="12">
        <v>2139</v>
      </c>
      <c r="B2156" s="10" t="s">
        <v>1015</v>
      </c>
      <c r="C2156" s="11" t="s">
        <v>1166</v>
      </c>
      <c r="D2156" s="9"/>
      <c r="E2156" s="9">
        <v>702</v>
      </c>
      <c r="F2156" s="10" t="s">
        <v>1066</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1.5" hidden="1" x14ac:dyDescent="0.25">
      <c r="A2157" s="12">
        <v>2140</v>
      </c>
      <c r="B2157" s="10" t="s">
        <v>1015</v>
      </c>
      <c r="C2157" s="11" t="s">
        <v>1166</v>
      </c>
      <c r="D2157" s="9"/>
      <c r="E2157" s="9">
        <v>702</v>
      </c>
      <c r="F2157" s="10" t="s">
        <v>1066</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1.5" hidden="1" x14ac:dyDescent="0.25">
      <c r="A2158" s="12">
        <v>2141</v>
      </c>
      <c r="B2158" s="10" t="s">
        <v>1015</v>
      </c>
      <c r="C2158" s="11" t="s">
        <v>1166</v>
      </c>
      <c r="D2158" s="9"/>
      <c r="E2158" s="9">
        <v>702</v>
      </c>
      <c r="F2158" s="10" t="s">
        <v>1066</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1.5" hidden="1" x14ac:dyDescent="0.25">
      <c r="A2159" s="12">
        <v>2142</v>
      </c>
      <c r="B2159" s="10" t="s">
        <v>1015</v>
      </c>
      <c r="C2159" s="11" t="s">
        <v>1166</v>
      </c>
      <c r="D2159" s="9"/>
      <c r="E2159" s="9">
        <v>702</v>
      </c>
      <c r="F2159" s="10" t="s">
        <v>1066</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1.5" hidden="1" x14ac:dyDescent="0.25">
      <c r="A2160" s="12">
        <v>2143</v>
      </c>
      <c r="B2160" s="10" t="s">
        <v>1015</v>
      </c>
      <c r="C2160" s="11" t="s">
        <v>1166</v>
      </c>
      <c r="D2160" s="9"/>
      <c r="E2160" s="9">
        <v>702</v>
      </c>
      <c r="F2160" s="10" t="s">
        <v>1066</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1.5" hidden="1" x14ac:dyDescent="0.25">
      <c r="A2161" s="12">
        <v>2144</v>
      </c>
      <c r="B2161" s="10" t="s">
        <v>1015</v>
      </c>
      <c r="C2161" s="11" t="s">
        <v>1166</v>
      </c>
      <c r="D2161" s="9"/>
      <c r="E2161" s="9">
        <v>702</v>
      </c>
      <c r="F2161" s="10" t="s">
        <v>1066</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1.5" hidden="1" x14ac:dyDescent="0.25">
      <c r="A2162" s="12">
        <v>2145</v>
      </c>
      <c r="B2162" s="10" t="s">
        <v>1015</v>
      </c>
      <c r="C2162" s="11" t="s">
        <v>1166</v>
      </c>
      <c r="D2162" s="9"/>
      <c r="E2162" s="9">
        <v>702</v>
      </c>
      <c r="F2162" s="10" t="s">
        <v>1066</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1.5" hidden="1" x14ac:dyDescent="0.25">
      <c r="A2163" s="12">
        <v>2146</v>
      </c>
      <c r="B2163" s="10" t="s">
        <v>1015</v>
      </c>
      <c r="C2163" s="11" t="s">
        <v>1167</v>
      </c>
      <c r="D2163" s="9"/>
      <c r="E2163" s="9">
        <v>764</v>
      </c>
      <c r="F2163" s="10" t="s">
        <v>1066</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1.5" hidden="1" x14ac:dyDescent="0.25">
      <c r="A2164" s="12">
        <v>2147</v>
      </c>
      <c r="B2164" s="10" t="s">
        <v>1015</v>
      </c>
      <c r="C2164" s="11" t="s">
        <v>1167</v>
      </c>
      <c r="D2164" s="9"/>
      <c r="E2164" s="9">
        <v>764</v>
      </c>
      <c r="F2164" s="10" t="s">
        <v>1066</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1.5" hidden="1" x14ac:dyDescent="0.25">
      <c r="A2165" s="12">
        <v>2148</v>
      </c>
      <c r="B2165" s="10" t="s">
        <v>1015</v>
      </c>
      <c r="C2165" s="11" t="s">
        <v>1167</v>
      </c>
      <c r="D2165" s="9"/>
      <c r="E2165" s="9">
        <v>764</v>
      </c>
      <c r="F2165" s="10" t="s">
        <v>1066</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1.5" hidden="1" x14ac:dyDescent="0.25">
      <c r="A2166" s="12">
        <v>2149</v>
      </c>
      <c r="B2166" s="10" t="s">
        <v>1015</v>
      </c>
      <c r="C2166" s="11" t="s">
        <v>1167</v>
      </c>
      <c r="D2166" s="9"/>
      <c r="E2166" s="9">
        <v>764</v>
      </c>
      <c r="F2166" s="10" t="s">
        <v>1066</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1.5" hidden="1" x14ac:dyDescent="0.25">
      <c r="A2167" s="12">
        <v>2150</v>
      </c>
      <c r="B2167" s="10" t="s">
        <v>1015</v>
      </c>
      <c r="C2167" s="11" t="s">
        <v>1167</v>
      </c>
      <c r="D2167" s="9"/>
      <c r="E2167" s="9">
        <v>764</v>
      </c>
      <c r="F2167" s="10" t="s">
        <v>1066</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1.5" hidden="1" x14ac:dyDescent="0.25">
      <c r="A2168" s="12">
        <v>2151</v>
      </c>
      <c r="B2168" s="10" t="s">
        <v>1015</v>
      </c>
      <c r="C2168" s="11" t="s">
        <v>1167</v>
      </c>
      <c r="D2168" s="9"/>
      <c r="E2168" s="9">
        <v>764</v>
      </c>
      <c r="F2168" s="10" t="s">
        <v>1066</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1.5" hidden="1" x14ac:dyDescent="0.25">
      <c r="A2169" s="12">
        <v>2152</v>
      </c>
      <c r="B2169" s="10" t="s">
        <v>1015</v>
      </c>
      <c r="C2169" s="11" t="s">
        <v>1167</v>
      </c>
      <c r="D2169" s="9"/>
      <c r="E2169" s="9">
        <v>764</v>
      </c>
      <c r="F2169" s="10" t="s">
        <v>1066</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1.5" hidden="1" x14ac:dyDescent="0.25">
      <c r="A2170" s="12">
        <v>2153</v>
      </c>
      <c r="B2170" s="10" t="s">
        <v>1015</v>
      </c>
      <c r="C2170" s="11" t="s">
        <v>1167</v>
      </c>
      <c r="D2170" s="9"/>
      <c r="E2170" s="9">
        <v>764</v>
      </c>
      <c r="F2170" s="10" t="s">
        <v>1066</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1.5" hidden="1" x14ac:dyDescent="0.25">
      <c r="A2171" s="12">
        <v>2154</v>
      </c>
      <c r="B2171" s="10" t="s">
        <v>1015</v>
      </c>
      <c r="C2171" s="11" t="s">
        <v>1167</v>
      </c>
      <c r="D2171" s="9"/>
      <c r="E2171" s="9">
        <v>764</v>
      </c>
      <c r="F2171" s="10" t="s">
        <v>1066</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1.5" hidden="1" x14ac:dyDescent="0.25">
      <c r="A2172" s="12">
        <v>2155</v>
      </c>
      <c r="B2172" s="10" t="s">
        <v>1015</v>
      </c>
      <c r="C2172" s="11" t="s">
        <v>1167</v>
      </c>
      <c r="D2172" s="9"/>
      <c r="E2172" s="9">
        <v>764</v>
      </c>
      <c r="F2172" s="10" t="s">
        <v>1066</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1.5" hidden="1" x14ac:dyDescent="0.25">
      <c r="A2173" s="12">
        <v>2156</v>
      </c>
      <c r="B2173" s="10" t="s">
        <v>1015</v>
      </c>
      <c r="C2173" s="11" t="s">
        <v>1167</v>
      </c>
      <c r="D2173" s="9"/>
      <c r="E2173" s="9">
        <v>764</v>
      </c>
      <c r="F2173" s="10" t="s">
        <v>1066</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1.5" hidden="1" x14ac:dyDescent="0.25">
      <c r="A2174" s="12">
        <v>2157</v>
      </c>
      <c r="B2174" s="10" t="s">
        <v>1015</v>
      </c>
      <c r="C2174" s="11" t="s">
        <v>1167</v>
      </c>
      <c r="D2174" s="9"/>
      <c r="E2174" s="9">
        <v>764</v>
      </c>
      <c r="F2174" s="10" t="s">
        <v>1066</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1.5" hidden="1" x14ac:dyDescent="0.25">
      <c r="A2175" s="12">
        <v>2158</v>
      </c>
      <c r="B2175" s="10" t="s">
        <v>1015</v>
      </c>
      <c r="C2175" s="11" t="s">
        <v>1167</v>
      </c>
      <c r="D2175" s="9"/>
      <c r="E2175" s="9">
        <v>764</v>
      </c>
      <c r="F2175" s="10" t="s">
        <v>1066</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1.5" hidden="1" x14ac:dyDescent="0.25">
      <c r="A2176" s="12">
        <v>2159</v>
      </c>
      <c r="B2176" s="10" t="s">
        <v>1015</v>
      </c>
      <c r="C2176" s="11" t="s">
        <v>1167</v>
      </c>
      <c r="D2176" s="9"/>
      <c r="E2176" s="9">
        <v>764</v>
      </c>
      <c r="F2176" s="10" t="s">
        <v>1066</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1.5" hidden="1" x14ac:dyDescent="0.25">
      <c r="A2177" s="12">
        <v>2160</v>
      </c>
      <c r="B2177" s="10" t="s">
        <v>1015</v>
      </c>
      <c r="C2177" s="11" t="s">
        <v>1167</v>
      </c>
      <c r="D2177" s="9"/>
      <c r="E2177" s="9">
        <v>764</v>
      </c>
      <c r="F2177" s="10" t="s">
        <v>1066</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1.5" hidden="1" x14ac:dyDescent="0.25">
      <c r="A2178" s="12">
        <v>2161</v>
      </c>
      <c r="B2178" s="10" t="s">
        <v>1015</v>
      </c>
      <c r="C2178" s="11" t="s">
        <v>1168</v>
      </c>
      <c r="D2178" s="9"/>
      <c r="E2178" s="9">
        <v>626</v>
      </c>
      <c r="F2178" s="10" t="s">
        <v>1066</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1.5" hidden="1" x14ac:dyDescent="0.25">
      <c r="A2179" s="12">
        <v>2162</v>
      </c>
      <c r="B2179" s="10" t="s">
        <v>1015</v>
      </c>
      <c r="C2179" s="11" t="s">
        <v>1168</v>
      </c>
      <c r="D2179" s="9"/>
      <c r="E2179" s="9">
        <v>626</v>
      </c>
      <c r="F2179" s="10" t="s">
        <v>1066</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1.5" hidden="1" x14ac:dyDescent="0.25">
      <c r="A2180" s="12">
        <v>2163</v>
      </c>
      <c r="B2180" s="10" t="s">
        <v>1015</v>
      </c>
      <c r="C2180" s="11" t="s">
        <v>1168</v>
      </c>
      <c r="D2180" s="9"/>
      <c r="E2180" s="9">
        <v>626</v>
      </c>
      <c r="F2180" s="10" t="s">
        <v>1066</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1.5" hidden="1" x14ac:dyDescent="0.25">
      <c r="A2181" s="12">
        <v>2164</v>
      </c>
      <c r="B2181" s="10" t="s">
        <v>1015</v>
      </c>
      <c r="C2181" s="11" t="s">
        <v>1168</v>
      </c>
      <c r="D2181" s="9"/>
      <c r="E2181" s="9">
        <v>626</v>
      </c>
      <c r="F2181" s="10" t="s">
        <v>1066</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1.5" hidden="1" x14ac:dyDescent="0.25">
      <c r="A2182" s="12">
        <v>2165</v>
      </c>
      <c r="B2182" s="10" t="s">
        <v>1015</v>
      </c>
      <c r="C2182" s="11" t="s">
        <v>1168</v>
      </c>
      <c r="D2182" s="9"/>
      <c r="E2182" s="9">
        <v>626</v>
      </c>
      <c r="F2182" s="10" t="s">
        <v>1066</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1.5" hidden="1" x14ac:dyDescent="0.25">
      <c r="A2183" s="12">
        <v>2166</v>
      </c>
      <c r="B2183" s="10" t="s">
        <v>1015</v>
      </c>
      <c r="C2183" s="11" t="s">
        <v>1168</v>
      </c>
      <c r="D2183" s="9"/>
      <c r="E2183" s="9">
        <v>626</v>
      </c>
      <c r="F2183" s="10" t="s">
        <v>1066</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1.5" hidden="1" x14ac:dyDescent="0.25">
      <c r="A2184" s="12">
        <v>2167</v>
      </c>
      <c r="B2184" s="10" t="s">
        <v>1015</v>
      </c>
      <c r="C2184" s="11" t="s">
        <v>1168</v>
      </c>
      <c r="D2184" s="9"/>
      <c r="E2184" s="9">
        <v>626</v>
      </c>
      <c r="F2184" s="10" t="s">
        <v>1066</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1.5" hidden="1" x14ac:dyDescent="0.25">
      <c r="A2185" s="12">
        <v>2168</v>
      </c>
      <c r="B2185" s="10" t="s">
        <v>1015</v>
      </c>
      <c r="C2185" s="11" t="s">
        <v>1168</v>
      </c>
      <c r="D2185" s="9"/>
      <c r="E2185" s="9">
        <v>626</v>
      </c>
      <c r="F2185" s="10" t="s">
        <v>1066</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1.5" hidden="1" x14ac:dyDescent="0.25">
      <c r="A2186" s="12">
        <v>2169</v>
      </c>
      <c r="B2186" s="10" t="s">
        <v>1015</v>
      </c>
      <c r="C2186" s="11" t="s">
        <v>1168</v>
      </c>
      <c r="D2186" s="9"/>
      <c r="E2186" s="9">
        <v>626</v>
      </c>
      <c r="F2186" s="10" t="s">
        <v>1066</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1.5" hidden="1" x14ac:dyDescent="0.25">
      <c r="A2187" s="12">
        <v>2170</v>
      </c>
      <c r="B2187" s="10" t="s">
        <v>1015</v>
      </c>
      <c r="C2187" s="11" t="s">
        <v>1168</v>
      </c>
      <c r="D2187" s="9"/>
      <c r="E2187" s="9">
        <v>626</v>
      </c>
      <c r="F2187" s="10" t="s">
        <v>1066</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1.5" hidden="1" x14ac:dyDescent="0.25">
      <c r="A2188" s="12">
        <v>2171</v>
      </c>
      <c r="B2188" s="10" t="s">
        <v>1015</v>
      </c>
      <c r="C2188" s="11" t="s">
        <v>1168</v>
      </c>
      <c r="D2188" s="9"/>
      <c r="E2188" s="9">
        <v>626</v>
      </c>
      <c r="F2188" s="10" t="s">
        <v>1066</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1.5" hidden="1" x14ac:dyDescent="0.25">
      <c r="A2189" s="12">
        <v>2172</v>
      </c>
      <c r="B2189" s="10" t="s">
        <v>1015</v>
      </c>
      <c r="C2189" s="11" t="s">
        <v>1168</v>
      </c>
      <c r="D2189" s="9"/>
      <c r="E2189" s="9">
        <v>626</v>
      </c>
      <c r="F2189" s="10" t="s">
        <v>1066</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1.5" hidden="1" x14ac:dyDescent="0.25">
      <c r="A2190" s="12">
        <v>2173</v>
      </c>
      <c r="B2190" s="10" t="s">
        <v>1015</v>
      </c>
      <c r="C2190" s="11" t="s">
        <v>1168</v>
      </c>
      <c r="D2190" s="9"/>
      <c r="E2190" s="9">
        <v>626</v>
      </c>
      <c r="F2190" s="10" t="s">
        <v>1066</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1.5" hidden="1" x14ac:dyDescent="0.25">
      <c r="A2191" s="12">
        <v>2174</v>
      </c>
      <c r="B2191" s="10" t="s">
        <v>1015</v>
      </c>
      <c r="C2191" s="11" t="s">
        <v>1168</v>
      </c>
      <c r="D2191" s="9"/>
      <c r="E2191" s="9">
        <v>626</v>
      </c>
      <c r="F2191" s="10" t="s">
        <v>1066</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1.5" hidden="1" x14ac:dyDescent="0.25">
      <c r="A2192" s="12">
        <v>2175</v>
      </c>
      <c r="B2192" s="10" t="s">
        <v>1015</v>
      </c>
      <c r="C2192" s="11" t="s">
        <v>1168</v>
      </c>
      <c r="D2192" s="9"/>
      <c r="E2192" s="9">
        <v>626</v>
      </c>
      <c r="F2192" s="10" t="s">
        <v>1066</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1.5" hidden="1" x14ac:dyDescent="0.25">
      <c r="A2193" s="12">
        <v>2176</v>
      </c>
      <c r="B2193" s="10" t="s">
        <v>1015</v>
      </c>
      <c r="C2193" s="11" t="s">
        <v>1169</v>
      </c>
      <c r="D2193" s="9"/>
      <c r="E2193" s="9">
        <v>704</v>
      </c>
      <c r="F2193" s="10" t="s">
        <v>1066</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1.5" hidden="1" x14ac:dyDescent="0.25">
      <c r="A2194" s="12">
        <v>2177</v>
      </c>
      <c r="B2194" s="10" t="s">
        <v>1015</v>
      </c>
      <c r="C2194" s="11" t="s">
        <v>1169</v>
      </c>
      <c r="D2194" s="9"/>
      <c r="E2194" s="9">
        <v>704</v>
      </c>
      <c r="F2194" s="10" t="s">
        <v>1066</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1.5" hidden="1" x14ac:dyDescent="0.25">
      <c r="A2195" s="12">
        <v>2178</v>
      </c>
      <c r="B2195" s="10" t="s">
        <v>1015</v>
      </c>
      <c r="C2195" s="11" t="s">
        <v>1169</v>
      </c>
      <c r="D2195" s="9"/>
      <c r="E2195" s="9">
        <v>704</v>
      </c>
      <c r="F2195" s="10" t="s">
        <v>1066</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1.5" hidden="1" x14ac:dyDescent="0.25">
      <c r="A2196" s="12">
        <v>2179</v>
      </c>
      <c r="B2196" s="10" t="s">
        <v>1015</v>
      </c>
      <c r="C2196" s="11" t="s">
        <v>1169</v>
      </c>
      <c r="D2196" s="9"/>
      <c r="E2196" s="9">
        <v>704</v>
      </c>
      <c r="F2196" s="10" t="s">
        <v>1066</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1.5" hidden="1" x14ac:dyDescent="0.25">
      <c r="A2197" s="12">
        <v>2180</v>
      </c>
      <c r="B2197" s="10" t="s">
        <v>1015</v>
      </c>
      <c r="C2197" s="11" t="s">
        <v>1169</v>
      </c>
      <c r="D2197" s="9"/>
      <c r="E2197" s="9">
        <v>704</v>
      </c>
      <c r="F2197" s="10" t="s">
        <v>1066</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1.5" hidden="1" x14ac:dyDescent="0.25">
      <c r="A2198" s="12">
        <v>2181</v>
      </c>
      <c r="B2198" s="10" t="s">
        <v>1015</v>
      </c>
      <c r="C2198" s="11" t="s">
        <v>1169</v>
      </c>
      <c r="D2198" s="9"/>
      <c r="E2198" s="9">
        <v>704</v>
      </c>
      <c r="F2198" s="10" t="s">
        <v>1066</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1.5" hidden="1" x14ac:dyDescent="0.25">
      <c r="A2199" s="12">
        <v>2182</v>
      </c>
      <c r="B2199" s="10" t="s">
        <v>1015</v>
      </c>
      <c r="C2199" s="11" t="s">
        <v>1169</v>
      </c>
      <c r="D2199" s="9"/>
      <c r="E2199" s="9">
        <v>704</v>
      </c>
      <c r="F2199" s="10" t="s">
        <v>1066</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1.5" hidden="1" x14ac:dyDescent="0.25">
      <c r="A2200" s="12">
        <v>2183</v>
      </c>
      <c r="B2200" s="10" t="s">
        <v>1015</v>
      </c>
      <c r="C2200" s="11" t="s">
        <v>1169</v>
      </c>
      <c r="D2200" s="9"/>
      <c r="E2200" s="9">
        <v>704</v>
      </c>
      <c r="F2200" s="10" t="s">
        <v>1066</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1.5" hidden="1" x14ac:dyDescent="0.25">
      <c r="A2201" s="12">
        <v>2184</v>
      </c>
      <c r="B2201" s="10" t="s">
        <v>1015</v>
      </c>
      <c r="C2201" s="11" t="s">
        <v>1169</v>
      </c>
      <c r="D2201" s="9"/>
      <c r="E2201" s="9">
        <v>704</v>
      </c>
      <c r="F2201" s="10" t="s">
        <v>1066</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1.5" hidden="1" x14ac:dyDescent="0.25">
      <c r="A2202" s="12">
        <v>2185</v>
      </c>
      <c r="B2202" s="10" t="s">
        <v>1015</v>
      </c>
      <c r="C2202" s="11" t="s">
        <v>1169</v>
      </c>
      <c r="D2202" s="9"/>
      <c r="E2202" s="9">
        <v>704</v>
      </c>
      <c r="F2202" s="10" t="s">
        <v>1066</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1.5" hidden="1" x14ac:dyDescent="0.25">
      <c r="A2203" s="12">
        <v>2186</v>
      </c>
      <c r="B2203" s="10" t="s">
        <v>1015</v>
      </c>
      <c r="C2203" s="11" t="s">
        <v>1169</v>
      </c>
      <c r="D2203" s="9"/>
      <c r="E2203" s="9">
        <v>704</v>
      </c>
      <c r="F2203" s="10" t="s">
        <v>1066</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1.5" hidden="1" x14ac:dyDescent="0.25">
      <c r="A2204" s="12">
        <v>2187</v>
      </c>
      <c r="B2204" s="10" t="s">
        <v>1015</v>
      </c>
      <c r="C2204" s="11" t="s">
        <v>1169</v>
      </c>
      <c r="D2204" s="9"/>
      <c r="E2204" s="9">
        <v>704</v>
      </c>
      <c r="F2204" s="10" t="s">
        <v>1066</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1.5" hidden="1" x14ac:dyDescent="0.25">
      <c r="A2205" s="12">
        <v>2188</v>
      </c>
      <c r="B2205" s="10" t="s">
        <v>1015</v>
      </c>
      <c r="C2205" s="11" t="s">
        <v>1169</v>
      </c>
      <c r="D2205" s="9"/>
      <c r="E2205" s="9">
        <v>704</v>
      </c>
      <c r="F2205" s="10" t="s">
        <v>1066</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1.5" hidden="1" x14ac:dyDescent="0.25">
      <c r="A2206" s="12">
        <v>2189</v>
      </c>
      <c r="B2206" s="10" t="s">
        <v>1015</v>
      </c>
      <c r="C2206" s="11" t="s">
        <v>1169</v>
      </c>
      <c r="D2206" s="9"/>
      <c r="E2206" s="9">
        <v>704</v>
      </c>
      <c r="F2206" s="10" t="s">
        <v>1066</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1.5" hidden="1" x14ac:dyDescent="0.25">
      <c r="A2207" s="12">
        <v>2190</v>
      </c>
      <c r="B2207" s="10" t="s">
        <v>1015</v>
      </c>
      <c r="C2207" s="11" t="s">
        <v>1169</v>
      </c>
      <c r="D2207" s="9"/>
      <c r="E2207" s="9">
        <v>704</v>
      </c>
      <c r="F2207" s="10" t="s">
        <v>1066</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1.5" hidden="1" x14ac:dyDescent="0.25">
      <c r="A2208" s="28">
        <v>2191</v>
      </c>
      <c r="B2208" s="26" t="s">
        <v>1015</v>
      </c>
      <c r="C2208" s="27" t="s">
        <v>1170</v>
      </c>
      <c r="D2208" s="25"/>
      <c r="E2208" s="25">
        <v>1830</v>
      </c>
      <c r="F2208" s="26" t="s">
        <v>1063</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1.5" hidden="1" x14ac:dyDescent="0.25">
      <c r="A2209" s="28">
        <v>2192</v>
      </c>
      <c r="B2209" s="26" t="s">
        <v>1015</v>
      </c>
      <c r="C2209" s="27" t="s">
        <v>1170</v>
      </c>
      <c r="D2209" s="25"/>
      <c r="E2209" s="25">
        <v>1830</v>
      </c>
      <c r="F2209" s="26" t="s">
        <v>1063</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1.5" hidden="1" x14ac:dyDescent="0.25">
      <c r="A2210" s="28">
        <v>2193</v>
      </c>
      <c r="B2210" s="26" t="s">
        <v>1015</v>
      </c>
      <c r="C2210" s="27" t="s">
        <v>1170</v>
      </c>
      <c r="D2210" s="25"/>
      <c r="E2210" s="25">
        <v>1830</v>
      </c>
      <c r="F2210" s="26" t="s">
        <v>1063</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1.5" hidden="1" x14ac:dyDescent="0.25">
      <c r="A2211" s="28">
        <v>2194</v>
      </c>
      <c r="B2211" s="26" t="s">
        <v>1015</v>
      </c>
      <c r="C2211" s="27" t="s">
        <v>1170</v>
      </c>
      <c r="D2211" s="25"/>
      <c r="E2211" s="25">
        <v>1830</v>
      </c>
      <c r="F2211" s="26" t="s">
        <v>1063</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1.5" hidden="1" x14ac:dyDescent="0.25">
      <c r="A2212" s="28">
        <v>2195</v>
      </c>
      <c r="B2212" s="26" t="s">
        <v>1015</v>
      </c>
      <c r="C2212" s="27" t="s">
        <v>1170</v>
      </c>
      <c r="D2212" s="25"/>
      <c r="E2212" s="25">
        <v>1830</v>
      </c>
      <c r="F2212" s="26" t="s">
        <v>1063</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1.5" hidden="1" x14ac:dyDescent="0.25">
      <c r="A2213" s="28">
        <v>2196</v>
      </c>
      <c r="B2213" s="26" t="s">
        <v>1015</v>
      </c>
      <c r="C2213" s="27" t="s">
        <v>1170</v>
      </c>
      <c r="D2213" s="25"/>
      <c r="E2213" s="25">
        <v>1830</v>
      </c>
      <c r="F2213" s="26" t="s">
        <v>1063</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1.5" hidden="1" x14ac:dyDescent="0.25">
      <c r="A2214" s="28">
        <v>2197</v>
      </c>
      <c r="B2214" s="26" t="s">
        <v>1015</v>
      </c>
      <c r="C2214" s="27" t="s">
        <v>1170</v>
      </c>
      <c r="D2214" s="25"/>
      <c r="E2214" s="25">
        <v>1830</v>
      </c>
      <c r="F2214" s="26" t="s">
        <v>1063</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1.5" hidden="1" x14ac:dyDescent="0.25">
      <c r="A2215" s="28">
        <v>2198</v>
      </c>
      <c r="B2215" s="26" t="s">
        <v>1015</v>
      </c>
      <c r="C2215" s="27" t="s">
        <v>1170</v>
      </c>
      <c r="D2215" s="25"/>
      <c r="E2215" s="25">
        <v>1830</v>
      </c>
      <c r="F2215" s="26" t="s">
        <v>1063</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1.5" hidden="1" x14ac:dyDescent="0.25">
      <c r="A2216" s="28">
        <v>2199</v>
      </c>
      <c r="B2216" s="26" t="s">
        <v>1015</v>
      </c>
      <c r="C2216" s="27" t="s">
        <v>1170</v>
      </c>
      <c r="D2216" s="25"/>
      <c r="E2216" s="25">
        <v>1830</v>
      </c>
      <c r="F2216" s="26" t="s">
        <v>1063</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1.5" hidden="1" x14ac:dyDescent="0.25">
      <c r="A2217" s="28">
        <v>2200</v>
      </c>
      <c r="B2217" s="26" t="s">
        <v>1015</v>
      </c>
      <c r="C2217" s="27" t="s">
        <v>1170</v>
      </c>
      <c r="D2217" s="25"/>
      <c r="E2217" s="25">
        <v>1830</v>
      </c>
      <c r="F2217" s="26" t="s">
        <v>1063</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1.5" hidden="1" x14ac:dyDescent="0.25">
      <c r="A2218" s="28">
        <v>2201</v>
      </c>
      <c r="B2218" s="26" t="s">
        <v>1015</v>
      </c>
      <c r="C2218" s="27" t="s">
        <v>1170</v>
      </c>
      <c r="D2218" s="25"/>
      <c r="E2218" s="25">
        <v>1830</v>
      </c>
      <c r="F2218" s="26" t="s">
        <v>1063</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1.5" hidden="1" x14ac:dyDescent="0.25">
      <c r="A2219" s="28">
        <v>2202</v>
      </c>
      <c r="B2219" s="26" t="s">
        <v>1015</v>
      </c>
      <c r="C2219" s="27" t="s">
        <v>1170</v>
      </c>
      <c r="D2219" s="25"/>
      <c r="E2219" s="25">
        <v>1830</v>
      </c>
      <c r="F2219" s="26" t="s">
        <v>1063</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1.5" hidden="1" x14ac:dyDescent="0.25">
      <c r="A2220" s="28">
        <v>2203</v>
      </c>
      <c r="B2220" s="26" t="s">
        <v>1015</v>
      </c>
      <c r="C2220" s="27" t="s">
        <v>1170</v>
      </c>
      <c r="D2220" s="25"/>
      <c r="E2220" s="25">
        <v>1830</v>
      </c>
      <c r="F2220" s="26" t="s">
        <v>1063</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1.5" hidden="1" x14ac:dyDescent="0.25">
      <c r="A2221" s="28">
        <v>2204</v>
      </c>
      <c r="B2221" s="26" t="s">
        <v>1015</v>
      </c>
      <c r="C2221" s="27" t="s">
        <v>1170</v>
      </c>
      <c r="D2221" s="25"/>
      <c r="E2221" s="25">
        <v>1830</v>
      </c>
      <c r="F2221" s="26" t="s">
        <v>1063</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1.5" hidden="1" x14ac:dyDescent="0.25">
      <c r="A2222" s="28">
        <v>2205</v>
      </c>
      <c r="B2222" s="26" t="s">
        <v>1015</v>
      </c>
      <c r="C2222" s="27" t="s">
        <v>1170</v>
      </c>
      <c r="D2222" s="25"/>
      <c r="E2222" s="25">
        <v>1830</v>
      </c>
      <c r="F2222" s="26" t="s">
        <v>1063</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1.5" hidden="1" x14ac:dyDescent="0.25">
      <c r="A2223" s="23">
        <v>2206</v>
      </c>
      <c r="B2223" s="21" t="s">
        <v>1015</v>
      </c>
      <c r="C2223" s="29" t="s">
        <v>1171</v>
      </c>
      <c r="D2223" s="20"/>
      <c r="E2223" s="20">
        <v>915</v>
      </c>
      <c r="F2223" s="21" t="s">
        <v>1065</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1.5" hidden="1" x14ac:dyDescent="0.25">
      <c r="A2224" s="23">
        <v>2207</v>
      </c>
      <c r="B2224" s="21" t="s">
        <v>1015</v>
      </c>
      <c r="C2224" s="29" t="s">
        <v>1171</v>
      </c>
      <c r="D2224" s="20"/>
      <c r="E2224" s="20">
        <v>915</v>
      </c>
      <c r="F2224" s="21" t="s">
        <v>1065</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1.5" hidden="1" x14ac:dyDescent="0.25">
      <c r="A2225" s="23">
        <v>2208</v>
      </c>
      <c r="B2225" s="21" t="s">
        <v>1015</v>
      </c>
      <c r="C2225" s="29" t="s">
        <v>1171</v>
      </c>
      <c r="D2225" s="20"/>
      <c r="E2225" s="20">
        <v>915</v>
      </c>
      <c r="F2225" s="21" t="s">
        <v>1065</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1.5" hidden="1" x14ac:dyDescent="0.25">
      <c r="A2226" s="23">
        <v>2209</v>
      </c>
      <c r="B2226" s="21" t="s">
        <v>1015</v>
      </c>
      <c r="C2226" s="29" t="s">
        <v>1171</v>
      </c>
      <c r="D2226" s="20"/>
      <c r="E2226" s="20">
        <v>915</v>
      </c>
      <c r="F2226" s="21" t="s">
        <v>1065</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1.5" hidden="1" x14ac:dyDescent="0.25">
      <c r="A2227" s="23">
        <v>2210</v>
      </c>
      <c r="B2227" s="21" t="s">
        <v>1015</v>
      </c>
      <c r="C2227" s="29" t="s">
        <v>1171</v>
      </c>
      <c r="D2227" s="20"/>
      <c r="E2227" s="20">
        <v>915</v>
      </c>
      <c r="F2227" s="21" t="s">
        <v>1065</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1.5" hidden="1" x14ac:dyDescent="0.25">
      <c r="A2228" s="23">
        <v>2211</v>
      </c>
      <c r="B2228" s="21" t="s">
        <v>1015</v>
      </c>
      <c r="C2228" s="29" t="s">
        <v>1171</v>
      </c>
      <c r="D2228" s="20"/>
      <c r="E2228" s="20">
        <v>915</v>
      </c>
      <c r="F2228" s="21" t="s">
        <v>1065</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1.5" hidden="1" x14ac:dyDescent="0.25">
      <c r="A2229" s="23">
        <v>2212</v>
      </c>
      <c r="B2229" s="21" t="s">
        <v>1015</v>
      </c>
      <c r="C2229" s="29" t="s">
        <v>1171</v>
      </c>
      <c r="D2229" s="20"/>
      <c r="E2229" s="20">
        <v>915</v>
      </c>
      <c r="F2229" s="21" t="s">
        <v>1065</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1.5" hidden="1" x14ac:dyDescent="0.25">
      <c r="A2230" s="23">
        <v>2213</v>
      </c>
      <c r="B2230" s="21" t="s">
        <v>1015</v>
      </c>
      <c r="C2230" s="29" t="s">
        <v>1171</v>
      </c>
      <c r="D2230" s="20"/>
      <c r="E2230" s="20">
        <v>915</v>
      </c>
      <c r="F2230" s="21" t="s">
        <v>1065</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1.5" hidden="1" x14ac:dyDescent="0.25">
      <c r="A2231" s="23">
        <v>2214</v>
      </c>
      <c r="B2231" s="21" t="s">
        <v>1015</v>
      </c>
      <c r="C2231" s="29" t="s">
        <v>1171</v>
      </c>
      <c r="D2231" s="20"/>
      <c r="E2231" s="20">
        <v>915</v>
      </c>
      <c r="F2231" s="21" t="s">
        <v>1065</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1.5" hidden="1" x14ac:dyDescent="0.25">
      <c r="A2232" s="23">
        <v>2215</v>
      </c>
      <c r="B2232" s="21" t="s">
        <v>1015</v>
      </c>
      <c r="C2232" s="29" t="s">
        <v>1171</v>
      </c>
      <c r="D2232" s="20"/>
      <c r="E2232" s="20">
        <v>915</v>
      </c>
      <c r="F2232" s="21" t="s">
        <v>1065</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1.5" hidden="1" x14ac:dyDescent="0.25">
      <c r="A2233" s="23">
        <v>2216</v>
      </c>
      <c r="B2233" s="21" t="s">
        <v>1015</v>
      </c>
      <c r="C2233" s="29" t="s">
        <v>1171</v>
      </c>
      <c r="D2233" s="20"/>
      <c r="E2233" s="20">
        <v>915</v>
      </c>
      <c r="F2233" s="21" t="s">
        <v>1065</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1.5" hidden="1" x14ac:dyDescent="0.25">
      <c r="A2234" s="23">
        <v>2217</v>
      </c>
      <c r="B2234" s="21" t="s">
        <v>1015</v>
      </c>
      <c r="C2234" s="29" t="s">
        <v>1171</v>
      </c>
      <c r="D2234" s="20"/>
      <c r="E2234" s="20">
        <v>915</v>
      </c>
      <c r="F2234" s="21" t="s">
        <v>1065</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1.5" hidden="1" x14ac:dyDescent="0.25">
      <c r="A2235" s="23">
        <v>2218</v>
      </c>
      <c r="B2235" s="21" t="s">
        <v>1015</v>
      </c>
      <c r="C2235" s="29" t="s">
        <v>1171</v>
      </c>
      <c r="D2235" s="20"/>
      <c r="E2235" s="20">
        <v>915</v>
      </c>
      <c r="F2235" s="21" t="s">
        <v>1065</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1.5" hidden="1" x14ac:dyDescent="0.25">
      <c r="A2236" s="23">
        <v>2219</v>
      </c>
      <c r="B2236" s="21" t="s">
        <v>1015</v>
      </c>
      <c r="C2236" s="29" t="s">
        <v>1171</v>
      </c>
      <c r="D2236" s="20"/>
      <c r="E2236" s="20">
        <v>915</v>
      </c>
      <c r="F2236" s="21" t="s">
        <v>1065</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1.5" hidden="1" x14ac:dyDescent="0.25">
      <c r="A2237" s="23">
        <v>2220</v>
      </c>
      <c r="B2237" s="21" t="s">
        <v>1015</v>
      </c>
      <c r="C2237" s="29" t="s">
        <v>1171</v>
      </c>
      <c r="D2237" s="20"/>
      <c r="E2237" s="20">
        <v>915</v>
      </c>
      <c r="F2237" s="21" t="s">
        <v>1065</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1.5" hidden="1" x14ac:dyDescent="0.25">
      <c r="A2238" s="12">
        <v>2221</v>
      </c>
      <c r="B2238" s="10" t="s">
        <v>1015</v>
      </c>
      <c r="C2238" s="11" t="s">
        <v>1172</v>
      </c>
      <c r="D2238" s="9"/>
      <c r="E2238" s="9">
        <v>28</v>
      </c>
      <c r="F2238" s="10" t="s">
        <v>1066</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1.5" hidden="1" x14ac:dyDescent="0.25">
      <c r="A2239" s="12">
        <v>2222</v>
      </c>
      <c r="B2239" s="10" t="s">
        <v>1015</v>
      </c>
      <c r="C2239" s="11" t="s">
        <v>1172</v>
      </c>
      <c r="D2239" s="9"/>
      <c r="E2239" s="9">
        <v>28</v>
      </c>
      <c r="F2239" s="10" t="s">
        <v>1066</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1.5" hidden="1" x14ac:dyDescent="0.25">
      <c r="A2240" s="12">
        <v>2223</v>
      </c>
      <c r="B2240" s="10" t="s">
        <v>1015</v>
      </c>
      <c r="C2240" s="11" t="s">
        <v>1172</v>
      </c>
      <c r="D2240" s="9"/>
      <c r="E2240" s="9">
        <v>28</v>
      </c>
      <c r="F2240" s="10" t="s">
        <v>1066</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1.5" hidden="1" x14ac:dyDescent="0.25">
      <c r="A2241" s="12">
        <v>2224</v>
      </c>
      <c r="B2241" s="10" t="s">
        <v>1015</v>
      </c>
      <c r="C2241" s="11" t="s">
        <v>1172</v>
      </c>
      <c r="D2241" s="9"/>
      <c r="E2241" s="9">
        <v>28</v>
      </c>
      <c r="F2241" s="10" t="s">
        <v>1066</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1.5" hidden="1" x14ac:dyDescent="0.25">
      <c r="A2242" s="12">
        <v>2225</v>
      </c>
      <c r="B2242" s="10" t="s">
        <v>1015</v>
      </c>
      <c r="C2242" s="11" t="s">
        <v>1172</v>
      </c>
      <c r="D2242" s="9"/>
      <c r="E2242" s="9">
        <v>28</v>
      </c>
      <c r="F2242" s="10" t="s">
        <v>1066</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1.5" hidden="1" x14ac:dyDescent="0.25">
      <c r="A2243" s="12">
        <v>2226</v>
      </c>
      <c r="B2243" s="10" t="s">
        <v>1015</v>
      </c>
      <c r="C2243" s="11" t="s">
        <v>1172</v>
      </c>
      <c r="D2243" s="9"/>
      <c r="E2243" s="9">
        <v>28</v>
      </c>
      <c r="F2243" s="10" t="s">
        <v>1066</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1.5" hidden="1" x14ac:dyDescent="0.25">
      <c r="A2244" s="12">
        <v>2227</v>
      </c>
      <c r="B2244" s="10" t="s">
        <v>1015</v>
      </c>
      <c r="C2244" s="11" t="s">
        <v>1172</v>
      </c>
      <c r="D2244" s="9"/>
      <c r="E2244" s="9">
        <v>28</v>
      </c>
      <c r="F2244" s="10" t="s">
        <v>1066</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1.5" hidden="1" x14ac:dyDescent="0.25">
      <c r="A2245" s="12">
        <v>2228</v>
      </c>
      <c r="B2245" s="10" t="s">
        <v>1015</v>
      </c>
      <c r="C2245" s="11" t="s">
        <v>1172</v>
      </c>
      <c r="D2245" s="9"/>
      <c r="E2245" s="9">
        <v>28</v>
      </c>
      <c r="F2245" s="10" t="s">
        <v>1066</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1.5" hidden="1" x14ac:dyDescent="0.25">
      <c r="A2246" s="12">
        <v>2229</v>
      </c>
      <c r="B2246" s="10" t="s">
        <v>1015</v>
      </c>
      <c r="C2246" s="11" t="s">
        <v>1172</v>
      </c>
      <c r="D2246" s="9"/>
      <c r="E2246" s="9">
        <v>28</v>
      </c>
      <c r="F2246" s="10" t="s">
        <v>1066</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1.5" hidden="1" x14ac:dyDescent="0.25">
      <c r="A2247" s="12">
        <v>2230</v>
      </c>
      <c r="B2247" s="10" t="s">
        <v>1015</v>
      </c>
      <c r="C2247" s="11" t="s">
        <v>1172</v>
      </c>
      <c r="D2247" s="9"/>
      <c r="E2247" s="9">
        <v>28</v>
      </c>
      <c r="F2247" s="10" t="s">
        <v>1066</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1.5" hidden="1" x14ac:dyDescent="0.25">
      <c r="A2248" s="12">
        <v>2231</v>
      </c>
      <c r="B2248" s="10" t="s">
        <v>1015</v>
      </c>
      <c r="C2248" s="11" t="s">
        <v>1172</v>
      </c>
      <c r="D2248" s="9"/>
      <c r="E2248" s="9">
        <v>28</v>
      </c>
      <c r="F2248" s="10" t="s">
        <v>1066</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1.5" hidden="1" x14ac:dyDescent="0.25">
      <c r="A2249" s="12">
        <v>2232</v>
      </c>
      <c r="B2249" s="10" t="s">
        <v>1015</v>
      </c>
      <c r="C2249" s="11" t="s">
        <v>1172</v>
      </c>
      <c r="D2249" s="9"/>
      <c r="E2249" s="9">
        <v>28</v>
      </c>
      <c r="F2249" s="10" t="s">
        <v>1066</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1.5" hidden="1" x14ac:dyDescent="0.25">
      <c r="A2250" s="12">
        <v>2233</v>
      </c>
      <c r="B2250" s="10" t="s">
        <v>1015</v>
      </c>
      <c r="C2250" s="11" t="s">
        <v>1172</v>
      </c>
      <c r="D2250" s="9"/>
      <c r="E2250" s="9">
        <v>28</v>
      </c>
      <c r="F2250" s="10" t="s">
        <v>1066</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1.5" hidden="1" x14ac:dyDescent="0.25">
      <c r="A2251" s="12">
        <v>2234</v>
      </c>
      <c r="B2251" s="10" t="s">
        <v>1015</v>
      </c>
      <c r="C2251" s="11" t="s">
        <v>1172</v>
      </c>
      <c r="D2251" s="9"/>
      <c r="E2251" s="9">
        <v>28</v>
      </c>
      <c r="F2251" s="10" t="s">
        <v>1066</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1.5" hidden="1" x14ac:dyDescent="0.25">
      <c r="A2252" s="12">
        <v>2235</v>
      </c>
      <c r="B2252" s="10" t="s">
        <v>1015</v>
      </c>
      <c r="C2252" s="11" t="s">
        <v>1172</v>
      </c>
      <c r="D2252" s="9"/>
      <c r="E2252" s="9">
        <v>28</v>
      </c>
      <c r="F2252" s="10" t="s">
        <v>1066</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1.5" hidden="1" x14ac:dyDescent="0.25">
      <c r="A2253" s="12">
        <v>2236</v>
      </c>
      <c r="B2253" s="10" t="s">
        <v>1015</v>
      </c>
      <c r="C2253" s="11" t="s">
        <v>1173</v>
      </c>
      <c r="D2253" s="9">
        <v>13</v>
      </c>
      <c r="E2253" s="9">
        <v>533</v>
      </c>
      <c r="F2253" s="10" t="s">
        <v>1066</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1.5" hidden="1" x14ac:dyDescent="0.25">
      <c r="A2254" s="12">
        <v>2237</v>
      </c>
      <c r="B2254" s="10" t="s">
        <v>1015</v>
      </c>
      <c r="C2254" s="11" t="s">
        <v>1173</v>
      </c>
      <c r="D2254" s="9">
        <v>13</v>
      </c>
      <c r="E2254" s="9">
        <v>533</v>
      </c>
      <c r="F2254" s="10" t="s">
        <v>1066</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1.5" hidden="1" x14ac:dyDescent="0.25">
      <c r="A2255" s="12">
        <v>2238</v>
      </c>
      <c r="B2255" s="10" t="s">
        <v>1015</v>
      </c>
      <c r="C2255" s="11" t="s">
        <v>1173</v>
      </c>
      <c r="D2255" s="9">
        <v>13</v>
      </c>
      <c r="E2255" s="9">
        <v>533</v>
      </c>
      <c r="F2255" s="10" t="s">
        <v>1066</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1.5" hidden="1" x14ac:dyDescent="0.25">
      <c r="A2256" s="12">
        <v>2239</v>
      </c>
      <c r="B2256" s="10" t="s">
        <v>1015</v>
      </c>
      <c r="C2256" s="11" t="s">
        <v>1173</v>
      </c>
      <c r="D2256" s="9">
        <v>13</v>
      </c>
      <c r="E2256" s="9">
        <v>533</v>
      </c>
      <c r="F2256" s="10" t="s">
        <v>1066</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1.5" hidden="1" x14ac:dyDescent="0.25">
      <c r="A2257" s="12">
        <v>2240</v>
      </c>
      <c r="B2257" s="10" t="s">
        <v>1015</v>
      </c>
      <c r="C2257" s="11" t="s">
        <v>1173</v>
      </c>
      <c r="D2257" s="9">
        <v>13</v>
      </c>
      <c r="E2257" s="9">
        <v>533</v>
      </c>
      <c r="F2257" s="10" t="s">
        <v>1066</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1.5" hidden="1" x14ac:dyDescent="0.25">
      <c r="A2258" s="12">
        <v>2241</v>
      </c>
      <c r="B2258" s="10" t="s">
        <v>1015</v>
      </c>
      <c r="C2258" s="11" t="s">
        <v>1173</v>
      </c>
      <c r="D2258" s="9">
        <v>13</v>
      </c>
      <c r="E2258" s="9">
        <v>533</v>
      </c>
      <c r="F2258" s="10" t="s">
        <v>1066</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1.5" hidden="1" x14ac:dyDescent="0.25">
      <c r="A2259" s="12">
        <v>2242</v>
      </c>
      <c r="B2259" s="10" t="s">
        <v>1015</v>
      </c>
      <c r="C2259" s="11" t="s">
        <v>1173</v>
      </c>
      <c r="D2259" s="9">
        <v>13</v>
      </c>
      <c r="E2259" s="9">
        <v>533</v>
      </c>
      <c r="F2259" s="10" t="s">
        <v>1066</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1.5" hidden="1" x14ac:dyDescent="0.25">
      <c r="A2260" s="12">
        <v>2243</v>
      </c>
      <c r="B2260" s="10" t="s">
        <v>1015</v>
      </c>
      <c r="C2260" s="11" t="s">
        <v>1173</v>
      </c>
      <c r="D2260" s="9">
        <v>13</v>
      </c>
      <c r="E2260" s="9">
        <v>533</v>
      </c>
      <c r="F2260" s="10" t="s">
        <v>1066</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1.5" hidden="1" x14ac:dyDescent="0.25">
      <c r="A2261" s="12">
        <v>2244</v>
      </c>
      <c r="B2261" s="10" t="s">
        <v>1015</v>
      </c>
      <c r="C2261" s="11" t="s">
        <v>1173</v>
      </c>
      <c r="D2261" s="9">
        <v>13</v>
      </c>
      <c r="E2261" s="9">
        <v>533</v>
      </c>
      <c r="F2261" s="10" t="s">
        <v>1066</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1.5" hidden="1" x14ac:dyDescent="0.25">
      <c r="A2262" s="12">
        <v>2245</v>
      </c>
      <c r="B2262" s="10" t="s">
        <v>1015</v>
      </c>
      <c r="C2262" s="11" t="s">
        <v>1173</v>
      </c>
      <c r="D2262" s="9">
        <v>13</v>
      </c>
      <c r="E2262" s="9">
        <v>533</v>
      </c>
      <c r="F2262" s="10" t="s">
        <v>1066</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1.5" hidden="1" x14ac:dyDescent="0.25">
      <c r="A2263" s="12">
        <v>2246</v>
      </c>
      <c r="B2263" s="10" t="s">
        <v>1015</v>
      </c>
      <c r="C2263" s="11" t="s">
        <v>1173</v>
      </c>
      <c r="D2263" s="9">
        <v>13</v>
      </c>
      <c r="E2263" s="9">
        <v>533</v>
      </c>
      <c r="F2263" s="10" t="s">
        <v>1066</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1.5" hidden="1" x14ac:dyDescent="0.25">
      <c r="A2264" s="12">
        <v>2247</v>
      </c>
      <c r="B2264" s="10" t="s">
        <v>1015</v>
      </c>
      <c r="C2264" s="11" t="s">
        <v>1173</v>
      </c>
      <c r="D2264" s="9">
        <v>13</v>
      </c>
      <c r="E2264" s="9">
        <v>533</v>
      </c>
      <c r="F2264" s="10" t="s">
        <v>1066</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1.5" hidden="1" x14ac:dyDescent="0.25">
      <c r="A2265" s="12">
        <v>2248</v>
      </c>
      <c r="B2265" s="10" t="s">
        <v>1015</v>
      </c>
      <c r="C2265" s="11" t="s">
        <v>1173</v>
      </c>
      <c r="D2265" s="9">
        <v>13</v>
      </c>
      <c r="E2265" s="9">
        <v>533</v>
      </c>
      <c r="F2265" s="10" t="s">
        <v>1066</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1.5" hidden="1" x14ac:dyDescent="0.25">
      <c r="A2266" s="12">
        <v>2249</v>
      </c>
      <c r="B2266" s="10" t="s">
        <v>1015</v>
      </c>
      <c r="C2266" s="11" t="s">
        <v>1173</v>
      </c>
      <c r="D2266" s="9">
        <v>13</v>
      </c>
      <c r="E2266" s="9">
        <v>533</v>
      </c>
      <c r="F2266" s="10" t="s">
        <v>1066</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1.5" hidden="1" x14ac:dyDescent="0.25">
      <c r="A2267" s="12">
        <v>2250</v>
      </c>
      <c r="B2267" s="10" t="s">
        <v>1015</v>
      </c>
      <c r="C2267" s="11" t="s">
        <v>1173</v>
      </c>
      <c r="D2267" s="9">
        <v>13</v>
      </c>
      <c r="E2267" s="9">
        <v>533</v>
      </c>
      <c r="F2267" s="10" t="s">
        <v>1066</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1.5" hidden="1" x14ac:dyDescent="0.25">
      <c r="A2268" s="12">
        <v>2251</v>
      </c>
      <c r="B2268" s="10" t="s">
        <v>1015</v>
      </c>
      <c r="C2268" s="11" t="s">
        <v>1174</v>
      </c>
      <c r="D2268" s="9"/>
      <c r="E2268" s="9">
        <v>44</v>
      </c>
      <c r="F2268" s="10" t="s">
        <v>1066</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1.5" hidden="1" x14ac:dyDescent="0.25">
      <c r="A2269" s="12">
        <v>2252</v>
      </c>
      <c r="B2269" s="10" t="s">
        <v>1015</v>
      </c>
      <c r="C2269" s="11" t="s">
        <v>1174</v>
      </c>
      <c r="D2269" s="9"/>
      <c r="E2269" s="9">
        <v>44</v>
      </c>
      <c r="F2269" s="10" t="s">
        <v>1066</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1.5" hidden="1" x14ac:dyDescent="0.25">
      <c r="A2270" s="12">
        <v>2253</v>
      </c>
      <c r="B2270" s="10" t="s">
        <v>1015</v>
      </c>
      <c r="C2270" s="11" t="s">
        <v>1174</v>
      </c>
      <c r="D2270" s="9"/>
      <c r="E2270" s="9">
        <v>44</v>
      </c>
      <c r="F2270" s="10" t="s">
        <v>1066</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1.5" hidden="1" x14ac:dyDescent="0.25">
      <c r="A2271" s="12">
        <v>2254</v>
      </c>
      <c r="B2271" s="10" t="s">
        <v>1015</v>
      </c>
      <c r="C2271" s="11" t="s">
        <v>1174</v>
      </c>
      <c r="D2271" s="9"/>
      <c r="E2271" s="9">
        <v>44</v>
      </c>
      <c r="F2271" s="10" t="s">
        <v>1066</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1.5" hidden="1" x14ac:dyDescent="0.25">
      <c r="A2272" s="12">
        <v>2255</v>
      </c>
      <c r="B2272" s="10" t="s">
        <v>1015</v>
      </c>
      <c r="C2272" s="11" t="s">
        <v>1174</v>
      </c>
      <c r="D2272" s="9"/>
      <c r="E2272" s="9">
        <v>44</v>
      </c>
      <c r="F2272" s="10" t="s">
        <v>1066</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1.5" hidden="1" x14ac:dyDescent="0.25">
      <c r="A2273" s="12">
        <v>2256</v>
      </c>
      <c r="B2273" s="10" t="s">
        <v>1015</v>
      </c>
      <c r="C2273" s="11" t="s">
        <v>1174</v>
      </c>
      <c r="D2273" s="9"/>
      <c r="E2273" s="9">
        <v>44</v>
      </c>
      <c r="F2273" s="10" t="s">
        <v>1066</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1.5" hidden="1" x14ac:dyDescent="0.25">
      <c r="A2274" s="12">
        <v>2257</v>
      </c>
      <c r="B2274" s="10" t="s">
        <v>1015</v>
      </c>
      <c r="C2274" s="11" t="s">
        <v>1174</v>
      </c>
      <c r="D2274" s="9"/>
      <c r="E2274" s="9">
        <v>44</v>
      </c>
      <c r="F2274" s="10" t="s">
        <v>1066</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1.5" hidden="1" x14ac:dyDescent="0.25">
      <c r="A2275" s="12">
        <v>2258</v>
      </c>
      <c r="B2275" s="10" t="s">
        <v>1015</v>
      </c>
      <c r="C2275" s="11" t="s">
        <v>1174</v>
      </c>
      <c r="D2275" s="9"/>
      <c r="E2275" s="9">
        <v>44</v>
      </c>
      <c r="F2275" s="10" t="s">
        <v>1066</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1.5" hidden="1" x14ac:dyDescent="0.25">
      <c r="A2276" s="12">
        <v>2259</v>
      </c>
      <c r="B2276" s="10" t="s">
        <v>1015</v>
      </c>
      <c r="C2276" s="11" t="s">
        <v>1174</v>
      </c>
      <c r="D2276" s="9"/>
      <c r="E2276" s="9">
        <v>44</v>
      </c>
      <c r="F2276" s="10" t="s">
        <v>1066</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1.5" hidden="1" x14ac:dyDescent="0.25">
      <c r="A2277" s="12">
        <v>2260</v>
      </c>
      <c r="B2277" s="10" t="s">
        <v>1015</v>
      </c>
      <c r="C2277" s="11" t="s">
        <v>1174</v>
      </c>
      <c r="D2277" s="9"/>
      <c r="E2277" s="9">
        <v>44</v>
      </c>
      <c r="F2277" s="10" t="s">
        <v>1066</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1.5" hidden="1" x14ac:dyDescent="0.25">
      <c r="A2278" s="12">
        <v>2261</v>
      </c>
      <c r="B2278" s="10" t="s">
        <v>1015</v>
      </c>
      <c r="C2278" s="11" t="s">
        <v>1174</v>
      </c>
      <c r="D2278" s="9"/>
      <c r="E2278" s="9">
        <v>44</v>
      </c>
      <c r="F2278" s="10" t="s">
        <v>1066</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1.5" hidden="1" x14ac:dyDescent="0.25">
      <c r="A2279" s="12">
        <v>2262</v>
      </c>
      <c r="B2279" s="10" t="s">
        <v>1015</v>
      </c>
      <c r="C2279" s="11" t="s">
        <v>1174</v>
      </c>
      <c r="D2279" s="9"/>
      <c r="E2279" s="9">
        <v>44</v>
      </c>
      <c r="F2279" s="10" t="s">
        <v>1066</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1.5" hidden="1" x14ac:dyDescent="0.25">
      <c r="A2280" s="12">
        <v>2263</v>
      </c>
      <c r="B2280" s="10" t="s">
        <v>1015</v>
      </c>
      <c r="C2280" s="11" t="s">
        <v>1174</v>
      </c>
      <c r="D2280" s="9"/>
      <c r="E2280" s="9">
        <v>44</v>
      </c>
      <c r="F2280" s="10" t="s">
        <v>1066</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1.5" hidden="1" x14ac:dyDescent="0.25">
      <c r="A2281" s="12">
        <v>2264</v>
      </c>
      <c r="B2281" s="10" t="s">
        <v>1015</v>
      </c>
      <c r="C2281" s="11" t="s">
        <v>1174</v>
      </c>
      <c r="D2281" s="9"/>
      <c r="E2281" s="9">
        <v>44</v>
      </c>
      <c r="F2281" s="10" t="s">
        <v>1066</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1.5" hidden="1" x14ac:dyDescent="0.25">
      <c r="A2282" s="12">
        <v>2265</v>
      </c>
      <c r="B2282" s="10" t="s">
        <v>1015</v>
      </c>
      <c r="C2282" s="11" t="s">
        <v>1174</v>
      </c>
      <c r="D2282" s="9"/>
      <c r="E2282" s="9">
        <v>44</v>
      </c>
      <c r="F2282" s="10" t="s">
        <v>1066</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1.5" hidden="1" x14ac:dyDescent="0.25">
      <c r="A2283" s="12">
        <v>2266</v>
      </c>
      <c r="B2283" s="10" t="s">
        <v>1015</v>
      </c>
      <c r="C2283" s="11" t="s">
        <v>1175</v>
      </c>
      <c r="D2283" s="9"/>
      <c r="E2283" s="9">
        <v>52</v>
      </c>
      <c r="F2283" s="10" t="s">
        <v>1066</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1.5" hidden="1" x14ac:dyDescent="0.25">
      <c r="A2284" s="12">
        <v>2267</v>
      </c>
      <c r="B2284" s="10" t="s">
        <v>1015</v>
      </c>
      <c r="C2284" s="11" t="s">
        <v>1175</v>
      </c>
      <c r="D2284" s="9"/>
      <c r="E2284" s="9">
        <v>52</v>
      </c>
      <c r="F2284" s="10" t="s">
        <v>1066</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1.5" hidden="1" x14ac:dyDescent="0.25">
      <c r="A2285" s="12">
        <v>2268</v>
      </c>
      <c r="B2285" s="10" t="s">
        <v>1015</v>
      </c>
      <c r="C2285" s="11" t="s">
        <v>1175</v>
      </c>
      <c r="D2285" s="9"/>
      <c r="E2285" s="9">
        <v>52</v>
      </c>
      <c r="F2285" s="10" t="s">
        <v>1066</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1.5" hidden="1" x14ac:dyDescent="0.25">
      <c r="A2286" s="12">
        <v>2269</v>
      </c>
      <c r="B2286" s="10" t="s">
        <v>1015</v>
      </c>
      <c r="C2286" s="11" t="s">
        <v>1175</v>
      </c>
      <c r="D2286" s="9"/>
      <c r="E2286" s="9">
        <v>52</v>
      </c>
      <c r="F2286" s="10" t="s">
        <v>1066</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1.5" hidden="1" x14ac:dyDescent="0.25">
      <c r="A2287" s="12">
        <v>2270</v>
      </c>
      <c r="B2287" s="10" t="s">
        <v>1015</v>
      </c>
      <c r="C2287" s="11" t="s">
        <v>1175</v>
      </c>
      <c r="D2287" s="9"/>
      <c r="E2287" s="9">
        <v>52</v>
      </c>
      <c r="F2287" s="10" t="s">
        <v>1066</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1.5" hidden="1" x14ac:dyDescent="0.25">
      <c r="A2288" s="12">
        <v>2271</v>
      </c>
      <c r="B2288" s="10" t="s">
        <v>1015</v>
      </c>
      <c r="C2288" s="11" t="s">
        <v>1175</v>
      </c>
      <c r="D2288" s="9"/>
      <c r="E2288" s="9">
        <v>52</v>
      </c>
      <c r="F2288" s="10" t="s">
        <v>1066</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1.5" hidden="1" x14ac:dyDescent="0.25">
      <c r="A2289" s="12">
        <v>2272</v>
      </c>
      <c r="B2289" s="10" t="s">
        <v>1015</v>
      </c>
      <c r="C2289" s="11" t="s">
        <v>1175</v>
      </c>
      <c r="D2289" s="9"/>
      <c r="E2289" s="9">
        <v>52</v>
      </c>
      <c r="F2289" s="10" t="s">
        <v>1066</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1.5" hidden="1" x14ac:dyDescent="0.25">
      <c r="A2290" s="12">
        <v>2273</v>
      </c>
      <c r="B2290" s="10" t="s">
        <v>1015</v>
      </c>
      <c r="C2290" s="11" t="s">
        <v>1175</v>
      </c>
      <c r="D2290" s="9"/>
      <c r="E2290" s="9">
        <v>52</v>
      </c>
      <c r="F2290" s="10" t="s">
        <v>1066</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1.5" hidden="1" x14ac:dyDescent="0.25">
      <c r="A2291" s="12">
        <v>2274</v>
      </c>
      <c r="B2291" s="10" t="s">
        <v>1015</v>
      </c>
      <c r="C2291" s="11" t="s">
        <v>1175</v>
      </c>
      <c r="D2291" s="9"/>
      <c r="E2291" s="9">
        <v>52</v>
      </c>
      <c r="F2291" s="10" t="s">
        <v>1066</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1.5" hidden="1" x14ac:dyDescent="0.25">
      <c r="A2292" s="12">
        <v>2275</v>
      </c>
      <c r="B2292" s="10" t="s">
        <v>1015</v>
      </c>
      <c r="C2292" s="11" t="s">
        <v>1175</v>
      </c>
      <c r="D2292" s="9"/>
      <c r="E2292" s="9">
        <v>52</v>
      </c>
      <c r="F2292" s="10" t="s">
        <v>1066</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1.5" hidden="1" x14ac:dyDescent="0.25">
      <c r="A2293" s="12">
        <v>2276</v>
      </c>
      <c r="B2293" s="10" t="s">
        <v>1015</v>
      </c>
      <c r="C2293" s="11" t="s">
        <v>1175</v>
      </c>
      <c r="D2293" s="9"/>
      <c r="E2293" s="9">
        <v>52</v>
      </c>
      <c r="F2293" s="10" t="s">
        <v>1066</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1.5" hidden="1" x14ac:dyDescent="0.25">
      <c r="A2294" s="12">
        <v>2277</v>
      </c>
      <c r="B2294" s="10" t="s">
        <v>1015</v>
      </c>
      <c r="C2294" s="11" t="s">
        <v>1175</v>
      </c>
      <c r="D2294" s="9"/>
      <c r="E2294" s="9">
        <v>52</v>
      </c>
      <c r="F2294" s="10" t="s">
        <v>1066</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1.5" hidden="1" x14ac:dyDescent="0.25">
      <c r="A2295" s="12">
        <v>2278</v>
      </c>
      <c r="B2295" s="10" t="s">
        <v>1015</v>
      </c>
      <c r="C2295" s="11" t="s">
        <v>1175</v>
      </c>
      <c r="D2295" s="9"/>
      <c r="E2295" s="9">
        <v>52</v>
      </c>
      <c r="F2295" s="10" t="s">
        <v>1066</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1.5" hidden="1" x14ac:dyDescent="0.25">
      <c r="A2296" s="12">
        <v>2279</v>
      </c>
      <c r="B2296" s="10" t="s">
        <v>1015</v>
      </c>
      <c r="C2296" s="11" t="s">
        <v>1175</v>
      </c>
      <c r="D2296" s="9"/>
      <c r="E2296" s="9">
        <v>52</v>
      </c>
      <c r="F2296" s="10" t="s">
        <v>1066</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1.5" hidden="1" x14ac:dyDescent="0.25">
      <c r="A2297" s="12">
        <v>2280</v>
      </c>
      <c r="B2297" s="10" t="s">
        <v>1015</v>
      </c>
      <c r="C2297" s="11" t="s">
        <v>1175</v>
      </c>
      <c r="D2297" s="9"/>
      <c r="E2297" s="9">
        <v>52</v>
      </c>
      <c r="F2297" s="10" t="s">
        <v>1066</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1.5" hidden="1" x14ac:dyDescent="0.25">
      <c r="A2298" s="12">
        <v>2281</v>
      </c>
      <c r="B2298" s="10" t="s">
        <v>1015</v>
      </c>
      <c r="C2298" s="11" t="s">
        <v>1176</v>
      </c>
      <c r="D2298" s="9"/>
      <c r="E2298" s="9">
        <v>192</v>
      </c>
      <c r="F2298" s="10" t="s">
        <v>1066</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1.5" hidden="1" x14ac:dyDescent="0.25">
      <c r="A2299" s="12">
        <v>2282</v>
      </c>
      <c r="B2299" s="10" t="s">
        <v>1015</v>
      </c>
      <c r="C2299" s="11" t="s">
        <v>1176</v>
      </c>
      <c r="D2299" s="9"/>
      <c r="E2299" s="9">
        <v>192</v>
      </c>
      <c r="F2299" s="10" t="s">
        <v>1066</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1.5" hidden="1" x14ac:dyDescent="0.25">
      <c r="A2300" s="12">
        <v>2283</v>
      </c>
      <c r="B2300" s="10" t="s">
        <v>1015</v>
      </c>
      <c r="C2300" s="11" t="s">
        <v>1176</v>
      </c>
      <c r="D2300" s="9"/>
      <c r="E2300" s="9">
        <v>192</v>
      </c>
      <c r="F2300" s="10" t="s">
        <v>1066</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1.5" hidden="1" x14ac:dyDescent="0.25">
      <c r="A2301" s="12">
        <v>2284</v>
      </c>
      <c r="B2301" s="10" t="s">
        <v>1015</v>
      </c>
      <c r="C2301" s="11" t="s">
        <v>1176</v>
      </c>
      <c r="D2301" s="9"/>
      <c r="E2301" s="9">
        <v>192</v>
      </c>
      <c r="F2301" s="10" t="s">
        <v>1066</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1.5" hidden="1" x14ac:dyDescent="0.25">
      <c r="A2302" s="12">
        <v>2285</v>
      </c>
      <c r="B2302" s="10" t="s">
        <v>1015</v>
      </c>
      <c r="C2302" s="11" t="s">
        <v>1176</v>
      </c>
      <c r="D2302" s="9"/>
      <c r="E2302" s="9">
        <v>192</v>
      </c>
      <c r="F2302" s="10" t="s">
        <v>1066</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1.5" hidden="1" x14ac:dyDescent="0.25">
      <c r="A2303" s="12">
        <v>2286</v>
      </c>
      <c r="B2303" s="10" t="s">
        <v>1015</v>
      </c>
      <c r="C2303" s="11" t="s">
        <v>1176</v>
      </c>
      <c r="D2303" s="9"/>
      <c r="E2303" s="9">
        <v>192</v>
      </c>
      <c r="F2303" s="10" t="s">
        <v>1066</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1.5" hidden="1" x14ac:dyDescent="0.25">
      <c r="A2304" s="12">
        <v>2287</v>
      </c>
      <c r="B2304" s="10" t="s">
        <v>1015</v>
      </c>
      <c r="C2304" s="11" t="s">
        <v>1176</v>
      </c>
      <c r="D2304" s="9"/>
      <c r="E2304" s="9">
        <v>192</v>
      </c>
      <c r="F2304" s="10" t="s">
        <v>1066</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1.5" hidden="1" x14ac:dyDescent="0.25">
      <c r="A2305" s="12">
        <v>2288</v>
      </c>
      <c r="B2305" s="10" t="s">
        <v>1015</v>
      </c>
      <c r="C2305" s="11" t="s">
        <v>1176</v>
      </c>
      <c r="D2305" s="9"/>
      <c r="E2305" s="9">
        <v>192</v>
      </c>
      <c r="F2305" s="10" t="s">
        <v>1066</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1.5" hidden="1" x14ac:dyDescent="0.25">
      <c r="A2306" s="12">
        <v>2289</v>
      </c>
      <c r="B2306" s="10" t="s">
        <v>1015</v>
      </c>
      <c r="C2306" s="11" t="s">
        <v>1176</v>
      </c>
      <c r="D2306" s="9"/>
      <c r="E2306" s="9">
        <v>192</v>
      </c>
      <c r="F2306" s="10" t="s">
        <v>1066</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1.5" hidden="1" x14ac:dyDescent="0.25">
      <c r="A2307" s="12">
        <v>2290</v>
      </c>
      <c r="B2307" s="10" t="s">
        <v>1015</v>
      </c>
      <c r="C2307" s="11" t="s">
        <v>1176</v>
      </c>
      <c r="D2307" s="9"/>
      <c r="E2307" s="9">
        <v>192</v>
      </c>
      <c r="F2307" s="10" t="s">
        <v>1066</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1.5" hidden="1" x14ac:dyDescent="0.25">
      <c r="A2308" s="12">
        <v>2291</v>
      </c>
      <c r="B2308" s="10" t="s">
        <v>1015</v>
      </c>
      <c r="C2308" s="11" t="s">
        <v>1176</v>
      </c>
      <c r="D2308" s="9"/>
      <c r="E2308" s="9">
        <v>192</v>
      </c>
      <c r="F2308" s="10" t="s">
        <v>1066</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1.5" hidden="1" x14ac:dyDescent="0.25">
      <c r="A2309" s="12">
        <v>2292</v>
      </c>
      <c r="B2309" s="10" t="s">
        <v>1015</v>
      </c>
      <c r="C2309" s="11" t="s">
        <v>1176</v>
      </c>
      <c r="D2309" s="9"/>
      <c r="E2309" s="9">
        <v>192</v>
      </c>
      <c r="F2309" s="10" t="s">
        <v>1066</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1.5" hidden="1" x14ac:dyDescent="0.25">
      <c r="A2310" s="12">
        <v>2293</v>
      </c>
      <c r="B2310" s="10" t="s">
        <v>1015</v>
      </c>
      <c r="C2310" s="11" t="s">
        <v>1176</v>
      </c>
      <c r="D2310" s="9"/>
      <c r="E2310" s="9">
        <v>192</v>
      </c>
      <c r="F2310" s="10" t="s">
        <v>1066</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1.5" hidden="1" x14ac:dyDescent="0.25">
      <c r="A2311" s="12">
        <v>2294</v>
      </c>
      <c r="B2311" s="10" t="s">
        <v>1015</v>
      </c>
      <c r="C2311" s="11" t="s">
        <v>1176</v>
      </c>
      <c r="D2311" s="9"/>
      <c r="E2311" s="9">
        <v>192</v>
      </c>
      <c r="F2311" s="10" t="s">
        <v>1066</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1.5" hidden="1" x14ac:dyDescent="0.25">
      <c r="A2312" s="12">
        <v>2295</v>
      </c>
      <c r="B2312" s="10" t="s">
        <v>1015</v>
      </c>
      <c r="C2312" s="11" t="s">
        <v>1176</v>
      </c>
      <c r="D2312" s="9"/>
      <c r="E2312" s="9">
        <v>192</v>
      </c>
      <c r="F2312" s="10" t="s">
        <v>1066</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1.5" hidden="1" x14ac:dyDescent="0.25">
      <c r="A2313" s="12">
        <v>2296</v>
      </c>
      <c r="B2313" s="10" t="s">
        <v>1015</v>
      </c>
      <c r="C2313" s="11" t="s">
        <v>1177</v>
      </c>
      <c r="D2313" s="9">
        <v>13</v>
      </c>
      <c r="E2313" s="9">
        <v>531</v>
      </c>
      <c r="F2313" s="10" t="s">
        <v>1066</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1.5" hidden="1" x14ac:dyDescent="0.25">
      <c r="A2314" s="12">
        <v>2297</v>
      </c>
      <c r="B2314" s="10" t="s">
        <v>1015</v>
      </c>
      <c r="C2314" s="11" t="s">
        <v>1177</v>
      </c>
      <c r="D2314" s="9">
        <v>13</v>
      </c>
      <c r="E2314" s="9">
        <v>531</v>
      </c>
      <c r="F2314" s="10" t="s">
        <v>1066</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1.5" hidden="1" x14ac:dyDescent="0.25">
      <c r="A2315" s="12">
        <v>2298</v>
      </c>
      <c r="B2315" s="10" t="s">
        <v>1015</v>
      </c>
      <c r="C2315" s="11" t="s">
        <v>1177</v>
      </c>
      <c r="D2315" s="9">
        <v>13</v>
      </c>
      <c r="E2315" s="9">
        <v>531</v>
      </c>
      <c r="F2315" s="10" t="s">
        <v>1066</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1.5" hidden="1" x14ac:dyDescent="0.25">
      <c r="A2316" s="12">
        <v>2299</v>
      </c>
      <c r="B2316" s="10" t="s">
        <v>1015</v>
      </c>
      <c r="C2316" s="11" t="s">
        <v>1177</v>
      </c>
      <c r="D2316" s="9">
        <v>13</v>
      </c>
      <c r="E2316" s="9">
        <v>531</v>
      </c>
      <c r="F2316" s="10" t="s">
        <v>1066</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1.5" hidden="1" x14ac:dyDescent="0.25">
      <c r="A2317" s="12">
        <v>2300</v>
      </c>
      <c r="B2317" s="10" t="s">
        <v>1015</v>
      </c>
      <c r="C2317" s="11" t="s">
        <v>1177</v>
      </c>
      <c r="D2317" s="9">
        <v>13</v>
      </c>
      <c r="E2317" s="9">
        <v>531</v>
      </c>
      <c r="F2317" s="10" t="s">
        <v>1066</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1.5" hidden="1" x14ac:dyDescent="0.25">
      <c r="A2318" s="12">
        <v>2301</v>
      </c>
      <c r="B2318" s="10" t="s">
        <v>1015</v>
      </c>
      <c r="C2318" s="11" t="s">
        <v>1177</v>
      </c>
      <c r="D2318" s="9">
        <v>13</v>
      </c>
      <c r="E2318" s="9">
        <v>531</v>
      </c>
      <c r="F2318" s="10" t="s">
        <v>1066</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1.5" hidden="1" x14ac:dyDescent="0.25">
      <c r="A2319" s="12">
        <v>2302</v>
      </c>
      <c r="B2319" s="10" t="s">
        <v>1015</v>
      </c>
      <c r="C2319" s="11" t="s">
        <v>1177</v>
      </c>
      <c r="D2319" s="9">
        <v>13</v>
      </c>
      <c r="E2319" s="9">
        <v>531</v>
      </c>
      <c r="F2319" s="10" t="s">
        <v>1066</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1.5" hidden="1" x14ac:dyDescent="0.25">
      <c r="A2320" s="12">
        <v>2303</v>
      </c>
      <c r="B2320" s="10" t="s">
        <v>1015</v>
      </c>
      <c r="C2320" s="11" t="s">
        <v>1177</v>
      </c>
      <c r="D2320" s="9">
        <v>13</v>
      </c>
      <c r="E2320" s="9">
        <v>531</v>
      </c>
      <c r="F2320" s="10" t="s">
        <v>1066</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1.5" hidden="1" x14ac:dyDescent="0.25">
      <c r="A2321" s="12">
        <v>2304</v>
      </c>
      <c r="B2321" s="10" t="s">
        <v>1015</v>
      </c>
      <c r="C2321" s="11" t="s">
        <v>1177</v>
      </c>
      <c r="D2321" s="9">
        <v>13</v>
      </c>
      <c r="E2321" s="9">
        <v>531</v>
      </c>
      <c r="F2321" s="10" t="s">
        <v>1066</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1.5" hidden="1" x14ac:dyDescent="0.25">
      <c r="A2322" s="12">
        <v>2305</v>
      </c>
      <c r="B2322" s="10" t="s">
        <v>1015</v>
      </c>
      <c r="C2322" s="11" t="s">
        <v>1177</v>
      </c>
      <c r="D2322" s="9">
        <v>13</v>
      </c>
      <c r="E2322" s="9">
        <v>531</v>
      </c>
      <c r="F2322" s="10" t="s">
        <v>1066</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1.5" hidden="1" x14ac:dyDescent="0.25">
      <c r="A2323" s="12">
        <v>2306</v>
      </c>
      <c r="B2323" s="10" t="s">
        <v>1015</v>
      </c>
      <c r="C2323" s="11" t="s">
        <v>1177</v>
      </c>
      <c r="D2323" s="9">
        <v>13</v>
      </c>
      <c r="E2323" s="9">
        <v>531</v>
      </c>
      <c r="F2323" s="10" t="s">
        <v>1066</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1.5" hidden="1" x14ac:dyDescent="0.25">
      <c r="A2324" s="12">
        <v>2307</v>
      </c>
      <c r="B2324" s="10" t="s">
        <v>1015</v>
      </c>
      <c r="C2324" s="11" t="s">
        <v>1177</v>
      </c>
      <c r="D2324" s="9">
        <v>13</v>
      </c>
      <c r="E2324" s="9">
        <v>531</v>
      </c>
      <c r="F2324" s="10" t="s">
        <v>1066</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1.5" hidden="1" x14ac:dyDescent="0.25">
      <c r="A2325" s="12">
        <v>2308</v>
      </c>
      <c r="B2325" s="10" t="s">
        <v>1015</v>
      </c>
      <c r="C2325" s="11" t="s">
        <v>1177</v>
      </c>
      <c r="D2325" s="9">
        <v>13</v>
      </c>
      <c r="E2325" s="9">
        <v>531</v>
      </c>
      <c r="F2325" s="10" t="s">
        <v>1066</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1.5" hidden="1" x14ac:dyDescent="0.25">
      <c r="A2326" s="12">
        <v>2309</v>
      </c>
      <c r="B2326" s="10" t="s">
        <v>1015</v>
      </c>
      <c r="C2326" s="11" t="s">
        <v>1177</v>
      </c>
      <c r="D2326" s="9">
        <v>13</v>
      </c>
      <c r="E2326" s="9">
        <v>531</v>
      </c>
      <c r="F2326" s="10" t="s">
        <v>1066</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1.5" hidden="1" x14ac:dyDescent="0.25">
      <c r="A2327" s="12">
        <v>2310</v>
      </c>
      <c r="B2327" s="10" t="s">
        <v>1015</v>
      </c>
      <c r="C2327" s="11" t="s">
        <v>1177</v>
      </c>
      <c r="D2327" s="9">
        <v>13</v>
      </c>
      <c r="E2327" s="9">
        <v>531</v>
      </c>
      <c r="F2327" s="10" t="s">
        <v>1066</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1.5" hidden="1" x14ac:dyDescent="0.25">
      <c r="A2328" s="12">
        <v>2311</v>
      </c>
      <c r="B2328" s="10" t="s">
        <v>1015</v>
      </c>
      <c r="C2328" s="11" t="s">
        <v>1178</v>
      </c>
      <c r="D2328" s="9"/>
      <c r="E2328" s="9">
        <v>214</v>
      </c>
      <c r="F2328" s="10" t="s">
        <v>1066</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1.5" hidden="1" x14ac:dyDescent="0.25">
      <c r="A2329" s="12">
        <v>2312</v>
      </c>
      <c r="B2329" s="10" t="s">
        <v>1015</v>
      </c>
      <c r="C2329" s="11" t="s">
        <v>1178</v>
      </c>
      <c r="D2329" s="9"/>
      <c r="E2329" s="9">
        <v>214</v>
      </c>
      <c r="F2329" s="10" t="s">
        <v>1066</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1.5" hidden="1" x14ac:dyDescent="0.25">
      <c r="A2330" s="12">
        <v>2313</v>
      </c>
      <c r="B2330" s="10" t="s">
        <v>1015</v>
      </c>
      <c r="C2330" s="11" t="s">
        <v>1178</v>
      </c>
      <c r="D2330" s="9"/>
      <c r="E2330" s="9">
        <v>214</v>
      </c>
      <c r="F2330" s="10" t="s">
        <v>1066</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1.5" hidden="1" x14ac:dyDescent="0.25">
      <c r="A2331" s="12">
        <v>2314</v>
      </c>
      <c r="B2331" s="10" t="s">
        <v>1015</v>
      </c>
      <c r="C2331" s="11" t="s">
        <v>1178</v>
      </c>
      <c r="D2331" s="9"/>
      <c r="E2331" s="9">
        <v>214</v>
      </c>
      <c r="F2331" s="10" t="s">
        <v>1066</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1.5" hidden="1" x14ac:dyDescent="0.25">
      <c r="A2332" s="12">
        <v>2315</v>
      </c>
      <c r="B2332" s="10" t="s">
        <v>1015</v>
      </c>
      <c r="C2332" s="11" t="s">
        <v>1178</v>
      </c>
      <c r="D2332" s="9"/>
      <c r="E2332" s="9">
        <v>214</v>
      </c>
      <c r="F2332" s="10" t="s">
        <v>1066</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1.5" hidden="1" x14ac:dyDescent="0.25">
      <c r="A2333" s="12">
        <v>2316</v>
      </c>
      <c r="B2333" s="10" t="s">
        <v>1015</v>
      </c>
      <c r="C2333" s="11" t="s">
        <v>1178</v>
      </c>
      <c r="D2333" s="9"/>
      <c r="E2333" s="9">
        <v>214</v>
      </c>
      <c r="F2333" s="10" t="s">
        <v>1066</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1.5" hidden="1" x14ac:dyDescent="0.25">
      <c r="A2334" s="12">
        <v>2317</v>
      </c>
      <c r="B2334" s="10" t="s">
        <v>1015</v>
      </c>
      <c r="C2334" s="11" t="s">
        <v>1178</v>
      </c>
      <c r="D2334" s="9"/>
      <c r="E2334" s="9">
        <v>214</v>
      </c>
      <c r="F2334" s="10" t="s">
        <v>1066</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1.5" hidden="1" x14ac:dyDescent="0.25">
      <c r="A2335" s="12">
        <v>2318</v>
      </c>
      <c r="B2335" s="10" t="s">
        <v>1015</v>
      </c>
      <c r="C2335" s="11" t="s">
        <v>1178</v>
      </c>
      <c r="D2335" s="9"/>
      <c r="E2335" s="9">
        <v>214</v>
      </c>
      <c r="F2335" s="10" t="s">
        <v>1066</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1.5" hidden="1" x14ac:dyDescent="0.25">
      <c r="A2336" s="12">
        <v>2319</v>
      </c>
      <c r="B2336" s="10" t="s">
        <v>1015</v>
      </c>
      <c r="C2336" s="11" t="s">
        <v>1178</v>
      </c>
      <c r="D2336" s="9"/>
      <c r="E2336" s="9">
        <v>214</v>
      </c>
      <c r="F2336" s="10" t="s">
        <v>1066</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1.5" hidden="1" x14ac:dyDescent="0.25">
      <c r="A2337" s="12">
        <v>2320</v>
      </c>
      <c r="B2337" s="10" t="s">
        <v>1015</v>
      </c>
      <c r="C2337" s="11" t="s">
        <v>1178</v>
      </c>
      <c r="D2337" s="9"/>
      <c r="E2337" s="9">
        <v>214</v>
      </c>
      <c r="F2337" s="10" t="s">
        <v>1066</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1.5" hidden="1" x14ac:dyDescent="0.25">
      <c r="A2338" s="12">
        <v>2321</v>
      </c>
      <c r="B2338" s="10" t="s">
        <v>1015</v>
      </c>
      <c r="C2338" s="11" t="s">
        <v>1178</v>
      </c>
      <c r="D2338" s="9"/>
      <c r="E2338" s="9">
        <v>214</v>
      </c>
      <c r="F2338" s="10" t="s">
        <v>1066</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1.5" hidden="1" x14ac:dyDescent="0.25">
      <c r="A2339" s="12">
        <v>2322</v>
      </c>
      <c r="B2339" s="10" t="s">
        <v>1015</v>
      </c>
      <c r="C2339" s="11" t="s">
        <v>1178</v>
      </c>
      <c r="D2339" s="9"/>
      <c r="E2339" s="9">
        <v>214</v>
      </c>
      <c r="F2339" s="10" t="s">
        <v>1066</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1.5" hidden="1" x14ac:dyDescent="0.25">
      <c r="A2340" s="12">
        <v>2323</v>
      </c>
      <c r="B2340" s="10" t="s">
        <v>1015</v>
      </c>
      <c r="C2340" s="11" t="s">
        <v>1178</v>
      </c>
      <c r="D2340" s="9"/>
      <c r="E2340" s="9">
        <v>214</v>
      </c>
      <c r="F2340" s="10" t="s">
        <v>1066</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1.5" hidden="1" x14ac:dyDescent="0.25">
      <c r="A2341" s="12">
        <v>2324</v>
      </c>
      <c r="B2341" s="10" t="s">
        <v>1015</v>
      </c>
      <c r="C2341" s="11" t="s">
        <v>1178</v>
      </c>
      <c r="D2341" s="9"/>
      <c r="E2341" s="9">
        <v>214</v>
      </c>
      <c r="F2341" s="10" t="s">
        <v>1066</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1.5" hidden="1" x14ac:dyDescent="0.25">
      <c r="A2342" s="12">
        <v>2325</v>
      </c>
      <c r="B2342" s="10" t="s">
        <v>1015</v>
      </c>
      <c r="C2342" s="11" t="s">
        <v>1178</v>
      </c>
      <c r="D2342" s="9"/>
      <c r="E2342" s="9">
        <v>214</v>
      </c>
      <c r="F2342" s="10" t="s">
        <v>1066</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1.5" hidden="1" x14ac:dyDescent="0.25">
      <c r="A2343" s="12">
        <v>2326</v>
      </c>
      <c r="B2343" s="10" t="s">
        <v>1015</v>
      </c>
      <c r="C2343" s="11" t="s">
        <v>1179</v>
      </c>
      <c r="D2343" s="9"/>
      <c r="E2343" s="9">
        <v>308</v>
      </c>
      <c r="F2343" s="10" t="s">
        <v>1066</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1.5" hidden="1" x14ac:dyDescent="0.25">
      <c r="A2344" s="12">
        <v>2327</v>
      </c>
      <c r="B2344" s="10" t="s">
        <v>1015</v>
      </c>
      <c r="C2344" s="11" t="s">
        <v>1179</v>
      </c>
      <c r="D2344" s="9"/>
      <c r="E2344" s="9">
        <v>308</v>
      </c>
      <c r="F2344" s="10" t="s">
        <v>1066</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1.5" hidden="1" x14ac:dyDescent="0.25">
      <c r="A2345" s="12">
        <v>2328</v>
      </c>
      <c r="B2345" s="10" t="s">
        <v>1015</v>
      </c>
      <c r="C2345" s="11" t="s">
        <v>1179</v>
      </c>
      <c r="D2345" s="9"/>
      <c r="E2345" s="9">
        <v>308</v>
      </c>
      <c r="F2345" s="10" t="s">
        <v>1066</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1.5" hidden="1" x14ac:dyDescent="0.25">
      <c r="A2346" s="12">
        <v>2329</v>
      </c>
      <c r="B2346" s="10" t="s">
        <v>1015</v>
      </c>
      <c r="C2346" s="11" t="s">
        <v>1179</v>
      </c>
      <c r="D2346" s="9"/>
      <c r="E2346" s="9">
        <v>308</v>
      </c>
      <c r="F2346" s="10" t="s">
        <v>1066</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1.5" hidden="1" x14ac:dyDescent="0.25">
      <c r="A2347" s="12">
        <v>2330</v>
      </c>
      <c r="B2347" s="10" t="s">
        <v>1015</v>
      </c>
      <c r="C2347" s="11" t="s">
        <v>1179</v>
      </c>
      <c r="D2347" s="9"/>
      <c r="E2347" s="9">
        <v>308</v>
      </c>
      <c r="F2347" s="10" t="s">
        <v>1066</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1.5" hidden="1" x14ac:dyDescent="0.25">
      <c r="A2348" s="12">
        <v>2331</v>
      </c>
      <c r="B2348" s="10" t="s">
        <v>1015</v>
      </c>
      <c r="C2348" s="11" t="s">
        <v>1179</v>
      </c>
      <c r="D2348" s="9"/>
      <c r="E2348" s="9">
        <v>308</v>
      </c>
      <c r="F2348" s="10" t="s">
        <v>1066</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1.5" hidden="1" x14ac:dyDescent="0.25">
      <c r="A2349" s="12">
        <v>2332</v>
      </c>
      <c r="B2349" s="10" t="s">
        <v>1015</v>
      </c>
      <c r="C2349" s="11" t="s">
        <v>1179</v>
      </c>
      <c r="D2349" s="9"/>
      <c r="E2349" s="9">
        <v>308</v>
      </c>
      <c r="F2349" s="10" t="s">
        <v>1066</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1.5" hidden="1" x14ac:dyDescent="0.25">
      <c r="A2350" s="12">
        <v>2333</v>
      </c>
      <c r="B2350" s="10" t="s">
        <v>1015</v>
      </c>
      <c r="C2350" s="11" t="s">
        <v>1179</v>
      </c>
      <c r="D2350" s="9"/>
      <c r="E2350" s="9">
        <v>308</v>
      </c>
      <c r="F2350" s="10" t="s">
        <v>1066</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1.5" hidden="1" x14ac:dyDescent="0.25">
      <c r="A2351" s="12">
        <v>2334</v>
      </c>
      <c r="B2351" s="10" t="s">
        <v>1015</v>
      </c>
      <c r="C2351" s="11" t="s">
        <v>1179</v>
      </c>
      <c r="D2351" s="9"/>
      <c r="E2351" s="9">
        <v>308</v>
      </c>
      <c r="F2351" s="10" t="s">
        <v>1066</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1.5" hidden="1" x14ac:dyDescent="0.25">
      <c r="A2352" s="12">
        <v>2335</v>
      </c>
      <c r="B2352" s="10" t="s">
        <v>1015</v>
      </c>
      <c r="C2352" s="11" t="s">
        <v>1179</v>
      </c>
      <c r="D2352" s="9"/>
      <c r="E2352" s="9">
        <v>308</v>
      </c>
      <c r="F2352" s="10" t="s">
        <v>1066</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1.5" hidden="1" x14ac:dyDescent="0.25">
      <c r="A2353" s="12">
        <v>2336</v>
      </c>
      <c r="B2353" s="10" t="s">
        <v>1015</v>
      </c>
      <c r="C2353" s="11" t="s">
        <v>1179</v>
      </c>
      <c r="D2353" s="9"/>
      <c r="E2353" s="9">
        <v>308</v>
      </c>
      <c r="F2353" s="10" t="s">
        <v>1066</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1.5" hidden="1" x14ac:dyDescent="0.25">
      <c r="A2354" s="12">
        <v>2337</v>
      </c>
      <c r="B2354" s="10" t="s">
        <v>1015</v>
      </c>
      <c r="C2354" s="11" t="s">
        <v>1179</v>
      </c>
      <c r="D2354" s="9"/>
      <c r="E2354" s="9">
        <v>308</v>
      </c>
      <c r="F2354" s="10" t="s">
        <v>1066</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1.5" hidden="1" x14ac:dyDescent="0.25">
      <c r="A2355" s="12">
        <v>2338</v>
      </c>
      <c r="B2355" s="10" t="s">
        <v>1015</v>
      </c>
      <c r="C2355" s="11" t="s">
        <v>1179</v>
      </c>
      <c r="D2355" s="9"/>
      <c r="E2355" s="9">
        <v>308</v>
      </c>
      <c r="F2355" s="10" t="s">
        <v>1066</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1.5" hidden="1" x14ac:dyDescent="0.25">
      <c r="A2356" s="12">
        <v>2339</v>
      </c>
      <c r="B2356" s="10" t="s">
        <v>1015</v>
      </c>
      <c r="C2356" s="11" t="s">
        <v>1179</v>
      </c>
      <c r="D2356" s="9"/>
      <c r="E2356" s="9">
        <v>308</v>
      </c>
      <c r="F2356" s="10" t="s">
        <v>1066</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1.5" hidden="1" x14ac:dyDescent="0.25">
      <c r="A2357" s="12">
        <v>2340</v>
      </c>
      <c r="B2357" s="10" t="s">
        <v>1015</v>
      </c>
      <c r="C2357" s="11" t="s">
        <v>1179</v>
      </c>
      <c r="D2357" s="9"/>
      <c r="E2357" s="9">
        <v>308</v>
      </c>
      <c r="F2357" s="10" t="s">
        <v>1066</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1.5" hidden="1" x14ac:dyDescent="0.25">
      <c r="A2358" s="12">
        <v>2341</v>
      </c>
      <c r="B2358" s="10" t="s">
        <v>1015</v>
      </c>
      <c r="C2358" s="11" t="s">
        <v>1180</v>
      </c>
      <c r="D2358" s="9">
        <v>2</v>
      </c>
      <c r="E2358" s="9">
        <v>312</v>
      </c>
      <c r="F2358" s="10" t="s">
        <v>1066</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1.5" hidden="1" x14ac:dyDescent="0.25">
      <c r="A2359" s="12">
        <v>2342</v>
      </c>
      <c r="B2359" s="10" t="s">
        <v>1015</v>
      </c>
      <c r="C2359" s="11" t="s">
        <v>1180</v>
      </c>
      <c r="D2359" s="9">
        <v>2</v>
      </c>
      <c r="E2359" s="9">
        <v>312</v>
      </c>
      <c r="F2359" s="10" t="s">
        <v>1066</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1.5" hidden="1" x14ac:dyDescent="0.25">
      <c r="A2360" s="12">
        <v>2343</v>
      </c>
      <c r="B2360" s="10" t="s">
        <v>1015</v>
      </c>
      <c r="C2360" s="11" t="s">
        <v>1180</v>
      </c>
      <c r="D2360" s="9">
        <v>2</v>
      </c>
      <c r="E2360" s="9">
        <v>312</v>
      </c>
      <c r="F2360" s="10" t="s">
        <v>1066</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1.5" hidden="1" x14ac:dyDescent="0.25">
      <c r="A2361" s="12">
        <v>2344</v>
      </c>
      <c r="B2361" s="10" t="s">
        <v>1015</v>
      </c>
      <c r="C2361" s="11" t="s">
        <v>1180</v>
      </c>
      <c r="D2361" s="9">
        <v>2</v>
      </c>
      <c r="E2361" s="9">
        <v>312</v>
      </c>
      <c r="F2361" s="10" t="s">
        <v>1066</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1.5" hidden="1" x14ac:dyDescent="0.25">
      <c r="A2362" s="12">
        <v>2345</v>
      </c>
      <c r="B2362" s="10" t="s">
        <v>1015</v>
      </c>
      <c r="C2362" s="11" t="s">
        <v>1180</v>
      </c>
      <c r="D2362" s="9">
        <v>2</v>
      </c>
      <c r="E2362" s="9">
        <v>312</v>
      </c>
      <c r="F2362" s="10" t="s">
        <v>1066</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1.5" hidden="1" x14ac:dyDescent="0.25">
      <c r="A2363" s="12">
        <v>2346</v>
      </c>
      <c r="B2363" s="10" t="s">
        <v>1015</v>
      </c>
      <c r="C2363" s="11" t="s">
        <v>1180</v>
      </c>
      <c r="D2363" s="9">
        <v>2</v>
      </c>
      <c r="E2363" s="9">
        <v>312</v>
      </c>
      <c r="F2363" s="10" t="s">
        <v>1066</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1.5" hidden="1" x14ac:dyDescent="0.25">
      <c r="A2364" s="12">
        <v>2347</v>
      </c>
      <c r="B2364" s="10" t="s">
        <v>1015</v>
      </c>
      <c r="C2364" s="11" t="s">
        <v>1180</v>
      </c>
      <c r="D2364" s="9">
        <v>2</v>
      </c>
      <c r="E2364" s="9">
        <v>312</v>
      </c>
      <c r="F2364" s="10" t="s">
        <v>1066</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1.5" hidden="1" x14ac:dyDescent="0.25">
      <c r="A2365" s="12">
        <v>2348</v>
      </c>
      <c r="B2365" s="10" t="s">
        <v>1015</v>
      </c>
      <c r="C2365" s="11" t="s">
        <v>1180</v>
      </c>
      <c r="D2365" s="9">
        <v>2</v>
      </c>
      <c r="E2365" s="9">
        <v>312</v>
      </c>
      <c r="F2365" s="10" t="s">
        <v>1066</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1.5" hidden="1" x14ac:dyDescent="0.25">
      <c r="A2366" s="12">
        <v>2349</v>
      </c>
      <c r="B2366" s="10" t="s">
        <v>1015</v>
      </c>
      <c r="C2366" s="11" t="s">
        <v>1180</v>
      </c>
      <c r="D2366" s="9">
        <v>2</v>
      </c>
      <c r="E2366" s="9">
        <v>312</v>
      </c>
      <c r="F2366" s="10" t="s">
        <v>1066</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1.5" hidden="1" x14ac:dyDescent="0.25">
      <c r="A2367" s="12">
        <v>2350</v>
      </c>
      <c r="B2367" s="10" t="s">
        <v>1015</v>
      </c>
      <c r="C2367" s="11" t="s">
        <v>1180</v>
      </c>
      <c r="D2367" s="9">
        <v>2</v>
      </c>
      <c r="E2367" s="9">
        <v>312</v>
      </c>
      <c r="F2367" s="10" t="s">
        <v>1066</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1.5" hidden="1" x14ac:dyDescent="0.25">
      <c r="A2368" s="12">
        <v>2351</v>
      </c>
      <c r="B2368" s="10" t="s">
        <v>1015</v>
      </c>
      <c r="C2368" s="11" t="s">
        <v>1180</v>
      </c>
      <c r="D2368" s="9">
        <v>2</v>
      </c>
      <c r="E2368" s="9">
        <v>312</v>
      </c>
      <c r="F2368" s="10" t="s">
        <v>1066</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1.5" hidden="1" x14ac:dyDescent="0.25">
      <c r="A2369" s="12">
        <v>2352</v>
      </c>
      <c r="B2369" s="10" t="s">
        <v>1015</v>
      </c>
      <c r="C2369" s="11" t="s">
        <v>1180</v>
      </c>
      <c r="D2369" s="9">
        <v>2</v>
      </c>
      <c r="E2369" s="9">
        <v>312</v>
      </c>
      <c r="F2369" s="10" t="s">
        <v>1066</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1.5" hidden="1" x14ac:dyDescent="0.25">
      <c r="A2370" s="12">
        <v>2353</v>
      </c>
      <c r="B2370" s="10" t="s">
        <v>1015</v>
      </c>
      <c r="C2370" s="11" t="s">
        <v>1180</v>
      </c>
      <c r="D2370" s="9">
        <v>2</v>
      </c>
      <c r="E2370" s="9">
        <v>312</v>
      </c>
      <c r="F2370" s="10" t="s">
        <v>1066</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1.5" hidden="1" x14ac:dyDescent="0.25">
      <c r="A2371" s="12">
        <v>2354</v>
      </c>
      <c r="B2371" s="10" t="s">
        <v>1015</v>
      </c>
      <c r="C2371" s="11" t="s">
        <v>1180</v>
      </c>
      <c r="D2371" s="9">
        <v>2</v>
      </c>
      <c r="E2371" s="9">
        <v>312</v>
      </c>
      <c r="F2371" s="10" t="s">
        <v>1066</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1.5" hidden="1" x14ac:dyDescent="0.25">
      <c r="A2372" s="12">
        <v>2355</v>
      </c>
      <c r="B2372" s="10" t="s">
        <v>1015</v>
      </c>
      <c r="C2372" s="11" t="s">
        <v>1180</v>
      </c>
      <c r="D2372" s="9">
        <v>2</v>
      </c>
      <c r="E2372" s="9">
        <v>312</v>
      </c>
      <c r="F2372" s="10" t="s">
        <v>1066</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1.5" hidden="1" x14ac:dyDescent="0.25">
      <c r="A2373" s="12">
        <v>2356</v>
      </c>
      <c r="B2373" s="10" t="s">
        <v>1015</v>
      </c>
      <c r="C2373" s="11" t="s">
        <v>1181</v>
      </c>
      <c r="D2373" s="9"/>
      <c r="E2373" s="9">
        <v>332</v>
      </c>
      <c r="F2373" s="10" t="s">
        <v>1066</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1.5" hidden="1" x14ac:dyDescent="0.25">
      <c r="A2374" s="12">
        <v>2357</v>
      </c>
      <c r="B2374" s="10" t="s">
        <v>1015</v>
      </c>
      <c r="C2374" s="11" t="s">
        <v>1181</v>
      </c>
      <c r="D2374" s="9"/>
      <c r="E2374" s="9">
        <v>332</v>
      </c>
      <c r="F2374" s="10" t="s">
        <v>1066</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1.5" hidden="1" x14ac:dyDescent="0.25">
      <c r="A2375" s="12">
        <v>2358</v>
      </c>
      <c r="B2375" s="10" t="s">
        <v>1015</v>
      </c>
      <c r="C2375" s="11" t="s">
        <v>1181</v>
      </c>
      <c r="D2375" s="9"/>
      <c r="E2375" s="9">
        <v>332</v>
      </c>
      <c r="F2375" s="10" t="s">
        <v>1066</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1.5" hidden="1" x14ac:dyDescent="0.25">
      <c r="A2376" s="12">
        <v>2359</v>
      </c>
      <c r="B2376" s="10" t="s">
        <v>1015</v>
      </c>
      <c r="C2376" s="11" t="s">
        <v>1181</v>
      </c>
      <c r="D2376" s="9"/>
      <c r="E2376" s="9">
        <v>332</v>
      </c>
      <c r="F2376" s="10" t="s">
        <v>1066</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1.5" hidden="1" x14ac:dyDescent="0.25">
      <c r="A2377" s="12">
        <v>2360</v>
      </c>
      <c r="B2377" s="10" t="s">
        <v>1015</v>
      </c>
      <c r="C2377" s="11" t="s">
        <v>1181</v>
      </c>
      <c r="D2377" s="9"/>
      <c r="E2377" s="9">
        <v>332</v>
      </c>
      <c r="F2377" s="10" t="s">
        <v>1066</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1.5" hidden="1" x14ac:dyDescent="0.25">
      <c r="A2378" s="12">
        <v>2361</v>
      </c>
      <c r="B2378" s="10" t="s">
        <v>1015</v>
      </c>
      <c r="C2378" s="11" t="s">
        <v>1181</v>
      </c>
      <c r="D2378" s="9"/>
      <c r="E2378" s="9">
        <v>332</v>
      </c>
      <c r="F2378" s="10" t="s">
        <v>1066</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1.5" hidden="1" x14ac:dyDescent="0.25">
      <c r="A2379" s="12">
        <v>2362</v>
      </c>
      <c r="B2379" s="10" t="s">
        <v>1015</v>
      </c>
      <c r="C2379" s="11" t="s">
        <v>1181</v>
      </c>
      <c r="D2379" s="9"/>
      <c r="E2379" s="9">
        <v>332</v>
      </c>
      <c r="F2379" s="10" t="s">
        <v>1066</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1.5" hidden="1" x14ac:dyDescent="0.25">
      <c r="A2380" s="12">
        <v>2363</v>
      </c>
      <c r="B2380" s="10" t="s">
        <v>1015</v>
      </c>
      <c r="C2380" s="11" t="s">
        <v>1181</v>
      </c>
      <c r="D2380" s="9"/>
      <c r="E2380" s="9">
        <v>332</v>
      </c>
      <c r="F2380" s="10" t="s">
        <v>1066</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1.5" hidden="1" x14ac:dyDescent="0.25">
      <c r="A2381" s="12">
        <v>2364</v>
      </c>
      <c r="B2381" s="10" t="s">
        <v>1015</v>
      </c>
      <c r="C2381" s="11" t="s">
        <v>1181</v>
      </c>
      <c r="D2381" s="9"/>
      <c r="E2381" s="9">
        <v>332</v>
      </c>
      <c r="F2381" s="10" t="s">
        <v>1066</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1.5" hidden="1" x14ac:dyDescent="0.25">
      <c r="A2382" s="12">
        <v>2365</v>
      </c>
      <c r="B2382" s="10" t="s">
        <v>1015</v>
      </c>
      <c r="C2382" s="11" t="s">
        <v>1181</v>
      </c>
      <c r="D2382" s="9"/>
      <c r="E2382" s="9">
        <v>332</v>
      </c>
      <c r="F2382" s="10" t="s">
        <v>1066</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1.5" hidden="1" x14ac:dyDescent="0.25">
      <c r="A2383" s="12">
        <v>2366</v>
      </c>
      <c r="B2383" s="10" t="s">
        <v>1015</v>
      </c>
      <c r="C2383" s="11" t="s">
        <v>1181</v>
      </c>
      <c r="D2383" s="9"/>
      <c r="E2383" s="9">
        <v>332</v>
      </c>
      <c r="F2383" s="10" t="s">
        <v>1066</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1.5" hidden="1" x14ac:dyDescent="0.25">
      <c r="A2384" s="12">
        <v>2367</v>
      </c>
      <c r="B2384" s="10" t="s">
        <v>1015</v>
      </c>
      <c r="C2384" s="11" t="s">
        <v>1181</v>
      </c>
      <c r="D2384" s="9"/>
      <c r="E2384" s="9">
        <v>332</v>
      </c>
      <c r="F2384" s="10" t="s">
        <v>1066</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1.5" hidden="1" x14ac:dyDescent="0.25">
      <c r="A2385" s="12">
        <v>2368</v>
      </c>
      <c r="B2385" s="10" t="s">
        <v>1015</v>
      </c>
      <c r="C2385" s="11" t="s">
        <v>1181</v>
      </c>
      <c r="D2385" s="9"/>
      <c r="E2385" s="9">
        <v>332</v>
      </c>
      <c r="F2385" s="10" t="s">
        <v>1066</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1.5" hidden="1" x14ac:dyDescent="0.25">
      <c r="A2386" s="12">
        <v>2369</v>
      </c>
      <c r="B2386" s="10" t="s">
        <v>1015</v>
      </c>
      <c r="C2386" s="11" t="s">
        <v>1181</v>
      </c>
      <c r="D2386" s="9"/>
      <c r="E2386" s="9">
        <v>332</v>
      </c>
      <c r="F2386" s="10" t="s">
        <v>1066</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1.5" hidden="1" x14ac:dyDescent="0.25">
      <c r="A2387" s="12">
        <v>2370</v>
      </c>
      <c r="B2387" s="10" t="s">
        <v>1015</v>
      </c>
      <c r="C2387" s="11" t="s">
        <v>1181</v>
      </c>
      <c r="D2387" s="9"/>
      <c r="E2387" s="9">
        <v>332</v>
      </c>
      <c r="F2387" s="10" t="s">
        <v>1066</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1.5" hidden="1" x14ac:dyDescent="0.25">
      <c r="A2388" s="12">
        <v>2371</v>
      </c>
      <c r="B2388" s="10" t="s">
        <v>1015</v>
      </c>
      <c r="C2388" s="11" t="s">
        <v>1182</v>
      </c>
      <c r="D2388" s="9"/>
      <c r="E2388" s="9">
        <v>388</v>
      </c>
      <c r="F2388" s="10" t="s">
        <v>1066</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1.5" hidden="1" x14ac:dyDescent="0.25">
      <c r="A2389" s="12">
        <v>2372</v>
      </c>
      <c r="B2389" s="10" t="s">
        <v>1015</v>
      </c>
      <c r="C2389" s="11" t="s">
        <v>1182</v>
      </c>
      <c r="D2389" s="9"/>
      <c r="E2389" s="9">
        <v>388</v>
      </c>
      <c r="F2389" s="10" t="s">
        <v>1066</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1.5" hidden="1" x14ac:dyDescent="0.25">
      <c r="A2390" s="12">
        <v>2373</v>
      </c>
      <c r="B2390" s="10" t="s">
        <v>1015</v>
      </c>
      <c r="C2390" s="11" t="s">
        <v>1182</v>
      </c>
      <c r="D2390" s="9"/>
      <c r="E2390" s="9">
        <v>388</v>
      </c>
      <c r="F2390" s="10" t="s">
        <v>1066</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1.5" hidden="1" x14ac:dyDescent="0.25">
      <c r="A2391" s="12">
        <v>2374</v>
      </c>
      <c r="B2391" s="10" t="s">
        <v>1015</v>
      </c>
      <c r="C2391" s="11" t="s">
        <v>1182</v>
      </c>
      <c r="D2391" s="9"/>
      <c r="E2391" s="9">
        <v>388</v>
      </c>
      <c r="F2391" s="10" t="s">
        <v>1066</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1.5" hidden="1" x14ac:dyDescent="0.25">
      <c r="A2392" s="12">
        <v>2375</v>
      </c>
      <c r="B2392" s="10" t="s">
        <v>1015</v>
      </c>
      <c r="C2392" s="11" t="s">
        <v>1182</v>
      </c>
      <c r="D2392" s="9"/>
      <c r="E2392" s="9">
        <v>388</v>
      </c>
      <c r="F2392" s="10" t="s">
        <v>1066</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1.5" hidden="1" x14ac:dyDescent="0.25">
      <c r="A2393" s="12">
        <v>2376</v>
      </c>
      <c r="B2393" s="10" t="s">
        <v>1015</v>
      </c>
      <c r="C2393" s="11" t="s">
        <v>1182</v>
      </c>
      <c r="D2393" s="9"/>
      <c r="E2393" s="9">
        <v>388</v>
      </c>
      <c r="F2393" s="10" t="s">
        <v>1066</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1.5" hidden="1" x14ac:dyDescent="0.25">
      <c r="A2394" s="12">
        <v>2377</v>
      </c>
      <c r="B2394" s="10" t="s">
        <v>1015</v>
      </c>
      <c r="C2394" s="11" t="s">
        <v>1182</v>
      </c>
      <c r="D2394" s="9"/>
      <c r="E2394" s="9">
        <v>388</v>
      </c>
      <c r="F2394" s="10" t="s">
        <v>1066</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1.5" hidden="1" x14ac:dyDescent="0.25">
      <c r="A2395" s="12">
        <v>2378</v>
      </c>
      <c r="B2395" s="10" t="s">
        <v>1015</v>
      </c>
      <c r="C2395" s="11" t="s">
        <v>1182</v>
      </c>
      <c r="D2395" s="9"/>
      <c r="E2395" s="9">
        <v>388</v>
      </c>
      <c r="F2395" s="10" t="s">
        <v>1066</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1.5" hidden="1" x14ac:dyDescent="0.25">
      <c r="A2396" s="12">
        <v>2379</v>
      </c>
      <c r="B2396" s="10" t="s">
        <v>1015</v>
      </c>
      <c r="C2396" s="11" t="s">
        <v>1182</v>
      </c>
      <c r="D2396" s="9"/>
      <c r="E2396" s="9">
        <v>388</v>
      </c>
      <c r="F2396" s="10" t="s">
        <v>1066</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1.5" hidden="1" x14ac:dyDescent="0.25">
      <c r="A2397" s="12">
        <v>2380</v>
      </c>
      <c r="B2397" s="10" t="s">
        <v>1015</v>
      </c>
      <c r="C2397" s="11" t="s">
        <v>1182</v>
      </c>
      <c r="D2397" s="9"/>
      <c r="E2397" s="9">
        <v>388</v>
      </c>
      <c r="F2397" s="10" t="s">
        <v>1066</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1.5" hidden="1" x14ac:dyDescent="0.25">
      <c r="A2398" s="12">
        <v>2381</v>
      </c>
      <c r="B2398" s="10" t="s">
        <v>1015</v>
      </c>
      <c r="C2398" s="11" t="s">
        <v>1182</v>
      </c>
      <c r="D2398" s="9"/>
      <c r="E2398" s="9">
        <v>388</v>
      </c>
      <c r="F2398" s="10" t="s">
        <v>1066</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1.5" hidden="1" x14ac:dyDescent="0.25">
      <c r="A2399" s="12">
        <v>2382</v>
      </c>
      <c r="B2399" s="10" t="s">
        <v>1015</v>
      </c>
      <c r="C2399" s="11" t="s">
        <v>1182</v>
      </c>
      <c r="D2399" s="9"/>
      <c r="E2399" s="9">
        <v>388</v>
      </c>
      <c r="F2399" s="10" t="s">
        <v>1066</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1.5" hidden="1" x14ac:dyDescent="0.25">
      <c r="A2400" s="12">
        <v>2383</v>
      </c>
      <c r="B2400" s="10" t="s">
        <v>1015</v>
      </c>
      <c r="C2400" s="11" t="s">
        <v>1182</v>
      </c>
      <c r="D2400" s="9"/>
      <c r="E2400" s="9">
        <v>388</v>
      </c>
      <c r="F2400" s="10" t="s">
        <v>1066</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1.5" hidden="1" x14ac:dyDescent="0.25">
      <c r="A2401" s="12">
        <v>2384</v>
      </c>
      <c r="B2401" s="10" t="s">
        <v>1015</v>
      </c>
      <c r="C2401" s="11" t="s">
        <v>1182</v>
      </c>
      <c r="D2401" s="9"/>
      <c r="E2401" s="9">
        <v>388</v>
      </c>
      <c r="F2401" s="10" t="s">
        <v>1066</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1.5" hidden="1" x14ac:dyDescent="0.25">
      <c r="A2402" s="12">
        <v>2385</v>
      </c>
      <c r="B2402" s="10" t="s">
        <v>1015</v>
      </c>
      <c r="C2402" s="11" t="s">
        <v>1182</v>
      </c>
      <c r="D2402" s="9"/>
      <c r="E2402" s="9">
        <v>388</v>
      </c>
      <c r="F2402" s="10" t="s">
        <v>1066</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1.5" hidden="1" x14ac:dyDescent="0.25">
      <c r="A2403" s="12">
        <v>2386</v>
      </c>
      <c r="B2403" s="10" t="s">
        <v>1015</v>
      </c>
      <c r="C2403" s="11" t="s">
        <v>1183</v>
      </c>
      <c r="D2403" s="9">
        <v>2</v>
      </c>
      <c r="E2403" s="9">
        <v>474</v>
      </c>
      <c r="F2403" s="10" t="s">
        <v>1066</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1.5" hidden="1" x14ac:dyDescent="0.25">
      <c r="A2404" s="12">
        <v>2387</v>
      </c>
      <c r="B2404" s="10" t="s">
        <v>1015</v>
      </c>
      <c r="C2404" s="11" t="s">
        <v>1183</v>
      </c>
      <c r="D2404" s="9">
        <v>2</v>
      </c>
      <c r="E2404" s="9">
        <v>474</v>
      </c>
      <c r="F2404" s="10" t="s">
        <v>1066</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1.5" hidden="1" x14ac:dyDescent="0.25">
      <c r="A2405" s="12">
        <v>2388</v>
      </c>
      <c r="B2405" s="10" t="s">
        <v>1015</v>
      </c>
      <c r="C2405" s="11" t="s">
        <v>1183</v>
      </c>
      <c r="D2405" s="9">
        <v>2</v>
      </c>
      <c r="E2405" s="9">
        <v>474</v>
      </c>
      <c r="F2405" s="10" t="s">
        <v>1066</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1.5" hidden="1" x14ac:dyDescent="0.25">
      <c r="A2406" s="12">
        <v>2389</v>
      </c>
      <c r="B2406" s="10" t="s">
        <v>1015</v>
      </c>
      <c r="C2406" s="11" t="s">
        <v>1183</v>
      </c>
      <c r="D2406" s="9">
        <v>2</v>
      </c>
      <c r="E2406" s="9">
        <v>474</v>
      </c>
      <c r="F2406" s="10" t="s">
        <v>1066</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1.5" hidden="1" x14ac:dyDescent="0.25">
      <c r="A2407" s="12">
        <v>2390</v>
      </c>
      <c r="B2407" s="10" t="s">
        <v>1015</v>
      </c>
      <c r="C2407" s="11" t="s">
        <v>1183</v>
      </c>
      <c r="D2407" s="9">
        <v>2</v>
      </c>
      <c r="E2407" s="9">
        <v>474</v>
      </c>
      <c r="F2407" s="10" t="s">
        <v>1066</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1.5" hidden="1" x14ac:dyDescent="0.25">
      <c r="A2408" s="12">
        <v>2391</v>
      </c>
      <c r="B2408" s="10" t="s">
        <v>1015</v>
      </c>
      <c r="C2408" s="11" t="s">
        <v>1183</v>
      </c>
      <c r="D2408" s="9">
        <v>2</v>
      </c>
      <c r="E2408" s="9">
        <v>474</v>
      </c>
      <c r="F2408" s="10" t="s">
        <v>1066</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1.5" hidden="1" x14ac:dyDescent="0.25">
      <c r="A2409" s="12">
        <v>2392</v>
      </c>
      <c r="B2409" s="10" t="s">
        <v>1015</v>
      </c>
      <c r="C2409" s="11" t="s">
        <v>1183</v>
      </c>
      <c r="D2409" s="9">
        <v>2</v>
      </c>
      <c r="E2409" s="9">
        <v>474</v>
      </c>
      <c r="F2409" s="10" t="s">
        <v>1066</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1.5" hidden="1" x14ac:dyDescent="0.25">
      <c r="A2410" s="12">
        <v>2393</v>
      </c>
      <c r="B2410" s="10" t="s">
        <v>1015</v>
      </c>
      <c r="C2410" s="11" t="s">
        <v>1183</v>
      </c>
      <c r="D2410" s="9">
        <v>2</v>
      </c>
      <c r="E2410" s="9">
        <v>474</v>
      </c>
      <c r="F2410" s="10" t="s">
        <v>1066</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1.5" hidden="1" x14ac:dyDescent="0.25">
      <c r="A2411" s="12">
        <v>2394</v>
      </c>
      <c r="B2411" s="10" t="s">
        <v>1015</v>
      </c>
      <c r="C2411" s="11" t="s">
        <v>1183</v>
      </c>
      <c r="D2411" s="9">
        <v>2</v>
      </c>
      <c r="E2411" s="9">
        <v>474</v>
      </c>
      <c r="F2411" s="10" t="s">
        <v>1066</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1.5" hidden="1" x14ac:dyDescent="0.25">
      <c r="A2412" s="12">
        <v>2395</v>
      </c>
      <c r="B2412" s="10" t="s">
        <v>1015</v>
      </c>
      <c r="C2412" s="11" t="s">
        <v>1183</v>
      </c>
      <c r="D2412" s="9">
        <v>2</v>
      </c>
      <c r="E2412" s="9">
        <v>474</v>
      </c>
      <c r="F2412" s="10" t="s">
        <v>1066</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1.5" hidden="1" x14ac:dyDescent="0.25">
      <c r="A2413" s="12">
        <v>2396</v>
      </c>
      <c r="B2413" s="10" t="s">
        <v>1015</v>
      </c>
      <c r="C2413" s="11" t="s">
        <v>1183</v>
      </c>
      <c r="D2413" s="9">
        <v>2</v>
      </c>
      <c r="E2413" s="9">
        <v>474</v>
      </c>
      <c r="F2413" s="10" t="s">
        <v>1066</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1.5" hidden="1" x14ac:dyDescent="0.25">
      <c r="A2414" s="12">
        <v>2397</v>
      </c>
      <c r="B2414" s="10" t="s">
        <v>1015</v>
      </c>
      <c r="C2414" s="11" t="s">
        <v>1183</v>
      </c>
      <c r="D2414" s="9">
        <v>2</v>
      </c>
      <c r="E2414" s="9">
        <v>474</v>
      </c>
      <c r="F2414" s="10" t="s">
        <v>1066</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1.5" hidden="1" x14ac:dyDescent="0.25">
      <c r="A2415" s="12">
        <v>2398</v>
      </c>
      <c r="B2415" s="10" t="s">
        <v>1015</v>
      </c>
      <c r="C2415" s="11" t="s">
        <v>1183</v>
      </c>
      <c r="D2415" s="9">
        <v>2</v>
      </c>
      <c r="E2415" s="9">
        <v>474</v>
      </c>
      <c r="F2415" s="10" t="s">
        <v>1066</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1.5" hidden="1" x14ac:dyDescent="0.25">
      <c r="A2416" s="12">
        <v>2399</v>
      </c>
      <c r="B2416" s="10" t="s">
        <v>1015</v>
      </c>
      <c r="C2416" s="11" t="s">
        <v>1183</v>
      </c>
      <c r="D2416" s="9">
        <v>2</v>
      </c>
      <c r="E2416" s="9">
        <v>474</v>
      </c>
      <c r="F2416" s="10" t="s">
        <v>1066</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1.5" hidden="1" x14ac:dyDescent="0.25">
      <c r="A2417" s="12">
        <v>2400</v>
      </c>
      <c r="B2417" s="10" t="s">
        <v>1015</v>
      </c>
      <c r="C2417" s="11" t="s">
        <v>1183</v>
      </c>
      <c r="D2417" s="9">
        <v>2</v>
      </c>
      <c r="E2417" s="9">
        <v>474</v>
      </c>
      <c r="F2417" s="10" t="s">
        <v>1066</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1.5" hidden="1" x14ac:dyDescent="0.25">
      <c r="A2418" s="12">
        <v>2401</v>
      </c>
      <c r="B2418" s="10" t="s">
        <v>1015</v>
      </c>
      <c r="C2418" s="11" t="s">
        <v>1184</v>
      </c>
      <c r="D2418" s="9">
        <v>14</v>
      </c>
      <c r="E2418" s="9">
        <v>630</v>
      </c>
      <c r="F2418" s="10" t="s">
        <v>1066</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1.5" hidden="1" x14ac:dyDescent="0.25">
      <c r="A2419" s="12">
        <v>2402</v>
      </c>
      <c r="B2419" s="10" t="s">
        <v>1015</v>
      </c>
      <c r="C2419" s="11" t="s">
        <v>1184</v>
      </c>
      <c r="D2419" s="9">
        <v>14</v>
      </c>
      <c r="E2419" s="9">
        <v>630</v>
      </c>
      <c r="F2419" s="10" t="s">
        <v>1066</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1.5" hidden="1" x14ac:dyDescent="0.25">
      <c r="A2420" s="12">
        <v>2403</v>
      </c>
      <c r="B2420" s="10" t="s">
        <v>1015</v>
      </c>
      <c r="C2420" s="11" t="s">
        <v>1184</v>
      </c>
      <c r="D2420" s="9">
        <v>14</v>
      </c>
      <c r="E2420" s="9">
        <v>630</v>
      </c>
      <c r="F2420" s="10" t="s">
        <v>1066</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1.5" hidden="1" x14ac:dyDescent="0.25">
      <c r="A2421" s="12">
        <v>2404</v>
      </c>
      <c r="B2421" s="10" t="s">
        <v>1015</v>
      </c>
      <c r="C2421" s="11" t="s">
        <v>1184</v>
      </c>
      <c r="D2421" s="9">
        <v>14</v>
      </c>
      <c r="E2421" s="9">
        <v>630</v>
      </c>
      <c r="F2421" s="10" t="s">
        <v>1066</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1.5" hidden="1" x14ac:dyDescent="0.25">
      <c r="A2422" s="12">
        <v>2405</v>
      </c>
      <c r="B2422" s="10" t="s">
        <v>1015</v>
      </c>
      <c r="C2422" s="11" t="s">
        <v>1184</v>
      </c>
      <c r="D2422" s="9">
        <v>14</v>
      </c>
      <c r="E2422" s="9">
        <v>630</v>
      </c>
      <c r="F2422" s="10" t="s">
        <v>1066</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1.5" hidden="1" x14ac:dyDescent="0.25">
      <c r="A2423" s="12">
        <v>2406</v>
      </c>
      <c r="B2423" s="10" t="s">
        <v>1015</v>
      </c>
      <c r="C2423" s="11" t="s">
        <v>1184</v>
      </c>
      <c r="D2423" s="9">
        <v>14</v>
      </c>
      <c r="E2423" s="9">
        <v>630</v>
      </c>
      <c r="F2423" s="10" t="s">
        <v>1066</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1.5" hidden="1" x14ac:dyDescent="0.25">
      <c r="A2424" s="12">
        <v>2407</v>
      </c>
      <c r="B2424" s="10" t="s">
        <v>1015</v>
      </c>
      <c r="C2424" s="11" t="s">
        <v>1184</v>
      </c>
      <c r="D2424" s="9">
        <v>14</v>
      </c>
      <c r="E2424" s="9">
        <v>630</v>
      </c>
      <c r="F2424" s="10" t="s">
        <v>1066</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1.5" hidden="1" x14ac:dyDescent="0.25">
      <c r="A2425" s="12">
        <v>2408</v>
      </c>
      <c r="B2425" s="10" t="s">
        <v>1015</v>
      </c>
      <c r="C2425" s="11" t="s">
        <v>1184</v>
      </c>
      <c r="D2425" s="9">
        <v>14</v>
      </c>
      <c r="E2425" s="9">
        <v>630</v>
      </c>
      <c r="F2425" s="10" t="s">
        <v>1066</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1.5" hidden="1" x14ac:dyDescent="0.25">
      <c r="A2426" s="12">
        <v>2409</v>
      </c>
      <c r="B2426" s="10" t="s">
        <v>1015</v>
      </c>
      <c r="C2426" s="11" t="s">
        <v>1184</v>
      </c>
      <c r="D2426" s="9">
        <v>14</v>
      </c>
      <c r="E2426" s="9">
        <v>630</v>
      </c>
      <c r="F2426" s="10" t="s">
        <v>1066</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1.5" hidden="1" x14ac:dyDescent="0.25">
      <c r="A2427" s="12">
        <v>2410</v>
      </c>
      <c r="B2427" s="10" t="s">
        <v>1015</v>
      </c>
      <c r="C2427" s="11" t="s">
        <v>1184</v>
      </c>
      <c r="D2427" s="9">
        <v>14</v>
      </c>
      <c r="E2427" s="9">
        <v>630</v>
      </c>
      <c r="F2427" s="10" t="s">
        <v>1066</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1.5" hidden="1" x14ac:dyDescent="0.25">
      <c r="A2428" s="12">
        <v>2411</v>
      </c>
      <c r="B2428" s="10" t="s">
        <v>1015</v>
      </c>
      <c r="C2428" s="11" t="s">
        <v>1184</v>
      </c>
      <c r="D2428" s="9">
        <v>14</v>
      </c>
      <c r="E2428" s="9">
        <v>630</v>
      </c>
      <c r="F2428" s="10" t="s">
        <v>1066</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1.5" hidden="1" x14ac:dyDescent="0.25">
      <c r="A2429" s="12">
        <v>2412</v>
      </c>
      <c r="B2429" s="10" t="s">
        <v>1015</v>
      </c>
      <c r="C2429" s="11" t="s">
        <v>1184</v>
      </c>
      <c r="D2429" s="9">
        <v>14</v>
      </c>
      <c r="E2429" s="9">
        <v>630</v>
      </c>
      <c r="F2429" s="10" t="s">
        <v>1066</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1.5" hidden="1" x14ac:dyDescent="0.25">
      <c r="A2430" s="12">
        <v>2413</v>
      </c>
      <c r="B2430" s="10" t="s">
        <v>1015</v>
      </c>
      <c r="C2430" s="11" t="s">
        <v>1184</v>
      </c>
      <c r="D2430" s="9">
        <v>14</v>
      </c>
      <c r="E2430" s="9">
        <v>630</v>
      </c>
      <c r="F2430" s="10" t="s">
        <v>1066</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1.5" hidden="1" x14ac:dyDescent="0.25">
      <c r="A2431" s="12">
        <v>2414</v>
      </c>
      <c r="B2431" s="10" t="s">
        <v>1015</v>
      </c>
      <c r="C2431" s="11" t="s">
        <v>1184</v>
      </c>
      <c r="D2431" s="9">
        <v>14</v>
      </c>
      <c r="E2431" s="9">
        <v>630</v>
      </c>
      <c r="F2431" s="10" t="s">
        <v>1066</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1.5" hidden="1" x14ac:dyDescent="0.25">
      <c r="A2432" s="12">
        <v>2415</v>
      </c>
      <c r="B2432" s="10" t="s">
        <v>1015</v>
      </c>
      <c r="C2432" s="11" t="s">
        <v>1184</v>
      </c>
      <c r="D2432" s="9">
        <v>14</v>
      </c>
      <c r="E2432" s="9">
        <v>630</v>
      </c>
      <c r="F2432" s="10" t="s">
        <v>1066</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1.5" hidden="1" x14ac:dyDescent="0.25">
      <c r="A2433" s="12">
        <v>2416</v>
      </c>
      <c r="B2433" s="10" t="s">
        <v>1015</v>
      </c>
      <c r="C2433" s="11" t="s">
        <v>1185</v>
      </c>
      <c r="D2433" s="9"/>
      <c r="E2433" s="9">
        <v>662</v>
      </c>
      <c r="F2433" s="10" t="s">
        <v>1066</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1.5" hidden="1" x14ac:dyDescent="0.25">
      <c r="A2434" s="12">
        <v>2417</v>
      </c>
      <c r="B2434" s="10" t="s">
        <v>1015</v>
      </c>
      <c r="C2434" s="11" t="s">
        <v>1185</v>
      </c>
      <c r="D2434" s="9"/>
      <c r="E2434" s="9">
        <v>662</v>
      </c>
      <c r="F2434" s="10" t="s">
        <v>1066</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1.5" hidden="1" x14ac:dyDescent="0.25">
      <c r="A2435" s="12">
        <v>2418</v>
      </c>
      <c r="B2435" s="10" t="s">
        <v>1015</v>
      </c>
      <c r="C2435" s="11" t="s">
        <v>1185</v>
      </c>
      <c r="D2435" s="9"/>
      <c r="E2435" s="9">
        <v>662</v>
      </c>
      <c r="F2435" s="10" t="s">
        <v>1066</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1.5" hidden="1" x14ac:dyDescent="0.25">
      <c r="A2436" s="12">
        <v>2419</v>
      </c>
      <c r="B2436" s="10" t="s">
        <v>1015</v>
      </c>
      <c r="C2436" s="11" t="s">
        <v>1185</v>
      </c>
      <c r="D2436" s="9"/>
      <c r="E2436" s="9">
        <v>662</v>
      </c>
      <c r="F2436" s="10" t="s">
        <v>1066</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1.5" hidden="1" x14ac:dyDescent="0.25">
      <c r="A2437" s="12">
        <v>2420</v>
      </c>
      <c r="B2437" s="10" t="s">
        <v>1015</v>
      </c>
      <c r="C2437" s="11" t="s">
        <v>1185</v>
      </c>
      <c r="D2437" s="9"/>
      <c r="E2437" s="9">
        <v>662</v>
      </c>
      <c r="F2437" s="10" t="s">
        <v>1066</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1.5" hidden="1" x14ac:dyDescent="0.25">
      <c r="A2438" s="12">
        <v>2421</v>
      </c>
      <c r="B2438" s="10" t="s">
        <v>1015</v>
      </c>
      <c r="C2438" s="11" t="s">
        <v>1185</v>
      </c>
      <c r="D2438" s="9"/>
      <c r="E2438" s="9">
        <v>662</v>
      </c>
      <c r="F2438" s="10" t="s">
        <v>1066</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1.5" hidden="1" x14ac:dyDescent="0.25">
      <c r="A2439" s="12">
        <v>2422</v>
      </c>
      <c r="B2439" s="10" t="s">
        <v>1015</v>
      </c>
      <c r="C2439" s="11" t="s">
        <v>1185</v>
      </c>
      <c r="D2439" s="9"/>
      <c r="E2439" s="9">
        <v>662</v>
      </c>
      <c r="F2439" s="10" t="s">
        <v>1066</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1.5" hidden="1" x14ac:dyDescent="0.25">
      <c r="A2440" s="12">
        <v>2423</v>
      </c>
      <c r="B2440" s="10" t="s">
        <v>1015</v>
      </c>
      <c r="C2440" s="11" t="s">
        <v>1185</v>
      </c>
      <c r="D2440" s="9"/>
      <c r="E2440" s="9">
        <v>662</v>
      </c>
      <c r="F2440" s="10" t="s">
        <v>1066</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1.5" hidden="1" x14ac:dyDescent="0.25">
      <c r="A2441" s="12">
        <v>2424</v>
      </c>
      <c r="B2441" s="10" t="s">
        <v>1015</v>
      </c>
      <c r="C2441" s="11" t="s">
        <v>1185</v>
      </c>
      <c r="D2441" s="9"/>
      <c r="E2441" s="9">
        <v>662</v>
      </c>
      <c r="F2441" s="10" t="s">
        <v>1066</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1.5" hidden="1" x14ac:dyDescent="0.25">
      <c r="A2442" s="12">
        <v>2425</v>
      </c>
      <c r="B2442" s="10" t="s">
        <v>1015</v>
      </c>
      <c r="C2442" s="11" t="s">
        <v>1185</v>
      </c>
      <c r="D2442" s="9"/>
      <c r="E2442" s="9">
        <v>662</v>
      </c>
      <c r="F2442" s="10" t="s">
        <v>1066</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1.5" hidden="1" x14ac:dyDescent="0.25">
      <c r="A2443" s="12">
        <v>2426</v>
      </c>
      <c r="B2443" s="10" t="s">
        <v>1015</v>
      </c>
      <c r="C2443" s="11" t="s">
        <v>1185</v>
      </c>
      <c r="D2443" s="9"/>
      <c r="E2443" s="9">
        <v>662</v>
      </c>
      <c r="F2443" s="10" t="s">
        <v>1066</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1.5" hidden="1" x14ac:dyDescent="0.25">
      <c r="A2444" s="12">
        <v>2427</v>
      </c>
      <c r="B2444" s="10" t="s">
        <v>1015</v>
      </c>
      <c r="C2444" s="11" t="s">
        <v>1185</v>
      </c>
      <c r="D2444" s="9"/>
      <c r="E2444" s="9">
        <v>662</v>
      </c>
      <c r="F2444" s="10" t="s">
        <v>1066</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1.5" hidden="1" x14ac:dyDescent="0.25">
      <c r="A2445" s="12">
        <v>2428</v>
      </c>
      <c r="B2445" s="10" t="s">
        <v>1015</v>
      </c>
      <c r="C2445" s="11" t="s">
        <v>1185</v>
      </c>
      <c r="D2445" s="9"/>
      <c r="E2445" s="9">
        <v>662</v>
      </c>
      <c r="F2445" s="10" t="s">
        <v>1066</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1.5" hidden="1" x14ac:dyDescent="0.25">
      <c r="A2446" s="12">
        <v>2429</v>
      </c>
      <c r="B2446" s="10" t="s">
        <v>1015</v>
      </c>
      <c r="C2446" s="11" t="s">
        <v>1185</v>
      </c>
      <c r="D2446" s="9"/>
      <c r="E2446" s="9">
        <v>662</v>
      </c>
      <c r="F2446" s="10" t="s">
        <v>1066</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1.5" hidden="1" x14ac:dyDescent="0.25">
      <c r="A2447" s="12">
        <v>2430</v>
      </c>
      <c r="B2447" s="10" t="s">
        <v>1015</v>
      </c>
      <c r="C2447" s="11" t="s">
        <v>1185</v>
      </c>
      <c r="D2447" s="9"/>
      <c r="E2447" s="9">
        <v>662</v>
      </c>
      <c r="F2447" s="10" t="s">
        <v>1066</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1.5" hidden="1" x14ac:dyDescent="0.25">
      <c r="A2448" s="12">
        <v>2431</v>
      </c>
      <c r="B2448" s="10" t="s">
        <v>1015</v>
      </c>
      <c r="C2448" s="11" t="s">
        <v>1186</v>
      </c>
      <c r="D2448" s="9"/>
      <c r="E2448" s="9">
        <v>670</v>
      </c>
      <c r="F2448" s="10" t="s">
        <v>1066</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1.5" hidden="1" x14ac:dyDescent="0.25">
      <c r="A2449" s="12">
        <v>2432</v>
      </c>
      <c r="B2449" s="10" t="s">
        <v>1015</v>
      </c>
      <c r="C2449" s="11" t="s">
        <v>1186</v>
      </c>
      <c r="D2449" s="9"/>
      <c r="E2449" s="9">
        <v>670</v>
      </c>
      <c r="F2449" s="10" t="s">
        <v>1066</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1.5" hidden="1" x14ac:dyDescent="0.25">
      <c r="A2450" s="12">
        <v>2433</v>
      </c>
      <c r="B2450" s="10" t="s">
        <v>1015</v>
      </c>
      <c r="C2450" s="11" t="s">
        <v>1186</v>
      </c>
      <c r="D2450" s="9"/>
      <c r="E2450" s="9">
        <v>670</v>
      </c>
      <c r="F2450" s="10" t="s">
        <v>1066</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1.5" hidden="1" x14ac:dyDescent="0.25">
      <c r="A2451" s="12">
        <v>2434</v>
      </c>
      <c r="B2451" s="10" t="s">
        <v>1015</v>
      </c>
      <c r="C2451" s="11" t="s">
        <v>1186</v>
      </c>
      <c r="D2451" s="9"/>
      <c r="E2451" s="9">
        <v>670</v>
      </c>
      <c r="F2451" s="10" t="s">
        <v>1066</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1.5" hidden="1" x14ac:dyDescent="0.25">
      <c r="A2452" s="12">
        <v>2435</v>
      </c>
      <c r="B2452" s="10" t="s">
        <v>1015</v>
      </c>
      <c r="C2452" s="11" t="s">
        <v>1186</v>
      </c>
      <c r="D2452" s="9"/>
      <c r="E2452" s="9">
        <v>670</v>
      </c>
      <c r="F2452" s="10" t="s">
        <v>1066</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1.5" hidden="1" x14ac:dyDescent="0.25">
      <c r="A2453" s="12">
        <v>2436</v>
      </c>
      <c r="B2453" s="10" t="s">
        <v>1015</v>
      </c>
      <c r="C2453" s="11" t="s">
        <v>1186</v>
      </c>
      <c r="D2453" s="9"/>
      <c r="E2453" s="9">
        <v>670</v>
      </c>
      <c r="F2453" s="10" t="s">
        <v>1066</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1.5" hidden="1" x14ac:dyDescent="0.25">
      <c r="A2454" s="12">
        <v>2437</v>
      </c>
      <c r="B2454" s="10" t="s">
        <v>1015</v>
      </c>
      <c r="C2454" s="11" t="s">
        <v>1186</v>
      </c>
      <c r="D2454" s="9"/>
      <c r="E2454" s="9">
        <v>670</v>
      </c>
      <c r="F2454" s="10" t="s">
        <v>1066</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1.5" hidden="1" x14ac:dyDescent="0.25">
      <c r="A2455" s="12">
        <v>2438</v>
      </c>
      <c r="B2455" s="10" t="s">
        <v>1015</v>
      </c>
      <c r="C2455" s="11" t="s">
        <v>1186</v>
      </c>
      <c r="D2455" s="9"/>
      <c r="E2455" s="9">
        <v>670</v>
      </c>
      <c r="F2455" s="10" t="s">
        <v>1066</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1.5" hidden="1" x14ac:dyDescent="0.25">
      <c r="A2456" s="12">
        <v>2439</v>
      </c>
      <c r="B2456" s="10" t="s">
        <v>1015</v>
      </c>
      <c r="C2456" s="11" t="s">
        <v>1186</v>
      </c>
      <c r="D2456" s="9"/>
      <c r="E2456" s="9">
        <v>670</v>
      </c>
      <c r="F2456" s="10" t="s">
        <v>1066</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1.5" hidden="1" x14ac:dyDescent="0.25">
      <c r="A2457" s="12">
        <v>2440</v>
      </c>
      <c r="B2457" s="10" t="s">
        <v>1015</v>
      </c>
      <c r="C2457" s="11" t="s">
        <v>1186</v>
      </c>
      <c r="D2457" s="9"/>
      <c r="E2457" s="9">
        <v>670</v>
      </c>
      <c r="F2457" s="10" t="s">
        <v>1066</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1.5" hidden="1" x14ac:dyDescent="0.25">
      <c r="A2458" s="12">
        <v>2441</v>
      </c>
      <c r="B2458" s="10" t="s">
        <v>1015</v>
      </c>
      <c r="C2458" s="11" t="s">
        <v>1186</v>
      </c>
      <c r="D2458" s="9"/>
      <c r="E2458" s="9">
        <v>670</v>
      </c>
      <c r="F2458" s="10" t="s">
        <v>1066</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1.5" hidden="1" x14ac:dyDescent="0.25">
      <c r="A2459" s="12">
        <v>2442</v>
      </c>
      <c r="B2459" s="10" t="s">
        <v>1015</v>
      </c>
      <c r="C2459" s="11" t="s">
        <v>1186</v>
      </c>
      <c r="D2459" s="9"/>
      <c r="E2459" s="9">
        <v>670</v>
      </c>
      <c r="F2459" s="10" t="s">
        <v>1066</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1.5" hidden="1" x14ac:dyDescent="0.25">
      <c r="A2460" s="12">
        <v>2443</v>
      </c>
      <c r="B2460" s="10" t="s">
        <v>1015</v>
      </c>
      <c r="C2460" s="11" t="s">
        <v>1186</v>
      </c>
      <c r="D2460" s="9"/>
      <c r="E2460" s="9">
        <v>670</v>
      </c>
      <c r="F2460" s="10" t="s">
        <v>1066</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1.5" hidden="1" x14ac:dyDescent="0.25">
      <c r="A2461" s="12">
        <v>2444</v>
      </c>
      <c r="B2461" s="10" t="s">
        <v>1015</v>
      </c>
      <c r="C2461" s="11" t="s">
        <v>1186</v>
      </c>
      <c r="D2461" s="9"/>
      <c r="E2461" s="9">
        <v>670</v>
      </c>
      <c r="F2461" s="10" t="s">
        <v>1066</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1.5" hidden="1" x14ac:dyDescent="0.25">
      <c r="A2462" s="12">
        <v>2445</v>
      </c>
      <c r="B2462" s="10" t="s">
        <v>1015</v>
      </c>
      <c r="C2462" s="11" t="s">
        <v>1186</v>
      </c>
      <c r="D2462" s="9"/>
      <c r="E2462" s="9">
        <v>670</v>
      </c>
      <c r="F2462" s="10" t="s">
        <v>1066</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1.5" hidden="1" x14ac:dyDescent="0.25">
      <c r="A2463" s="12">
        <v>2446</v>
      </c>
      <c r="B2463" s="10" t="s">
        <v>1015</v>
      </c>
      <c r="C2463" s="11" t="s">
        <v>1187</v>
      </c>
      <c r="D2463" s="9"/>
      <c r="E2463" s="9">
        <v>780</v>
      </c>
      <c r="F2463" s="10" t="s">
        <v>1066</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1.5" hidden="1" x14ac:dyDescent="0.25">
      <c r="A2464" s="12">
        <v>2447</v>
      </c>
      <c r="B2464" s="10" t="s">
        <v>1015</v>
      </c>
      <c r="C2464" s="11" t="s">
        <v>1187</v>
      </c>
      <c r="D2464" s="9"/>
      <c r="E2464" s="9">
        <v>780</v>
      </c>
      <c r="F2464" s="10" t="s">
        <v>1066</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1.5" hidden="1" x14ac:dyDescent="0.25">
      <c r="A2465" s="12">
        <v>2448</v>
      </c>
      <c r="B2465" s="10" t="s">
        <v>1015</v>
      </c>
      <c r="C2465" s="11" t="s">
        <v>1187</v>
      </c>
      <c r="D2465" s="9"/>
      <c r="E2465" s="9">
        <v>780</v>
      </c>
      <c r="F2465" s="10" t="s">
        <v>1066</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1.5" hidden="1" x14ac:dyDescent="0.25">
      <c r="A2466" s="12">
        <v>2449</v>
      </c>
      <c r="B2466" s="10" t="s">
        <v>1015</v>
      </c>
      <c r="C2466" s="11" t="s">
        <v>1187</v>
      </c>
      <c r="D2466" s="9"/>
      <c r="E2466" s="9">
        <v>780</v>
      </c>
      <c r="F2466" s="10" t="s">
        <v>1066</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1.5" hidden="1" x14ac:dyDescent="0.25">
      <c r="A2467" s="12">
        <v>2450</v>
      </c>
      <c r="B2467" s="10" t="s">
        <v>1015</v>
      </c>
      <c r="C2467" s="11" t="s">
        <v>1187</v>
      </c>
      <c r="D2467" s="9"/>
      <c r="E2467" s="9">
        <v>780</v>
      </c>
      <c r="F2467" s="10" t="s">
        <v>1066</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1.5" hidden="1" x14ac:dyDescent="0.25">
      <c r="A2468" s="12">
        <v>2451</v>
      </c>
      <c r="B2468" s="10" t="s">
        <v>1015</v>
      </c>
      <c r="C2468" s="11" t="s">
        <v>1187</v>
      </c>
      <c r="D2468" s="9"/>
      <c r="E2468" s="9">
        <v>780</v>
      </c>
      <c r="F2468" s="10" t="s">
        <v>1066</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1.5" hidden="1" x14ac:dyDescent="0.25">
      <c r="A2469" s="12">
        <v>2452</v>
      </c>
      <c r="B2469" s="10" t="s">
        <v>1015</v>
      </c>
      <c r="C2469" s="11" t="s">
        <v>1187</v>
      </c>
      <c r="D2469" s="9"/>
      <c r="E2469" s="9">
        <v>780</v>
      </c>
      <c r="F2469" s="10" t="s">
        <v>1066</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1.5" hidden="1" x14ac:dyDescent="0.25">
      <c r="A2470" s="12">
        <v>2453</v>
      </c>
      <c r="B2470" s="10" t="s">
        <v>1015</v>
      </c>
      <c r="C2470" s="11" t="s">
        <v>1187</v>
      </c>
      <c r="D2470" s="9"/>
      <c r="E2470" s="9">
        <v>780</v>
      </c>
      <c r="F2470" s="10" t="s">
        <v>1066</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1.5" hidden="1" x14ac:dyDescent="0.25">
      <c r="A2471" s="12">
        <v>2454</v>
      </c>
      <c r="B2471" s="10" t="s">
        <v>1015</v>
      </c>
      <c r="C2471" s="11" t="s">
        <v>1187</v>
      </c>
      <c r="D2471" s="9"/>
      <c r="E2471" s="9">
        <v>780</v>
      </c>
      <c r="F2471" s="10" t="s">
        <v>1066</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1.5" hidden="1" x14ac:dyDescent="0.25">
      <c r="A2472" s="12">
        <v>2455</v>
      </c>
      <c r="B2472" s="10" t="s">
        <v>1015</v>
      </c>
      <c r="C2472" s="11" t="s">
        <v>1187</v>
      </c>
      <c r="D2472" s="9"/>
      <c r="E2472" s="9">
        <v>780</v>
      </c>
      <c r="F2472" s="10" t="s">
        <v>1066</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1.5" hidden="1" x14ac:dyDescent="0.25">
      <c r="A2473" s="12">
        <v>2456</v>
      </c>
      <c r="B2473" s="10" t="s">
        <v>1015</v>
      </c>
      <c r="C2473" s="11" t="s">
        <v>1187</v>
      </c>
      <c r="D2473" s="9"/>
      <c r="E2473" s="9">
        <v>780</v>
      </c>
      <c r="F2473" s="10" t="s">
        <v>1066</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1.5" hidden="1" x14ac:dyDescent="0.25">
      <c r="A2474" s="12">
        <v>2457</v>
      </c>
      <c r="B2474" s="10" t="s">
        <v>1015</v>
      </c>
      <c r="C2474" s="11" t="s">
        <v>1187</v>
      </c>
      <c r="D2474" s="9"/>
      <c r="E2474" s="9">
        <v>780</v>
      </c>
      <c r="F2474" s="10" t="s">
        <v>1066</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1.5" hidden="1" x14ac:dyDescent="0.25">
      <c r="A2475" s="12">
        <v>2458</v>
      </c>
      <c r="B2475" s="10" t="s">
        <v>1015</v>
      </c>
      <c r="C2475" s="11" t="s">
        <v>1187</v>
      </c>
      <c r="D2475" s="9"/>
      <c r="E2475" s="9">
        <v>780</v>
      </c>
      <c r="F2475" s="10" t="s">
        <v>1066</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1.5" hidden="1" x14ac:dyDescent="0.25">
      <c r="A2476" s="12">
        <v>2459</v>
      </c>
      <c r="B2476" s="10" t="s">
        <v>1015</v>
      </c>
      <c r="C2476" s="11" t="s">
        <v>1187</v>
      </c>
      <c r="D2476" s="9"/>
      <c r="E2476" s="9">
        <v>780</v>
      </c>
      <c r="F2476" s="10" t="s">
        <v>1066</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1.5" hidden="1" x14ac:dyDescent="0.25">
      <c r="A2477" s="12">
        <v>2460</v>
      </c>
      <c r="B2477" s="10" t="s">
        <v>1015</v>
      </c>
      <c r="C2477" s="11" t="s">
        <v>1187</v>
      </c>
      <c r="D2477" s="9"/>
      <c r="E2477" s="9">
        <v>780</v>
      </c>
      <c r="F2477" s="10" t="s">
        <v>1066</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1.5" hidden="1" x14ac:dyDescent="0.25">
      <c r="A2478" s="12">
        <v>2461</v>
      </c>
      <c r="B2478" s="10" t="s">
        <v>1015</v>
      </c>
      <c r="C2478" s="11" t="s">
        <v>1188</v>
      </c>
      <c r="D2478" s="9">
        <v>14</v>
      </c>
      <c r="E2478" s="9">
        <v>850</v>
      </c>
      <c r="F2478" s="10" t="s">
        <v>1066</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1.5" hidden="1" x14ac:dyDescent="0.25">
      <c r="A2479" s="12">
        <v>2462</v>
      </c>
      <c r="B2479" s="10" t="s">
        <v>1015</v>
      </c>
      <c r="C2479" s="11" t="s">
        <v>1188</v>
      </c>
      <c r="D2479" s="9">
        <v>14</v>
      </c>
      <c r="E2479" s="9">
        <v>850</v>
      </c>
      <c r="F2479" s="10" t="s">
        <v>1066</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1.5" hidden="1" x14ac:dyDescent="0.25">
      <c r="A2480" s="12">
        <v>2463</v>
      </c>
      <c r="B2480" s="10" t="s">
        <v>1015</v>
      </c>
      <c r="C2480" s="11" t="s">
        <v>1188</v>
      </c>
      <c r="D2480" s="9">
        <v>14</v>
      </c>
      <c r="E2480" s="9">
        <v>850</v>
      </c>
      <c r="F2480" s="10" t="s">
        <v>1066</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1.5" hidden="1" x14ac:dyDescent="0.25">
      <c r="A2481" s="12">
        <v>2464</v>
      </c>
      <c r="B2481" s="10" t="s">
        <v>1015</v>
      </c>
      <c r="C2481" s="11" t="s">
        <v>1188</v>
      </c>
      <c r="D2481" s="9">
        <v>14</v>
      </c>
      <c r="E2481" s="9">
        <v>850</v>
      </c>
      <c r="F2481" s="10" t="s">
        <v>1066</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1.5" hidden="1" x14ac:dyDescent="0.25">
      <c r="A2482" s="12">
        <v>2465</v>
      </c>
      <c r="B2482" s="10" t="s">
        <v>1015</v>
      </c>
      <c r="C2482" s="11" t="s">
        <v>1188</v>
      </c>
      <c r="D2482" s="9">
        <v>14</v>
      </c>
      <c r="E2482" s="9">
        <v>850</v>
      </c>
      <c r="F2482" s="10" t="s">
        <v>1066</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1.5" hidden="1" x14ac:dyDescent="0.25">
      <c r="A2483" s="12">
        <v>2466</v>
      </c>
      <c r="B2483" s="10" t="s">
        <v>1015</v>
      </c>
      <c r="C2483" s="11" t="s">
        <v>1188</v>
      </c>
      <c r="D2483" s="9">
        <v>14</v>
      </c>
      <c r="E2483" s="9">
        <v>850</v>
      </c>
      <c r="F2483" s="10" t="s">
        <v>1066</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1.5" hidden="1" x14ac:dyDescent="0.25">
      <c r="A2484" s="12">
        <v>2467</v>
      </c>
      <c r="B2484" s="10" t="s">
        <v>1015</v>
      </c>
      <c r="C2484" s="11" t="s">
        <v>1188</v>
      </c>
      <c r="D2484" s="9">
        <v>14</v>
      </c>
      <c r="E2484" s="9">
        <v>850</v>
      </c>
      <c r="F2484" s="10" t="s">
        <v>1066</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1.5" hidden="1" x14ac:dyDescent="0.25">
      <c r="A2485" s="12">
        <v>2468</v>
      </c>
      <c r="B2485" s="10" t="s">
        <v>1015</v>
      </c>
      <c r="C2485" s="11" t="s">
        <v>1188</v>
      </c>
      <c r="D2485" s="9">
        <v>14</v>
      </c>
      <c r="E2485" s="9">
        <v>850</v>
      </c>
      <c r="F2485" s="10" t="s">
        <v>1066</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1.5" hidden="1" x14ac:dyDescent="0.25">
      <c r="A2486" s="12">
        <v>2469</v>
      </c>
      <c r="B2486" s="10" t="s">
        <v>1015</v>
      </c>
      <c r="C2486" s="11" t="s">
        <v>1188</v>
      </c>
      <c r="D2486" s="9">
        <v>14</v>
      </c>
      <c r="E2486" s="9">
        <v>850</v>
      </c>
      <c r="F2486" s="10" t="s">
        <v>1066</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1.5" hidden="1" x14ac:dyDescent="0.25">
      <c r="A2487" s="12">
        <v>2470</v>
      </c>
      <c r="B2487" s="10" t="s">
        <v>1015</v>
      </c>
      <c r="C2487" s="11" t="s">
        <v>1188</v>
      </c>
      <c r="D2487" s="9">
        <v>14</v>
      </c>
      <c r="E2487" s="9">
        <v>850</v>
      </c>
      <c r="F2487" s="10" t="s">
        <v>1066</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1.5" hidden="1" x14ac:dyDescent="0.25">
      <c r="A2488" s="12">
        <v>2471</v>
      </c>
      <c r="B2488" s="10" t="s">
        <v>1015</v>
      </c>
      <c r="C2488" s="11" t="s">
        <v>1188</v>
      </c>
      <c r="D2488" s="9">
        <v>14</v>
      </c>
      <c r="E2488" s="9">
        <v>850</v>
      </c>
      <c r="F2488" s="10" t="s">
        <v>1066</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1.5" hidden="1" x14ac:dyDescent="0.25">
      <c r="A2489" s="12">
        <v>2472</v>
      </c>
      <c r="B2489" s="10" t="s">
        <v>1015</v>
      </c>
      <c r="C2489" s="11" t="s">
        <v>1188</v>
      </c>
      <c r="D2489" s="9">
        <v>14</v>
      </c>
      <c r="E2489" s="9">
        <v>850</v>
      </c>
      <c r="F2489" s="10" t="s">
        <v>1066</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1.5" hidden="1" x14ac:dyDescent="0.25">
      <c r="A2490" s="12">
        <v>2473</v>
      </c>
      <c r="B2490" s="10" t="s">
        <v>1015</v>
      </c>
      <c r="C2490" s="11" t="s">
        <v>1188</v>
      </c>
      <c r="D2490" s="9">
        <v>14</v>
      </c>
      <c r="E2490" s="9">
        <v>850</v>
      </c>
      <c r="F2490" s="10" t="s">
        <v>1066</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1.5" hidden="1" x14ac:dyDescent="0.25">
      <c r="A2491" s="12">
        <v>2474</v>
      </c>
      <c r="B2491" s="10" t="s">
        <v>1015</v>
      </c>
      <c r="C2491" s="11" t="s">
        <v>1188</v>
      </c>
      <c r="D2491" s="9">
        <v>14</v>
      </c>
      <c r="E2491" s="9">
        <v>850</v>
      </c>
      <c r="F2491" s="10" t="s">
        <v>1066</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1.5" hidden="1" x14ac:dyDescent="0.25">
      <c r="A2492" s="12">
        <v>2475</v>
      </c>
      <c r="B2492" s="10" t="s">
        <v>1015</v>
      </c>
      <c r="C2492" s="11" t="s">
        <v>1188</v>
      </c>
      <c r="D2492" s="9">
        <v>14</v>
      </c>
      <c r="E2492" s="9">
        <v>850</v>
      </c>
      <c r="F2492" s="10" t="s">
        <v>1066</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1.5" hidden="1" x14ac:dyDescent="0.25">
      <c r="A2493" s="23">
        <v>2476</v>
      </c>
      <c r="B2493" s="21" t="s">
        <v>1015</v>
      </c>
      <c r="C2493" s="29" t="s">
        <v>1189</v>
      </c>
      <c r="D2493" s="20"/>
      <c r="E2493" s="20">
        <v>916</v>
      </c>
      <c r="F2493" s="21" t="s">
        <v>1065</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1.5" hidden="1" x14ac:dyDescent="0.25">
      <c r="A2494" s="23">
        <v>2477</v>
      </c>
      <c r="B2494" s="21" t="s">
        <v>1015</v>
      </c>
      <c r="C2494" s="29" t="s">
        <v>1189</v>
      </c>
      <c r="D2494" s="20"/>
      <c r="E2494" s="20">
        <v>916</v>
      </c>
      <c r="F2494" s="21" t="s">
        <v>1065</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1.5" hidden="1" x14ac:dyDescent="0.25">
      <c r="A2495" s="23">
        <v>2478</v>
      </c>
      <c r="B2495" s="21" t="s">
        <v>1015</v>
      </c>
      <c r="C2495" s="29" t="s">
        <v>1189</v>
      </c>
      <c r="D2495" s="20"/>
      <c r="E2495" s="20">
        <v>916</v>
      </c>
      <c r="F2495" s="21" t="s">
        <v>1065</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1.5" hidden="1" x14ac:dyDescent="0.25">
      <c r="A2496" s="23">
        <v>2479</v>
      </c>
      <c r="B2496" s="21" t="s">
        <v>1015</v>
      </c>
      <c r="C2496" s="29" t="s">
        <v>1189</v>
      </c>
      <c r="D2496" s="20"/>
      <c r="E2496" s="20">
        <v>916</v>
      </c>
      <c r="F2496" s="21" t="s">
        <v>1065</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1.5" hidden="1" x14ac:dyDescent="0.25">
      <c r="A2497" s="23">
        <v>2480</v>
      </c>
      <c r="B2497" s="21" t="s">
        <v>1015</v>
      </c>
      <c r="C2497" s="29" t="s">
        <v>1189</v>
      </c>
      <c r="D2497" s="20"/>
      <c r="E2497" s="20">
        <v>916</v>
      </c>
      <c r="F2497" s="21" t="s">
        <v>1065</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1.5" hidden="1" x14ac:dyDescent="0.25">
      <c r="A2498" s="23">
        <v>2481</v>
      </c>
      <c r="B2498" s="21" t="s">
        <v>1015</v>
      </c>
      <c r="C2498" s="29" t="s">
        <v>1189</v>
      </c>
      <c r="D2498" s="20"/>
      <c r="E2498" s="20">
        <v>916</v>
      </c>
      <c r="F2498" s="21" t="s">
        <v>1065</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1.5" hidden="1" x14ac:dyDescent="0.25">
      <c r="A2499" s="23">
        <v>2482</v>
      </c>
      <c r="B2499" s="21" t="s">
        <v>1015</v>
      </c>
      <c r="C2499" s="29" t="s">
        <v>1189</v>
      </c>
      <c r="D2499" s="20"/>
      <c r="E2499" s="20">
        <v>916</v>
      </c>
      <c r="F2499" s="21" t="s">
        <v>1065</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1.5" hidden="1" x14ac:dyDescent="0.25">
      <c r="A2500" s="23">
        <v>2483</v>
      </c>
      <c r="B2500" s="21" t="s">
        <v>1015</v>
      </c>
      <c r="C2500" s="29" t="s">
        <v>1189</v>
      </c>
      <c r="D2500" s="20"/>
      <c r="E2500" s="20">
        <v>916</v>
      </c>
      <c r="F2500" s="21" t="s">
        <v>1065</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1.5" hidden="1" x14ac:dyDescent="0.25">
      <c r="A2501" s="23">
        <v>2484</v>
      </c>
      <c r="B2501" s="21" t="s">
        <v>1015</v>
      </c>
      <c r="C2501" s="29" t="s">
        <v>1189</v>
      </c>
      <c r="D2501" s="20"/>
      <c r="E2501" s="20">
        <v>916</v>
      </c>
      <c r="F2501" s="21" t="s">
        <v>1065</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1.5" hidden="1" x14ac:dyDescent="0.25">
      <c r="A2502" s="23">
        <v>2485</v>
      </c>
      <c r="B2502" s="21" t="s">
        <v>1015</v>
      </c>
      <c r="C2502" s="29" t="s">
        <v>1189</v>
      </c>
      <c r="D2502" s="20"/>
      <c r="E2502" s="20">
        <v>916</v>
      </c>
      <c r="F2502" s="21" t="s">
        <v>1065</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1.5" hidden="1" x14ac:dyDescent="0.25">
      <c r="A2503" s="23">
        <v>2486</v>
      </c>
      <c r="B2503" s="21" t="s">
        <v>1015</v>
      </c>
      <c r="C2503" s="29" t="s">
        <v>1189</v>
      </c>
      <c r="D2503" s="20"/>
      <c r="E2503" s="20">
        <v>916</v>
      </c>
      <c r="F2503" s="21" t="s">
        <v>1065</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1.5" hidden="1" x14ac:dyDescent="0.25">
      <c r="A2504" s="23">
        <v>2487</v>
      </c>
      <c r="B2504" s="21" t="s">
        <v>1015</v>
      </c>
      <c r="C2504" s="29" t="s">
        <v>1189</v>
      </c>
      <c r="D2504" s="20"/>
      <c r="E2504" s="20">
        <v>916</v>
      </c>
      <c r="F2504" s="21" t="s">
        <v>1065</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1.5" hidden="1" x14ac:dyDescent="0.25">
      <c r="A2505" s="23">
        <v>2488</v>
      </c>
      <c r="B2505" s="21" t="s">
        <v>1015</v>
      </c>
      <c r="C2505" s="29" t="s">
        <v>1189</v>
      </c>
      <c r="D2505" s="20"/>
      <c r="E2505" s="20">
        <v>916</v>
      </c>
      <c r="F2505" s="21" t="s">
        <v>1065</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1.5" hidden="1" x14ac:dyDescent="0.25">
      <c r="A2506" s="23">
        <v>2489</v>
      </c>
      <c r="B2506" s="21" t="s">
        <v>1015</v>
      </c>
      <c r="C2506" s="29" t="s">
        <v>1189</v>
      </c>
      <c r="D2506" s="20"/>
      <c r="E2506" s="20">
        <v>916</v>
      </c>
      <c r="F2506" s="21" t="s">
        <v>1065</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1.5" hidden="1" x14ac:dyDescent="0.25">
      <c r="A2507" s="23">
        <v>2490</v>
      </c>
      <c r="B2507" s="21" t="s">
        <v>1015</v>
      </c>
      <c r="C2507" s="29" t="s">
        <v>1189</v>
      </c>
      <c r="D2507" s="20"/>
      <c r="E2507" s="20">
        <v>916</v>
      </c>
      <c r="F2507" s="21" t="s">
        <v>1065</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1.5" hidden="1" x14ac:dyDescent="0.25">
      <c r="A2508" s="12">
        <v>2491</v>
      </c>
      <c r="B2508" s="10" t="s">
        <v>1015</v>
      </c>
      <c r="C2508" s="11" t="s">
        <v>1190</v>
      </c>
      <c r="D2508" s="9"/>
      <c r="E2508" s="9">
        <v>84</v>
      </c>
      <c r="F2508" s="10" t="s">
        <v>1066</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1.5" hidden="1" x14ac:dyDescent="0.25">
      <c r="A2509" s="12">
        <v>2492</v>
      </c>
      <c r="B2509" s="10" t="s">
        <v>1015</v>
      </c>
      <c r="C2509" s="11" t="s">
        <v>1190</v>
      </c>
      <c r="D2509" s="9"/>
      <c r="E2509" s="9">
        <v>84</v>
      </c>
      <c r="F2509" s="10" t="s">
        <v>1066</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1.5" hidden="1" x14ac:dyDescent="0.25">
      <c r="A2510" s="12">
        <v>2493</v>
      </c>
      <c r="B2510" s="10" t="s">
        <v>1015</v>
      </c>
      <c r="C2510" s="11" t="s">
        <v>1190</v>
      </c>
      <c r="D2510" s="9"/>
      <c r="E2510" s="9">
        <v>84</v>
      </c>
      <c r="F2510" s="10" t="s">
        <v>1066</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1.5" hidden="1" x14ac:dyDescent="0.25">
      <c r="A2511" s="12">
        <v>2494</v>
      </c>
      <c r="B2511" s="10" t="s">
        <v>1015</v>
      </c>
      <c r="C2511" s="11" t="s">
        <v>1190</v>
      </c>
      <c r="D2511" s="9"/>
      <c r="E2511" s="9">
        <v>84</v>
      </c>
      <c r="F2511" s="10" t="s">
        <v>1066</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1.5" hidden="1" x14ac:dyDescent="0.25">
      <c r="A2512" s="12">
        <v>2495</v>
      </c>
      <c r="B2512" s="10" t="s">
        <v>1015</v>
      </c>
      <c r="C2512" s="11" t="s">
        <v>1190</v>
      </c>
      <c r="D2512" s="9"/>
      <c r="E2512" s="9">
        <v>84</v>
      </c>
      <c r="F2512" s="10" t="s">
        <v>1066</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1.5" hidden="1" x14ac:dyDescent="0.25">
      <c r="A2513" s="12">
        <v>2496</v>
      </c>
      <c r="B2513" s="10" t="s">
        <v>1015</v>
      </c>
      <c r="C2513" s="11" t="s">
        <v>1190</v>
      </c>
      <c r="D2513" s="9"/>
      <c r="E2513" s="9">
        <v>84</v>
      </c>
      <c r="F2513" s="10" t="s">
        <v>1066</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1.5" hidden="1" x14ac:dyDescent="0.25">
      <c r="A2514" s="12">
        <v>2497</v>
      </c>
      <c r="B2514" s="10" t="s">
        <v>1015</v>
      </c>
      <c r="C2514" s="11" t="s">
        <v>1190</v>
      </c>
      <c r="D2514" s="9"/>
      <c r="E2514" s="9">
        <v>84</v>
      </c>
      <c r="F2514" s="10" t="s">
        <v>1066</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1.5" hidden="1" x14ac:dyDescent="0.25">
      <c r="A2515" s="12">
        <v>2498</v>
      </c>
      <c r="B2515" s="10" t="s">
        <v>1015</v>
      </c>
      <c r="C2515" s="11" t="s">
        <v>1190</v>
      </c>
      <c r="D2515" s="9"/>
      <c r="E2515" s="9">
        <v>84</v>
      </c>
      <c r="F2515" s="10" t="s">
        <v>1066</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1.5" hidden="1" x14ac:dyDescent="0.25">
      <c r="A2516" s="12">
        <v>2499</v>
      </c>
      <c r="B2516" s="10" t="s">
        <v>1015</v>
      </c>
      <c r="C2516" s="11" t="s">
        <v>1190</v>
      </c>
      <c r="D2516" s="9"/>
      <c r="E2516" s="9">
        <v>84</v>
      </c>
      <c r="F2516" s="10" t="s">
        <v>1066</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1.5" hidden="1" x14ac:dyDescent="0.25">
      <c r="A2517" s="12">
        <v>2500</v>
      </c>
      <c r="B2517" s="10" t="s">
        <v>1015</v>
      </c>
      <c r="C2517" s="11" t="s">
        <v>1190</v>
      </c>
      <c r="D2517" s="9"/>
      <c r="E2517" s="9">
        <v>84</v>
      </c>
      <c r="F2517" s="10" t="s">
        <v>1066</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1.5" hidden="1" x14ac:dyDescent="0.25">
      <c r="A2518" s="12">
        <v>2501</v>
      </c>
      <c r="B2518" s="10" t="s">
        <v>1015</v>
      </c>
      <c r="C2518" s="11" t="s">
        <v>1190</v>
      </c>
      <c r="D2518" s="9"/>
      <c r="E2518" s="9">
        <v>84</v>
      </c>
      <c r="F2518" s="10" t="s">
        <v>1066</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1.5" hidden="1" x14ac:dyDescent="0.25">
      <c r="A2519" s="12">
        <v>2502</v>
      </c>
      <c r="B2519" s="10" t="s">
        <v>1015</v>
      </c>
      <c r="C2519" s="11" t="s">
        <v>1190</v>
      </c>
      <c r="D2519" s="9"/>
      <c r="E2519" s="9">
        <v>84</v>
      </c>
      <c r="F2519" s="10" t="s">
        <v>1066</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1.5" hidden="1" x14ac:dyDescent="0.25">
      <c r="A2520" s="12">
        <v>2503</v>
      </c>
      <c r="B2520" s="10" t="s">
        <v>1015</v>
      </c>
      <c r="C2520" s="11" t="s">
        <v>1190</v>
      </c>
      <c r="D2520" s="9"/>
      <c r="E2520" s="9">
        <v>84</v>
      </c>
      <c r="F2520" s="10" t="s">
        <v>1066</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1.5" hidden="1" x14ac:dyDescent="0.25">
      <c r="A2521" s="12">
        <v>2504</v>
      </c>
      <c r="B2521" s="10" t="s">
        <v>1015</v>
      </c>
      <c r="C2521" s="11" t="s">
        <v>1190</v>
      </c>
      <c r="D2521" s="9"/>
      <c r="E2521" s="9">
        <v>84</v>
      </c>
      <c r="F2521" s="10" t="s">
        <v>1066</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1.5" hidden="1" x14ac:dyDescent="0.25">
      <c r="A2522" s="12">
        <v>2505</v>
      </c>
      <c r="B2522" s="10" t="s">
        <v>1015</v>
      </c>
      <c r="C2522" s="11" t="s">
        <v>1190</v>
      </c>
      <c r="D2522" s="9"/>
      <c r="E2522" s="9">
        <v>84</v>
      </c>
      <c r="F2522" s="10" t="s">
        <v>1066</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1.5" hidden="1" x14ac:dyDescent="0.25">
      <c r="A2523" s="12">
        <v>2506</v>
      </c>
      <c r="B2523" s="10" t="s">
        <v>1015</v>
      </c>
      <c r="C2523" s="11" t="s">
        <v>1191</v>
      </c>
      <c r="D2523" s="9"/>
      <c r="E2523" s="9">
        <v>188</v>
      </c>
      <c r="F2523" s="10" t="s">
        <v>1066</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1.5" hidden="1" x14ac:dyDescent="0.25">
      <c r="A2524" s="12">
        <v>2507</v>
      </c>
      <c r="B2524" s="10" t="s">
        <v>1015</v>
      </c>
      <c r="C2524" s="11" t="s">
        <v>1191</v>
      </c>
      <c r="D2524" s="9"/>
      <c r="E2524" s="9">
        <v>188</v>
      </c>
      <c r="F2524" s="10" t="s">
        <v>1066</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1.5" hidden="1" x14ac:dyDescent="0.25">
      <c r="A2525" s="12">
        <v>2508</v>
      </c>
      <c r="B2525" s="10" t="s">
        <v>1015</v>
      </c>
      <c r="C2525" s="11" t="s">
        <v>1191</v>
      </c>
      <c r="D2525" s="9"/>
      <c r="E2525" s="9">
        <v>188</v>
      </c>
      <c r="F2525" s="10" t="s">
        <v>1066</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1.5" hidden="1" x14ac:dyDescent="0.25">
      <c r="A2526" s="12">
        <v>2509</v>
      </c>
      <c r="B2526" s="10" t="s">
        <v>1015</v>
      </c>
      <c r="C2526" s="11" t="s">
        <v>1191</v>
      </c>
      <c r="D2526" s="9"/>
      <c r="E2526" s="9">
        <v>188</v>
      </c>
      <c r="F2526" s="10" t="s">
        <v>1066</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1.5" hidden="1" x14ac:dyDescent="0.25">
      <c r="A2527" s="12">
        <v>2510</v>
      </c>
      <c r="B2527" s="10" t="s">
        <v>1015</v>
      </c>
      <c r="C2527" s="11" t="s">
        <v>1191</v>
      </c>
      <c r="D2527" s="9"/>
      <c r="E2527" s="9">
        <v>188</v>
      </c>
      <c r="F2527" s="10" t="s">
        <v>1066</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1.5" hidden="1" x14ac:dyDescent="0.25">
      <c r="A2528" s="12">
        <v>2511</v>
      </c>
      <c r="B2528" s="10" t="s">
        <v>1015</v>
      </c>
      <c r="C2528" s="11" t="s">
        <v>1191</v>
      </c>
      <c r="D2528" s="9"/>
      <c r="E2528" s="9">
        <v>188</v>
      </c>
      <c r="F2528" s="10" t="s">
        <v>1066</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1.5" hidden="1" x14ac:dyDescent="0.25">
      <c r="A2529" s="12">
        <v>2512</v>
      </c>
      <c r="B2529" s="10" t="s">
        <v>1015</v>
      </c>
      <c r="C2529" s="11" t="s">
        <v>1191</v>
      </c>
      <c r="D2529" s="9"/>
      <c r="E2529" s="9">
        <v>188</v>
      </c>
      <c r="F2529" s="10" t="s">
        <v>1066</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1.5" hidden="1" x14ac:dyDescent="0.25">
      <c r="A2530" s="12">
        <v>2513</v>
      </c>
      <c r="B2530" s="10" t="s">
        <v>1015</v>
      </c>
      <c r="C2530" s="11" t="s">
        <v>1191</v>
      </c>
      <c r="D2530" s="9"/>
      <c r="E2530" s="9">
        <v>188</v>
      </c>
      <c r="F2530" s="10" t="s">
        <v>1066</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1.5" hidden="1" x14ac:dyDescent="0.25">
      <c r="A2531" s="12">
        <v>2514</v>
      </c>
      <c r="B2531" s="10" t="s">
        <v>1015</v>
      </c>
      <c r="C2531" s="11" t="s">
        <v>1191</v>
      </c>
      <c r="D2531" s="9"/>
      <c r="E2531" s="9">
        <v>188</v>
      </c>
      <c r="F2531" s="10" t="s">
        <v>1066</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1.5" hidden="1" x14ac:dyDescent="0.25">
      <c r="A2532" s="12">
        <v>2515</v>
      </c>
      <c r="B2532" s="10" t="s">
        <v>1015</v>
      </c>
      <c r="C2532" s="11" t="s">
        <v>1191</v>
      </c>
      <c r="D2532" s="9"/>
      <c r="E2532" s="9">
        <v>188</v>
      </c>
      <c r="F2532" s="10" t="s">
        <v>1066</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1.5" hidden="1" x14ac:dyDescent="0.25">
      <c r="A2533" s="12">
        <v>2516</v>
      </c>
      <c r="B2533" s="10" t="s">
        <v>1015</v>
      </c>
      <c r="C2533" s="11" t="s">
        <v>1191</v>
      </c>
      <c r="D2533" s="9"/>
      <c r="E2533" s="9">
        <v>188</v>
      </c>
      <c r="F2533" s="10" t="s">
        <v>1066</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1.5" hidden="1" x14ac:dyDescent="0.25">
      <c r="A2534" s="12">
        <v>2517</v>
      </c>
      <c r="B2534" s="10" t="s">
        <v>1015</v>
      </c>
      <c r="C2534" s="11" t="s">
        <v>1191</v>
      </c>
      <c r="D2534" s="9"/>
      <c r="E2534" s="9">
        <v>188</v>
      </c>
      <c r="F2534" s="10" t="s">
        <v>1066</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1.5" hidden="1" x14ac:dyDescent="0.25">
      <c r="A2535" s="12">
        <v>2518</v>
      </c>
      <c r="B2535" s="10" t="s">
        <v>1015</v>
      </c>
      <c r="C2535" s="11" t="s">
        <v>1191</v>
      </c>
      <c r="D2535" s="9"/>
      <c r="E2535" s="9">
        <v>188</v>
      </c>
      <c r="F2535" s="10" t="s">
        <v>1066</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1.5" hidden="1" x14ac:dyDescent="0.25">
      <c r="A2536" s="12">
        <v>2519</v>
      </c>
      <c r="B2536" s="10" t="s">
        <v>1015</v>
      </c>
      <c r="C2536" s="11" t="s">
        <v>1191</v>
      </c>
      <c r="D2536" s="9"/>
      <c r="E2536" s="9">
        <v>188</v>
      </c>
      <c r="F2536" s="10" t="s">
        <v>1066</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1.5" hidden="1" x14ac:dyDescent="0.25">
      <c r="A2537" s="12">
        <v>2520</v>
      </c>
      <c r="B2537" s="10" t="s">
        <v>1015</v>
      </c>
      <c r="C2537" s="11" t="s">
        <v>1191</v>
      </c>
      <c r="D2537" s="9"/>
      <c r="E2537" s="9">
        <v>188</v>
      </c>
      <c r="F2537" s="10" t="s">
        <v>1066</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1.5" hidden="1" x14ac:dyDescent="0.25">
      <c r="A2538" s="12">
        <v>2521</v>
      </c>
      <c r="B2538" s="10" t="s">
        <v>1015</v>
      </c>
      <c r="C2538" s="11" t="s">
        <v>1192</v>
      </c>
      <c r="D2538" s="9"/>
      <c r="E2538" s="9">
        <v>222</v>
      </c>
      <c r="F2538" s="10" t="s">
        <v>1066</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1.5" hidden="1" x14ac:dyDescent="0.25">
      <c r="A2539" s="12">
        <v>2522</v>
      </c>
      <c r="B2539" s="10" t="s">
        <v>1015</v>
      </c>
      <c r="C2539" s="11" t="s">
        <v>1192</v>
      </c>
      <c r="D2539" s="9"/>
      <c r="E2539" s="9">
        <v>222</v>
      </c>
      <c r="F2539" s="10" t="s">
        <v>1066</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1.5" hidden="1" x14ac:dyDescent="0.25">
      <c r="A2540" s="12">
        <v>2523</v>
      </c>
      <c r="B2540" s="10" t="s">
        <v>1015</v>
      </c>
      <c r="C2540" s="11" t="s">
        <v>1192</v>
      </c>
      <c r="D2540" s="9"/>
      <c r="E2540" s="9">
        <v>222</v>
      </c>
      <c r="F2540" s="10" t="s">
        <v>1066</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1.5" hidden="1" x14ac:dyDescent="0.25">
      <c r="A2541" s="12">
        <v>2524</v>
      </c>
      <c r="B2541" s="10" t="s">
        <v>1015</v>
      </c>
      <c r="C2541" s="11" t="s">
        <v>1192</v>
      </c>
      <c r="D2541" s="9"/>
      <c r="E2541" s="9">
        <v>222</v>
      </c>
      <c r="F2541" s="10" t="s">
        <v>1066</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1.5" hidden="1" x14ac:dyDescent="0.25">
      <c r="A2542" s="12">
        <v>2525</v>
      </c>
      <c r="B2542" s="10" t="s">
        <v>1015</v>
      </c>
      <c r="C2542" s="11" t="s">
        <v>1192</v>
      </c>
      <c r="D2542" s="9"/>
      <c r="E2542" s="9">
        <v>222</v>
      </c>
      <c r="F2542" s="10" t="s">
        <v>1066</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1.5" hidden="1" x14ac:dyDescent="0.25">
      <c r="A2543" s="12">
        <v>2526</v>
      </c>
      <c r="B2543" s="10" t="s">
        <v>1015</v>
      </c>
      <c r="C2543" s="11" t="s">
        <v>1192</v>
      </c>
      <c r="D2543" s="9"/>
      <c r="E2543" s="9">
        <v>222</v>
      </c>
      <c r="F2543" s="10" t="s">
        <v>1066</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1.5" hidden="1" x14ac:dyDescent="0.25">
      <c r="A2544" s="12">
        <v>2527</v>
      </c>
      <c r="B2544" s="10" t="s">
        <v>1015</v>
      </c>
      <c r="C2544" s="11" t="s">
        <v>1192</v>
      </c>
      <c r="D2544" s="9"/>
      <c r="E2544" s="9">
        <v>222</v>
      </c>
      <c r="F2544" s="10" t="s">
        <v>1066</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1.5" hidden="1" x14ac:dyDescent="0.25">
      <c r="A2545" s="12">
        <v>2528</v>
      </c>
      <c r="B2545" s="10" t="s">
        <v>1015</v>
      </c>
      <c r="C2545" s="11" t="s">
        <v>1192</v>
      </c>
      <c r="D2545" s="9"/>
      <c r="E2545" s="9">
        <v>222</v>
      </c>
      <c r="F2545" s="10" t="s">
        <v>1066</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1.5" hidden="1" x14ac:dyDescent="0.25">
      <c r="A2546" s="12">
        <v>2529</v>
      </c>
      <c r="B2546" s="10" t="s">
        <v>1015</v>
      </c>
      <c r="C2546" s="11" t="s">
        <v>1192</v>
      </c>
      <c r="D2546" s="9"/>
      <c r="E2546" s="9">
        <v>222</v>
      </c>
      <c r="F2546" s="10" t="s">
        <v>1066</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1.5" hidden="1" x14ac:dyDescent="0.25">
      <c r="A2547" s="12">
        <v>2530</v>
      </c>
      <c r="B2547" s="10" t="s">
        <v>1015</v>
      </c>
      <c r="C2547" s="11" t="s">
        <v>1192</v>
      </c>
      <c r="D2547" s="9"/>
      <c r="E2547" s="9">
        <v>222</v>
      </c>
      <c r="F2547" s="10" t="s">
        <v>1066</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1.5" hidden="1" x14ac:dyDescent="0.25">
      <c r="A2548" s="12">
        <v>2531</v>
      </c>
      <c r="B2548" s="10" t="s">
        <v>1015</v>
      </c>
      <c r="C2548" s="11" t="s">
        <v>1192</v>
      </c>
      <c r="D2548" s="9"/>
      <c r="E2548" s="9">
        <v>222</v>
      </c>
      <c r="F2548" s="10" t="s">
        <v>1066</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1.5" hidden="1" x14ac:dyDescent="0.25">
      <c r="A2549" s="12">
        <v>2532</v>
      </c>
      <c r="B2549" s="10" t="s">
        <v>1015</v>
      </c>
      <c r="C2549" s="11" t="s">
        <v>1192</v>
      </c>
      <c r="D2549" s="9"/>
      <c r="E2549" s="9">
        <v>222</v>
      </c>
      <c r="F2549" s="10" t="s">
        <v>1066</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1.5" hidden="1" x14ac:dyDescent="0.25">
      <c r="A2550" s="12">
        <v>2533</v>
      </c>
      <c r="B2550" s="10" t="s">
        <v>1015</v>
      </c>
      <c r="C2550" s="11" t="s">
        <v>1192</v>
      </c>
      <c r="D2550" s="9"/>
      <c r="E2550" s="9">
        <v>222</v>
      </c>
      <c r="F2550" s="10" t="s">
        <v>1066</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1.5" hidden="1" x14ac:dyDescent="0.25">
      <c r="A2551" s="12">
        <v>2534</v>
      </c>
      <c r="B2551" s="10" t="s">
        <v>1015</v>
      </c>
      <c r="C2551" s="11" t="s">
        <v>1192</v>
      </c>
      <c r="D2551" s="9"/>
      <c r="E2551" s="9">
        <v>222</v>
      </c>
      <c r="F2551" s="10" t="s">
        <v>1066</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1.5" hidden="1" x14ac:dyDescent="0.25">
      <c r="A2552" s="12">
        <v>2535</v>
      </c>
      <c r="B2552" s="10" t="s">
        <v>1015</v>
      </c>
      <c r="C2552" s="11" t="s">
        <v>1192</v>
      </c>
      <c r="D2552" s="9"/>
      <c r="E2552" s="9">
        <v>222</v>
      </c>
      <c r="F2552" s="10" t="s">
        <v>1066</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1.5" hidden="1" x14ac:dyDescent="0.25">
      <c r="A2553" s="12">
        <v>2536</v>
      </c>
      <c r="B2553" s="10" t="s">
        <v>1015</v>
      </c>
      <c r="C2553" s="11" t="s">
        <v>1193</v>
      </c>
      <c r="D2553" s="9"/>
      <c r="E2553" s="9">
        <v>320</v>
      </c>
      <c r="F2553" s="10" t="s">
        <v>1066</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1.5" hidden="1" x14ac:dyDescent="0.25">
      <c r="A2554" s="12">
        <v>2537</v>
      </c>
      <c r="B2554" s="10" t="s">
        <v>1015</v>
      </c>
      <c r="C2554" s="11" t="s">
        <v>1193</v>
      </c>
      <c r="D2554" s="9"/>
      <c r="E2554" s="9">
        <v>320</v>
      </c>
      <c r="F2554" s="10" t="s">
        <v>1066</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1.5" hidden="1" x14ac:dyDescent="0.25">
      <c r="A2555" s="12">
        <v>2538</v>
      </c>
      <c r="B2555" s="10" t="s">
        <v>1015</v>
      </c>
      <c r="C2555" s="11" t="s">
        <v>1193</v>
      </c>
      <c r="D2555" s="9"/>
      <c r="E2555" s="9">
        <v>320</v>
      </c>
      <c r="F2555" s="10" t="s">
        <v>1066</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1.5" hidden="1" x14ac:dyDescent="0.25">
      <c r="A2556" s="12">
        <v>2539</v>
      </c>
      <c r="B2556" s="10" t="s">
        <v>1015</v>
      </c>
      <c r="C2556" s="11" t="s">
        <v>1193</v>
      </c>
      <c r="D2556" s="9"/>
      <c r="E2556" s="9">
        <v>320</v>
      </c>
      <c r="F2556" s="10" t="s">
        <v>1066</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1.5" hidden="1" x14ac:dyDescent="0.25">
      <c r="A2557" s="12">
        <v>2540</v>
      </c>
      <c r="B2557" s="10" t="s">
        <v>1015</v>
      </c>
      <c r="C2557" s="11" t="s">
        <v>1193</v>
      </c>
      <c r="D2557" s="9"/>
      <c r="E2557" s="9">
        <v>320</v>
      </c>
      <c r="F2557" s="10" t="s">
        <v>1066</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1.5" hidden="1" x14ac:dyDescent="0.25">
      <c r="A2558" s="12">
        <v>2541</v>
      </c>
      <c r="B2558" s="10" t="s">
        <v>1015</v>
      </c>
      <c r="C2558" s="11" t="s">
        <v>1193</v>
      </c>
      <c r="D2558" s="9"/>
      <c r="E2558" s="9">
        <v>320</v>
      </c>
      <c r="F2558" s="10" t="s">
        <v>1066</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1.5" hidden="1" x14ac:dyDescent="0.25">
      <c r="A2559" s="12">
        <v>2542</v>
      </c>
      <c r="B2559" s="10" t="s">
        <v>1015</v>
      </c>
      <c r="C2559" s="11" t="s">
        <v>1193</v>
      </c>
      <c r="D2559" s="9"/>
      <c r="E2559" s="9">
        <v>320</v>
      </c>
      <c r="F2559" s="10" t="s">
        <v>1066</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1.5" hidden="1" x14ac:dyDescent="0.25">
      <c r="A2560" s="12">
        <v>2543</v>
      </c>
      <c r="B2560" s="10" t="s">
        <v>1015</v>
      </c>
      <c r="C2560" s="11" t="s">
        <v>1193</v>
      </c>
      <c r="D2560" s="9"/>
      <c r="E2560" s="9">
        <v>320</v>
      </c>
      <c r="F2560" s="10" t="s">
        <v>1066</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1.5" hidden="1" x14ac:dyDescent="0.25">
      <c r="A2561" s="12">
        <v>2544</v>
      </c>
      <c r="B2561" s="10" t="s">
        <v>1015</v>
      </c>
      <c r="C2561" s="11" t="s">
        <v>1193</v>
      </c>
      <c r="D2561" s="9"/>
      <c r="E2561" s="9">
        <v>320</v>
      </c>
      <c r="F2561" s="10" t="s">
        <v>1066</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1.5" hidden="1" x14ac:dyDescent="0.25">
      <c r="A2562" s="12">
        <v>2545</v>
      </c>
      <c r="B2562" s="10" t="s">
        <v>1015</v>
      </c>
      <c r="C2562" s="11" t="s">
        <v>1193</v>
      </c>
      <c r="D2562" s="9"/>
      <c r="E2562" s="9">
        <v>320</v>
      </c>
      <c r="F2562" s="10" t="s">
        <v>1066</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1.5" hidden="1" x14ac:dyDescent="0.25">
      <c r="A2563" s="12">
        <v>2546</v>
      </c>
      <c r="B2563" s="10" t="s">
        <v>1015</v>
      </c>
      <c r="C2563" s="11" t="s">
        <v>1193</v>
      </c>
      <c r="D2563" s="9"/>
      <c r="E2563" s="9">
        <v>320</v>
      </c>
      <c r="F2563" s="10" t="s">
        <v>1066</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1.5" hidden="1" x14ac:dyDescent="0.25">
      <c r="A2564" s="12">
        <v>2547</v>
      </c>
      <c r="B2564" s="10" t="s">
        <v>1015</v>
      </c>
      <c r="C2564" s="11" t="s">
        <v>1193</v>
      </c>
      <c r="D2564" s="9"/>
      <c r="E2564" s="9">
        <v>320</v>
      </c>
      <c r="F2564" s="10" t="s">
        <v>1066</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1.5" hidden="1" x14ac:dyDescent="0.25">
      <c r="A2565" s="12">
        <v>2548</v>
      </c>
      <c r="B2565" s="10" t="s">
        <v>1015</v>
      </c>
      <c r="C2565" s="11" t="s">
        <v>1193</v>
      </c>
      <c r="D2565" s="9"/>
      <c r="E2565" s="9">
        <v>320</v>
      </c>
      <c r="F2565" s="10" t="s">
        <v>1066</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1.5" hidden="1" x14ac:dyDescent="0.25">
      <c r="A2566" s="12">
        <v>2549</v>
      </c>
      <c r="B2566" s="10" t="s">
        <v>1015</v>
      </c>
      <c r="C2566" s="11" t="s">
        <v>1193</v>
      </c>
      <c r="D2566" s="9"/>
      <c r="E2566" s="9">
        <v>320</v>
      </c>
      <c r="F2566" s="10" t="s">
        <v>1066</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1.5" hidden="1" x14ac:dyDescent="0.25">
      <c r="A2567" s="12">
        <v>2550</v>
      </c>
      <c r="B2567" s="10" t="s">
        <v>1015</v>
      </c>
      <c r="C2567" s="11" t="s">
        <v>1193</v>
      </c>
      <c r="D2567" s="9"/>
      <c r="E2567" s="9">
        <v>320</v>
      </c>
      <c r="F2567" s="10" t="s">
        <v>1066</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1.5" hidden="1" x14ac:dyDescent="0.25">
      <c r="A2568" s="12">
        <v>2551</v>
      </c>
      <c r="B2568" s="10" t="s">
        <v>1015</v>
      </c>
      <c r="C2568" s="11" t="s">
        <v>1194</v>
      </c>
      <c r="D2568" s="9"/>
      <c r="E2568" s="9">
        <v>340</v>
      </c>
      <c r="F2568" s="10" t="s">
        <v>1066</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1.5" hidden="1" x14ac:dyDescent="0.25">
      <c r="A2569" s="12">
        <v>2552</v>
      </c>
      <c r="B2569" s="10" t="s">
        <v>1015</v>
      </c>
      <c r="C2569" s="11" t="s">
        <v>1194</v>
      </c>
      <c r="D2569" s="9"/>
      <c r="E2569" s="9">
        <v>340</v>
      </c>
      <c r="F2569" s="10" t="s">
        <v>1066</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1.5" hidden="1" x14ac:dyDescent="0.25">
      <c r="A2570" s="12">
        <v>2553</v>
      </c>
      <c r="B2570" s="10" t="s">
        <v>1015</v>
      </c>
      <c r="C2570" s="11" t="s">
        <v>1194</v>
      </c>
      <c r="D2570" s="9"/>
      <c r="E2570" s="9">
        <v>340</v>
      </c>
      <c r="F2570" s="10" t="s">
        <v>1066</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1.5" hidden="1" x14ac:dyDescent="0.25">
      <c r="A2571" s="12">
        <v>2554</v>
      </c>
      <c r="B2571" s="10" t="s">
        <v>1015</v>
      </c>
      <c r="C2571" s="11" t="s">
        <v>1194</v>
      </c>
      <c r="D2571" s="9"/>
      <c r="E2571" s="9">
        <v>340</v>
      </c>
      <c r="F2571" s="10" t="s">
        <v>1066</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1.5" hidden="1" x14ac:dyDescent="0.25">
      <c r="A2572" s="12">
        <v>2555</v>
      </c>
      <c r="B2572" s="10" t="s">
        <v>1015</v>
      </c>
      <c r="C2572" s="11" t="s">
        <v>1194</v>
      </c>
      <c r="D2572" s="9"/>
      <c r="E2572" s="9">
        <v>340</v>
      </c>
      <c r="F2572" s="10" t="s">
        <v>1066</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1.5" hidden="1" x14ac:dyDescent="0.25">
      <c r="A2573" s="12">
        <v>2556</v>
      </c>
      <c r="B2573" s="10" t="s">
        <v>1015</v>
      </c>
      <c r="C2573" s="11" t="s">
        <v>1194</v>
      </c>
      <c r="D2573" s="9"/>
      <c r="E2573" s="9">
        <v>340</v>
      </c>
      <c r="F2573" s="10" t="s">
        <v>1066</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1.5" hidden="1" x14ac:dyDescent="0.25">
      <c r="A2574" s="12">
        <v>2557</v>
      </c>
      <c r="B2574" s="10" t="s">
        <v>1015</v>
      </c>
      <c r="C2574" s="11" t="s">
        <v>1194</v>
      </c>
      <c r="D2574" s="9"/>
      <c r="E2574" s="9">
        <v>340</v>
      </c>
      <c r="F2574" s="10" t="s">
        <v>1066</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1.5" hidden="1" x14ac:dyDescent="0.25">
      <c r="A2575" s="12">
        <v>2558</v>
      </c>
      <c r="B2575" s="10" t="s">
        <v>1015</v>
      </c>
      <c r="C2575" s="11" t="s">
        <v>1194</v>
      </c>
      <c r="D2575" s="9"/>
      <c r="E2575" s="9">
        <v>340</v>
      </c>
      <c r="F2575" s="10" t="s">
        <v>1066</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1.5" hidden="1" x14ac:dyDescent="0.25">
      <c r="A2576" s="12">
        <v>2559</v>
      </c>
      <c r="B2576" s="10" t="s">
        <v>1015</v>
      </c>
      <c r="C2576" s="11" t="s">
        <v>1194</v>
      </c>
      <c r="D2576" s="9"/>
      <c r="E2576" s="9">
        <v>340</v>
      </c>
      <c r="F2576" s="10" t="s">
        <v>1066</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1.5" hidden="1" x14ac:dyDescent="0.25">
      <c r="A2577" s="12">
        <v>2560</v>
      </c>
      <c r="B2577" s="10" t="s">
        <v>1015</v>
      </c>
      <c r="C2577" s="11" t="s">
        <v>1194</v>
      </c>
      <c r="D2577" s="9"/>
      <c r="E2577" s="9">
        <v>340</v>
      </c>
      <c r="F2577" s="10" t="s">
        <v>1066</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1.5" hidden="1" x14ac:dyDescent="0.25">
      <c r="A2578" s="12">
        <v>2561</v>
      </c>
      <c r="B2578" s="10" t="s">
        <v>1015</v>
      </c>
      <c r="C2578" s="11" t="s">
        <v>1194</v>
      </c>
      <c r="D2578" s="9"/>
      <c r="E2578" s="9">
        <v>340</v>
      </c>
      <c r="F2578" s="10" t="s">
        <v>1066</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1.5" hidden="1" x14ac:dyDescent="0.25">
      <c r="A2579" s="12">
        <v>2562</v>
      </c>
      <c r="B2579" s="10" t="s">
        <v>1015</v>
      </c>
      <c r="C2579" s="11" t="s">
        <v>1194</v>
      </c>
      <c r="D2579" s="9"/>
      <c r="E2579" s="9">
        <v>340</v>
      </c>
      <c r="F2579" s="10" t="s">
        <v>1066</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1.5" hidden="1" x14ac:dyDescent="0.25">
      <c r="A2580" s="12">
        <v>2563</v>
      </c>
      <c r="B2580" s="10" t="s">
        <v>1015</v>
      </c>
      <c r="C2580" s="11" t="s">
        <v>1194</v>
      </c>
      <c r="D2580" s="9"/>
      <c r="E2580" s="9">
        <v>340</v>
      </c>
      <c r="F2580" s="10" t="s">
        <v>1066</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1.5" hidden="1" x14ac:dyDescent="0.25">
      <c r="A2581" s="12">
        <v>2564</v>
      </c>
      <c r="B2581" s="10" t="s">
        <v>1015</v>
      </c>
      <c r="C2581" s="11" t="s">
        <v>1194</v>
      </c>
      <c r="D2581" s="9"/>
      <c r="E2581" s="9">
        <v>340</v>
      </c>
      <c r="F2581" s="10" t="s">
        <v>1066</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1.5" hidden="1" x14ac:dyDescent="0.25">
      <c r="A2582" s="12">
        <v>2565</v>
      </c>
      <c r="B2582" s="10" t="s">
        <v>1015</v>
      </c>
      <c r="C2582" s="11" t="s">
        <v>1194</v>
      </c>
      <c r="D2582" s="9"/>
      <c r="E2582" s="9">
        <v>340</v>
      </c>
      <c r="F2582" s="10" t="s">
        <v>1066</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1.5" hidden="1" x14ac:dyDescent="0.25">
      <c r="A2583" s="12">
        <v>2566</v>
      </c>
      <c r="B2583" s="10" t="s">
        <v>1015</v>
      </c>
      <c r="C2583" s="11" t="s">
        <v>1195</v>
      </c>
      <c r="D2583" s="9"/>
      <c r="E2583" s="9">
        <v>484</v>
      </c>
      <c r="F2583" s="10" t="s">
        <v>1066</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1.5" hidden="1" x14ac:dyDescent="0.25">
      <c r="A2584" s="12">
        <v>2567</v>
      </c>
      <c r="B2584" s="10" t="s">
        <v>1015</v>
      </c>
      <c r="C2584" s="11" t="s">
        <v>1195</v>
      </c>
      <c r="D2584" s="9"/>
      <c r="E2584" s="9">
        <v>484</v>
      </c>
      <c r="F2584" s="10" t="s">
        <v>1066</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1.5" hidden="1" x14ac:dyDescent="0.25">
      <c r="A2585" s="12">
        <v>2568</v>
      </c>
      <c r="B2585" s="10" t="s">
        <v>1015</v>
      </c>
      <c r="C2585" s="11" t="s">
        <v>1195</v>
      </c>
      <c r="D2585" s="9"/>
      <c r="E2585" s="9">
        <v>484</v>
      </c>
      <c r="F2585" s="10" t="s">
        <v>1066</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1.5" hidden="1" x14ac:dyDescent="0.25">
      <c r="A2586" s="12">
        <v>2569</v>
      </c>
      <c r="B2586" s="10" t="s">
        <v>1015</v>
      </c>
      <c r="C2586" s="11" t="s">
        <v>1195</v>
      </c>
      <c r="D2586" s="9"/>
      <c r="E2586" s="9">
        <v>484</v>
      </c>
      <c r="F2586" s="10" t="s">
        <v>1066</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1.5" hidden="1" x14ac:dyDescent="0.25">
      <c r="A2587" s="12">
        <v>2570</v>
      </c>
      <c r="B2587" s="10" t="s">
        <v>1015</v>
      </c>
      <c r="C2587" s="11" t="s">
        <v>1195</v>
      </c>
      <c r="D2587" s="9"/>
      <c r="E2587" s="9">
        <v>484</v>
      </c>
      <c r="F2587" s="10" t="s">
        <v>1066</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1.5" hidden="1" x14ac:dyDescent="0.25">
      <c r="A2588" s="12">
        <v>2571</v>
      </c>
      <c r="B2588" s="10" t="s">
        <v>1015</v>
      </c>
      <c r="C2588" s="11" t="s">
        <v>1195</v>
      </c>
      <c r="D2588" s="9"/>
      <c r="E2588" s="9">
        <v>484</v>
      </c>
      <c r="F2588" s="10" t="s">
        <v>1066</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1.5" hidden="1" x14ac:dyDescent="0.25">
      <c r="A2589" s="12">
        <v>2572</v>
      </c>
      <c r="B2589" s="10" t="s">
        <v>1015</v>
      </c>
      <c r="C2589" s="11" t="s">
        <v>1195</v>
      </c>
      <c r="D2589" s="9"/>
      <c r="E2589" s="9">
        <v>484</v>
      </c>
      <c r="F2589" s="10" t="s">
        <v>1066</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1.5" hidden="1" x14ac:dyDescent="0.25">
      <c r="A2590" s="12">
        <v>2573</v>
      </c>
      <c r="B2590" s="10" t="s">
        <v>1015</v>
      </c>
      <c r="C2590" s="11" t="s">
        <v>1195</v>
      </c>
      <c r="D2590" s="9"/>
      <c r="E2590" s="9">
        <v>484</v>
      </c>
      <c r="F2590" s="10" t="s">
        <v>1066</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1.5" hidden="1" x14ac:dyDescent="0.25">
      <c r="A2591" s="12">
        <v>2574</v>
      </c>
      <c r="B2591" s="10" t="s">
        <v>1015</v>
      </c>
      <c r="C2591" s="11" t="s">
        <v>1195</v>
      </c>
      <c r="D2591" s="9"/>
      <c r="E2591" s="9">
        <v>484</v>
      </c>
      <c r="F2591" s="10" t="s">
        <v>1066</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1.5" hidden="1" x14ac:dyDescent="0.25">
      <c r="A2592" s="12">
        <v>2575</v>
      </c>
      <c r="B2592" s="10" t="s">
        <v>1015</v>
      </c>
      <c r="C2592" s="11" t="s">
        <v>1195</v>
      </c>
      <c r="D2592" s="9"/>
      <c r="E2592" s="9">
        <v>484</v>
      </c>
      <c r="F2592" s="10" t="s">
        <v>1066</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1.5" hidden="1" x14ac:dyDescent="0.25">
      <c r="A2593" s="12">
        <v>2576</v>
      </c>
      <c r="B2593" s="10" t="s">
        <v>1015</v>
      </c>
      <c r="C2593" s="11" t="s">
        <v>1195</v>
      </c>
      <c r="D2593" s="9"/>
      <c r="E2593" s="9">
        <v>484</v>
      </c>
      <c r="F2593" s="10" t="s">
        <v>1066</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1.5" hidden="1" x14ac:dyDescent="0.25">
      <c r="A2594" s="12">
        <v>2577</v>
      </c>
      <c r="B2594" s="10" t="s">
        <v>1015</v>
      </c>
      <c r="C2594" s="11" t="s">
        <v>1195</v>
      </c>
      <c r="D2594" s="9"/>
      <c r="E2594" s="9">
        <v>484</v>
      </c>
      <c r="F2594" s="10" t="s">
        <v>1066</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1.5" hidden="1" x14ac:dyDescent="0.25">
      <c r="A2595" s="12">
        <v>2578</v>
      </c>
      <c r="B2595" s="10" t="s">
        <v>1015</v>
      </c>
      <c r="C2595" s="11" t="s">
        <v>1195</v>
      </c>
      <c r="D2595" s="9"/>
      <c r="E2595" s="9">
        <v>484</v>
      </c>
      <c r="F2595" s="10" t="s">
        <v>1066</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1.5" hidden="1" x14ac:dyDescent="0.25">
      <c r="A2596" s="12">
        <v>2579</v>
      </c>
      <c r="B2596" s="10" t="s">
        <v>1015</v>
      </c>
      <c r="C2596" s="11" t="s">
        <v>1195</v>
      </c>
      <c r="D2596" s="9"/>
      <c r="E2596" s="9">
        <v>484</v>
      </c>
      <c r="F2596" s="10" t="s">
        <v>1066</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1.5" hidden="1" x14ac:dyDescent="0.25">
      <c r="A2597" s="12">
        <v>2580</v>
      </c>
      <c r="B2597" s="10" t="s">
        <v>1015</v>
      </c>
      <c r="C2597" s="11" t="s">
        <v>1195</v>
      </c>
      <c r="D2597" s="9"/>
      <c r="E2597" s="9">
        <v>484</v>
      </c>
      <c r="F2597" s="10" t="s">
        <v>1066</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1.5" hidden="1" x14ac:dyDescent="0.25">
      <c r="A2598" s="12">
        <v>2581</v>
      </c>
      <c r="B2598" s="10" t="s">
        <v>1015</v>
      </c>
      <c r="C2598" s="11" t="s">
        <v>1196</v>
      </c>
      <c r="D2598" s="9"/>
      <c r="E2598" s="9">
        <v>558</v>
      </c>
      <c r="F2598" s="10" t="s">
        <v>1066</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1.5" hidden="1" x14ac:dyDescent="0.25">
      <c r="A2599" s="12">
        <v>2582</v>
      </c>
      <c r="B2599" s="10" t="s">
        <v>1015</v>
      </c>
      <c r="C2599" s="11" t="s">
        <v>1196</v>
      </c>
      <c r="D2599" s="9"/>
      <c r="E2599" s="9">
        <v>558</v>
      </c>
      <c r="F2599" s="10" t="s">
        <v>1066</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1.5" hidden="1" x14ac:dyDescent="0.25">
      <c r="A2600" s="12">
        <v>2583</v>
      </c>
      <c r="B2600" s="10" t="s">
        <v>1015</v>
      </c>
      <c r="C2600" s="11" t="s">
        <v>1196</v>
      </c>
      <c r="D2600" s="9"/>
      <c r="E2600" s="9">
        <v>558</v>
      </c>
      <c r="F2600" s="10" t="s">
        <v>1066</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1.5" hidden="1" x14ac:dyDescent="0.25">
      <c r="A2601" s="12">
        <v>2584</v>
      </c>
      <c r="B2601" s="10" t="s">
        <v>1015</v>
      </c>
      <c r="C2601" s="11" t="s">
        <v>1196</v>
      </c>
      <c r="D2601" s="9"/>
      <c r="E2601" s="9">
        <v>558</v>
      </c>
      <c r="F2601" s="10" t="s">
        <v>1066</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1.5" hidden="1" x14ac:dyDescent="0.25">
      <c r="A2602" s="12">
        <v>2585</v>
      </c>
      <c r="B2602" s="10" t="s">
        <v>1015</v>
      </c>
      <c r="C2602" s="11" t="s">
        <v>1196</v>
      </c>
      <c r="D2602" s="9"/>
      <c r="E2602" s="9">
        <v>558</v>
      </c>
      <c r="F2602" s="10" t="s">
        <v>1066</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1.5" hidden="1" x14ac:dyDescent="0.25">
      <c r="A2603" s="12">
        <v>2586</v>
      </c>
      <c r="B2603" s="10" t="s">
        <v>1015</v>
      </c>
      <c r="C2603" s="11" t="s">
        <v>1196</v>
      </c>
      <c r="D2603" s="9"/>
      <c r="E2603" s="9">
        <v>558</v>
      </c>
      <c r="F2603" s="10" t="s">
        <v>1066</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1.5" hidden="1" x14ac:dyDescent="0.25">
      <c r="A2604" s="12">
        <v>2587</v>
      </c>
      <c r="B2604" s="10" t="s">
        <v>1015</v>
      </c>
      <c r="C2604" s="11" t="s">
        <v>1196</v>
      </c>
      <c r="D2604" s="9"/>
      <c r="E2604" s="9">
        <v>558</v>
      </c>
      <c r="F2604" s="10" t="s">
        <v>1066</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1.5" hidden="1" x14ac:dyDescent="0.25">
      <c r="A2605" s="12">
        <v>2588</v>
      </c>
      <c r="B2605" s="10" t="s">
        <v>1015</v>
      </c>
      <c r="C2605" s="11" t="s">
        <v>1196</v>
      </c>
      <c r="D2605" s="9"/>
      <c r="E2605" s="9">
        <v>558</v>
      </c>
      <c r="F2605" s="10" t="s">
        <v>1066</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1.5" hidden="1" x14ac:dyDescent="0.25">
      <c r="A2606" s="12">
        <v>2589</v>
      </c>
      <c r="B2606" s="10" t="s">
        <v>1015</v>
      </c>
      <c r="C2606" s="11" t="s">
        <v>1196</v>
      </c>
      <c r="D2606" s="9"/>
      <c r="E2606" s="9">
        <v>558</v>
      </c>
      <c r="F2606" s="10" t="s">
        <v>1066</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1.5" hidden="1" x14ac:dyDescent="0.25">
      <c r="A2607" s="12">
        <v>2590</v>
      </c>
      <c r="B2607" s="10" t="s">
        <v>1015</v>
      </c>
      <c r="C2607" s="11" t="s">
        <v>1196</v>
      </c>
      <c r="D2607" s="9"/>
      <c r="E2607" s="9">
        <v>558</v>
      </c>
      <c r="F2607" s="10" t="s">
        <v>1066</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1.5" hidden="1" x14ac:dyDescent="0.25">
      <c r="A2608" s="12">
        <v>2591</v>
      </c>
      <c r="B2608" s="10" t="s">
        <v>1015</v>
      </c>
      <c r="C2608" s="11" t="s">
        <v>1196</v>
      </c>
      <c r="D2608" s="9"/>
      <c r="E2608" s="9">
        <v>558</v>
      </c>
      <c r="F2608" s="10" t="s">
        <v>1066</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1.5" hidden="1" x14ac:dyDescent="0.25">
      <c r="A2609" s="12">
        <v>2592</v>
      </c>
      <c r="B2609" s="10" t="s">
        <v>1015</v>
      </c>
      <c r="C2609" s="11" t="s">
        <v>1196</v>
      </c>
      <c r="D2609" s="9"/>
      <c r="E2609" s="9">
        <v>558</v>
      </c>
      <c r="F2609" s="10" t="s">
        <v>1066</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1.5" hidden="1" x14ac:dyDescent="0.25">
      <c r="A2610" s="12">
        <v>2593</v>
      </c>
      <c r="B2610" s="10" t="s">
        <v>1015</v>
      </c>
      <c r="C2610" s="11" t="s">
        <v>1196</v>
      </c>
      <c r="D2610" s="9"/>
      <c r="E2610" s="9">
        <v>558</v>
      </c>
      <c r="F2610" s="10" t="s">
        <v>1066</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1.5" hidden="1" x14ac:dyDescent="0.25">
      <c r="A2611" s="12">
        <v>2594</v>
      </c>
      <c r="B2611" s="10" t="s">
        <v>1015</v>
      </c>
      <c r="C2611" s="11" t="s">
        <v>1196</v>
      </c>
      <c r="D2611" s="9"/>
      <c r="E2611" s="9">
        <v>558</v>
      </c>
      <c r="F2611" s="10" t="s">
        <v>1066</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1.5" hidden="1" x14ac:dyDescent="0.25">
      <c r="A2612" s="12">
        <v>2595</v>
      </c>
      <c r="B2612" s="10" t="s">
        <v>1015</v>
      </c>
      <c r="C2612" s="11" t="s">
        <v>1196</v>
      </c>
      <c r="D2612" s="9"/>
      <c r="E2612" s="9">
        <v>558</v>
      </c>
      <c r="F2612" s="10" t="s">
        <v>1066</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1.5" hidden="1" x14ac:dyDescent="0.25">
      <c r="A2613" s="12">
        <v>2596</v>
      </c>
      <c r="B2613" s="10" t="s">
        <v>1015</v>
      </c>
      <c r="C2613" s="11" t="s">
        <v>1197</v>
      </c>
      <c r="D2613" s="9"/>
      <c r="E2613" s="9">
        <v>591</v>
      </c>
      <c r="F2613" s="10" t="s">
        <v>1066</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1.5" hidden="1" x14ac:dyDescent="0.25">
      <c r="A2614" s="12">
        <v>2597</v>
      </c>
      <c r="B2614" s="10" t="s">
        <v>1015</v>
      </c>
      <c r="C2614" s="11" t="s">
        <v>1197</v>
      </c>
      <c r="D2614" s="9"/>
      <c r="E2614" s="9">
        <v>591</v>
      </c>
      <c r="F2614" s="10" t="s">
        <v>1066</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1.5" hidden="1" x14ac:dyDescent="0.25">
      <c r="A2615" s="12">
        <v>2598</v>
      </c>
      <c r="B2615" s="10" t="s">
        <v>1015</v>
      </c>
      <c r="C2615" s="11" t="s">
        <v>1197</v>
      </c>
      <c r="D2615" s="9"/>
      <c r="E2615" s="9">
        <v>591</v>
      </c>
      <c r="F2615" s="10" t="s">
        <v>1066</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1.5" hidden="1" x14ac:dyDescent="0.25">
      <c r="A2616" s="12">
        <v>2599</v>
      </c>
      <c r="B2616" s="10" t="s">
        <v>1015</v>
      </c>
      <c r="C2616" s="11" t="s">
        <v>1197</v>
      </c>
      <c r="D2616" s="9"/>
      <c r="E2616" s="9">
        <v>591</v>
      </c>
      <c r="F2616" s="10" t="s">
        <v>1066</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1.5" hidden="1" x14ac:dyDescent="0.25">
      <c r="A2617" s="12">
        <v>2600</v>
      </c>
      <c r="B2617" s="10" t="s">
        <v>1015</v>
      </c>
      <c r="C2617" s="11" t="s">
        <v>1197</v>
      </c>
      <c r="D2617" s="9"/>
      <c r="E2617" s="9">
        <v>591</v>
      </c>
      <c r="F2617" s="10" t="s">
        <v>1066</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1.5" hidden="1" x14ac:dyDescent="0.25">
      <c r="A2618" s="12">
        <v>2601</v>
      </c>
      <c r="B2618" s="10" t="s">
        <v>1015</v>
      </c>
      <c r="C2618" s="11" t="s">
        <v>1197</v>
      </c>
      <c r="D2618" s="9"/>
      <c r="E2618" s="9">
        <v>591</v>
      </c>
      <c r="F2618" s="10" t="s">
        <v>1066</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1.5" hidden="1" x14ac:dyDescent="0.25">
      <c r="A2619" s="12">
        <v>2602</v>
      </c>
      <c r="B2619" s="10" t="s">
        <v>1015</v>
      </c>
      <c r="C2619" s="11" t="s">
        <v>1197</v>
      </c>
      <c r="D2619" s="9"/>
      <c r="E2619" s="9">
        <v>591</v>
      </c>
      <c r="F2619" s="10" t="s">
        <v>1066</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1.5" hidden="1" x14ac:dyDescent="0.25">
      <c r="A2620" s="12">
        <v>2603</v>
      </c>
      <c r="B2620" s="10" t="s">
        <v>1015</v>
      </c>
      <c r="C2620" s="11" t="s">
        <v>1197</v>
      </c>
      <c r="D2620" s="9"/>
      <c r="E2620" s="9">
        <v>591</v>
      </c>
      <c r="F2620" s="10" t="s">
        <v>1066</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1.5" hidden="1" x14ac:dyDescent="0.25">
      <c r="A2621" s="12">
        <v>2604</v>
      </c>
      <c r="B2621" s="10" t="s">
        <v>1015</v>
      </c>
      <c r="C2621" s="11" t="s">
        <v>1197</v>
      </c>
      <c r="D2621" s="9"/>
      <c r="E2621" s="9">
        <v>591</v>
      </c>
      <c r="F2621" s="10" t="s">
        <v>1066</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1.5" hidden="1" x14ac:dyDescent="0.25">
      <c r="A2622" s="12">
        <v>2605</v>
      </c>
      <c r="B2622" s="10" t="s">
        <v>1015</v>
      </c>
      <c r="C2622" s="11" t="s">
        <v>1197</v>
      </c>
      <c r="D2622" s="9"/>
      <c r="E2622" s="9">
        <v>591</v>
      </c>
      <c r="F2622" s="10" t="s">
        <v>1066</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1.5" hidden="1" x14ac:dyDescent="0.25">
      <c r="A2623" s="12">
        <v>2606</v>
      </c>
      <c r="B2623" s="10" t="s">
        <v>1015</v>
      </c>
      <c r="C2623" s="11" t="s">
        <v>1197</v>
      </c>
      <c r="D2623" s="9"/>
      <c r="E2623" s="9">
        <v>591</v>
      </c>
      <c r="F2623" s="10" t="s">
        <v>1066</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1.5" hidden="1" x14ac:dyDescent="0.25">
      <c r="A2624" s="12">
        <v>2607</v>
      </c>
      <c r="B2624" s="10" t="s">
        <v>1015</v>
      </c>
      <c r="C2624" s="11" t="s">
        <v>1197</v>
      </c>
      <c r="D2624" s="9"/>
      <c r="E2624" s="9">
        <v>591</v>
      </c>
      <c r="F2624" s="10" t="s">
        <v>1066</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1.5" hidden="1" x14ac:dyDescent="0.25">
      <c r="A2625" s="12">
        <v>2608</v>
      </c>
      <c r="B2625" s="10" t="s">
        <v>1015</v>
      </c>
      <c r="C2625" s="11" t="s">
        <v>1197</v>
      </c>
      <c r="D2625" s="9"/>
      <c r="E2625" s="9">
        <v>591</v>
      </c>
      <c r="F2625" s="10" t="s">
        <v>1066</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1.5" hidden="1" x14ac:dyDescent="0.25">
      <c r="A2626" s="12">
        <v>2609</v>
      </c>
      <c r="B2626" s="10" t="s">
        <v>1015</v>
      </c>
      <c r="C2626" s="11" t="s">
        <v>1197</v>
      </c>
      <c r="D2626" s="9"/>
      <c r="E2626" s="9">
        <v>591</v>
      </c>
      <c r="F2626" s="10" t="s">
        <v>1066</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1.5" hidden="1" x14ac:dyDescent="0.25">
      <c r="A2627" s="12">
        <v>2610</v>
      </c>
      <c r="B2627" s="10" t="s">
        <v>1015</v>
      </c>
      <c r="C2627" s="11" t="s">
        <v>1197</v>
      </c>
      <c r="D2627" s="9"/>
      <c r="E2627" s="9">
        <v>591</v>
      </c>
      <c r="F2627" s="10" t="s">
        <v>1066</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1.5" hidden="1" x14ac:dyDescent="0.25">
      <c r="A2628" s="23">
        <v>2611</v>
      </c>
      <c r="B2628" s="21" t="s">
        <v>1015</v>
      </c>
      <c r="C2628" s="29" t="s">
        <v>1198</v>
      </c>
      <c r="D2628" s="20"/>
      <c r="E2628" s="20">
        <v>931</v>
      </c>
      <c r="F2628" s="21" t="s">
        <v>1065</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1.5" hidden="1" x14ac:dyDescent="0.25">
      <c r="A2629" s="23">
        <v>2612</v>
      </c>
      <c r="B2629" s="21" t="s">
        <v>1015</v>
      </c>
      <c r="C2629" s="29" t="s">
        <v>1198</v>
      </c>
      <c r="D2629" s="20"/>
      <c r="E2629" s="20">
        <v>931</v>
      </c>
      <c r="F2629" s="21" t="s">
        <v>1065</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1.5" hidden="1" x14ac:dyDescent="0.25">
      <c r="A2630" s="23">
        <v>2613</v>
      </c>
      <c r="B2630" s="21" t="s">
        <v>1015</v>
      </c>
      <c r="C2630" s="29" t="s">
        <v>1198</v>
      </c>
      <c r="D2630" s="20"/>
      <c r="E2630" s="20">
        <v>931</v>
      </c>
      <c r="F2630" s="21" t="s">
        <v>1065</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1.5" hidden="1" x14ac:dyDescent="0.25">
      <c r="A2631" s="23">
        <v>2614</v>
      </c>
      <c r="B2631" s="21" t="s">
        <v>1015</v>
      </c>
      <c r="C2631" s="29" t="s">
        <v>1198</v>
      </c>
      <c r="D2631" s="20"/>
      <c r="E2631" s="20">
        <v>931</v>
      </c>
      <c r="F2631" s="21" t="s">
        <v>1065</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1.5" hidden="1" x14ac:dyDescent="0.25">
      <c r="A2632" s="23">
        <v>2615</v>
      </c>
      <c r="B2632" s="21" t="s">
        <v>1015</v>
      </c>
      <c r="C2632" s="29" t="s">
        <v>1198</v>
      </c>
      <c r="D2632" s="20"/>
      <c r="E2632" s="20">
        <v>931</v>
      </c>
      <c r="F2632" s="21" t="s">
        <v>1065</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1.5" hidden="1" x14ac:dyDescent="0.25">
      <c r="A2633" s="23">
        <v>2616</v>
      </c>
      <c r="B2633" s="21" t="s">
        <v>1015</v>
      </c>
      <c r="C2633" s="29" t="s">
        <v>1198</v>
      </c>
      <c r="D2633" s="20"/>
      <c r="E2633" s="20">
        <v>931</v>
      </c>
      <c r="F2633" s="21" t="s">
        <v>1065</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1.5" hidden="1" x14ac:dyDescent="0.25">
      <c r="A2634" s="23">
        <v>2617</v>
      </c>
      <c r="B2634" s="21" t="s">
        <v>1015</v>
      </c>
      <c r="C2634" s="29" t="s">
        <v>1198</v>
      </c>
      <c r="D2634" s="20"/>
      <c r="E2634" s="20">
        <v>931</v>
      </c>
      <c r="F2634" s="21" t="s">
        <v>1065</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1.5" hidden="1" x14ac:dyDescent="0.25">
      <c r="A2635" s="23">
        <v>2618</v>
      </c>
      <c r="B2635" s="21" t="s">
        <v>1015</v>
      </c>
      <c r="C2635" s="29" t="s">
        <v>1198</v>
      </c>
      <c r="D2635" s="20"/>
      <c r="E2635" s="20">
        <v>931</v>
      </c>
      <c r="F2635" s="21" t="s">
        <v>1065</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1.5" hidden="1" x14ac:dyDescent="0.25">
      <c r="A2636" s="23">
        <v>2619</v>
      </c>
      <c r="B2636" s="21" t="s">
        <v>1015</v>
      </c>
      <c r="C2636" s="29" t="s">
        <v>1198</v>
      </c>
      <c r="D2636" s="20"/>
      <c r="E2636" s="20">
        <v>931</v>
      </c>
      <c r="F2636" s="21" t="s">
        <v>1065</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1.5" hidden="1" x14ac:dyDescent="0.25">
      <c r="A2637" s="23">
        <v>2620</v>
      </c>
      <c r="B2637" s="21" t="s">
        <v>1015</v>
      </c>
      <c r="C2637" s="29" t="s">
        <v>1198</v>
      </c>
      <c r="D2637" s="20"/>
      <c r="E2637" s="20">
        <v>931</v>
      </c>
      <c r="F2637" s="21" t="s">
        <v>1065</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1.5" hidden="1" x14ac:dyDescent="0.25">
      <c r="A2638" s="23">
        <v>2621</v>
      </c>
      <c r="B2638" s="21" t="s">
        <v>1015</v>
      </c>
      <c r="C2638" s="29" t="s">
        <v>1198</v>
      </c>
      <c r="D2638" s="20"/>
      <c r="E2638" s="20">
        <v>931</v>
      </c>
      <c r="F2638" s="21" t="s">
        <v>1065</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1.5" hidden="1" x14ac:dyDescent="0.25">
      <c r="A2639" s="23">
        <v>2622</v>
      </c>
      <c r="B2639" s="21" t="s">
        <v>1015</v>
      </c>
      <c r="C2639" s="29" t="s">
        <v>1198</v>
      </c>
      <c r="D2639" s="20"/>
      <c r="E2639" s="20">
        <v>931</v>
      </c>
      <c r="F2639" s="21" t="s">
        <v>1065</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1.5" hidden="1" x14ac:dyDescent="0.25">
      <c r="A2640" s="23">
        <v>2623</v>
      </c>
      <c r="B2640" s="21" t="s">
        <v>1015</v>
      </c>
      <c r="C2640" s="29" t="s">
        <v>1198</v>
      </c>
      <c r="D2640" s="20"/>
      <c r="E2640" s="20">
        <v>931</v>
      </c>
      <c r="F2640" s="21" t="s">
        <v>1065</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1.5" hidden="1" x14ac:dyDescent="0.25">
      <c r="A2641" s="23">
        <v>2624</v>
      </c>
      <c r="B2641" s="21" t="s">
        <v>1015</v>
      </c>
      <c r="C2641" s="29" t="s">
        <v>1198</v>
      </c>
      <c r="D2641" s="20"/>
      <c r="E2641" s="20">
        <v>931</v>
      </c>
      <c r="F2641" s="21" t="s">
        <v>1065</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1.5" hidden="1" x14ac:dyDescent="0.25">
      <c r="A2642" s="23">
        <v>2625</v>
      </c>
      <c r="B2642" s="21" t="s">
        <v>1015</v>
      </c>
      <c r="C2642" s="29" t="s">
        <v>1198</v>
      </c>
      <c r="D2642" s="20"/>
      <c r="E2642" s="20">
        <v>931</v>
      </c>
      <c r="F2642" s="21" t="s">
        <v>1065</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1.5" hidden="1" x14ac:dyDescent="0.25">
      <c r="A2643" s="12">
        <v>2626</v>
      </c>
      <c r="B2643" s="10" t="s">
        <v>1015</v>
      </c>
      <c r="C2643" s="11" t="s">
        <v>1199</v>
      </c>
      <c r="D2643" s="9"/>
      <c r="E2643" s="9">
        <v>32</v>
      </c>
      <c r="F2643" s="10" t="s">
        <v>1066</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1.5" hidden="1" x14ac:dyDescent="0.25">
      <c r="A2644" s="12">
        <v>2627</v>
      </c>
      <c r="B2644" s="10" t="s">
        <v>1015</v>
      </c>
      <c r="C2644" s="11" t="s">
        <v>1199</v>
      </c>
      <c r="D2644" s="9"/>
      <c r="E2644" s="9">
        <v>32</v>
      </c>
      <c r="F2644" s="10" t="s">
        <v>1066</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1.5" hidden="1" x14ac:dyDescent="0.25">
      <c r="A2645" s="12">
        <v>2628</v>
      </c>
      <c r="B2645" s="10" t="s">
        <v>1015</v>
      </c>
      <c r="C2645" s="11" t="s">
        <v>1199</v>
      </c>
      <c r="D2645" s="9"/>
      <c r="E2645" s="9">
        <v>32</v>
      </c>
      <c r="F2645" s="10" t="s">
        <v>1066</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1.5" hidden="1" x14ac:dyDescent="0.25">
      <c r="A2646" s="12">
        <v>2629</v>
      </c>
      <c r="B2646" s="10" t="s">
        <v>1015</v>
      </c>
      <c r="C2646" s="11" t="s">
        <v>1199</v>
      </c>
      <c r="D2646" s="9"/>
      <c r="E2646" s="9">
        <v>32</v>
      </c>
      <c r="F2646" s="10" t="s">
        <v>1066</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1.5" hidden="1" x14ac:dyDescent="0.25">
      <c r="A2647" s="12">
        <v>2630</v>
      </c>
      <c r="B2647" s="10" t="s">
        <v>1015</v>
      </c>
      <c r="C2647" s="11" t="s">
        <v>1199</v>
      </c>
      <c r="D2647" s="9"/>
      <c r="E2647" s="9">
        <v>32</v>
      </c>
      <c r="F2647" s="10" t="s">
        <v>1066</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1.5" hidden="1" x14ac:dyDescent="0.25">
      <c r="A2648" s="12">
        <v>2631</v>
      </c>
      <c r="B2648" s="10" t="s">
        <v>1015</v>
      </c>
      <c r="C2648" s="11" t="s">
        <v>1199</v>
      </c>
      <c r="D2648" s="9"/>
      <c r="E2648" s="9">
        <v>32</v>
      </c>
      <c r="F2648" s="10" t="s">
        <v>1066</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1.5" hidden="1" x14ac:dyDescent="0.25">
      <c r="A2649" s="12">
        <v>2632</v>
      </c>
      <c r="B2649" s="10" t="s">
        <v>1015</v>
      </c>
      <c r="C2649" s="11" t="s">
        <v>1199</v>
      </c>
      <c r="D2649" s="9"/>
      <c r="E2649" s="9">
        <v>32</v>
      </c>
      <c r="F2649" s="10" t="s">
        <v>1066</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1.5" hidden="1" x14ac:dyDescent="0.25">
      <c r="A2650" s="12">
        <v>2633</v>
      </c>
      <c r="B2650" s="10" t="s">
        <v>1015</v>
      </c>
      <c r="C2650" s="11" t="s">
        <v>1199</v>
      </c>
      <c r="D2650" s="9"/>
      <c r="E2650" s="9">
        <v>32</v>
      </c>
      <c r="F2650" s="10" t="s">
        <v>1066</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1.5" hidden="1" x14ac:dyDescent="0.25">
      <c r="A2651" s="12">
        <v>2634</v>
      </c>
      <c r="B2651" s="10" t="s">
        <v>1015</v>
      </c>
      <c r="C2651" s="11" t="s">
        <v>1199</v>
      </c>
      <c r="D2651" s="9"/>
      <c r="E2651" s="9">
        <v>32</v>
      </c>
      <c r="F2651" s="10" t="s">
        <v>1066</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1.5" hidden="1" x14ac:dyDescent="0.25">
      <c r="A2652" s="12">
        <v>2635</v>
      </c>
      <c r="B2652" s="10" t="s">
        <v>1015</v>
      </c>
      <c r="C2652" s="11" t="s">
        <v>1199</v>
      </c>
      <c r="D2652" s="9"/>
      <c r="E2652" s="9">
        <v>32</v>
      </c>
      <c r="F2652" s="10" t="s">
        <v>1066</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1.5" hidden="1" x14ac:dyDescent="0.25">
      <c r="A2653" s="12">
        <v>2636</v>
      </c>
      <c r="B2653" s="10" t="s">
        <v>1015</v>
      </c>
      <c r="C2653" s="11" t="s">
        <v>1199</v>
      </c>
      <c r="D2653" s="9"/>
      <c r="E2653" s="9">
        <v>32</v>
      </c>
      <c r="F2653" s="10" t="s">
        <v>1066</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1.5" hidden="1" x14ac:dyDescent="0.25">
      <c r="A2654" s="12">
        <v>2637</v>
      </c>
      <c r="B2654" s="10" t="s">
        <v>1015</v>
      </c>
      <c r="C2654" s="11" t="s">
        <v>1199</v>
      </c>
      <c r="D2654" s="9"/>
      <c r="E2654" s="9">
        <v>32</v>
      </c>
      <c r="F2654" s="10" t="s">
        <v>1066</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1.5" hidden="1" x14ac:dyDescent="0.25">
      <c r="A2655" s="12">
        <v>2638</v>
      </c>
      <c r="B2655" s="10" t="s">
        <v>1015</v>
      </c>
      <c r="C2655" s="11" t="s">
        <v>1199</v>
      </c>
      <c r="D2655" s="9"/>
      <c r="E2655" s="9">
        <v>32</v>
      </c>
      <c r="F2655" s="10" t="s">
        <v>1066</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1.5" hidden="1" x14ac:dyDescent="0.25">
      <c r="A2656" s="12">
        <v>2639</v>
      </c>
      <c r="B2656" s="10" t="s">
        <v>1015</v>
      </c>
      <c r="C2656" s="11" t="s">
        <v>1199</v>
      </c>
      <c r="D2656" s="9"/>
      <c r="E2656" s="9">
        <v>32</v>
      </c>
      <c r="F2656" s="10" t="s">
        <v>1066</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1.5" hidden="1" x14ac:dyDescent="0.25">
      <c r="A2657" s="12">
        <v>2640</v>
      </c>
      <c r="B2657" s="10" t="s">
        <v>1015</v>
      </c>
      <c r="C2657" s="11" t="s">
        <v>1199</v>
      </c>
      <c r="D2657" s="9"/>
      <c r="E2657" s="9">
        <v>32</v>
      </c>
      <c r="F2657" s="10" t="s">
        <v>1066</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1.5" hidden="1" x14ac:dyDescent="0.25">
      <c r="A2658" s="12">
        <v>2641</v>
      </c>
      <c r="B2658" s="10" t="s">
        <v>1015</v>
      </c>
      <c r="C2658" s="11" t="s">
        <v>1200</v>
      </c>
      <c r="D2658" s="9"/>
      <c r="E2658" s="9">
        <v>68</v>
      </c>
      <c r="F2658" s="10" t="s">
        <v>1066</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1.5" hidden="1" x14ac:dyDescent="0.25">
      <c r="A2659" s="12">
        <v>2642</v>
      </c>
      <c r="B2659" s="10" t="s">
        <v>1015</v>
      </c>
      <c r="C2659" s="11" t="s">
        <v>1200</v>
      </c>
      <c r="D2659" s="9"/>
      <c r="E2659" s="9">
        <v>68</v>
      </c>
      <c r="F2659" s="10" t="s">
        <v>1066</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1.5" hidden="1" x14ac:dyDescent="0.25">
      <c r="A2660" s="12">
        <v>2643</v>
      </c>
      <c r="B2660" s="10" t="s">
        <v>1015</v>
      </c>
      <c r="C2660" s="11" t="s">
        <v>1200</v>
      </c>
      <c r="D2660" s="9"/>
      <c r="E2660" s="9">
        <v>68</v>
      </c>
      <c r="F2660" s="10" t="s">
        <v>1066</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1.5" hidden="1" x14ac:dyDescent="0.25">
      <c r="A2661" s="12">
        <v>2644</v>
      </c>
      <c r="B2661" s="10" t="s">
        <v>1015</v>
      </c>
      <c r="C2661" s="11" t="s">
        <v>1200</v>
      </c>
      <c r="D2661" s="9"/>
      <c r="E2661" s="9">
        <v>68</v>
      </c>
      <c r="F2661" s="10" t="s">
        <v>1066</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1.5" hidden="1" x14ac:dyDescent="0.25">
      <c r="A2662" s="12">
        <v>2645</v>
      </c>
      <c r="B2662" s="10" t="s">
        <v>1015</v>
      </c>
      <c r="C2662" s="11" t="s">
        <v>1200</v>
      </c>
      <c r="D2662" s="9"/>
      <c r="E2662" s="9">
        <v>68</v>
      </c>
      <c r="F2662" s="10" t="s">
        <v>1066</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1.5" hidden="1" x14ac:dyDescent="0.25">
      <c r="A2663" s="12">
        <v>2646</v>
      </c>
      <c r="B2663" s="10" t="s">
        <v>1015</v>
      </c>
      <c r="C2663" s="11" t="s">
        <v>1200</v>
      </c>
      <c r="D2663" s="9"/>
      <c r="E2663" s="9">
        <v>68</v>
      </c>
      <c r="F2663" s="10" t="s">
        <v>1066</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1.5" hidden="1" x14ac:dyDescent="0.25">
      <c r="A2664" s="12">
        <v>2647</v>
      </c>
      <c r="B2664" s="10" t="s">
        <v>1015</v>
      </c>
      <c r="C2664" s="11" t="s">
        <v>1200</v>
      </c>
      <c r="D2664" s="9"/>
      <c r="E2664" s="9">
        <v>68</v>
      </c>
      <c r="F2664" s="10" t="s">
        <v>1066</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1.5" hidden="1" x14ac:dyDescent="0.25">
      <c r="A2665" s="12">
        <v>2648</v>
      </c>
      <c r="B2665" s="10" t="s">
        <v>1015</v>
      </c>
      <c r="C2665" s="11" t="s">
        <v>1200</v>
      </c>
      <c r="D2665" s="9"/>
      <c r="E2665" s="9">
        <v>68</v>
      </c>
      <c r="F2665" s="10" t="s">
        <v>1066</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1.5" hidden="1" x14ac:dyDescent="0.25">
      <c r="A2666" s="12">
        <v>2649</v>
      </c>
      <c r="B2666" s="10" t="s">
        <v>1015</v>
      </c>
      <c r="C2666" s="11" t="s">
        <v>1200</v>
      </c>
      <c r="D2666" s="9"/>
      <c r="E2666" s="9">
        <v>68</v>
      </c>
      <c r="F2666" s="10" t="s">
        <v>1066</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1.5" hidden="1" x14ac:dyDescent="0.25">
      <c r="A2667" s="12">
        <v>2650</v>
      </c>
      <c r="B2667" s="10" t="s">
        <v>1015</v>
      </c>
      <c r="C2667" s="11" t="s">
        <v>1200</v>
      </c>
      <c r="D2667" s="9"/>
      <c r="E2667" s="9">
        <v>68</v>
      </c>
      <c r="F2667" s="10" t="s">
        <v>1066</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1.5" hidden="1" x14ac:dyDescent="0.25">
      <c r="A2668" s="12">
        <v>2651</v>
      </c>
      <c r="B2668" s="10" t="s">
        <v>1015</v>
      </c>
      <c r="C2668" s="11" t="s">
        <v>1200</v>
      </c>
      <c r="D2668" s="9"/>
      <c r="E2668" s="9">
        <v>68</v>
      </c>
      <c r="F2668" s="10" t="s">
        <v>1066</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1.5" hidden="1" x14ac:dyDescent="0.25">
      <c r="A2669" s="12">
        <v>2652</v>
      </c>
      <c r="B2669" s="10" t="s">
        <v>1015</v>
      </c>
      <c r="C2669" s="11" t="s">
        <v>1200</v>
      </c>
      <c r="D2669" s="9"/>
      <c r="E2669" s="9">
        <v>68</v>
      </c>
      <c r="F2669" s="10" t="s">
        <v>1066</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1.5" hidden="1" x14ac:dyDescent="0.25">
      <c r="A2670" s="12">
        <v>2653</v>
      </c>
      <c r="B2670" s="10" t="s">
        <v>1015</v>
      </c>
      <c r="C2670" s="11" t="s">
        <v>1200</v>
      </c>
      <c r="D2670" s="9"/>
      <c r="E2670" s="9">
        <v>68</v>
      </c>
      <c r="F2670" s="10" t="s">
        <v>1066</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1.5" hidden="1" x14ac:dyDescent="0.25">
      <c r="A2671" s="12">
        <v>2654</v>
      </c>
      <c r="B2671" s="10" t="s">
        <v>1015</v>
      </c>
      <c r="C2671" s="11" t="s">
        <v>1200</v>
      </c>
      <c r="D2671" s="9"/>
      <c r="E2671" s="9">
        <v>68</v>
      </c>
      <c r="F2671" s="10" t="s">
        <v>1066</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1.5" hidden="1" x14ac:dyDescent="0.25">
      <c r="A2672" s="12">
        <v>2655</v>
      </c>
      <c r="B2672" s="10" t="s">
        <v>1015</v>
      </c>
      <c r="C2672" s="11" t="s">
        <v>1200</v>
      </c>
      <c r="D2672" s="9"/>
      <c r="E2672" s="9">
        <v>68</v>
      </c>
      <c r="F2672" s="10" t="s">
        <v>1066</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1.5" hidden="1" x14ac:dyDescent="0.25">
      <c r="A2673" s="12">
        <v>2656</v>
      </c>
      <c r="B2673" s="10" t="s">
        <v>1015</v>
      </c>
      <c r="C2673" s="11" t="s">
        <v>1201</v>
      </c>
      <c r="D2673" s="9"/>
      <c r="E2673" s="9">
        <v>76</v>
      </c>
      <c r="F2673" s="10" t="s">
        <v>1066</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1.5" hidden="1" x14ac:dyDescent="0.25">
      <c r="A2674" s="12">
        <v>2657</v>
      </c>
      <c r="B2674" s="10" t="s">
        <v>1015</v>
      </c>
      <c r="C2674" s="11" t="s">
        <v>1201</v>
      </c>
      <c r="D2674" s="9"/>
      <c r="E2674" s="9">
        <v>76</v>
      </c>
      <c r="F2674" s="10" t="s">
        <v>1066</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1.5" hidden="1" x14ac:dyDescent="0.25">
      <c r="A2675" s="12">
        <v>2658</v>
      </c>
      <c r="B2675" s="10" t="s">
        <v>1015</v>
      </c>
      <c r="C2675" s="11" t="s">
        <v>1201</v>
      </c>
      <c r="D2675" s="9"/>
      <c r="E2675" s="9">
        <v>76</v>
      </c>
      <c r="F2675" s="10" t="s">
        <v>1066</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1.5" hidden="1" x14ac:dyDescent="0.25">
      <c r="A2676" s="12">
        <v>2659</v>
      </c>
      <c r="B2676" s="10" t="s">
        <v>1015</v>
      </c>
      <c r="C2676" s="11" t="s">
        <v>1201</v>
      </c>
      <c r="D2676" s="9"/>
      <c r="E2676" s="9">
        <v>76</v>
      </c>
      <c r="F2676" s="10" t="s">
        <v>1066</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1.5" hidden="1" x14ac:dyDescent="0.25">
      <c r="A2677" s="12">
        <v>2660</v>
      </c>
      <c r="B2677" s="10" t="s">
        <v>1015</v>
      </c>
      <c r="C2677" s="11" t="s">
        <v>1201</v>
      </c>
      <c r="D2677" s="9"/>
      <c r="E2677" s="9">
        <v>76</v>
      </c>
      <c r="F2677" s="10" t="s">
        <v>1066</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1.5" hidden="1" x14ac:dyDescent="0.25">
      <c r="A2678" s="12">
        <v>2661</v>
      </c>
      <c r="B2678" s="10" t="s">
        <v>1015</v>
      </c>
      <c r="C2678" s="11" t="s">
        <v>1201</v>
      </c>
      <c r="D2678" s="9"/>
      <c r="E2678" s="9">
        <v>76</v>
      </c>
      <c r="F2678" s="10" t="s">
        <v>1066</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1.5" hidden="1" x14ac:dyDescent="0.25">
      <c r="A2679" s="12">
        <v>2662</v>
      </c>
      <c r="B2679" s="10" t="s">
        <v>1015</v>
      </c>
      <c r="C2679" s="11" t="s">
        <v>1201</v>
      </c>
      <c r="D2679" s="9"/>
      <c r="E2679" s="9">
        <v>76</v>
      </c>
      <c r="F2679" s="10" t="s">
        <v>1066</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1.5" hidden="1" x14ac:dyDescent="0.25">
      <c r="A2680" s="12">
        <v>2663</v>
      </c>
      <c r="B2680" s="10" t="s">
        <v>1015</v>
      </c>
      <c r="C2680" s="11" t="s">
        <v>1201</v>
      </c>
      <c r="D2680" s="9"/>
      <c r="E2680" s="9">
        <v>76</v>
      </c>
      <c r="F2680" s="10" t="s">
        <v>1066</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1.5" hidden="1" x14ac:dyDescent="0.25">
      <c r="A2681" s="12">
        <v>2664</v>
      </c>
      <c r="B2681" s="10" t="s">
        <v>1015</v>
      </c>
      <c r="C2681" s="11" t="s">
        <v>1201</v>
      </c>
      <c r="D2681" s="9"/>
      <c r="E2681" s="9">
        <v>76</v>
      </c>
      <c r="F2681" s="10" t="s">
        <v>1066</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1.5" hidden="1" x14ac:dyDescent="0.25">
      <c r="A2682" s="12">
        <v>2665</v>
      </c>
      <c r="B2682" s="10" t="s">
        <v>1015</v>
      </c>
      <c r="C2682" s="11" t="s">
        <v>1201</v>
      </c>
      <c r="D2682" s="9"/>
      <c r="E2682" s="9">
        <v>76</v>
      </c>
      <c r="F2682" s="10" t="s">
        <v>1066</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1.5" hidden="1" x14ac:dyDescent="0.25">
      <c r="A2683" s="12">
        <v>2666</v>
      </c>
      <c r="B2683" s="10" t="s">
        <v>1015</v>
      </c>
      <c r="C2683" s="11" t="s">
        <v>1201</v>
      </c>
      <c r="D2683" s="9"/>
      <c r="E2683" s="9">
        <v>76</v>
      </c>
      <c r="F2683" s="10" t="s">
        <v>1066</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1.5" hidden="1" x14ac:dyDescent="0.25">
      <c r="A2684" s="12">
        <v>2667</v>
      </c>
      <c r="B2684" s="10" t="s">
        <v>1015</v>
      </c>
      <c r="C2684" s="11" t="s">
        <v>1201</v>
      </c>
      <c r="D2684" s="9"/>
      <c r="E2684" s="9">
        <v>76</v>
      </c>
      <c r="F2684" s="10" t="s">
        <v>1066</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1.5" hidden="1" x14ac:dyDescent="0.25">
      <c r="A2685" s="12">
        <v>2668</v>
      </c>
      <c r="B2685" s="10" t="s">
        <v>1015</v>
      </c>
      <c r="C2685" s="11" t="s">
        <v>1201</v>
      </c>
      <c r="D2685" s="9"/>
      <c r="E2685" s="9">
        <v>76</v>
      </c>
      <c r="F2685" s="10" t="s">
        <v>1066</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1.5" hidden="1" x14ac:dyDescent="0.25">
      <c r="A2686" s="12">
        <v>2669</v>
      </c>
      <c r="B2686" s="10" t="s">
        <v>1015</v>
      </c>
      <c r="C2686" s="11" t="s">
        <v>1201</v>
      </c>
      <c r="D2686" s="9"/>
      <c r="E2686" s="9">
        <v>76</v>
      </c>
      <c r="F2686" s="10" t="s">
        <v>1066</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1.5" hidden="1" x14ac:dyDescent="0.25">
      <c r="A2687" s="12">
        <v>2670</v>
      </c>
      <c r="B2687" s="10" t="s">
        <v>1015</v>
      </c>
      <c r="C2687" s="11" t="s">
        <v>1201</v>
      </c>
      <c r="D2687" s="9"/>
      <c r="E2687" s="9">
        <v>76</v>
      </c>
      <c r="F2687" s="10" t="s">
        <v>1066</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1.5" hidden="1" x14ac:dyDescent="0.25">
      <c r="A2688" s="12">
        <v>2671</v>
      </c>
      <c r="B2688" s="10" t="s">
        <v>1015</v>
      </c>
      <c r="C2688" s="11" t="s">
        <v>1202</v>
      </c>
      <c r="D2688" s="9"/>
      <c r="E2688" s="9">
        <v>152</v>
      </c>
      <c r="F2688" s="10" t="s">
        <v>1066</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1.5" hidden="1" x14ac:dyDescent="0.25">
      <c r="A2689" s="12">
        <v>2672</v>
      </c>
      <c r="B2689" s="10" t="s">
        <v>1015</v>
      </c>
      <c r="C2689" s="11" t="s">
        <v>1202</v>
      </c>
      <c r="D2689" s="9"/>
      <c r="E2689" s="9">
        <v>152</v>
      </c>
      <c r="F2689" s="10" t="s">
        <v>1066</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1.5" hidden="1" x14ac:dyDescent="0.25">
      <c r="A2690" s="12">
        <v>2673</v>
      </c>
      <c r="B2690" s="10" t="s">
        <v>1015</v>
      </c>
      <c r="C2690" s="11" t="s">
        <v>1202</v>
      </c>
      <c r="D2690" s="9"/>
      <c r="E2690" s="9">
        <v>152</v>
      </c>
      <c r="F2690" s="10" t="s">
        <v>1066</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1.5" hidden="1" x14ac:dyDescent="0.25">
      <c r="A2691" s="12">
        <v>2674</v>
      </c>
      <c r="B2691" s="10" t="s">
        <v>1015</v>
      </c>
      <c r="C2691" s="11" t="s">
        <v>1202</v>
      </c>
      <c r="D2691" s="9"/>
      <c r="E2691" s="9">
        <v>152</v>
      </c>
      <c r="F2691" s="10" t="s">
        <v>1066</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1.5" hidden="1" x14ac:dyDescent="0.25">
      <c r="A2692" s="12">
        <v>2675</v>
      </c>
      <c r="B2692" s="10" t="s">
        <v>1015</v>
      </c>
      <c r="C2692" s="11" t="s">
        <v>1202</v>
      </c>
      <c r="D2692" s="9"/>
      <c r="E2692" s="9">
        <v>152</v>
      </c>
      <c r="F2692" s="10" t="s">
        <v>1066</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1.5" hidden="1" x14ac:dyDescent="0.25">
      <c r="A2693" s="12">
        <v>2676</v>
      </c>
      <c r="B2693" s="10" t="s">
        <v>1015</v>
      </c>
      <c r="C2693" s="11" t="s">
        <v>1202</v>
      </c>
      <c r="D2693" s="9"/>
      <c r="E2693" s="9">
        <v>152</v>
      </c>
      <c r="F2693" s="10" t="s">
        <v>1066</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1.5" hidden="1" x14ac:dyDescent="0.25">
      <c r="A2694" s="12">
        <v>2677</v>
      </c>
      <c r="B2694" s="10" t="s">
        <v>1015</v>
      </c>
      <c r="C2694" s="11" t="s">
        <v>1202</v>
      </c>
      <c r="D2694" s="9"/>
      <c r="E2694" s="9">
        <v>152</v>
      </c>
      <c r="F2694" s="10" t="s">
        <v>1066</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1.5" hidden="1" x14ac:dyDescent="0.25">
      <c r="A2695" s="12">
        <v>2678</v>
      </c>
      <c r="B2695" s="10" t="s">
        <v>1015</v>
      </c>
      <c r="C2695" s="11" t="s">
        <v>1202</v>
      </c>
      <c r="D2695" s="9"/>
      <c r="E2695" s="9">
        <v>152</v>
      </c>
      <c r="F2695" s="10" t="s">
        <v>1066</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1.5" hidden="1" x14ac:dyDescent="0.25">
      <c r="A2696" s="12">
        <v>2679</v>
      </c>
      <c r="B2696" s="10" t="s">
        <v>1015</v>
      </c>
      <c r="C2696" s="11" t="s">
        <v>1202</v>
      </c>
      <c r="D2696" s="9"/>
      <c r="E2696" s="9">
        <v>152</v>
      </c>
      <c r="F2696" s="10" t="s">
        <v>1066</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1.5" hidden="1" x14ac:dyDescent="0.25">
      <c r="A2697" s="12">
        <v>2680</v>
      </c>
      <c r="B2697" s="10" t="s">
        <v>1015</v>
      </c>
      <c r="C2697" s="11" t="s">
        <v>1202</v>
      </c>
      <c r="D2697" s="9"/>
      <c r="E2697" s="9">
        <v>152</v>
      </c>
      <c r="F2697" s="10" t="s">
        <v>1066</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1.5" hidden="1" x14ac:dyDescent="0.25">
      <c r="A2698" s="12">
        <v>2681</v>
      </c>
      <c r="B2698" s="10" t="s">
        <v>1015</v>
      </c>
      <c r="C2698" s="11" t="s">
        <v>1202</v>
      </c>
      <c r="D2698" s="9"/>
      <c r="E2698" s="9">
        <v>152</v>
      </c>
      <c r="F2698" s="10" t="s">
        <v>1066</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1.5" hidden="1" x14ac:dyDescent="0.25">
      <c r="A2699" s="12">
        <v>2682</v>
      </c>
      <c r="B2699" s="10" t="s">
        <v>1015</v>
      </c>
      <c r="C2699" s="11" t="s">
        <v>1202</v>
      </c>
      <c r="D2699" s="9"/>
      <c r="E2699" s="9">
        <v>152</v>
      </c>
      <c r="F2699" s="10" t="s">
        <v>1066</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1.5" hidden="1" x14ac:dyDescent="0.25">
      <c r="A2700" s="12">
        <v>2683</v>
      </c>
      <c r="B2700" s="10" t="s">
        <v>1015</v>
      </c>
      <c r="C2700" s="11" t="s">
        <v>1202</v>
      </c>
      <c r="D2700" s="9"/>
      <c r="E2700" s="9">
        <v>152</v>
      </c>
      <c r="F2700" s="10" t="s">
        <v>1066</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1.5" hidden="1" x14ac:dyDescent="0.25">
      <c r="A2701" s="12">
        <v>2684</v>
      </c>
      <c r="B2701" s="10" t="s">
        <v>1015</v>
      </c>
      <c r="C2701" s="11" t="s">
        <v>1202</v>
      </c>
      <c r="D2701" s="9"/>
      <c r="E2701" s="9">
        <v>152</v>
      </c>
      <c r="F2701" s="10" t="s">
        <v>1066</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1.5" hidden="1" x14ac:dyDescent="0.25">
      <c r="A2702" s="12">
        <v>2685</v>
      </c>
      <c r="B2702" s="10" t="s">
        <v>1015</v>
      </c>
      <c r="C2702" s="11" t="s">
        <v>1202</v>
      </c>
      <c r="D2702" s="9"/>
      <c r="E2702" s="9">
        <v>152</v>
      </c>
      <c r="F2702" s="10" t="s">
        <v>1066</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1.5" hidden="1" x14ac:dyDescent="0.25">
      <c r="A2703" s="12">
        <v>2686</v>
      </c>
      <c r="B2703" s="10" t="s">
        <v>1015</v>
      </c>
      <c r="C2703" s="11" t="s">
        <v>1203</v>
      </c>
      <c r="D2703" s="9"/>
      <c r="E2703" s="9">
        <v>170</v>
      </c>
      <c r="F2703" s="10" t="s">
        <v>1066</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1.5" hidden="1" x14ac:dyDescent="0.25">
      <c r="A2704" s="12">
        <v>2687</v>
      </c>
      <c r="B2704" s="10" t="s">
        <v>1015</v>
      </c>
      <c r="C2704" s="11" t="s">
        <v>1203</v>
      </c>
      <c r="D2704" s="9"/>
      <c r="E2704" s="9">
        <v>170</v>
      </c>
      <c r="F2704" s="10" t="s">
        <v>1066</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1.5" hidden="1" x14ac:dyDescent="0.25">
      <c r="A2705" s="12">
        <v>2688</v>
      </c>
      <c r="B2705" s="10" t="s">
        <v>1015</v>
      </c>
      <c r="C2705" s="11" t="s">
        <v>1203</v>
      </c>
      <c r="D2705" s="9"/>
      <c r="E2705" s="9">
        <v>170</v>
      </c>
      <c r="F2705" s="10" t="s">
        <v>1066</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1.5" hidden="1" x14ac:dyDescent="0.25">
      <c r="A2706" s="12">
        <v>2689</v>
      </c>
      <c r="B2706" s="10" t="s">
        <v>1015</v>
      </c>
      <c r="C2706" s="11" t="s">
        <v>1203</v>
      </c>
      <c r="D2706" s="9"/>
      <c r="E2706" s="9">
        <v>170</v>
      </c>
      <c r="F2706" s="10" t="s">
        <v>1066</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1.5" hidden="1" x14ac:dyDescent="0.25">
      <c r="A2707" s="12">
        <v>2690</v>
      </c>
      <c r="B2707" s="10" t="s">
        <v>1015</v>
      </c>
      <c r="C2707" s="11" t="s">
        <v>1203</v>
      </c>
      <c r="D2707" s="9"/>
      <c r="E2707" s="9">
        <v>170</v>
      </c>
      <c r="F2707" s="10" t="s">
        <v>1066</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1.5" hidden="1" x14ac:dyDescent="0.25">
      <c r="A2708" s="12">
        <v>2691</v>
      </c>
      <c r="B2708" s="10" t="s">
        <v>1015</v>
      </c>
      <c r="C2708" s="11" t="s">
        <v>1203</v>
      </c>
      <c r="D2708" s="9"/>
      <c r="E2708" s="9">
        <v>170</v>
      </c>
      <c r="F2708" s="10" t="s">
        <v>1066</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1.5" hidden="1" x14ac:dyDescent="0.25">
      <c r="A2709" s="12">
        <v>2692</v>
      </c>
      <c r="B2709" s="10" t="s">
        <v>1015</v>
      </c>
      <c r="C2709" s="11" t="s">
        <v>1203</v>
      </c>
      <c r="D2709" s="9"/>
      <c r="E2709" s="9">
        <v>170</v>
      </c>
      <c r="F2709" s="10" t="s">
        <v>1066</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1.5" hidden="1" x14ac:dyDescent="0.25">
      <c r="A2710" s="12">
        <v>2693</v>
      </c>
      <c r="B2710" s="10" t="s">
        <v>1015</v>
      </c>
      <c r="C2710" s="11" t="s">
        <v>1203</v>
      </c>
      <c r="D2710" s="9"/>
      <c r="E2710" s="9">
        <v>170</v>
      </c>
      <c r="F2710" s="10" t="s">
        <v>1066</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1.5" hidden="1" x14ac:dyDescent="0.25">
      <c r="A2711" s="12">
        <v>2694</v>
      </c>
      <c r="B2711" s="10" t="s">
        <v>1015</v>
      </c>
      <c r="C2711" s="11" t="s">
        <v>1203</v>
      </c>
      <c r="D2711" s="9"/>
      <c r="E2711" s="9">
        <v>170</v>
      </c>
      <c r="F2711" s="10" t="s">
        <v>1066</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1.5" hidden="1" x14ac:dyDescent="0.25">
      <c r="A2712" s="12">
        <v>2695</v>
      </c>
      <c r="B2712" s="10" t="s">
        <v>1015</v>
      </c>
      <c r="C2712" s="11" t="s">
        <v>1203</v>
      </c>
      <c r="D2712" s="9"/>
      <c r="E2712" s="9">
        <v>170</v>
      </c>
      <c r="F2712" s="10" t="s">
        <v>1066</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1.5" hidden="1" x14ac:dyDescent="0.25">
      <c r="A2713" s="12">
        <v>2696</v>
      </c>
      <c r="B2713" s="10" t="s">
        <v>1015</v>
      </c>
      <c r="C2713" s="11" t="s">
        <v>1203</v>
      </c>
      <c r="D2713" s="9"/>
      <c r="E2713" s="9">
        <v>170</v>
      </c>
      <c r="F2713" s="10" t="s">
        <v>1066</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1.5" hidden="1" x14ac:dyDescent="0.25">
      <c r="A2714" s="12">
        <v>2697</v>
      </c>
      <c r="B2714" s="10" t="s">
        <v>1015</v>
      </c>
      <c r="C2714" s="11" t="s">
        <v>1203</v>
      </c>
      <c r="D2714" s="9"/>
      <c r="E2714" s="9">
        <v>170</v>
      </c>
      <c r="F2714" s="10" t="s">
        <v>1066</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1.5" hidden="1" x14ac:dyDescent="0.25">
      <c r="A2715" s="12">
        <v>2698</v>
      </c>
      <c r="B2715" s="10" t="s">
        <v>1015</v>
      </c>
      <c r="C2715" s="11" t="s">
        <v>1203</v>
      </c>
      <c r="D2715" s="9"/>
      <c r="E2715" s="9">
        <v>170</v>
      </c>
      <c r="F2715" s="10" t="s">
        <v>1066</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1.5" hidden="1" x14ac:dyDescent="0.25">
      <c r="A2716" s="12">
        <v>2699</v>
      </c>
      <c r="B2716" s="10" t="s">
        <v>1015</v>
      </c>
      <c r="C2716" s="11" t="s">
        <v>1203</v>
      </c>
      <c r="D2716" s="9"/>
      <c r="E2716" s="9">
        <v>170</v>
      </c>
      <c r="F2716" s="10" t="s">
        <v>1066</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1.5" hidden="1" x14ac:dyDescent="0.25">
      <c r="A2717" s="12">
        <v>2700</v>
      </c>
      <c r="B2717" s="10" t="s">
        <v>1015</v>
      </c>
      <c r="C2717" s="11" t="s">
        <v>1203</v>
      </c>
      <c r="D2717" s="9"/>
      <c r="E2717" s="9">
        <v>170</v>
      </c>
      <c r="F2717" s="10" t="s">
        <v>1066</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1.5" hidden="1" x14ac:dyDescent="0.25">
      <c r="A2718" s="12">
        <v>2701</v>
      </c>
      <c r="B2718" s="10" t="s">
        <v>1015</v>
      </c>
      <c r="C2718" s="11" t="s">
        <v>1204</v>
      </c>
      <c r="D2718" s="9"/>
      <c r="E2718" s="9">
        <v>218</v>
      </c>
      <c r="F2718" s="10" t="s">
        <v>1066</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1.5" hidden="1" x14ac:dyDescent="0.25">
      <c r="A2719" s="12">
        <v>2702</v>
      </c>
      <c r="B2719" s="10" t="s">
        <v>1015</v>
      </c>
      <c r="C2719" s="11" t="s">
        <v>1204</v>
      </c>
      <c r="D2719" s="9"/>
      <c r="E2719" s="9">
        <v>218</v>
      </c>
      <c r="F2719" s="10" t="s">
        <v>1066</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1.5" hidden="1" x14ac:dyDescent="0.25">
      <c r="A2720" s="12">
        <v>2703</v>
      </c>
      <c r="B2720" s="10" t="s">
        <v>1015</v>
      </c>
      <c r="C2720" s="11" t="s">
        <v>1204</v>
      </c>
      <c r="D2720" s="9"/>
      <c r="E2720" s="9">
        <v>218</v>
      </c>
      <c r="F2720" s="10" t="s">
        <v>1066</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1.5" hidden="1" x14ac:dyDescent="0.25">
      <c r="A2721" s="12">
        <v>2704</v>
      </c>
      <c r="B2721" s="10" t="s">
        <v>1015</v>
      </c>
      <c r="C2721" s="11" t="s">
        <v>1204</v>
      </c>
      <c r="D2721" s="9"/>
      <c r="E2721" s="9">
        <v>218</v>
      </c>
      <c r="F2721" s="10" t="s">
        <v>1066</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1.5" hidden="1" x14ac:dyDescent="0.25">
      <c r="A2722" s="12">
        <v>2705</v>
      </c>
      <c r="B2722" s="10" t="s">
        <v>1015</v>
      </c>
      <c r="C2722" s="11" t="s">
        <v>1204</v>
      </c>
      <c r="D2722" s="9"/>
      <c r="E2722" s="9">
        <v>218</v>
      </c>
      <c r="F2722" s="10" t="s">
        <v>1066</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1.5" hidden="1" x14ac:dyDescent="0.25">
      <c r="A2723" s="12">
        <v>2706</v>
      </c>
      <c r="B2723" s="10" t="s">
        <v>1015</v>
      </c>
      <c r="C2723" s="11" t="s">
        <v>1204</v>
      </c>
      <c r="D2723" s="9"/>
      <c r="E2723" s="9">
        <v>218</v>
      </c>
      <c r="F2723" s="10" t="s">
        <v>1066</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1.5" hidden="1" x14ac:dyDescent="0.25">
      <c r="A2724" s="12">
        <v>2707</v>
      </c>
      <c r="B2724" s="10" t="s">
        <v>1015</v>
      </c>
      <c r="C2724" s="11" t="s">
        <v>1204</v>
      </c>
      <c r="D2724" s="9"/>
      <c r="E2724" s="9">
        <v>218</v>
      </c>
      <c r="F2724" s="10" t="s">
        <v>1066</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1.5" hidden="1" x14ac:dyDescent="0.25">
      <c r="A2725" s="12">
        <v>2708</v>
      </c>
      <c r="B2725" s="10" t="s">
        <v>1015</v>
      </c>
      <c r="C2725" s="11" t="s">
        <v>1204</v>
      </c>
      <c r="D2725" s="9"/>
      <c r="E2725" s="9">
        <v>218</v>
      </c>
      <c r="F2725" s="10" t="s">
        <v>1066</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1.5" hidden="1" x14ac:dyDescent="0.25">
      <c r="A2726" s="12">
        <v>2709</v>
      </c>
      <c r="B2726" s="10" t="s">
        <v>1015</v>
      </c>
      <c r="C2726" s="11" t="s">
        <v>1204</v>
      </c>
      <c r="D2726" s="9"/>
      <c r="E2726" s="9">
        <v>218</v>
      </c>
      <c r="F2726" s="10" t="s">
        <v>1066</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1.5" hidden="1" x14ac:dyDescent="0.25">
      <c r="A2727" s="12">
        <v>2710</v>
      </c>
      <c r="B2727" s="10" t="s">
        <v>1015</v>
      </c>
      <c r="C2727" s="11" t="s">
        <v>1204</v>
      </c>
      <c r="D2727" s="9"/>
      <c r="E2727" s="9">
        <v>218</v>
      </c>
      <c r="F2727" s="10" t="s">
        <v>1066</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1.5" hidden="1" x14ac:dyDescent="0.25">
      <c r="A2728" s="12">
        <v>2711</v>
      </c>
      <c r="B2728" s="10" t="s">
        <v>1015</v>
      </c>
      <c r="C2728" s="11" t="s">
        <v>1204</v>
      </c>
      <c r="D2728" s="9"/>
      <c r="E2728" s="9">
        <v>218</v>
      </c>
      <c r="F2728" s="10" t="s">
        <v>1066</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1.5" hidden="1" x14ac:dyDescent="0.25">
      <c r="A2729" s="12">
        <v>2712</v>
      </c>
      <c r="B2729" s="10" t="s">
        <v>1015</v>
      </c>
      <c r="C2729" s="11" t="s">
        <v>1204</v>
      </c>
      <c r="D2729" s="9"/>
      <c r="E2729" s="9">
        <v>218</v>
      </c>
      <c r="F2729" s="10" t="s">
        <v>1066</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1.5" hidden="1" x14ac:dyDescent="0.25">
      <c r="A2730" s="12">
        <v>2713</v>
      </c>
      <c r="B2730" s="10" t="s">
        <v>1015</v>
      </c>
      <c r="C2730" s="11" t="s">
        <v>1204</v>
      </c>
      <c r="D2730" s="9"/>
      <c r="E2730" s="9">
        <v>218</v>
      </c>
      <c r="F2730" s="10" t="s">
        <v>1066</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1.5" hidden="1" x14ac:dyDescent="0.25">
      <c r="A2731" s="12">
        <v>2714</v>
      </c>
      <c r="B2731" s="10" t="s">
        <v>1015</v>
      </c>
      <c r="C2731" s="11" t="s">
        <v>1204</v>
      </c>
      <c r="D2731" s="9"/>
      <c r="E2731" s="9">
        <v>218</v>
      </c>
      <c r="F2731" s="10" t="s">
        <v>1066</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1.5" hidden="1" x14ac:dyDescent="0.25">
      <c r="A2732" s="12">
        <v>2715</v>
      </c>
      <c r="B2732" s="10" t="s">
        <v>1015</v>
      </c>
      <c r="C2732" s="11" t="s">
        <v>1204</v>
      </c>
      <c r="D2732" s="9"/>
      <c r="E2732" s="9">
        <v>218</v>
      </c>
      <c r="F2732" s="10" t="s">
        <v>1066</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1.5" hidden="1" x14ac:dyDescent="0.25">
      <c r="A2733" s="12">
        <v>2716</v>
      </c>
      <c r="B2733" s="10" t="s">
        <v>1015</v>
      </c>
      <c r="C2733" s="11" t="s">
        <v>1205</v>
      </c>
      <c r="D2733" s="9">
        <v>2</v>
      </c>
      <c r="E2733" s="9">
        <v>254</v>
      </c>
      <c r="F2733" s="10" t="s">
        <v>1066</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1.5" hidden="1" x14ac:dyDescent="0.25">
      <c r="A2734" s="12">
        <v>2717</v>
      </c>
      <c r="B2734" s="10" t="s">
        <v>1015</v>
      </c>
      <c r="C2734" s="11" t="s">
        <v>1205</v>
      </c>
      <c r="D2734" s="9">
        <v>2</v>
      </c>
      <c r="E2734" s="9">
        <v>254</v>
      </c>
      <c r="F2734" s="10" t="s">
        <v>1066</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1.5" hidden="1" x14ac:dyDescent="0.25">
      <c r="A2735" s="12">
        <v>2718</v>
      </c>
      <c r="B2735" s="10" t="s">
        <v>1015</v>
      </c>
      <c r="C2735" s="11" t="s">
        <v>1205</v>
      </c>
      <c r="D2735" s="9">
        <v>2</v>
      </c>
      <c r="E2735" s="9">
        <v>254</v>
      </c>
      <c r="F2735" s="10" t="s">
        <v>1066</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1.5" hidden="1" x14ac:dyDescent="0.25">
      <c r="A2736" s="12">
        <v>2719</v>
      </c>
      <c r="B2736" s="10" t="s">
        <v>1015</v>
      </c>
      <c r="C2736" s="11" t="s">
        <v>1205</v>
      </c>
      <c r="D2736" s="9">
        <v>2</v>
      </c>
      <c r="E2736" s="9">
        <v>254</v>
      </c>
      <c r="F2736" s="10" t="s">
        <v>1066</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1.5" hidden="1" x14ac:dyDescent="0.25">
      <c r="A2737" s="12">
        <v>2720</v>
      </c>
      <c r="B2737" s="10" t="s">
        <v>1015</v>
      </c>
      <c r="C2737" s="11" t="s">
        <v>1205</v>
      </c>
      <c r="D2737" s="9">
        <v>2</v>
      </c>
      <c r="E2737" s="9">
        <v>254</v>
      </c>
      <c r="F2737" s="10" t="s">
        <v>1066</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1.5" hidden="1" x14ac:dyDescent="0.25">
      <c r="A2738" s="12">
        <v>2721</v>
      </c>
      <c r="B2738" s="10" t="s">
        <v>1015</v>
      </c>
      <c r="C2738" s="11" t="s">
        <v>1205</v>
      </c>
      <c r="D2738" s="9">
        <v>2</v>
      </c>
      <c r="E2738" s="9">
        <v>254</v>
      </c>
      <c r="F2738" s="10" t="s">
        <v>1066</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1.5" hidden="1" x14ac:dyDescent="0.25">
      <c r="A2739" s="12">
        <v>2722</v>
      </c>
      <c r="B2739" s="10" t="s">
        <v>1015</v>
      </c>
      <c r="C2739" s="11" t="s">
        <v>1205</v>
      </c>
      <c r="D2739" s="9">
        <v>2</v>
      </c>
      <c r="E2739" s="9">
        <v>254</v>
      </c>
      <c r="F2739" s="10" t="s">
        <v>1066</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1.5" hidden="1" x14ac:dyDescent="0.25">
      <c r="A2740" s="12">
        <v>2723</v>
      </c>
      <c r="B2740" s="10" t="s">
        <v>1015</v>
      </c>
      <c r="C2740" s="11" t="s">
        <v>1205</v>
      </c>
      <c r="D2740" s="9">
        <v>2</v>
      </c>
      <c r="E2740" s="9">
        <v>254</v>
      </c>
      <c r="F2740" s="10" t="s">
        <v>1066</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1.5" hidden="1" x14ac:dyDescent="0.25">
      <c r="A2741" s="12">
        <v>2724</v>
      </c>
      <c r="B2741" s="10" t="s">
        <v>1015</v>
      </c>
      <c r="C2741" s="11" t="s">
        <v>1205</v>
      </c>
      <c r="D2741" s="9">
        <v>2</v>
      </c>
      <c r="E2741" s="9">
        <v>254</v>
      </c>
      <c r="F2741" s="10" t="s">
        <v>1066</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1.5" hidden="1" x14ac:dyDescent="0.25">
      <c r="A2742" s="12">
        <v>2725</v>
      </c>
      <c r="B2742" s="10" t="s">
        <v>1015</v>
      </c>
      <c r="C2742" s="11" t="s">
        <v>1205</v>
      </c>
      <c r="D2742" s="9">
        <v>2</v>
      </c>
      <c r="E2742" s="9">
        <v>254</v>
      </c>
      <c r="F2742" s="10" t="s">
        <v>1066</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1.5" hidden="1" x14ac:dyDescent="0.25">
      <c r="A2743" s="12">
        <v>2726</v>
      </c>
      <c r="B2743" s="10" t="s">
        <v>1015</v>
      </c>
      <c r="C2743" s="11" t="s">
        <v>1205</v>
      </c>
      <c r="D2743" s="9">
        <v>2</v>
      </c>
      <c r="E2743" s="9">
        <v>254</v>
      </c>
      <c r="F2743" s="10" t="s">
        <v>1066</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1.5" hidden="1" x14ac:dyDescent="0.25">
      <c r="A2744" s="12">
        <v>2727</v>
      </c>
      <c r="B2744" s="10" t="s">
        <v>1015</v>
      </c>
      <c r="C2744" s="11" t="s">
        <v>1205</v>
      </c>
      <c r="D2744" s="9">
        <v>2</v>
      </c>
      <c r="E2744" s="9">
        <v>254</v>
      </c>
      <c r="F2744" s="10" t="s">
        <v>1066</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1.5" hidden="1" x14ac:dyDescent="0.25">
      <c r="A2745" s="12">
        <v>2728</v>
      </c>
      <c r="B2745" s="10" t="s">
        <v>1015</v>
      </c>
      <c r="C2745" s="11" t="s">
        <v>1205</v>
      </c>
      <c r="D2745" s="9">
        <v>2</v>
      </c>
      <c r="E2745" s="9">
        <v>254</v>
      </c>
      <c r="F2745" s="10" t="s">
        <v>1066</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1.5" hidden="1" x14ac:dyDescent="0.25">
      <c r="A2746" s="12">
        <v>2729</v>
      </c>
      <c r="B2746" s="10" t="s">
        <v>1015</v>
      </c>
      <c r="C2746" s="11" t="s">
        <v>1205</v>
      </c>
      <c r="D2746" s="9">
        <v>2</v>
      </c>
      <c r="E2746" s="9">
        <v>254</v>
      </c>
      <c r="F2746" s="10" t="s">
        <v>1066</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1.5" hidden="1" x14ac:dyDescent="0.25">
      <c r="A2747" s="12">
        <v>2730</v>
      </c>
      <c r="B2747" s="10" t="s">
        <v>1015</v>
      </c>
      <c r="C2747" s="11" t="s">
        <v>1205</v>
      </c>
      <c r="D2747" s="9">
        <v>2</v>
      </c>
      <c r="E2747" s="9">
        <v>254</v>
      </c>
      <c r="F2747" s="10" t="s">
        <v>1066</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1.5" hidden="1" x14ac:dyDescent="0.25">
      <c r="A2748" s="12">
        <v>2731</v>
      </c>
      <c r="B2748" s="10" t="s">
        <v>1015</v>
      </c>
      <c r="C2748" s="11" t="s">
        <v>1206</v>
      </c>
      <c r="D2748" s="9"/>
      <c r="E2748" s="9">
        <v>328</v>
      </c>
      <c r="F2748" s="10" t="s">
        <v>1066</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1.5" hidden="1" x14ac:dyDescent="0.25">
      <c r="A2749" s="12">
        <v>2732</v>
      </c>
      <c r="B2749" s="10" t="s">
        <v>1015</v>
      </c>
      <c r="C2749" s="11" t="s">
        <v>1206</v>
      </c>
      <c r="D2749" s="9"/>
      <c r="E2749" s="9">
        <v>328</v>
      </c>
      <c r="F2749" s="10" t="s">
        <v>1066</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1.5" hidden="1" x14ac:dyDescent="0.25">
      <c r="A2750" s="12">
        <v>2733</v>
      </c>
      <c r="B2750" s="10" t="s">
        <v>1015</v>
      </c>
      <c r="C2750" s="11" t="s">
        <v>1206</v>
      </c>
      <c r="D2750" s="9"/>
      <c r="E2750" s="9">
        <v>328</v>
      </c>
      <c r="F2750" s="10" t="s">
        <v>1066</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1.5" hidden="1" x14ac:dyDescent="0.25">
      <c r="A2751" s="12">
        <v>2734</v>
      </c>
      <c r="B2751" s="10" t="s">
        <v>1015</v>
      </c>
      <c r="C2751" s="11" t="s">
        <v>1206</v>
      </c>
      <c r="D2751" s="9"/>
      <c r="E2751" s="9">
        <v>328</v>
      </c>
      <c r="F2751" s="10" t="s">
        <v>1066</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1.5" hidden="1" x14ac:dyDescent="0.25">
      <c r="A2752" s="12">
        <v>2735</v>
      </c>
      <c r="B2752" s="10" t="s">
        <v>1015</v>
      </c>
      <c r="C2752" s="11" t="s">
        <v>1206</v>
      </c>
      <c r="D2752" s="9"/>
      <c r="E2752" s="9">
        <v>328</v>
      </c>
      <c r="F2752" s="10" t="s">
        <v>1066</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1.5" hidden="1" x14ac:dyDescent="0.25">
      <c r="A2753" s="12">
        <v>2736</v>
      </c>
      <c r="B2753" s="10" t="s">
        <v>1015</v>
      </c>
      <c r="C2753" s="11" t="s">
        <v>1206</v>
      </c>
      <c r="D2753" s="9"/>
      <c r="E2753" s="9">
        <v>328</v>
      </c>
      <c r="F2753" s="10" t="s">
        <v>1066</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1.5" hidden="1" x14ac:dyDescent="0.25">
      <c r="A2754" s="12">
        <v>2737</v>
      </c>
      <c r="B2754" s="10" t="s">
        <v>1015</v>
      </c>
      <c r="C2754" s="11" t="s">
        <v>1206</v>
      </c>
      <c r="D2754" s="9"/>
      <c r="E2754" s="9">
        <v>328</v>
      </c>
      <c r="F2754" s="10" t="s">
        <v>1066</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1.5" hidden="1" x14ac:dyDescent="0.25">
      <c r="A2755" s="12">
        <v>2738</v>
      </c>
      <c r="B2755" s="10" t="s">
        <v>1015</v>
      </c>
      <c r="C2755" s="11" t="s">
        <v>1206</v>
      </c>
      <c r="D2755" s="9"/>
      <c r="E2755" s="9">
        <v>328</v>
      </c>
      <c r="F2755" s="10" t="s">
        <v>1066</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1.5" hidden="1" x14ac:dyDescent="0.25">
      <c r="A2756" s="12">
        <v>2739</v>
      </c>
      <c r="B2756" s="10" t="s">
        <v>1015</v>
      </c>
      <c r="C2756" s="11" t="s">
        <v>1206</v>
      </c>
      <c r="D2756" s="9"/>
      <c r="E2756" s="9">
        <v>328</v>
      </c>
      <c r="F2756" s="10" t="s">
        <v>1066</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1.5" hidden="1" x14ac:dyDescent="0.25">
      <c r="A2757" s="12">
        <v>2740</v>
      </c>
      <c r="B2757" s="10" t="s">
        <v>1015</v>
      </c>
      <c r="C2757" s="11" t="s">
        <v>1206</v>
      </c>
      <c r="D2757" s="9"/>
      <c r="E2757" s="9">
        <v>328</v>
      </c>
      <c r="F2757" s="10" t="s">
        <v>1066</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1.5" hidden="1" x14ac:dyDescent="0.25">
      <c r="A2758" s="12">
        <v>2741</v>
      </c>
      <c r="B2758" s="10" t="s">
        <v>1015</v>
      </c>
      <c r="C2758" s="11" t="s">
        <v>1206</v>
      </c>
      <c r="D2758" s="9"/>
      <c r="E2758" s="9">
        <v>328</v>
      </c>
      <c r="F2758" s="10" t="s">
        <v>1066</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1.5" hidden="1" x14ac:dyDescent="0.25">
      <c r="A2759" s="12">
        <v>2742</v>
      </c>
      <c r="B2759" s="10" t="s">
        <v>1015</v>
      </c>
      <c r="C2759" s="11" t="s">
        <v>1206</v>
      </c>
      <c r="D2759" s="9"/>
      <c r="E2759" s="9">
        <v>328</v>
      </c>
      <c r="F2759" s="10" t="s">
        <v>1066</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1.5" hidden="1" x14ac:dyDescent="0.25">
      <c r="A2760" s="12">
        <v>2743</v>
      </c>
      <c r="B2760" s="10" t="s">
        <v>1015</v>
      </c>
      <c r="C2760" s="11" t="s">
        <v>1206</v>
      </c>
      <c r="D2760" s="9"/>
      <c r="E2760" s="9">
        <v>328</v>
      </c>
      <c r="F2760" s="10" t="s">
        <v>1066</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1.5" hidden="1" x14ac:dyDescent="0.25">
      <c r="A2761" s="12">
        <v>2744</v>
      </c>
      <c r="B2761" s="10" t="s">
        <v>1015</v>
      </c>
      <c r="C2761" s="11" t="s">
        <v>1206</v>
      </c>
      <c r="D2761" s="9"/>
      <c r="E2761" s="9">
        <v>328</v>
      </c>
      <c r="F2761" s="10" t="s">
        <v>1066</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1.5" hidden="1" x14ac:dyDescent="0.25">
      <c r="A2762" s="12">
        <v>2745</v>
      </c>
      <c r="B2762" s="10" t="s">
        <v>1015</v>
      </c>
      <c r="C2762" s="11" t="s">
        <v>1206</v>
      </c>
      <c r="D2762" s="9"/>
      <c r="E2762" s="9">
        <v>328</v>
      </c>
      <c r="F2762" s="10" t="s">
        <v>1066</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1.5" hidden="1" x14ac:dyDescent="0.25">
      <c r="A2763" s="12">
        <v>2746</v>
      </c>
      <c r="B2763" s="10" t="s">
        <v>1015</v>
      </c>
      <c r="C2763" s="11" t="s">
        <v>1207</v>
      </c>
      <c r="D2763" s="9"/>
      <c r="E2763" s="9">
        <v>600</v>
      </c>
      <c r="F2763" s="10" t="s">
        <v>1066</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1.5" hidden="1" x14ac:dyDescent="0.25">
      <c r="A2764" s="12">
        <v>2747</v>
      </c>
      <c r="B2764" s="10" t="s">
        <v>1015</v>
      </c>
      <c r="C2764" s="11" t="s">
        <v>1207</v>
      </c>
      <c r="D2764" s="9"/>
      <c r="E2764" s="9">
        <v>600</v>
      </c>
      <c r="F2764" s="10" t="s">
        <v>1066</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1.5" hidden="1" x14ac:dyDescent="0.25">
      <c r="A2765" s="12">
        <v>2748</v>
      </c>
      <c r="B2765" s="10" t="s">
        <v>1015</v>
      </c>
      <c r="C2765" s="11" t="s">
        <v>1207</v>
      </c>
      <c r="D2765" s="9"/>
      <c r="E2765" s="9">
        <v>600</v>
      </c>
      <c r="F2765" s="10" t="s">
        <v>1066</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1.5" hidden="1" x14ac:dyDescent="0.25">
      <c r="A2766" s="12">
        <v>2749</v>
      </c>
      <c r="B2766" s="10" t="s">
        <v>1015</v>
      </c>
      <c r="C2766" s="11" t="s">
        <v>1207</v>
      </c>
      <c r="D2766" s="9"/>
      <c r="E2766" s="9">
        <v>600</v>
      </c>
      <c r="F2766" s="10" t="s">
        <v>1066</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1.5" hidden="1" x14ac:dyDescent="0.25">
      <c r="A2767" s="12">
        <v>2750</v>
      </c>
      <c r="B2767" s="10" t="s">
        <v>1015</v>
      </c>
      <c r="C2767" s="11" t="s">
        <v>1207</v>
      </c>
      <c r="D2767" s="9"/>
      <c r="E2767" s="9">
        <v>600</v>
      </c>
      <c r="F2767" s="10" t="s">
        <v>1066</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1.5" hidden="1" x14ac:dyDescent="0.25">
      <c r="A2768" s="12">
        <v>2751</v>
      </c>
      <c r="B2768" s="10" t="s">
        <v>1015</v>
      </c>
      <c r="C2768" s="11" t="s">
        <v>1207</v>
      </c>
      <c r="D2768" s="9"/>
      <c r="E2768" s="9">
        <v>600</v>
      </c>
      <c r="F2768" s="10" t="s">
        <v>1066</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1.5" hidden="1" x14ac:dyDescent="0.25">
      <c r="A2769" s="12">
        <v>2752</v>
      </c>
      <c r="B2769" s="10" t="s">
        <v>1015</v>
      </c>
      <c r="C2769" s="11" t="s">
        <v>1207</v>
      </c>
      <c r="D2769" s="9"/>
      <c r="E2769" s="9">
        <v>600</v>
      </c>
      <c r="F2769" s="10" t="s">
        <v>1066</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1.5" hidden="1" x14ac:dyDescent="0.25">
      <c r="A2770" s="12">
        <v>2753</v>
      </c>
      <c r="B2770" s="10" t="s">
        <v>1015</v>
      </c>
      <c r="C2770" s="11" t="s">
        <v>1207</v>
      </c>
      <c r="D2770" s="9"/>
      <c r="E2770" s="9">
        <v>600</v>
      </c>
      <c r="F2770" s="10" t="s">
        <v>1066</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1.5" hidden="1" x14ac:dyDescent="0.25">
      <c r="A2771" s="12">
        <v>2754</v>
      </c>
      <c r="B2771" s="10" t="s">
        <v>1015</v>
      </c>
      <c r="C2771" s="11" t="s">
        <v>1207</v>
      </c>
      <c r="D2771" s="9"/>
      <c r="E2771" s="9">
        <v>600</v>
      </c>
      <c r="F2771" s="10" t="s">
        <v>1066</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1.5" hidden="1" x14ac:dyDescent="0.25">
      <c r="A2772" s="12">
        <v>2755</v>
      </c>
      <c r="B2772" s="10" t="s">
        <v>1015</v>
      </c>
      <c r="C2772" s="11" t="s">
        <v>1207</v>
      </c>
      <c r="D2772" s="9"/>
      <c r="E2772" s="9">
        <v>600</v>
      </c>
      <c r="F2772" s="10" t="s">
        <v>1066</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1.5" hidden="1" x14ac:dyDescent="0.25">
      <c r="A2773" s="12">
        <v>2756</v>
      </c>
      <c r="B2773" s="10" t="s">
        <v>1015</v>
      </c>
      <c r="C2773" s="11" t="s">
        <v>1207</v>
      </c>
      <c r="D2773" s="9"/>
      <c r="E2773" s="9">
        <v>600</v>
      </c>
      <c r="F2773" s="10" t="s">
        <v>1066</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1.5" hidden="1" x14ac:dyDescent="0.25">
      <c r="A2774" s="12">
        <v>2757</v>
      </c>
      <c r="B2774" s="10" t="s">
        <v>1015</v>
      </c>
      <c r="C2774" s="11" t="s">
        <v>1207</v>
      </c>
      <c r="D2774" s="9"/>
      <c r="E2774" s="9">
        <v>600</v>
      </c>
      <c r="F2774" s="10" t="s">
        <v>1066</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1.5" hidden="1" x14ac:dyDescent="0.25">
      <c r="A2775" s="12">
        <v>2758</v>
      </c>
      <c r="B2775" s="10" t="s">
        <v>1015</v>
      </c>
      <c r="C2775" s="11" t="s">
        <v>1207</v>
      </c>
      <c r="D2775" s="9"/>
      <c r="E2775" s="9">
        <v>600</v>
      </c>
      <c r="F2775" s="10" t="s">
        <v>1066</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1.5" hidden="1" x14ac:dyDescent="0.25">
      <c r="A2776" s="12">
        <v>2759</v>
      </c>
      <c r="B2776" s="10" t="s">
        <v>1015</v>
      </c>
      <c r="C2776" s="11" t="s">
        <v>1207</v>
      </c>
      <c r="D2776" s="9"/>
      <c r="E2776" s="9">
        <v>600</v>
      </c>
      <c r="F2776" s="10" t="s">
        <v>1066</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1.5" hidden="1" x14ac:dyDescent="0.25">
      <c r="A2777" s="12">
        <v>2760</v>
      </c>
      <c r="B2777" s="10" t="s">
        <v>1015</v>
      </c>
      <c r="C2777" s="11" t="s">
        <v>1207</v>
      </c>
      <c r="D2777" s="9"/>
      <c r="E2777" s="9">
        <v>600</v>
      </c>
      <c r="F2777" s="10" t="s">
        <v>1066</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1.5" hidden="1" x14ac:dyDescent="0.25">
      <c r="A2778" s="12">
        <v>2761</v>
      </c>
      <c r="B2778" s="10" t="s">
        <v>1015</v>
      </c>
      <c r="C2778" s="11" t="s">
        <v>1208</v>
      </c>
      <c r="D2778" s="9"/>
      <c r="E2778" s="9">
        <v>604</v>
      </c>
      <c r="F2778" s="10" t="s">
        <v>1066</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1.5" hidden="1" x14ac:dyDescent="0.25">
      <c r="A2779" s="12">
        <v>2762</v>
      </c>
      <c r="B2779" s="10" t="s">
        <v>1015</v>
      </c>
      <c r="C2779" s="11" t="s">
        <v>1208</v>
      </c>
      <c r="D2779" s="9"/>
      <c r="E2779" s="9">
        <v>604</v>
      </c>
      <c r="F2779" s="10" t="s">
        <v>1066</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1.5" hidden="1" x14ac:dyDescent="0.25">
      <c r="A2780" s="12">
        <v>2763</v>
      </c>
      <c r="B2780" s="10" t="s">
        <v>1015</v>
      </c>
      <c r="C2780" s="11" t="s">
        <v>1208</v>
      </c>
      <c r="D2780" s="9"/>
      <c r="E2780" s="9">
        <v>604</v>
      </c>
      <c r="F2780" s="10" t="s">
        <v>1066</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1.5" hidden="1" x14ac:dyDescent="0.25">
      <c r="A2781" s="12">
        <v>2764</v>
      </c>
      <c r="B2781" s="10" t="s">
        <v>1015</v>
      </c>
      <c r="C2781" s="11" t="s">
        <v>1208</v>
      </c>
      <c r="D2781" s="9"/>
      <c r="E2781" s="9">
        <v>604</v>
      </c>
      <c r="F2781" s="10" t="s">
        <v>1066</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1.5" hidden="1" x14ac:dyDescent="0.25">
      <c r="A2782" s="12">
        <v>2765</v>
      </c>
      <c r="B2782" s="10" t="s">
        <v>1015</v>
      </c>
      <c r="C2782" s="11" t="s">
        <v>1208</v>
      </c>
      <c r="D2782" s="9"/>
      <c r="E2782" s="9">
        <v>604</v>
      </c>
      <c r="F2782" s="10" t="s">
        <v>1066</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1.5" hidden="1" x14ac:dyDescent="0.25">
      <c r="A2783" s="12">
        <v>2766</v>
      </c>
      <c r="B2783" s="10" t="s">
        <v>1015</v>
      </c>
      <c r="C2783" s="11" t="s">
        <v>1208</v>
      </c>
      <c r="D2783" s="9"/>
      <c r="E2783" s="9">
        <v>604</v>
      </c>
      <c r="F2783" s="10" t="s">
        <v>1066</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1.5" hidden="1" x14ac:dyDescent="0.25">
      <c r="A2784" s="12">
        <v>2767</v>
      </c>
      <c r="B2784" s="10" t="s">
        <v>1015</v>
      </c>
      <c r="C2784" s="11" t="s">
        <v>1208</v>
      </c>
      <c r="D2784" s="9"/>
      <c r="E2784" s="9">
        <v>604</v>
      </c>
      <c r="F2784" s="10" t="s">
        <v>1066</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1.5" hidden="1" x14ac:dyDescent="0.25">
      <c r="A2785" s="12">
        <v>2768</v>
      </c>
      <c r="B2785" s="10" t="s">
        <v>1015</v>
      </c>
      <c r="C2785" s="11" t="s">
        <v>1208</v>
      </c>
      <c r="D2785" s="9"/>
      <c r="E2785" s="9">
        <v>604</v>
      </c>
      <c r="F2785" s="10" t="s">
        <v>1066</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1.5" hidden="1" x14ac:dyDescent="0.25">
      <c r="A2786" s="12">
        <v>2769</v>
      </c>
      <c r="B2786" s="10" t="s">
        <v>1015</v>
      </c>
      <c r="C2786" s="11" t="s">
        <v>1208</v>
      </c>
      <c r="D2786" s="9"/>
      <c r="E2786" s="9">
        <v>604</v>
      </c>
      <c r="F2786" s="10" t="s">
        <v>1066</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1.5" hidden="1" x14ac:dyDescent="0.25">
      <c r="A2787" s="12">
        <v>2770</v>
      </c>
      <c r="B2787" s="10" t="s">
        <v>1015</v>
      </c>
      <c r="C2787" s="11" t="s">
        <v>1208</v>
      </c>
      <c r="D2787" s="9"/>
      <c r="E2787" s="9">
        <v>604</v>
      </c>
      <c r="F2787" s="10" t="s">
        <v>1066</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1.5" hidden="1" x14ac:dyDescent="0.25">
      <c r="A2788" s="12">
        <v>2771</v>
      </c>
      <c r="B2788" s="10" t="s">
        <v>1015</v>
      </c>
      <c r="C2788" s="11" t="s">
        <v>1208</v>
      </c>
      <c r="D2788" s="9"/>
      <c r="E2788" s="9">
        <v>604</v>
      </c>
      <c r="F2788" s="10" t="s">
        <v>1066</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1.5" hidden="1" x14ac:dyDescent="0.25">
      <c r="A2789" s="12">
        <v>2772</v>
      </c>
      <c r="B2789" s="10" t="s">
        <v>1015</v>
      </c>
      <c r="C2789" s="11" t="s">
        <v>1208</v>
      </c>
      <c r="D2789" s="9"/>
      <c r="E2789" s="9">
        <v>604</v>
      </c>
      <c r="F2789" s="10" t="s">
        <v>1066</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1.5" hidden="1" x14ac:dyDescent="0.25">
      <c r="A2790" s="12">
        <v>2773</v>
      </c>
      <c r="B2790" s="10" t="s">
        <v>1015</v>
      </c>
      <c r="C2790" s="11" t="s">
        <v>1208</v>
      </c>
      <c r="D2790" s="9"/>
      <c r="E2790" s="9">
        <v>604</v>
      </c>
      <c r="F2790" s="10" t="s">
        <v>1066</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1.5" hidden="1" x14ac:dyDescent="0.25">
      <c r="A2791" s="12">
        <v>2774</v>
      </c>
      <c r="B2791" s="10" t="s">
        <v>1015</v>
      </c>
      <c r="C2791" s="11" t="s">
        <v>1208</v>
      </c>
      <c r="D2791" s="9"/>
      <c r="E2791" s="9">
        <v>604</v>
      </c>
      <c r="F2791" s="10" t="s">
        <v>1066</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1.5" hidden="1" x14ac:dyDescent="0.25">
      <c r="A2792" s="12">
        <v>2775</v>
      </c>
      <c r="B2792" s="10" t="s">
        <v>1015</v>
      </c>
      <c r="C2792" s="11" t="s">
        <v>1208</v>
      </c>
      <c r="D2792" s="9"/>
      <c r="E2792" s="9">
        <v>604</v>
      </c>
      <c r="F2792" s="10" t="s">
        <v>1066</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1.5" hidden="1" x14ac:dyDescent="0.25">
      <c r="A2793" s="12">
        <v>2776</v>
      </c>
      <c r="B2793" s="10" t="s">
        <v>1015</v>
      </c>
      <c r="C2793" s="11" t="s">
        <v>1209</v>
      </c>
      <c r="D2793" s="9"/>
      <c r="E2793" s="9">
        <v>740</v>
      </c>
      <c r="F2793" s="10" t="s">
        <v>1066</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1.5" hidden="1" x14ac:dyDescent="0.25">
      <c r="A2794" s="12">
        <v>2777</v>
      </c>
      <c r="B2794" s="10" t="s">
        <v>1015</v>
      </c>
      <c r="C2794" s="11" t="s">
        <v>1209</v>
      </c>
      <c r="D2794" s="9"/>
      <c r="E2794" s="9">
        <v>740</v>
      </c>
      <c r="F2794" s="10" t="s">
        <v>1066</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1.5" hidden="1" x14ac:dyDescent="0.25">
      <c r="A2795" s="12">
        <v>2778</v>
      </c>
      <c r="B2795" s="10" t="s">
        <v>1015</v>
      </c>
      <c r="C2795" s="11" t="s">
        <v>1209</v>
      </c>
      <c r="D2795" s="9"/>
      <c r="E2795" s="9">
        <v>740</v>
      </c>
      <c r="F2795" s="10" t="s">
        <v>1066</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1.5" hidden="1" x14ac:dyDescent="0.25">
      <c r="A2796" s="12">
        <v>2779</v>
      </c>
      <c r="B2796" s="10" t="s">
        <v>1015</v>
      </c>
      <c r="C2796" s="11" t="s">
        <v>1209</v>
      </c>
      <c r="D2796" s="9"/>
      <c r="E2796" s="9">
        <v>740</v>
      </c>
      <c r="F2796" s="10" t="s">
        <v>1066</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1.5" hidden="1" x14ac:dyDescent="0.25">
      <c r="A2797" s="12">
        <v>2780</v>
      </c>
      <c r="B2797" s="10" t="s">
        <v>1015</v>
      </c>
      <c r="C2797" s="11" t="s">
        <v>1209</v>
      </c>
      <c r="D2797" s="9"/>
      <c r="E2797" s="9">
        <v>740</v>
      </c>
      <c r="F2797" s="10" t="s">
        <v>1066</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1.5" hidden="1" x14ac:dyDescent="0.25">
      <c r="A2798" s="12">
        <v>2781</v>
      </c>
      <c r="B2798" s="10" t="s">
        <v>1015</v>
      </c>
      <c r="C2798" s="11" t="s">
        <v>1209</v>
      </c>
      <c r="D2798" s="9"/>
      <c r="E2798" s="9">
        <v>740</v>
      </c>
      <c r="F2798" s="10" t="s">
        <v>1066</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1.5" hidden="1" x14ac:dyDescent="0.25">
      <c r="A2799" s="12">
        <v>2782</v>
      </c>
      <c r="B2799" s="10" t="s">
        <v>1015</v>
      </c>
      <c r="C2799" s="11" t="s">
        <v>1209</v>
      </c>
      <c r="D2799" s="9"/>
      <c r="E2799" s="9">
        <v>740</v>
      </c>
      <c r="F2799" s="10" t="s">
        <v>1066</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1.5" hidden="1" x14ac:dyDescent="0.25">
      <c r="A2800" s="12">
        <v>2783</v>
      </c>
      <c r="B2800" s="10" t="s">
        <v>1015</v>
      </c>
      <c r="C2800" s="11" t="s">
        <v>1209</v>
      </c>
      <c r="D2800" s="9"/>
      <c r="E2800" s="9">
        <v>740</v>
      </c>
      <c r="F2800" s="10" t="s">
        <v>1066</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1.5" hidden="1" x14ac:dyDescent="0.25">
      <c r="A2801" s="12">
        <v>2784</v>
      </c>
      <c r="B2801" s="10" t="s">
        <v>1015</v>
      </c>
      <c r="C2801" s="11" t="s">
        <v>1209</v>
      </c>
      <c r="D2801" s="9"/>
      <c r="E2801" s="9">
        <v>740</v>
      </c>
      <c r="F2801" s="10" t="s">
        <v>1066</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1.5" hidden="1" x14ac:dyDescent="0.25">
      <c r="A2802" s="12">
        <v>2785</v>
      </c>
      <c r="B2802" s="10" t="s">
        <v>1015</v>
      </c>
      <c r="C2802" s="11" t="s">
        <v>1209</v>
      </c>
      <c r="D2802" s="9"/>
      <c r="E2802" s="9">
        <v>740</v>
      </c>
      <c r="F2802" s="10" t="s">
        <v>1066</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1.5" hidden="1" x14ac:dyDescent="0.25">
      <c r="A2803" s="12">
        <v>2786</v>
      </c>
      <c r="B2803" s="10" t="s">
        <v>1015</v>
      </c>
      <c r="C2803" s="11" t="s">
        <v>1209</v>
      </c>
      <c r="D2803" s="9"/>
      <c r="E2803" s="9">
        <v>740</v>
      </c>
      <c r="F2803" s="10" t="s">
        <v>1066</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1.5" hidden="1" x14ac:dyDescent="0.25">
      <c r="A2804" s="12">
        <v>2787</v>
      </c>
      <c r="B2804" s="10" t="s">
        <v>1015</v>
      </c>
      <c r="C2804" s="11" t="s">
        <v>1209</v>
      </c>
      <c r="D2804" s="9"/>
      <c r="E2804" s="9">
        <v>740</v>
      </c>
      <c r="F2804" s="10" t="s">
        <v>1066</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1.5" hidden="1" x14ac:dyDescent="0.25">
      <c r="A2805" s="12">
        <v>2788</v>
      </c>
      <c r="B2805" s="10" t="s">
        <v>1015</v>
      </c>
      <c r="C2805" s="11" t="s">
        <v>1209</v>
      </c>
      <c r="D2805" s="9"/>
      <c r="E2805" s="9">
        <v>740</v>
      </c>
      <c r="F2805" s="10" t="s">
        <v>1066</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1.5" hidden="1" x14ac:dyDescent="0.25">
      <c r="A2806" s="12">
        <v>2789</v>
      </c>
      <c r="B2806" s="10" t="s">
        <v>1015</v>
      </c>
      <c r="C2806" s="11" t="s">
        <v>1209</v>
      </c>
      <c r="D2806" s="9"/>
      <c r="E2806" s="9">
        <v>740</v>
      </c>
      <c r="F2806" s="10" t="s">
        <v>1066</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1.5" hidden="1" x14ac:dyDescent="0.25">
      <c r="A2807" s="12">
        <v>2790</v>
      </c>
      <c r="B2807" s="10" t="s">
        <v>1015</v>
      </c>
      <c r="C2807" s="11" t="s">
        <v>1209</v>
      </c>
      <c r="D2807" s="9"/>
      <c r="E2807" s="9">
        <v>740</v>
      </c>
      <c r="F2807" s="10" t="s">
        <v>1066</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1.5" hidden="1" x14ac:dyDescent="0.25">
      <c r="A2808" s="12">
        <v>2791</v>
      </c>
      <c r="B2808" s="10" t="s">
        <v>1015</v>
      </c>
      <c r="C2808" s="11" t="s">
        <v>1210</v>
      </c>
      <c r="D2808" s="9"/>
      <c r="E2808" s="9">
        <v>858</v>
      </c>
      <c r="F2808" s="10" t="s">
        <v>1066</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1.5" hidden="1" x14ac:dyDescent="0.25">
      <c r="A2809" s="12">
        <v>2792</v>
      </c>
      <c r="B2809" s="10" t="s">
        <v>1015</v>
      </c>
      <c r="C2809" s="11" t="s">
        <v>1210</v>
      </c>
      <c r="D2809" s="9"/>
      <c r="E2809" s="9">
        <v>858</v>
      </c>
      <c r="F2809" s="10" t="s">
        <v>1066</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1.5" hidden="1" x14ac:dyDescent="0.25">
      <c r="A2810" s="12">
        <v>2793</v>
      </c>
      <c r="B2810" s="10" t="s">
        <v>1015</v>
      </c>
      <c r="C2810" s="11" t="s">
        <v>1210</v>
      </c>
      <c r="D2810" s="9"/>
      <c r="E2810" s="9">
        <v>858</v>
      </c>
      <c r="F2810" s="10" t="s">
        <v>1066</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1.5" hidden="1" x14ac:dyDescent="0.25">
      <c r="A2811" s="12">
        <v>2794</v>
      </c>
      <c r="B2811" s="10" t="s">
        <v>1015</v>
      </c>
      <c r="C2811" s="11" t="s">
        <v>1210</v>
      </c>
      <c r="D2811" s="9"/>
      <c r="E2811" s="9">
        <v>858</v>
      </c>
      <c r="F2811" s="10" t="s">
        <v>1066</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1.5" hidden="1" x14ac:dyDescent="0.25">
      <c r="A2812" s="12">
        <v>2795</v>
      </c>
      <c r="B2812" s="10" t="s">
        <v>1015</v>
      </c>
      <c r="C2812" s="11" t="s">
        <v>1210</v>
      </c>
      <c r="D2812" s="9"/>
      <c r="E2812" s="9">
        <v>858</v>
      </c>
      <c r="F2812" s="10" t="s">
        <v>1066</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1.5" hidden="1" x14ac:dyDescent="0.25">
      <c r="A2813" s="12">
        <v>2796</v>
      </c>
      <c r="B2813" s="10" t="s">
        <v>1015</v>
      </c>
      <c r="C2813" s="11" t="s">
        <v>1210</v>
      </c>
      <c r="D2813" s="9"/>
      <c r="E2813" s="9">
        <v>858</v>
      </c>
      <c r="F2813" s="10" t="s">
        <v>1066</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1.5" hidden="1" x14ac:dyDescent="0.25">
      <c r="A2814" s="12">
        <v>2797</v>
      </c>
      <c r="B2814" s="10" t="s">
        <v>1015</v>
      </c>
      <c r="C2814" s="11" t="s">
        <v>1210</v>
      </c>
      <c r="D2814" s="9"/>
      <c r="E2814" s="9">
        <v>858</v>
      </c>
      <c r="F2814" s="10" t="s">
        <v>1066</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1.5" hidden="1" x14ac:dyDescent="0.25">
      <c r="A2815" s="12">
        <v>2798</v>
      </c>
      <c r="B2815" s="10" t="s">
        <v>1015</v>
      </c>
      <c r="C2815" s="11" t="s">
        <v>1210</v>
      </c>
      <c r="D2815" s="9"/>
      <c r="E2815" s="9">
        <v>858</v>
      </c>
      <c r="F2815" s="10" t="s">
        <v>1066</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1.5" hidden="1" x14ac:dyDescent="0.25">
      <c r="A2816" s="12">
        <v>2799</v>
      </c>
      <c r="B2816" s="10" t="s">
        <v>1015</v>
      </c>
      <c r="C2816" s="11" t="s">
        <v>1210</v>
      </c>
      <c r="D2816" s="9"/>
      <c r="E2816" s="9">
        <v>858</v>
      </c>
      <c r="F2816" s="10" t="s">
        <v>1066</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1.5" hidden="1" x14ac:dyDescent="0.25">
      <c r="A2817" s="12">
        <v>2800</v>
      </c>
      <c r="B2817" s="10" t="s">
        <v>1015</v>
      </c>
      <c r="C2817" s="11" t="s">
        <v>1210</v>
      </c>
      <c r="D2817" s="9"/>
      <c r="E2817" s="9">
        <v>858</v>
      </c>
      <c r="F2817" s="10" t="s">
        <v>1066</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1.5" hidden="1" x14ac:dyDescent="0.25">
      <c r="A2818" s="12">
        <v>2801</v>
      </c>
      <c r="B2818" s="10" t="s">
        <v>1015</v>
      </c>
      <c r="C2818" s="11" t="s">
        <v>1210</v>
      </c>
      <c r="D2818" s="9"/>
      <c r="E2818" s="9">
        <v>858</v>
      </c>
      <c r="F2818" s="10" t="s">
        <v>1066</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1.5" hidden="1" x14ac:dyDescent="0.25">
      <c r="A2819" s="12">
        <v>2802</v>
      </c>
      <c r="B2819" s="10" t="s">
        <v>1015</v>
      </c>
      <c r="C2819" s="11" t="s">
        <v>1210</v>
      </c>
      <c r="D2819" s="9"/>
      <c r="E2819" s="9">
        <v>858</v>
      </c>
      <c r="F2819" s="10" t="s">
        <v>1066</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1.5" hidden="1" x14ac:dyDescent="0.25">
      <c r="A2820" s="12">
        <v>2803</v>
      </c>
      <c r="B2820" s="10" t="s">
        <v>1015</v>
      </c>
      <c r="C2820" s="11" t="s">
        <v>1210</v>
      </c>
      <c r="D2820" s="9"/>
      <c r="E2820" s="9">
        <v>858</v>
      </c>
      <c r="F2820" s="10" t="s">
        <v>1066</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1.5" hidden="1" x14ac:dyDescent="0.25">
      <c r="A2821" s="12">
        <v>2804</v>
      </c>
      <c r="B2821" s="10" t="s">
        <v>1015</v>
      </c>
      <c r="C2821" s="11" t="s">
        <v>1210</v>
      </c>
      <c r="D2821" s="9"/>
      <c r="E2821" s="9">
        <v>858</v>
      </c>
      <c r="F2821" s="10" t="s">
        <v>1066</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1.5" hidden="1" x14ac:dyDescent="0.25">
      <c r="A2822" s="12">
        <v>2805</v>
      </c>
      <c r="B2822" s="10" t="s">
        <v>1015</v>
      </c>
      <c r="C2822" s="11" t="s">
        <v>1210</v>
      </c>
      <c r="D2822" s="9"/>
      <c r="E2822" s="9">
        <v>858</v>
      </c>
      <c r="F2822" s="10" t="s">
        <v>1066</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1.5" hidden="1" x14ac:dyDescent="0.25">
      <c r="A2823" s="12">
        <v>2806</v>
      </c>
      <c r="B2823" s="10" t="s">
        <v>1015</v>
      </c>
      <c r="C2823" s="11" t="s">
        <v>1211</v>
      </c>
      <c r="D2823" s="9"/>
      <c r="E2823" s="9">
        <v>862</v>
      </c>
      <c r="F2823" s="10" t="s">
        <v>1066</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1.5" hidden="1" x14ac:dyDescent="0.25">
      <c r="A2824" s="12">
        <v>2807</v>
      </c>
      <c r="B2824" s="10" t="s">
        <v>1015</v>
      </c>
      <c r="C2824" s="11" t="s">
        <v>1211</v>
      </c>
      <c r="D2824" s="9"/>
      <c r="E2824" s="9">
        <v>862</v>
      </c>
      <c r="F2824" s="10" t="s">
        <v>1066</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1.5" hidden="1" x14ac:dyDescent="0.25">
      <c r="A2825" s="12">
        <v>2808</v>
      </c>
      <c r="B2825" s="10" t="s">
        <v>1015</v>
      </c>
      <c r="C2825" s="11" t="s">
        <v>1211</v>
      </c>
      <c r="D2825" s="9"/>
      <c r="E2825" s="9">
        <v>862</v>
      </c>
      <c r="F2825" s="10" t="s">
        <v>1066</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1.5" hidden="1" x14ac:dyDescent="0.25">
      <c r="A2826" s="12">
        <v>2809</v>
      </c>
      <c r="B2826" s="10" t="s">
        <v>1015</v>
      </c>
      <c r="C2826" s="11" t="s">
        <v>1211</v>
      </c>
      <c r="D2826" s="9"/>
      <c r="E2826" s="9">
        <v>862</v>
      </c>
      <c r="F2826" s="10" t="s">
        <v>1066</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1.5" hidden="1" x14ac:dyDescent="0.25">
      <c r="A2827" s="12">
        <v>2810</v>
      </c>
      <c r="B2827" s="10" t="s">
        <v>1015</v>
      </c>
      <c r="C2827" s="11" t="s">
        <v>1211</v>
      </c>
      <c r="D2827" s="9"/>
      <c r="E2827" s="9">
        <v>862</v>
      </c>
      <c r="F2827" s="10" t="s">
        <v>1066</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1.5" hidden="1" x14ac:dyDescent="0.25">
      <c r="A2828" s="12">
        <v>2811</v>
      </c>
      <c r="B2828" s="10" t="s">
        <v>1015</v>
      </c>
      <c r="C2828" s="11" t="s">
        <v>1211</v>
      </c>
      <c r="D2828" s="9"/>
      <c r="E2828" s="9">
        <v>862</v>
      </c>
      <c r="F2828" s="10" t="s">
        <v>1066</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1.5" hidden="1" x14ac:dyDescent="0.25">
      <c r="A2829" s="12">
        <v>2812</v>
      </c>
      <c r="B2829" s="10" t="s">
        <v>1015</v>
      </c>
      <c r="C2829" s="11" t="s">
        <v>1211</v>
      </c>
      <c r="D2829" s="9"/>
      <c r="E2829" s="9">
        <v>862</v>
      </c>
      <c r="F2829" s="10" t="s">
        <v>1066</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1.5" hidden="1" x14ac:dyDescent="0.25">
      <c r="A2830" s="12">
        <v>2813</v>
      </c>
      <c r="B2830" s="10" t="s">
        <v>1015</v>
      </c>
      <c r="C2830" s="11" t="s">
        <v>1211</v>
      </c>
      <c r="D2830" s="9"/>
      <c r="E2830" s="9">
        <v>862</v>
      </c>
      <c r="F2830" s="10" t="s">
        <v>1066</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1.5" hidden="1" x14ac:dyDescent="0.25">
      <c r="A2831" s="12">
        <v>2814</v>
      </c>
      <c r="B2831" s="10" t="s">
        <v>1015</v>
      </c>
      <c r="C2831" s="11" t="s">
        <v>1211</v>
      </c>
      <c r="D2831" s="9"/>
      <c r="E2831" s="9">
        <v>862</v>
      </c>
      <c r="F2831" s="10" t="s">
        <v>1066</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1.5" hidden="1" x14ac:dyDescent="0.25">
      <c r="A2832" s="12">
        <v>2815</v>
      </c>
      <c r="B2832" s="10" t="s">
        <v>1015</v>
      </c>
      <c r="C2832" s="11" t="s">
        <v>1211</v>
      </c>
      <c r="D2832" s="9"/>
      <c r="E2832" s="9">
        <v>862</v>
      </c>
      <c r="F2832" s="10" t="s">
        <v>1066</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1.5" hidden="1" x14ac:dyDescent="0.25">
      <c r="A2833" s="12">
        <v>2816</v>
      </c>
      <c r="B2833" s="10" t="s">
        <v>1015</v>
      </c>
      <c r="C2833" s="11" t="s">
        <v>1211</v>
      </c>
      <c r="D2833" s="9"/>
      <c r="E2833" s="9">
        <v>862</v>
      </c>
      <c r="F2833" s="10" t="s">
        <v>1066</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1.5" hidden="1" x14ac:dyDescent="0.25">
      <c r="A2834" s="12">
        <v>2817</v>
      </c>
      <c r="B2834" s="10" t="s">
        <v>1015</v>
      </c>
      <c r="C2834" s="11" t="s">
        <v>1211</v>
      </c>
      <c r="D2834" s="9"/>
      <c r="E2834" s="9">
        <v>862</v>
      </c>
      <c r="F2834" s="10" t="s">
        <v>1066</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1.5" hidden="1" x14ac:dyDescent="0.25">
      <c r="A2835" s="12">
        <v>2818</v>
      </c>
      <c r="B2835" s="10" t="s">
        <v>1015</v>
      </c>
      <c r="C2835" s="11" t="s">
        <v>1211</v>
      </c>
      <c r="D2835" s="9"/>
      <c r="E2835" s="9">
        <v>862</v>
      </c>
      <c r="F2835" s="10" t="s">
        <v>1066</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1.5" hidden="1" x14ac:dyDescent="0.25">
      <c r="A2836" s="12">
        <v>2819</v>
      </c>
      <c r="B2836" s="10" t="s">
        <v>1015</v>
      </c>
      <c r="C2836" s="11" t="s">
        <v>1211</v>
      </c>
      <c r="D2836" s="9"/>
      <c r="E2836" s="9">
        <v>862</v>
      </c>
      <c r="F2836" s="10" t="s">
        <v>1066</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1.5" hidden="1" x14ac:dyDescent="0.25">
      <c r="A2837" s="12">
        <v>2820</v>
      </c>
      <c r="B2837" s="10" t="s">
        <v>1015</v>
      </c>
      <c r="C2837" s="11" t="s">
        <v>1211</v>
      </c>
      <c r="D2837" s="9"/>
      <c r="E2837" s="9">
        <v>862</v>
      </c>
      <c r="F2837" s="10" t="s">
        <v>1066</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1.5" hidden="1" x14ac:dyDescent="0.25">
      <c r="A2838" s="28">
        <v>2821</v>
      </c>
      <c r="B2838" s="26" t="s">
        <v>1015</v>
      </c>
      <c r="C2838" s="27" t="s">
        <v>1212</v>
      </c>
      <c r="D2838" s="25"/>
      <c r="E2838" s="25">
        <v>927</v>
      </c>
      <c r="F2838" s="26" t="s">
        <v>1063</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1.5" hidden="1" x14ac:dyDescent="0.25">
      <c r="A2839" s="28">
        <v>2822</v>
      </c>
      <c r="B2839" s="26" t="s">
        <v>1015</v>
      </c>
      <c r="C2839" s="27" t="s">
        <v>1212</v>
      </c>
      <c r="D2839" s="25"/>
      <c r="E2839" s="25">
        <v>927</v>
      </c>
      <c r="F2839" s="26" t="s">
        <v>1063</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1.5" hidden="1" x14ac:dyDescent="0.25">
      <c r="A2840" s="28">
        <v>2823</v>
      </c>
      <c r="B2840" s="26" t="s">
        <v>1015</v>
      </c>
      <c r="C2840" s="27" t="s">
        <v>1212</v>
      </c>
      <c r="D2840" s="25"/>
      <c r="E2840" s="25">
        <v>927</v>
      </c>
      <c r="F2840" s="26" t="s">
        <v>1063</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1.5" hidden="1" x14ac:dyDescent="0.25">
      <c r="A2841" s="28">
        <v>2824</v>
      </c>
      <c r="B2841" s="26" t="s">
        <v>1015</v>
      </c>
      <c r="C2841" s="27" t="s">
        <v>1212</v>
      </c>
      <c r="D2841" s="25"/>
      <c r="E2841" s="25">
        <v>927</v>
      </c>
      <c r="F2841" s="26" t="s">
        <v>1063</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1.5" hidden="1" x14ac:dyDescent="0.25">
      <c r="A2842" s="28">
        <v>2825</v>
      </c>
      <c r="B2842" s="26" t="s">
        <v>1015</v>
      </c>
      <c r="C2842" s="27" t="s">
        <v>1212</v>
      </c>
      <c r="D2842" s="25"/>
      <c r="E2842" s="25">
        <v>927</v>
      </c>
      <c r="F2842" s="26" t="s">
        <v>1063</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1.5" hidden="1" x14ac:dyDescent="0.25">
      <c r="A2843" s="28">
        <v>2826</v>
      </c>
      <c r="B2843" s="26" t="s">
        <v>1015</v>
      </c>
      <c r="C2843" s="27" t="s">
        <v>1212</v>
      </c>
      <c r="D2843" s="25"/>
      <c r="E2843" s="25">
        <v>927</v>
      </c>
      <c r="F2843" s="26" t="s">
        <v>1063</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1.5" hidden="1" x14ac:dyDescent="0.25">
      <c r="A2844" s="28">
        <v>2827</v>
      </c>
      <c r="B2844" s="26" t="s">
        <v>1015</v>
      </c>
      <c r="C2844" s="27" t="s">
        <v>1212</v>
      </c>
      <c r="D2844" s="25"/>
      <c r="E2844" s="25">
        <v>927</v>
      </c>
      <c r="F2844" s="26" t="s">
        <v>1063</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1.5" hidden="1" x14ac:dyDescent="0.25">
      <c r="A2845" s="28">
        <v>2828</v>
      </c>
      <c r="B2845" s="26" t="s">
        <v>1015</v>
      </c>
      <c r="C2845" s="27" t="s">
        <v>1212</v>
      </c>
      <c r="D2845" s="25"/>
      <c r="E2845" s="25">
        <v>927</v>
      </c>
      <c r="F2845" s="26" t="s">
        <v>1063</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1.5" hidden="1" x14ac:dyDescent="0.25">
      <c r="A2846" s="28">
        <v>2829</v>
      </c>
      <c r="B2846" s="26" t="s">
        <v>1015</v>
      </c>
      <c r="C2846" s="27" t="s">
        <v>1212</v>
      </c>
      <c r="D2846" s="25"/>
      <c r="E2846" s="25">
        <v>927</v>
      </c>
      <c r="F2846" s="26" t="s">
        <v>1063</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1.5" hidden="1" x14ac:dyDescent="0.25">
      <c r="A2847" s="28">
        <v>2830</v>
      </c>
      <c r="B2847" s="26" t="s">
        <v>1015</v>
      </c>
      <c r="C2847" s="27" t="s">
        <v>1212</v>
      </c>
      <c r="D2847" s="25"/>
      <c r="E2847" s="25">
        <v>927</v>
      </c>
      <c r="F2847" s="26" t="s">
        <v>1063</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1.5" hidden="1" x14ac:dyDescent="0.25">
      <c r="A2848" s="28">
        <v>2831</v>
      </c>
      <c r="B2848" s="26" t="s">
        <v>1015</v>
      </c>
      <c r="C2848" s="27" t="s">
        <v>1212</v>
      </c>
      <c r="D2848" s="25"/>
      <c r="E2848" s="25">
        <v>927</v>
      </c>
      <c r="F2848" s="26" t="s">
        <v>1063</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1.5" hidden="1" x14ac:dyDescent="0.25">
      <c r="A2849" s="28">
        <v>2832</v>
      </c>
      <c r="B2849" s="26" t="s">
        <v>1015</v>
      </c>
      <c r="C2849" s="27" t="s">
        <v>1212</v>
      </c>
      <c r="D2849" s="25"/>
      <c r="E2849" s="25">
        <v>927</v>
      </c>
      <c r="F2849" s="26" t="s">
        <v>1063</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1.5" hidden="1" x14ac:dyDescent="0.25">
      <c r="A2850" s="28">
        <v>2833</v>
      </c>
      <c r="B2850" s="26" t="s">
        <v>1015</v>
      </c>
      <c r="C2850" s="27" t="s">
        <v>1212</v>
      </c>
      <c r="D2850" s="25"/>
      <c r="E2850" s="25">
        <v>927</v>
      </c>
      <c r="F2850" s="26" t="s">
        <v>1063</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1.5" hidden="1" x14ac:dyDescent="0.25">
      <c r="A2851" s="28">
        <v>2834</v>
      </c>
      <c r="B2851" s="26" t="s">
        <v>1015</v>
      </c>
      <c r="C2851" s="27" t="s">
        <v>1212</v>
      </c>
      <c r="D2851" s="25"/>
      <c r="E2851" s="25">
        <v>927</v>
      </c>
      <c r="F2851" s="26" t="s">
        <v>1063</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1.5" hidden="1" x14ac:dyDescent="0.25">
      <c r="A2852" s="28">
        <v>2835</v>
      </c>
      <c r="B2852" s="26" t="s">
        <v>1015</v>
      </c>
      <c r="C2852" s="27" t="s">
        <v>1212</v>
      </c>
      <c r="D2852" s="25"/>
      <c r="E2852" s="25">
        <v>927</v>
      </c>
      <c r="F2852" s="26" t="s">
        <v>1063</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1.5" hidden="1" x14ac:dyDescent="0.25">
      <c r="A2853" s="12">
        <v>2836</v>
      </c>
      <c r="B2853" s="10" t="s">
        <v>1015</v>
      </c>
      <c r="C2853" s="30" t="s">
        <v>1213</v>
      </c>
      <c r="D2853" s="9">
        <v>15</v>
      </c>
      <c r="E2853" s="9">
        <v>36</v>
      </c>
      <c r="F2853" s="10" t="s">
        <v>1066</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1.5" hidden="1" x14ac:dyDescent="0.25">
      <c r="A2854" s="12">
        <v>2837</v>
      </c>
      <c r="B2854" s="10" t="s">
        <v>1015</v>
      </c>
      <c r="C2854" s="30" t="s">
        <v>1213</v>
      </c>
      <c r="D2854" s="9">
        <v>15</v>
      </c>
      <c r="E2854" s="9">
        <v>36</v>
      </c>
      <c r="F2854" s="10" t="s">
        <v>1066</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1.5" hidden="1" x14ac:dyDescent="0.25">
      <c r="A2855" s="12">
        <v>2838</v>
      </c>
      <c r="B2855" s="10" t="s">
        <v>1015</v>
      </c>
      <c r="C2855" s="30" t="s">
        <v>1213</v>
      </c>
      <c r="D2855" s="9">
        <v>15</v>
      </c>
      <c r="E2855" s="9">
        <v>36</v>
      </c>
      <c r="F2855" s="10" t="s">
        <v>1066</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1.5" hidden="1" x14ac:dyDescent="0.25">
      <c r="A2856" s="12">
        <v>2839</v>
      </c>
      <c r="B2856" s="10" t="s">
        <v>1015</v>
      </c>
      <c r="C2856" s="30" t="s">
        <v>1213</v>
      </c>
      <c r="D2856" s="9">
        <v>15</v>
      </c>
      <c r="E2856" s="9">
        <v>36</v>
      </c>
      <c r="F2856" s="10" t="s">
        <v>1066</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1.5" hidden="1" x14ac:dyDescent="0.25">
      <c r="A2857" s="12">
        <v>2840</v>
      </c>
      <c r="B2857" s="10" t="s">
        <v>1015</v>
      </c>
      <c r="C2857" s="30" t="s">
        <v>1213</v>
      </c>
      <c r="D2857" s="9">
        <v>15</v>
      </c>
      <c r="E2857" s="9">
        <v>36</v>
      </c>
      <c r="F2857" s="10" t="s">
        <v>1066</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1.5" hidden="1" x14ac:dyDescent="0.25">
      <c r="A2858" s="12">
        <v>2841</v>
      </c>
      <c r="B2858" s="10" t="s">
        <v>1015</v>
      </c>
      <c r="C2858" s="30" t="s">
        <v>1213</v>
      </c>
      <c r="D2858" s="9">
        <v>15</v>
      </c>
      <c r="E2858" s="9">
        <v>36</v>
      </c>
      <c r="F2858" s="10" t="s">
        <v>1066</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1.5" hidden="1" x14ac:dyDescent="0.25">
      <c r="A2859" s="12">
        <v>2842</v>
      </c>
      <c r="B2859" s="10" t="s">
        <v>1015</v>
      </c>
      <c r="C2859" s="30" t="s">
        <v>1213</v>
      </c>
      <c r="D2859" s="9">
        <v>15</v>
      </c>
      <c r="E2859" s="9">
        <v>36</v>
      </c>
      <c r="F2859" s="10" t="s">
        <v>1066</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1.5" hidden="1" x14ac:dyDescent="0.25">
      <c r="A2860" s="12">
        <v>2843</v>
      </c>
      <c r="B2860" s="10" t="s">
        <v>1015</v>
      </c>
      <c r="C2860" s="30" t="s">
        <v>1213</v>
      </c>
      <c r="D2860" s="9">
        <v>15</v>
      </c>
      <c r="E2860" s="9">
        <v>36</v>
      </c>
      <c r="F2860" s="10" t="s">
        <v>1066</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1.5" hidden="1" x14ac:dyDescent="0.25">
      <c r="A2861" s="12">
        <v>2844</v>
      </c>
      <c r="B2861" s="10" t="s">
        <v>1015</v>
      </c>
      <c r="C2861" s="30" t="s">
        <v>1213</v>
      </c>
      <c r="D2861" s="9">
        <v>15</v>
      </c>
      <c r="E2861" s="9">
        <v>36</v>
      </c>
      <c r="F2861" s="10" t="s">
        <v>1066</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1.5" hidden="1" x14ac:dyDescent="0.25">
      <c r="A2862" s="12">
        <v>2845</v>
      </c>
      <c r="B2862" s="10" t="s">
        <v>1015</v>
      </c>
      <c r="C2862" s="30" t="s">
        <v>1213</v>
      </c>
      <c r="D2862" s="9">
        <v>15</v>
      </c>
      <c r="E2862" s="9">
        <v>36</v>
      </c>
      <c r="F2862" s="10" t="s">
        <v>1066</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1.5" hidden="1" x14ac:dyDescent="0.25">
      <c r="A2863" s="12">
        <v>2846</v>
      </c>
      <c r="B2863" s="10" t="s">
        <v>1015</v>
      </c>
      <c r="C2863" s="30" t="s">
        <v>1213</v>
      </c>
      <c r="D2863" s="9">
        <v>15</v>
      </c>
      <c r="E2863" s="9">
        <v>36</v>
      </c>
      <c r="F2863" s="10" t="s">
        <v>1066</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1.5" hidden="1" x14ac:dyDescent="0.25">
      <c r="A2864" s="12">
        <v>2847</v>
      </c>
      <c r="B2864" s="10" t="s">
        <v>1015</v>
      </c>
      <c r="C2864" s="30" t="s">
        <v>1213</v>
      </c>
      <c r="D2864" s="9">
        <v>15</v>
      </c>
      <c r="E2864" s="9">
        <v>36</v>
      </c>
      <c r="F2864" s="10" t="s">
        <v>1066</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1.5" hidden="1" x14ac:dyDescent="0.25">
      <c r="A2865" s="12">
        <v>2848</v>
      </c>
      <c r="B2865" s="10" t="s">
        <v>1015</v>
      </c>
      <c r="C2865" s="30" t="s">
        <v>1213</v>
      </c>
      <c r="D2865" s="9">
        <v>15</v>
      </c>
      <c r="E2865" s="9">
        <v>36</v>
      </c>
      <c r="F2865" s="10" t="s">
        <v>1066</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1.5" hidden="1" x14ac:dyDescent="0.25">
      <c r="A2866" s="12">
        <v>2849</v>
      </c>
      <c r="B2866" s="10" t="s">
        <v>1015</v>
      </c>
      <c r="C2866" s="30" t="s">
        <v>1213</v>
      </c>
      <c r="D2866" s="9">
        <v>15</v>
      </c>
      <c r="E2866" s="9">
        <v>36</v>
      </c>
      <c r="F2866" s="10" t="s">
        <v>1066</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1.5" hidden="1" x14ac:dyDescent="0.25">
      <c r="A2867" s="12">
        <v>2850</v>
      </c>
      <c r="B2867" s="10" t="s">
        <v>1015</v>
      </c>
      <c r="C2867" s="30" t="s">
        <v>1213</v>
      </c>
      <c r="D2867" s="9">
        <v>15</v>
      </c>
      <c r="E2867" s="9">
        <v>36</v>
      </c>
      <c r="F2867" s="10" t="s">
        <v>1066</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1.5" hidden="1" x14ac:dyDescent="0.25">
      <c r="A2868" s="12">
        <v>2851</v>
      </c>
      <c r="B2868" s="10" t="s">
        <v>1015</v>
      </c>
      <c r="C2868" s="30" t="s">
        <v>1214</v>
      </c>
      <c r="D2868" s="9">
        <v>16</v>
      </c>
      <c r="E2868" s="9">
        <v>554</v>
      </c>
      <c r="F2868" s="10" t="s">
        <v>1066</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1.5" hidden="1" x14ac:dyDescent="0.25">
      <c r="A2869" s="12">
        <v>2852</v>
      </c>
      <c r="B2869" s="10" t="s">
        <v>1015</v>
      </c>
      <c r="C2869" s="30" t="s">
        <v>1214</v>
      </c>
      <c r="D2869" s="9">
        <v>16</v>
      </c>
      <c r="E2869" s="9">
        <v>554</v>
      </c>
      <c r="F2869" s="10" t="s">
        <v>1066</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1.5" hidden="1" x14ac:dyDescent="0.25">
      <c r="A2870" s="12">
        <v>2853</v>
      </c>
      <c r="B2870" s="10" t="s">
        <v>1015</v>
      </c>
      <c r="C2870" s="30" t="s">
        <v>1214</v>
      </c>
      <c r="D2870" s="9">
        <v>16</v>
      </c>
      <c r="E2870" s="9">
        <v>554</v>
      </c>
      <c r="F2870" s="10" t="s">
        <v>1066</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1.5" hidden="1" x14ac:dyDescent="0.25">
      <c r="A2871" s="12">
        <v>2854</v>
      </c>
      <c r="B2871" s="10" t="s">
        <v>1015</v>
      </c>
      <c r="C2871" s="30" t="s">
        <v>1214</v>
      </c>
      <c r="D2871" s="9">
        <v>16</v>
      </c>
      <c r="E2871" s="9">
        <v>554</v>
      </c>
      <c r="F2871" s="10" t="s">
        <v>1066</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1.5" hidden="1" x14ac:dyDescent="0.25">
      <c r="A2872" s="12">
        <v>2855</v>
      </c>
      <c r="B2872" s="10" t="s">
        <v>1015</v>
      </c>
      <c r="C2872" s="30" t="s">
        <v>1214</v>
      </c>
      <c r="D2872" s="9">
        <v>16</v>
      </c>
      <c r="E2872" s="9">
        <v>554</v>
      </c>
      <c r="F2872" s="10" t="s">
        <v>1066</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1.5" hidden="1" x14ac:dyDescent="0.25">
      <c r="A2873" s="12">
        <v>2856</v>
      </c>
      <c r="B2873" s="10" t="s">
        <v>1015</v>
      </c>
      <c r="C2873" s="30" t="s">
        <v>1214</v>
      </c>
      <c r="D2873" s="9">
        <v>16</v>
      </c>
      <c r="E2873" s="9">
        <v>554</v>
      </c>
      <c r="F2873" s="10" t="s">
        <v>1066</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1.5" hidden="1" x14ac:dyDescent="0.25">
      <c r="A2874" s="12">
        <v>2857</v>
      </c>
      <c r="B2874" s="10" t="s">
        <v>1015</v>
      </c>
      <c r="C2874" s="30" t="s">
        <v>1214</v>
      </c>
      <c r="D2874" s="9">
        <v>16</v>
      </c>
      <c r="E2874" s="9">
        <v>554</v>
      </c>
      <c r="F2874" s="10" t="s">
        <v>1066</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1.5" hidden="1" x14ac:dyDescent="0.25">
      <c r="A2875" s="12">
        <v>2858</v>
      </c>
      <c r="B2875" s="10" t="s">
        <v>1015</v>
      </c>
      <c r="C2875" s="30" t="s">
        <v>1214</v>
      </c>
      <c r="D2875" s="9">
        <v>16</v>
      </c>
      <c r="E2875" s="9">
        <v>554</v>
      </c>
      <c r="F2875" s="10" t="s">
        <v>1066</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1.5" hidden="1" x14ac:dyDescent="0.25">
      <c r="A2876" s="12">
        <v>2859</v>
      </c>
      <c r="B2876" s="10" t="s">
        <v>1015</v>
      </c>
      <c r="C2876" s="30" t="s">
        <v>1214</v>
      </c>
      <c r="D2876" s="9">
        <v>16</v>
      </c>
      <c r="E2876" s="9">
        <v>554</v>
      </c>
      <c r="F2876" s="10" t="s">
        <v>1066</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1.5" hidden="1" x14ac:dyDescent="0.25">
      <c r="A2877" s="12">
        <v>2860</v>
      </c>
      <c r="B2877" s="10" t="s">
        <v>1015</v>
      </c>
      <c r="C2877" s="30" t="s">
        <v>1214</v>
      </c>
      <c r="D2877" s="9">
        <v>16</v>
      </c>
      <c r="E2877" s="9">
        <v>554</v>
      </c>
      <c r="F2877" s="10" t="s">
        <v>1066</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1.5" hidden="1" x14ac:dyDescent="0.25">
      <c r="A2878" s="12">
        <v>2861</v>
      </c>
      <c r="B2878" s="10" t="s">
        <v>1015</v>
      </c>
      <c r="C2878" s="30" t="s">
        <v>1214</v>
      </c>
      <c r="D2878" s="9">
        <v>16</v>
      </c>
      <c r="E2878" s="9">
        <v>554</v>
      </c>
      <c r="F2878" s="10" t="s">
        <v>1066</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1.5" hidden="1" x14ac:dyDescent="0.25">
      <c r="A2879" s="12">
        <v>2862</v>
      </c>
      <c r="B2879" s="10" t="s">
        <v>1015</v>
      </c>
      <c r="C2879" s="30" t="s">
        <v>1214</v>
      </c>
      <c r="D2879" s="9">
        <v>16</v>
      </c>
      <c r="E2879" s="9">
        <v>554</v>
      </c>
      <c r="F2879" s="10" t="s">
        <v>1066</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1.5" hidden="1" x14ac:dyDescent="0.25">
      <c r="A2880" s="12">
        <v>2863</v>
      </c>
      <c r="B2880" s="10" t="s">
        <v>1015</v>
      </c>
      <c r="C2880" s="30" t="s">
        <v>1214</v>
      </c>
      <c r="D2880" s="9">
        <v>16</v>
      </c>
      <c r="E2880" s="9">
        <v>554</v>
      </c>
      <c r="F2880" s="10" t="s">
        <v>1066</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1.5" hidden="1" x14ac:dyDescent="0.25">
      <c r="A2881" s="12">
        <v>2864</v>
      </c>
      <c r="B2881" s="10" t="s">
        <v>1015</v>
      </c>
      <c r="C2881" s="30" t="s">
        <v>1214</v>
      </c>
      <c r="D2881" s="9">
        <v>16</v>
      </c>
      <c r="E2881" s="9">
        <v>554</v>
      </c>
      <c r="F2881" s="10" t="s">
        <v>1066</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1.5" hidden="1" x14ac:dyDescent="0.25">
      <c r="A2882" s="12">
        <v>2865</v>
      </c>
      <c r="B2882" s="10" t="s">
        <v>1015</v>
      </c>
      <c r="C2882" s="30" t="s">
        <v>1214</v>
      </c>
      <c r="D2882" s="9">
        <v>16</v>
      </c>
      <c r="E2882" s="9">
        <v>554</v>
      </c>
      <c r="F2882" s="10" t="s">
        <v>1066</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3" hidden="1" x14ac:dyDescent="0.25">
      <c r="A2883" s="28">
        <v>2866</v>
      </c>
      <c r="B2883" s="26" t="s">
        <v>1015</v>
      </c>
      <c r="C2883" s="27" t="s">
        <v>1215</v>
      </c>
      <c r="D2883" s="25"/>
      <c r="E2883" s="25">
        <v>1835</v>
      </c>
      <c r="F2883" s="26" t="s">
        <v>1063</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3" hidden="1" x14ac:dyDescent="0.25">
      <c r="A2884" s="28">
        <v>2867</v>
      </c>
      <c r="B2884" s="26" t="s">
        <v>1015</v>
      </c>
      <c r="C2884" s="27" t="s">
        <v>1215</v>
      </c>
      <c r="D2884" s="25"/>
      <c r="E2884" s="25">
        <v>1835</v>
      </c>
      <c r="F2884" s="26" t="s">
        <v>1063</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3" hidden="1" x14ac:dyDescent="0.25">
      <c r="A2885" s="28">
        <v>2868</v>
      </c>
      <c r="B2885" s="26" t="s">
        <v>1015</v>
      </c>
      <c r="C2885" s="27" t="s">
        <v>1215</v>
      </c>
      <c r="D2885" s="25"/>
      <c r="E2885" s="25">
        <v>1835</v>
      </c>
      <c r="F2885" s="26" t="s">
        <v>1063</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3" hidden="1" x14ac:dyDescent="0.25">
      <c r="A2886" s="28">
        <v>2869</v>
      </c>
      <c r="B2886" s="26" t="s">
        <v>1015</v>
      </c>
      <c r="C2886" s="27" t="s">
        <v>1215</v>
      </c>
      <c r="D2886" s="25"/>
      <c r="E2886" s="25">
        <v>1835</v>
      </c>
      <c r="F2886" s="26" t="s">
        <v>1063</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3" hidden="1" x14ac:dyDescent="0.25">
      <c r="A2887" s="28">
        <v>2870</v>
      </c>
      <c r="B2887" s="26" t="s">
        <v>1015</v>
      </c>
      <c r="C2887" s="27" t="s">
        <v>1215</v>
      </c>
      <c r="D2887" s="25"/>
      <c r="E2887" s="25">
        <v>1835</v>
      </c>
      <c r="F2887" s="26" t="s">
        <v>1063</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3" hidden="1" x14ac:dyDescent="0.25">
      <c r="A2888" s="28">
        <v>2871</v>
      </c>
      <c r="B2888" s="26" t="s">
        <v>1015</v>
      </c>
      <c r="C2888" s="27" t="s">
        <v>1215</v>
      </c>
      <c r="D2888" s="25"/>
      <c r="E2888" s="25">
        <v>1835</v>
      </c>
      <c r="F2888" s="26" t="s">
        <v>1063</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3" hidden="1" x14ac:dyDescent="0.25">
      <c r="A2889" s="28">
        <v>2872</v>
      </c>
      <c r="B2889" s="26" t="s">
        <v>1015</v>
      </c>
      <c r="C2889" s="27" t="s">
        <v>1215</v>
      </c>
      <c r="D2889" s="25"/>
      <c r="E2889" s="25">
        <v>1835</v>
      </c>
      <c r="F2889" s="26" t="s">
        <v>1063</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3" hidden="1" x14ac:dyDescent="0.25">
      <c r="A2890" s="28">
        <v>2873</v>
      </c>
      <c r="B2890" s="26" t="s">
        <v>1015</v>
      </c>
      <c r="C2890" s="27" t="s">
        <v>1215</v>
      </c>
      <c r="D2890" s="25"/>
      <c r="E2890" s="25">
        <v>1835</v>
      </c>
      <c r="F2890" s="26" t="s">
        <v>1063</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3" hidden="1" x14ac:dyDescent="0.25">
      <c r="A2891" s="28">
        <v>2874</v>
      </c>
      <c r="B2891" s="26" t="s">
        <v>1015</v>
      </c>
      <c r="C2891" s="27" t="s">
        <v>1215</v>
      </c>
      <c r="D2891" s="25"/>
      <c r="E2891" s="25">
        <v>1835</v>
      </c>
      <c r="F2891" s="26" t="s">
        <v>1063</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3" hidden="1" x14ac:dyDescent="0.25">
      <c r="A2892" s="28">
        <v>2875</v>
      </c>
      <c r="B2892" s="26" t="s">
        <v>1015</v>
      </c>
      <c r="C2892" s="27" t="s">
        <v>1215</v>
      </c>
      <c r="D2892" s="25"/>
      <c r="E2892" s="25">
        <v>1835</v>
      </c>
      <c r="F2892" s="26" t="s">
        <v>1063</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3" hidden="1" x14ac:dyDescent="0.25">
      <c r="A2893" s="28">
        <v>2876</v>
      </c>
      <c r="B2893" s="26" t="s">
        <v>1015</v>
      </c>
      <c r="C2893" s="27" t="s">
        <v>1215</v>
      </c>
      <c r="D2893" s="25"/>
      <c r="E2893" s="25">
        <v>1835</v>
      </c>
      <c r="F2893" s="26" t="s">
        <v>1063</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3" hidden="1" x14ac:dyDescent="0.25">
      <c r="A2894" s="28">
        <v>2877</v>
      </c>
      <c r="B2894" s="26" t="s">
        <v>1015</v>
      </c>
      <c r="C2894" s="27" t="s">
        <v>1215</v>
      </c>
      <c r="D2894" s="25"/>
      <c r="E2894" s="25">
        <v>1835</v>
      </c>
      <c r="F2894" s="26" t="s">
        <v>1063</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3" hidden="1" x14ac:dyDescent="0.25">
      <c r="A2895" s="28">
        <v>2878</v>
      </c>
      <c r="B2895" s="26" t="s">
        <v>1015</v>
      </c>
      <c r="C2895" s="27" t="s">
        <v>1215</v>
      </c>
      <c r="D2895" s="25"/>
      <c r="E2895" s="25">
        <v>1835</v>
      </c>
      <c r="F2895" s="26" t="s">
        <v>1063</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3" hidden="1" x14ac:dyDescent="0.25">
      <c r="A2896" s="28">
        <v>2879</v>
      </c>
      <c r="B2896" s="26" t="s">
        <v>1015</v>
      </c>
      <c r="C2896" s="27" t="s">
        <v>1215</v>
      </c>
      <c r="D2896" s="25"/>
      <c r="E2896" s="25">
        <v>1835</v>
      </c>
      <c r="F2896" s="26" t="s">
        <v>1063</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3" hidden="1" x14ac:dyDescent="0.25">
      <c r="A2897" s="28">
        <v>2880</v>
      </c>
      <c r="B2897" s="26" t="s">
        <v>1015</v>
      </c>
      <c r="C2897" s="27" t="s">
        <v>1215</v>
      </c>
      <c r="D2897" s="25"/>
      <c r="E2897" s="25">
        <v>1835</v>
      </c>
      <c r="F2897" s="26" t="s">
        <v>1063</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1.5" hidden="1" x14ac:dyDescent="0.25">
      <c r="A2898" s="23">
        <v>2881</v>
      </c>
      <c r="B2898" s="21" t="s">
        <v>1015</v>
      </c>
      <c r="C2898" s="29" t="s">
        <v>1216</v>
      </c>
      <c r="D2898" s="20"/>
      <c r="E2898" s="20">
        <v>928</v>
      </c>
      <c r="F2898" s="21" t="s">
        <v>1065</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1.5" hidden="1" x14ac:dyDescent="0.25">
      <c r="A2899" s="23">
        <v>2882</v>
      </c>
      <c r="B2899" s="21" t="s">
        <v>1015</v>
      </c>
      <c r="C2899" s="29" t="s">
        <v>1216</v>
      </c>
      <c r="D2899" s="20"/>
      <c r="E2899" s="20">
        <v>928</v>
      </c>
      <c r="F2899" s="21" t="s">
        <v>1065</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1.5" hidden="1" x14ac:dyDescent="0.25">
      <c r="A2900" s="23">
        <v>2883</v>
      </c>
      <c r="B2900" s="21" t="s">
        <v>1015</v>
      </c>
      <c r="C2900" s="29" t="s">
        <v>1216</v>
      </c>
      <c r="D2900" s="20"/>
      <c r="E2900" s="20">
        <v>928</v>
      </c>
      <c r="F2900" s="21" t="s">
        <v>1065</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1.5" hidden="1" x14ac:dyDescent="0.25">
      <c r="A2901" s="23">
        <v>2884</v>
      </c>
      <c r="B2901" s="21" t="s">
        <v>1015</v>
      </c>
      <c r="C2901" s="29" t="s">
        <v>1216</v>
      </c>
      <c r="D2901" s="20"/>
      <c r="E2901" s="20">
        <v>928</v>
      </c>
      <c r="F2901" s="21" t="s">
        <v>1065</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1.5" hidden="1" x14ac:dyDescent="0.25">
      <c r="A2902" s="23">
        <v>2885</v>
      </c>
      <c r="B2902" s="21" t="s">
        <v>1015</v>
      </c>
      <c r="C2902" s="29" t="s">
        <v>1216</v>
      </c>
      <c r="D2902" s="20"/>
      <c r="E2902" s="20">
        <v>928</v>
      </c>
      <c r="F2902" s="21" t="s">
        <v>1065</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1.5" hidden="1" x14ac:dyDescent="0.25">
      <c r="A2903" s="23">
        <v>2886</v>
      </c>
      <c r="B2903" s="21" t="s">
        <v>1015</v>
      </c>
      <c r="C2903" s="29" t="s">
        <v>1216</v>
      </c>
      <c r="D2903" s="20"/>
      <c r="E2903" s="20">
        <v>928</v>
      </c>
      <c r="F2903" s="21" t="s">
        <v>1065</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1.5" hidden="1" x14ac:dyDescent="0.25">
      <c r="A2904" s="23">
        <v>2887</v>
      </c>
      <c r="B2904" s="21" t="s">
        <v>1015</v>
      </c>
      <c r="C2904" s="29" t="s">
        <v>1216</v>
      </c>
      <c r="D2904" s="20"/>
      <c r="E2904" s="20">
        <v>928</v>
      </c>
      <c r="F2904" s="21" t="s">
        <v>1065</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1.5" hidden="1" x14ac:dyDescent="0.25">
      <c r="A2905" s="23">
        <v>2888</v>
      </c>
      <c r="B2905" s="21" t="s">
        <v>1015</v>
      </c>
      <c r="C2905" s="29" t="s">
        <v>1216</v>
      </c>
      <c r="D2905" s="20"/>
      <c r="E2905" s="20">
        <v>928</v>
      </c>
      <c r="F2905" s="21" t="s">
        <v>1065</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1.5" hidden="1" x14ac:dyDescent="0.25">
      <c r="A2906" s="23">
        <v>2889</v>
      </c>
      <c r="B2906" s="21" t="s">
        <v>1015</v>
      </c>
      <c r="C2906" s="29" t="s">
        <v>1216</v>
      </c>
      <c r="D2906" s="20"/>
      <c r="E2906" s="20">
        <v>928</v>
      </c>
      <c r="F2906" s="21" t="s">
        <v>1065</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1.5" hidden="1" x14ac:dyDescent="0.25">
      <c r="A2907" s="23">
        <v>2890</v>
      </c>
      <c r="B2907" s="21" t="s">
        <v>1015</v>
      </c>
      <c r="C2907" s="29" t="s">
        <v>1216</v>
      </c>
      <c r="D2907" s="20"/>
      <c r="E2907" s="20">
        <v>928</v>
      </c>
      <c r="F2907" s="21" t="s">
        <v>1065</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1.5" hidden="1" x14ac:dyDescent="0.25">
      <c r="A2908" s="23">
        <v>2891</v>
      </c>
      <c r="B2908" s="21" t="s">
        <v>1015</v>
      </c>
      <c r="C2908" s="29" t="s">
        <v>1216</v>
      </c>
      <c r="D2908" s="20"/>
      <c r="E2908" s="20">
        <v>928</v>
      </c>
      <c r="F2908" s="21" t="s">
        <v>1065</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1.5" hidden="1" x14ac:dyDescent="0.25">
      <c r="A2909" s="23">
        <v>2892</v>
      </c>
      <c r="B2909" s="21" t="s">
        <v>1015</v>
      </c>
      <c r="C2909" s="29" t="s">
        <v>1216</v>
      </c>
      <c r="D2909" s="20"/>
      <c r="E2909" s="20">
        <v>928</v>
      </c>
      <c r="F2909" s="21" t="s">
        <v>1065</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1.5" hidden="1" x14ac:dyDescent="0.25">
      <c r="A2910" s="23">
        <v>2893</v>
      </c>
      <c r="B2910" s="21" t="s">
        <v>1015</v>
      </c>
      <c r="C2910" s="29" t="s">
        <v>1216</v>
      </c>
      <c r="D2910" s="20"/>
      <c r="E2910" s="20">
        <v>928</v>
      </c>
      <c r="F2910" s="21" t="s">
        <v>1065</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1.5" hidden="1" x14ac:dyDescent="0.25">
      <c r="A2911" s="23">
        <v>2894</v>
      </c>
      <c r="B2911" s="21" t="s">
        <v>1015</v>
      </c>
      <c r="C2911" s="29" t="s">
        <v>1216</v>
      </c>
      <c r="D2911" s="20"/>
      <c r="E2911" s="20">
        <v>928</v>
      </c>
      <c r="F2911" s="21" t="s">
        <v>1065</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1.5" hidden="1" x14ac:dyDescent="0.25">
      <c r="A2912" s="23">
        <v>2895</v>
      </c>
      <c r="B2912" s="21" t="s">
        <v>1015</v>
      </c>
      <c r="C2912" s="29" t="s">
        <v>1216</v>
      </c>
      <c r="D2912" s="20"/>
      <c r="E2912" s="20">
        <v>928</v>
      </c>
      <c r="F2912" s="21" t="s">
        <v>1065</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1.5" hidden="1" x14ac:dyDescent="0.25">
      <c r="A2913" s="12">
        <v>2896</v>
      </c>
      <c r="B2913" s="10" t="s">
        <v>1015</v>
      </c>
      <c r="C2913" s="11" t="s">
        <v>1217</v>
      </c>
      <c r="D2913" s="9"/>
      <c r="E2913" s="9">
        <v>242</v>
      </c>
      <c r="F2913" s="10" t="s">
        <v>1066</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1.5" hidden="1" x14ac:dyDescent="0.25">
      <c r="A2914" s="12">
        <v>2897</v>
      </c>
      <c r="B2914" s="10" t="s">
        <v>1015</v>
      </c>
      <c r="C2914" s="11" t="s">
        <v>1217</v>
      </c>
      <c r="D2914" s="9"/>
      <c r="E2914" s="9">
        <v>242</v>
      </c>
      <c r="F2914" s="10" t="s">
        <v>1066</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1.5" hidden="1" x14ac:dyDescent="0.25">
      <c r="A2915" s="12">
        <v>2898</v>
      </c>
      <c r="B2915" s="10" t="s">
        <v>1015</v>
      </c>
      <c r="C2915" s="11" t="s">
        <v>1217</v>
      </c>
      <c r="D2915" s="9"/>
      <c r="E2915" s="9">
        <v>242</v>
      </c>
      <c r="F2915" s="10" t="s">
        <v>1066</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1.5" hidden="1" x14ac:dyDescent="0.25">
      <c r="A2916" s="12">
        <v>2899</v>
      </c>
      <c r="B2916" s="10" t="s">
        <v>1015</v>
      </c>
      <c r="C2916" s="11" t="s">
        <v>1217</v>
      </c>
      <c r="D2916" s="9"/>
      <c r="E2916" s="9">
        <v>242</v>
      </c>
      <c r="F2916" s="10" t="s">
        <v>1066</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1.5" hidden="1" x14ac:dyDescent="0.25">
      <c r="A2917" s="12">
        <v>2900</v>
      </c>
      <c r="B2917" s="10" t="s">
        <v>1015</v>
      </c>
      <c r="C2917" s="11" t="s">
        <v>1217</v>
      </c>
      <c r="D2917" s="9"/>
      <c r="E2917" s="9">
        <v>242</v>
      </c>
      <c r="F2917" s="10" t="s">
        <v>1066</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1.5" hidden="1" x14ac:dyDescent="0.25">
      <c r="A2918" s="12">
        <v>2901</v>
      </c>
      <c r="B2918" s="10" t="s">
        <v>1015</v>
      </c>
      <c r="C2918" s="11" t="s">
        <v>1217</v>
      </c>
      <c r="D2918" s="9"/>
      <c r="E2918" s="9">
        <v>242</v>
      </c>
      <c r="F2918" s="10" t="s">
        <v>1066</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1.5" hidden="1" x14ac:dyDescent="0.25">
      <c r="A2919" s="12">
        <v>2902</v>
      </c>
      <c r="B2919" s="10" t="s">
        <v>1015</v>
      </c>
      <c r="C2919" s="11" t="s">
        <v>1217</v>
      </c>
      <c r="D2919" s="9"/>
      <c r="E2919" s="9">
        <v>242</v>
      </c>
      <c r="F2919" s="10" t="s">
        <v>1066</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1.5" hidden="1" x14ac:dyDescent="0.25">
      <c r="A2920" s="12">
        <v>2903</v>
      </c>
      <c r="B2920" s="10" t="s">
        <v>1015</v>
      </c>
      <c r="C2920" s="11" t="s">
        <v>1217</v>
      </c>
      <c r="D2920" s="9"/>
      <c r="E2920" s="9">
        <v>242</v>
      </c>
      <c r="F2920" s="10" t="s">
        <v>1066</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1.5" hidden="1" x14ac:dyDescent="0.25">
      <c r="A2921" s="12">
        <v>2904</v>
      </c>
      <c r="B2921" s="10" t="s">
        <v>1015</v>
      </c>
      <c r="C2921" s="11" t="s">
        <v>1217</v>
      </c>
      <c r="D2921" s="9"/>
      <c r="E2921" s="9">
        <v>242</v>
      </c>
      <c r="F2921" s="10" t="s">
        <v>1066</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1.5" hidden="1" x14ac:dyDescent="0.25">
      <c r="A2922" s="12">
        <v>2905</v>
      </c>
      <c r="B2922" s="10" t="s">
        <v>1015</v>
      </c>
      <c r="C2922" s="11" t="s">
        <v>1217</v>
      </c>
      <c r="D2922" s="9"/>
      <c r="E2922" s="9">
        <v>242</v>
      </c>
      <c r="F2922" s="10" t="s">
        <v>1066</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1.5" hidden="1" x14ac:dyDescent="0.25">
      <c r="A2923" s="12">
        <v>2906</v>
      </c>
      <c r="B2923" s="10" t="s">
        <v>1015</v>
      </c>
      <c r="C2923" s="11" t="s">
        <v>1217</v>
      </c>
      <c r="D2923" s="9"/>
      <c r="E2923" s="9">
        <v>242</v>
      </c>
      <c r="F2923" s="10" t="s">
        <v>1066</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1.5" hidden="1" x14ac:dyDescent="0.25">
      <c r="A2924" s="12">
        <v>2907</v>
      </c>
      <c r="B2924" s="10" t="s">
        <v>1015</v>
      </c>
      <c r="C2924" s="11" t="s">
        <v>1217</v>
      </c>
      <c r="D2924" s="9"/>
      <c r="E2924" s="9">
        <v>242</v>
      </c>
      <c r="F2924" s="10" t="s">
        <v>1066</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1.5" hidden="1" x14ac:dyDescent="0.25">
      <c r="A2925" s="12">
        <v>2908</v>
      </c>
      <c r="B2925" s="10" t="s">
        <v>1015</v>
      </c>
      <c r="C2925" s="11" t="s">
        <v>1217</v>
      </c>
      <c r="D2925" s="9"/>
      <c r="E2925" s="9">
        <v>242</v>
      </c>
      <c r="F2925" s="10" t="s">
        <v>1066</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1.5" hidden="1" x14ac:dyDescent="0.25">
      <c r="A2926" s="12">
        <v>2909</v>
      </c>
      <c r="B2926" s="10" t="s">
        <v>1015</v>
      </c>
      <c r="C2926" s="11" t="s">
        <v>1217</v>
      </c>
      <c r="D2926" s="9"/>
      <c r="E2926" s="9">
        <v>242</v>
      </c>
      <c r="F2926" s="10" t="s">
        <v>1066</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1.5" hidden="1" x14ac:dyDescent="0.25">
      <c r="A2927" s="12">
        <v>2910</v>
      </c>
      <c r="B2927" s="10" t="s">
        <v>1015</v>
      </c>
      <c r="C2927" s="11" t="s">
        <v>1217</v>
      </c>
      <c r="D2927" s="9"/>
      <c r="E2927" s="9">
        <v>242</v>
      </c>
      <c r="F2927" s="10" t="s">
        <v>1066</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1.5" hidden="1" x14ac:dyDescent="0.25">
      <c r="A2928" s="12">
        <v>2911</v>
      </c>
      <c r="B2928" s="10" t="s">
        <v>1015</v>
      </c>
      <c r="C2928" s="11" t="s">
        <v>1218</v>
      </c>
      <c r="D2928" s="9">
        <v>2</v>
      </c>
      <c r="E2928" s="9">
        <v>540</v>
      </c>
      <c r="F2928" s="10" t="s">
        <v>1066</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1.5" hidden="1" x14ac:dyDescent="0.25">
      <c r="A2929" s="12">
        <v>2912</v>
      </c>
      <c r="B2929" s="10" t="s">
        <v>1015</v>
      </c>
      <c r="C2929" s="11" t="s">
        <v>1218</v>
      </c>
      <c r="D2929" s="9">
        <v>2</v>
      </c>
      <c r="E2929" s="9">
        <v>540</v>
      </c>
      <c r="F2929" s="10" t="s">
        <v>1066</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1.5" hidden="1" x14ac:dyDescent="0.25">
      <c r="A2930" s="12">
        <v>2913</v>
      </c>
      <c r="B2930" s="10" t="s">
        <v>1015</v>
      </c>
      <c r="C2930" s="11" t="s">
        <v>1218</v>
      </c>
      <c r="D2930" s="9">
        <v>2</v>
      </c>
      <c r="E2930" s="9">
        <v>540</v>
      </c>
      <c r="F2930" s="10" t="s">
        <v>1066</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1.5" hidden="1" x14ac:dyDescent="0.25">
      <c r="A2931" s="12">
        <v>2914</v>
      </c>
      <c r="B2931" s="10" t="s">
        <v>1015</v>
      </c>
      <c r="C2931" s="11" t="s">
        <v>1218</v>
      </c>
      <c r="D2931" s="9">
        <v>2</v>
      </c>
      <c r="E2931" s="9">
        <v>540</v>
      </c>
      <c r="F2931" s="10" t="s">
        <v>1066</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1.5" hidden="1" x14ac:dyDescent="0.25">
      <c r="A2932" s="12">
        <v>2915</v>
      </c>
      <c r="B2932" s="10" t="s">
        <v>1015</v>
      </c>
      <c r="C2932" s="11" t="s">
        <v>1218</v>
      </c>
      <c r="D2932" s="9">
        <v>2</v>
      </c>
      <c r="E2932" s="9">
        <v>540</v>
      </c>
      <c r="F2932" s="10" t="s">
        <v>1066</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1.5" hidden="1" x14ac:dyDescent="0.25">
      <c r="A2933" s="12">
        <v>2916</v>
      </c>
      <c r="B2933" s="10" t="s">
        <v>1015</v>
      </c>
      <c r="C2933" s="11" t="s">
        <v>1218</v>
      </c>
      <c r="D2933" s="9">
        <v>2</v>
      </c>
      <c r="E2933" s="9">
        <v>540</v>
      </c>
      <c r="F2933" s="10" t="s">
        <v>1066</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1.5" hidden="1" x14ac:dyDescent="0.25">
      <c r="A2934" s="12">
        <v>2917</v>
      </c>
      <c r="B2934" s="10" t="s">
        <v>1015</v>
      </c>
      <c r="C2934" s="11" t="s">
        <v>1218</v>
      </c>
      <c r="D2934" s="9">
        <v>2</v>
      </c>
      <c r="E2934" s="9">
        <v>540</v>
      </c>
      <c r="F2934" s="10" t="s">
        <v>1066</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1.5" hidden="1" x14ac:dyDescent="0.25">
      <c r="A2935" s="12">
        <v>2918</v>
      </c>
      <c r="B2935" s="10" t="s">
        <v>1015</v>
      </c>
      <c r="C2935" s="11" t="s">
        <v>1218</v>
      </c>
      <c r="D2935" s="9">
        <v>2</v>
      </c>
      <c r="E2935" s="9">
        <v>540</v>
      </c>
      <c r="F2935" s="10" t="s">
        <v>1066</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1.5" hidden="1" x14ac:dyDescent="0.25">
      <c r="A2936" s="12">
        <v>2919</v>
      </c>
      <c r="B2936" s="10" t="s">
        <v>1015</v>
      </c>
      <c r="C2936" s="11" t="s">
        <v>1218</v>
      </c>
      <c r="D2936" s="9">
        <v>2</v>
      </c>
      <c r="E2936" s="9">
        <v>540</v>
      </c>
      <c r="F2936" s="10" t="s">
        <v>1066</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1.5" hidden="1" x14ac:dyDescent="0.25">
      <c r="A2937" s="12">
        <v>2920</v>
      </c>
      <c r="B2937" s="10" t="s">
        <v>1015</v>
      </c>
      <c r="C2937" s="11" t="s">
        <v>1218</v>
      </c>
      <c r="D2937" s="9">
        <v>2</v>
      </c>
      <c r="E2937" s="9">
        <v>540</v>
      </c>
      <c r="F2937" s="10" t="s">
        <v>1066</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1.5" hidden="1" x14ac:dyDescent="0.25">
      <c r="A2938" s="12">
        <v>2921</v>
      </c>
      <c r="B2938" s="10" t="s">
        <v>1015</v>
      </c>
      <c r="C2938" s="11" t="s">
        <v>1218</v>
      </c>
      <c r="D2938" s="9">
        <v>2</v>
      </c>
      <c r="E2938" s="9">
        <v>540</v>
      </c>
      <c r="F2938" s="10" t="s">
        <v>1066</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1.5" hidden="1" x14ac:dyDescent="0.25">
      <c r="A2939" s="12">
        <v>2922</v>
      </c>
      <c r="B2939" s="10" t="s">
        <v>1015</v>
      </c>
      <c r="C2939" s="11" t="s">
        <v>1218</v>
      </c>
      <c r="D2939" s="9">
        <v>2</v>
      </c>
      <c r="E2939" s="9">
        <v>540</v>
      </c>
      <c r="F2939" s="10" t="s">
        <v>1066</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1.5" hidden="1" x14ac:dyDescent="0.25">
      <c r="A2940" s="12">
        <v>2923</v>
      </c>
      <c r="B2940" s="10" t="s">
        <v>1015</v>
      </c>
      <c r="C2940" s="11" t="s">
        <v>1218</v>
      </c>
      <c r="D2940" s="9">
        <v>2</v>
      </c>
      <c r="E2940" s="9">
        <v>540</v>
      </c>
      <c r="F2940" s="10" t="s">
        <v>1066</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1.5" hidden="1" x14ac:dyDescent="0.25">
      <c r="A2941" s="12">
        <v>2924</v>
      </c>
      <c r="B2941" s="10" t="s">
        <v>1015</v>
      </c>
      <c r="C2941" s="11" t="s">
        <v>1218</v>
      </c>
      <c r="D2941" s="9">
        <v>2</v>
      </c>
      <c r="E2941" s="9">
        <v>540</v>
      </c>
      <c r="F2941" s="10" t="s">
        <v>1066</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1.5" hidden="1" x14ac:dyDescent="0.25">
      <c r="A2942" s="12">
        <v>2925</v>
      </c>
      <c r="B2942" s="10" t="s">
        <v>1015</v>
      </c>
      <c r="C2942" s="11" t="s">
        <v>1218</v>
      </c>
      <c r="D2942" s="9">
        <v>2</v>
      </c>
      <c r="E2942" s="9">
        <v>540</v>
      </c>
      <c r="F2942" s="10" t="s">
        <v>1066</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1.5" hidden="1" x14ac:dyDescent="0.25">
      <c r="A2943" s="12">
        <v>2926</v>
      </c>
      <c r="B2943" s="10" t="s">
        <v>1015</v>
      </c>
      <c r="C2943" s="11" t="s">
        <v>1219</v>
      </c>
      <c r="D2943" s="9"/>
      <c r="E2943" s="9">
        <v>598</v>
      </c>
      <c r="F2943" s="10" t="s">
        <v>1066</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1.5" hidden="1" x14ac:dyDescent="0.25">
      <c r="A2944" s="12">
        <v>2927</v>
      </c>
      <c r="B2944" s="10" t="s">
        <v>1015</v>
      </c>
      <c r="C2944" s="11" t="s">
        <v>1219</v>
      </c>
      <c r="D2944" s="9"/>
      <c r="E2944" s="9">
        <v>598</v>
      </c>
      <c r="F2944" s="10" t="s">
        <v>1066</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1.5" hidden="1" x14ac:dyDescent="0.25">
      <c r="A2945" s="12">
        <v>2928</v>
      </c>
      <c r="B2945" s="10" t="s">
        <v>1015</v>
      </c>
      <c r="C2945" s="11" t="s">
        <v>1219</v>
      </c>
      <c r="D2945" s="9"/>
      <c r="E2945" s="9">
        <v>598</v>
      </c>
      <c r="F2945" s="10" t="s">
        <v>1066</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1.5" hidden="1" x14ac:dyDescent="0.25">
      <c r="A2946" s="12">
        <v>2929</v>
      </c>
      <c r="B2946" s="10" t="s">
        <v>1015</v>
      </c>
      <c r="C2946" s="11" t="s">
        <v>1219</v>
      </c>
      <c r="D2946" s="9"/>
      <c r="E2946" s="9">
        <v>598</v>
      </c>
      <c r="F2946" s="10" t="s">
        <v>1066</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1.5" hidden="1" x14ac:dyDescent="0.25">
      <c r="A2947" s="12">
        <v>2930</v>
      </c>
      <c r="B2947" s="10" t="s">
        <v>1015</v>
      </c>
      <c r="C2947" s="11" t="s">
        <v>1219</v>
      </c>
      <c r="D2947" s="9"/>
      <c r="E2947" s="9">
        <v>598</v>
      </c>
      <c r="F2947" s="10" t="s">
        <v>1066</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1.5" hidden="1" x14ac:dyDescent="0.25">
      <c r="A2948" s="12">
        <v>2931</v>
      </c>
      <c r="B2948" s="10" t="s">
        <v>1015</v>
      </c>
      <c r="C2948" s="11" t="s">
        <v>1219</v>
      </c>
      <c r="D2948" s="9"/>
      <c r="E2948" s="9">
        <v>598</v>
      </c>
      <c r="F2948" s="10" t="s">
        <v>1066</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1.5" hidden="1" x14ac:dyDescent="0.25">
      <c r="A2949" s="12">
        <v>2932</v>
      </c>
      <c r="B2949" s="10" t="s">
        <v>1015</v>
      </c>
      <c r="C2949" s="11" t="s">
        <v>1219</v>
      </c>
      <c r="D2949" s="9"/>
      <c r="E2949" s="9">
        <v>598</v>
      </c>
      <c r="F2949" s="10" t="s">
        <v>1066</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1.5" hidden="1" x14ac:dyDescent="0.25">
      <c r="A2950" s="12">
        <v>2933</v>
      </c>
      <c r="B2950" s="10" t="s">
        <v>1015</v>
      </c>
      <c r="C2950" s="11" t="s">
        <v>1219</v>
      </c>
      <c r="D2950" s="9"/>
      <c r="E2950" s="9">
        <v>598</v>
      </c>
      <c r="F2950" s="10" t="s">
        <v>1066</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1.5" hidden="1" x14ac:dyDescent="0.25">
      <c r="A2951" s="12">
        <v>2934</v>
      </c>
      <c r="B2951" s="10" t="s">
        <v>1015</v>
      </c>
      <c r="C2951" s="11" t="s">
        <v>1219</v>
      </c>
      <c r="D2951" s="9"/>
      <c r="E2951" s="9">
        <v>598</v>
      </c>
      <c r="F2951" s="10" t="s">
        <v>1066</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1.5" hidden="1" x14ac:dyDescent="0.25">
      <c r="A2952" s="12">
        <v>2935</v>
      </c>
      <c r="B2952" s="10" t="s">
        <v>1015</v>
      </c>
      <c r="C2952" s="11" t="s">
        <v>1219</v>
      </c>
      <c r="D2952" s="9"/>
      <c r="E2952" s="9">
        <v>598</v>
      </c>
      <c r="F2952" s="10" t="s">
        <v>1066</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1.5" hidden="1" x14ac:dyDescent="0.25">
      <c r="A2953" s="12">
        <v>2936</v>
      </c>
      <c r="B2953" s="10" t="s">
        <v>1015</v>
      </c>
      <c r="C2953" s="11" t="s">
        <v>1219</v>
      </c>
      <c r="D2953" s="9"/>
      <c r="E2953" s="9">
        <v>598</v>
      </c>
      <c r="F2953" s="10" t="s">
        <v>1066</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1.5" hidden="1" x14ac:dyDescent="0.25">
      <c r="A2954" s="12">
        <v>2937</v>
      </c>
      <c r="B2954" s="10" t="s">
        <v>1015</v>
      </c>
      <c r="C2954" s="11" t="s">
        <v>1219</v>
      </c>
      <c r="D2954" s="9"/>
      <c r="E2954" s="9">
        <v>598</v>
      </c>
      <c r="F2954" s="10" t="s">
        <v>1066</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1.5" hidden="1" x14ac:dyDescent="0.25">
      <c r="A2955" s="12">
        <v>2938</v>
      </c>
      <c r="B2955" s="10" t="s">
        <v>1015</v>
      </c>
      <c r="C2955" s="11" t="s">
        <v>1219</v>
      </c>
      <c r="D2955" s="9"/>
      <c r="E2955" s="9">
        <v>598</v>
      </c>
      <c r="F2955" s="10" t="s">
        <v>1066</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1.5" hidden="1" x14ac:dyDescent="0.25">
      <c r="A2956" s="12">
        <v>2939</v>
      </c>
      <c r="B2956" s="10" t="s">
        <v>1015</v>
      </c>
      <c r="C2956" s="11" t="s">
        <v>1219</v>
      </c>
      <c r="D2956" s="9"/>
      <c r="E2956" s="9">
        <v>598</v>
      </c>
      <c r="F2956" s="10" t="s">
        <v>1066</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1.5" hidden="1" x14ac:dyDescent="0.25">
      <c r="A2957" s="12">
        <v>2940</v>
      </c>
      <c r="B2957" s="10" t="s">
        <v>1015</v>
      </c>
      <c r="C2957" s="11" t="s">
        <v>1219</v>
      </c>
      <c r="D2957" s="9"/>
      <c r="E2957" s="9">
        <v>598</v>
      </c>
      <c r="F2957" s="10" t="s">
        <v>1066</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1.5" hidden="1" x14ac:dyDescent="0.25">
      <c r="A2958" s="12">
        <v>2941</v>
      </c>
      <c r="B2958" s="10" t="s">
        <v>1015</v>
      </c>
      <c r="C2958" s="11" t="s">
        <v>1220</v>
      </c>
      <c r="D2958" s="9"/>
      <c r="E2958" s="9">
        <v>90</v>
      </c>
      <c r="F2958" s="10" t="s">
        <v>1066</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1.5" hidden="1" x14ac:dyDescent="0.25">
      <c r="A2959" s="12">
        <v>2942</v>
      </c>
      <c r="B2959" s="10" t="s">
        <v>1015</v>
      </c>
      <c r="C2959" s="11" t="s">
        <v>1220</v>
      </c>
      <c r="D2959" s="9"/>
      <c r="E2959" s="9">
        <v>90</v>
      </c>
      <c r="F2959" s="10" t="s">
        <v>1066</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1.5" hidden="1" x14ac:dyDescent="0.25">
      <c r="A2960" s="12">
        <v>2943</v>
      </c>
      <c r="B2960" s="10" t="s">
        <v>1015</v>
      </c>
      <c r="C2960" s="11" t="s">
        <v>1220</v>
      </c>
      <c r="D2960" s="9"/>
      <c r="E2960" s="9">
        <v>90</v>
      </c>
      <c r="F2960" s="10" t="s">
        <v>1066</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1.5" hidden="1" x14ac:dyDescent="0.25">
      <c r="A2961" s="12">
        <v>2944</v>
      </c>
      <c r="B2961" s="10" t="s">
        <v>1015</v>
      </c>
      <c r="C2961" s="11" t="s">
        <v>1220</v>
      </c>
      <c r="D2961" s="9"/>
      <c r="E2961" s="9">
        <v>90</v>
      </c>
      <c r="F2961" s="10" t="s">
        <v>1066</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1.5" hidden="1" x14ac:dyDescent="0.25">
      <c r="A2962" s="12">
        <v>2945</v>
      </c>
      <c r="B2962" s="10" t="s">
        <v>1015</v>
      </c>
      <c r="C2962" s="11" t="s">
        <v>1220</v>
      </c>
      <c r="D2962" s="9"/>
      <c r="E2962" s="9">
        <v>90</v>
      </c>
      <c r="F2962" s="10" t="s">
        <v>1066</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1.5" hidden="1" x14ac:dyDescent="0.25">
      <c r="A2963" s="12">
        <v>2946</v>
      </c>
      <c r="B2963" s="10" t="s">
        <v>1015</v>
      </c>
      <c r="C2963" s="11" t="s">
        <v>1220</v>
      </c>
      <c r="D2963" s="9"/>
      <c r="E2963" s="9">
        <v>90</v>
      </c>
      <c r="F2963" s="10" t="s">
        <v>1066</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1.5" hidden="1" x14ac:dyDescent="0.25">
      <c r="A2964" s="12">
        <v>2947</v>
      </c>
      <c r="B2964" s="10" t="s">
        <v>1015</v>
      </c>
      <c r="C2964" s="11" t="s">
        <v>1220</v>
      </c>
      <c r="D2964" s="9"/>
      <c r="E2964" s="9">
        <v>90</v>
      </c>
      <c r="F2964" s="10" t="s">
        <v>1066</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1.5" hidden="1" x14ac:dyDescent="0.25">
      <c r="A2965" s="12">
        <v>2948</v>
      </c>
      <c r="B2965" s="10" t="s">
        <v>1015</v>
      </c>
      <c r="C2965" s="11" t="s">
        <v>1220</v>
      </c>
      <c r="D2965" s="9"/>
      <c r="E2965" s="9">
        <v>90</v>
      </c>
      <c r="F2965" s="10" t="s">
        <v>1066</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1.5" hidden="1" x14ac:dyDescent="0.25">
      <c r="A2966" s="12">
        <v>2949</v>
      </c>
      <c r="B2966" s="10" t="s">
        <v>1015</v>
      </c>
      <c r="C2966" s="11" t="s">
        <v>1220</v>
      </c>
      <c r="D2966" s="9"/>
      <c r="E2966" s="9">
        <v>90</v>
      </c>
      <c r="F2966" s="10" t="s">
        <v>1066</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1.5" hidden="1" x14ac:dyDescent="0.25">
      <c r="A2967" s="12">
        <v>2950</v>
      </c>
      <c r="B2967" s="10" t="s">
        <v>1015</v>
      </c>
      <c r="C2967" s="11" t="s">
        <v>1220</v>
      </c>
      <c r="D2967" s="9"/>
      <c r="E2967" s="9">
        <v>90</v>
      </c>
      <c r="F2967" s="10" t="s">
        <v>1066</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1.5" hidden="1" x14ac:dyDescent="0.25">
      <c r="A2968" s="12">
        <v>2951</v>
      </c>
      <c r="B2968" s="10" t="s">
        <v>1015</v>
      </c>
      <c r="C2968" s="11" t="s">
        <v>1220</v>
      </c>
      <c r="D2968" s="9"/>
      <c r="E2968" s="9">
        <v>90</v>
      </c>
      <c r="F2968" s="10" t="s">
        <v>1066</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1.5" hidden="1" x14ac:dyDescent="0.25">
      <c r="A2969" s="12">
        <v>2952</v>
      </c>
      <c r="B2969" s="10" t="s">
        <v>1015</v>
      </c>
      <c r="C2969" s="11" t="s">
        <v>1220</v>
      </c>
      <c r="D2969" s="9"/>
      <c r="E2969" s="9">
        <v>90</v>
      </c>
      <c r="F2969" s="10" t="s">
        <v>1066</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1.5" hidden="1" x14ac:dyDescent="0.25">
      <c r="A2970" s="12">
        <v>2953</v>
      </c>
      <c r="B2970" s="10" t="s">
        <v>1015</v>
      </c>
      <c r="C2970" s="11" t="s">
        <v>1220</v>
      </c>
      <c r="D2970" s="9"/>
      <c r="E2970" s="9">
        <v>90</v>
      </c>
      <c r="F2970" s="10" t="s">
        <v>1066</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1.5" hidden="1" x14ac:dyDescent="0.25">
      <c r="A2971" s="12">
        <v>2954</v>
      </c>
      <c r="B2971" s="10" t="s">
        <v>1015</v>
      </c>
      <c r="C2971" s="11" t="s">
        <v>1220</v>
      </c>
      <c r="D2971" s="9"/>
      <c r="E2971" s="9">
        <v>90</v>
      </c>
      <c r="F2971" s="10" t="s">
        <v>1066</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1.5" hidden="1" x14ac:dyDescent="0.25">
      <c r="A2972" s="12">
        <v>2955</v>
      </c>
      <c r="B2972" s="10" t="s">
        <v>1015</v>
      </c>
      <c r="C2972" s="11" t="s">
        <v>1220</v>
      </c>
      <c r="D2972" s="9"/>
      <c r="E2972" s="9">
        <v>90</v>
      </c>
      <c r="F2972" s="10" t="s">
        <v>1066</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1.5" hidden="1" x14ac:dyDescent="0.25">
      <c r="A2973" s="12">
        <v>2956</v>
      </c>
      <c r="B2973" s="10" t="s">
        <v>1015</v>
      </c>
      <c r="C2973" s="11" t="s">
        <v>1221</v>
      </c>
      <c r="D2973" s="9"/>
      <c r="E2973" s="9">
        <v>548</v>
      </c>
      <c r="F2973" s="10" t="s">
        <v>1066</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1.5" hidden="1" x14ac:dyDescent="0.25">
      <c r="A2974" s="12">
        <v>2957</v>
      </c>
      <c r="B2974" s="10" t="s">
        <v>1015</v>
      </c>
      <c r="C2974" s="11" t="s">
        <v>1221</v>
      </c>
      <c r="D2974" s="9"/>
      <c r="E2974" s="9">
        <v>548</v>
      </c>
      <c r="F2974" s="10" t="s">
        <v>1066</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1.5" hidden="1" x14ac:dyDescent="0.25">
      <c r="A2975" s="12">
        <v>2958</v>
      </c>
      <c r="B2975" s="10" t="s">
        <v>1015</v>
      </c>
      <c r="C2975" s="11" t="s">
        <v>1221</v>
      </c>
      <c r="D2975" s="9"/>
      <c r="E2975" s="9">
        <v>548</v>
      </c>
      <c r="F2975" s="10" t="s">
        <v>1066</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1.5" hidden="1" x14ac:dyDescent="0.25">
      <c r="A2976" s="12">
        <v>2959</v>
      </c>
      <c r="B2976" s="10" t="s">
        <v>1015</v>
      </c>
      <c r="C2976" s="11" t="s">
        <v>1221</v>
      </c>
      <c r="D2976" s="9"/>
      <c r="E2976" s="9">
        <v>548</v>
      </c>
      <c r="F2976" s="10" t="s">
        <v>1066</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1.5" hidden="1" x14ac:dyDescent="0.25">
      <c r="A2977" s="12">
        <v>2960</v>
      </c>
      <c r="B2977" s="10" t="s">
        <v>1015</v>
      </c>
      <c r="C2977" s="11" t="s">
        <v>1221</v>
      </c>
      <c r="D2977" s="9"/>
      <c r="E2977" s="9">
        <v>548</v>
      </c>
      <c r="F2977" s="10" t="s">
        <v>1066</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1.5" hidden="1" x14ac:dyDescent="0.25">
      <c r="A2978" s="12">
        <v>2961</v>
      </c>
      <c r="B2978" s="10" t="s">
        <v>1015</v>
      </c>
      <c r="C2978" s="11" t="s">
        <v>1221</v>
      </c>
      <c r="D2978" s="9"/>
      <c r="E2978" s="9">
        <v>548</v>
      </c>
      <c r="F2978" s="10" t="s">
        <v>1066</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1.5" hidden="1" x14ac:dyDescent="0.25">
      <c r="A2979" s="12">
        <v>2962</v>
      </c>
      <c r="B2979" s="10" t="s">
        <v>1015</v>
      </c>
      <c r="C2979" s="11" t="s">
        <v>1221</v>
      </c>
      <c r="D2979" s="9"/>
      <c r="E2979" s="9">
        <v>548</v>
      </c>
      <c r="F2979" s="10" t="s">
        <v>1066</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1.5" hidden="1" x14ac:dyDescent="0.25">
      <c r="A2980" s="12">
        <v>2963</v>
      </c>
      <c r="B2980" s="10" t="s">
        <v>1015</v>
      </c>
      <c r="C2980" s="11" t="s">
        <v>1221</v>
      </c>
      <c r="D2980" s="9"/>
      <c r="E2980" s="9">
        <v>548</v>
      </c>
      <c r="F2980" s="10" t="s">
        <v>1066</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1.5" hidden="1" x14ac:dyDescent="0.25">
      <c r="A2981" s="12">
        <v>2964</v>
      </c>
      <c r="B2981" s="10" t="s">
        <v>1015</v>
      </c>
      <c r="C2981" s="11" t="s">
        <v>1221</v>
      </c>
      <c r="D2981" s="9"/>
      <c r="E2981" s="9">
        <v>548</v>
      </c>
      <c r="F2981" s="10" t="s">
        <v>1066</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1.5" hidden="1" x14ac:dyDescent="0.25">
      <c r="A2982" s="12">
        <v>2965</v>
      </c>
      <c r="B2982" s="10" t="s">
        <v>1015</v>
      </c>
      <c r="C2982" s="11" t="s">
        <v>1221</v>
      </c>
      <c r="D2982" s="9"/>
      <c r="E2982" s="9">
        <v>548</v>
      </c>
      <c r="F2982" s="10" t="s">
        <v>1066</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1.5" hidden="1" x14ac:dyDescent="0.25">
      <c r="A2983" s="12">
        <v>2966</v>
      </c>
      <c r="B2983" s="10" t="s">
        <v>1015</v>
      </c>
      <c r="C2983" s="11" t="s">
        <v>1221</v>
      </c>
      <c r="D2983" s="9"/>
      <c r="E2983" s="9">
        <v>548</v>
      </c>
      <c r="F2983" s="10" t="s">
        <v>1066</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1.5" hidden="1" x14ac:dyDescent="0.25">
      <c r="A2984" s="12">
        <v>2967</v>
      </c>
      <c r="B2984" s="10" t="s">
        <v>1015</v>
      </c>
      <c r="C2984" s="11" t="s">
        <v>1221</v>
      </c>
      <c r="D2984" s="9"/>
      <c r="E2984" s="9">
        <v>548</v>
      </c>
      <c r="F2984" s="10" t="s">
        <v>1066</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1.5" hidden="1" x14ac:dyDescent="0.25">
      <c r="A2985" s="12">
        <v>2968</v>
      </c>
      <c r="B2985" s="10" t="s">
        <v>1015</v>
      </c>
      <c r="C2985" s="11" t="s">
        <v>1221</v>
      </c>
      <c r="D2985" s="9"/>
      <c r="E2985" s="9">
        <v>548</v>
      </c>
      <c r="F2985" s="10" t="s">
        <v>1066</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1.5" hidden="1" x14ac:dyDescent="0.25">
      <c r="A2986" s="12">
        <v>2969</v>
      </c>
      <c r="B2986" s="10" t="s">
        <v>1015</v>
      </c>
      <c r="C2986" s="11" t="s">
        <v>1221</v>
      </c>
      <c r="D2986" s="9"/>
      <c r="E2986" s="9">
        <v>548</v>
      </c>
      <c r="F2986" s="10" t="s">
        <v>1066</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1.5" hidden="1" x14ac:dyDescent="0.25">
      <c r="A2987" s="12">
        <v>2970</v>
      </c>
      <c r="B2987" s="10" t="s">
        <v>1015</v>
      </c>
      <c r="C2987" s="11" t="s">
        <v>1221</v>
      </c>
      <c r="D2987" s="9"/>
      <c r="E2987" s="9">
        <v>548</v>
      </c>
      <c r="F2987" s="10" t="s">
        <v>1066</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1.5" hidden="1" x14ac:dyDescent="0.25">
      <c r="A2988" s="23">
        <v>2971</v>
      </c>
      <c r="B2988" s="21" t="s">
        <v>1015</v>
      </c>
      <c r="C2988" s="29" t="s">
        <v>1222</v>
      </c>
      <c r="D2988" s="20"/>
      <c r="E2988" s="20">
        <v>954</v>
      </c>
      <c r="F2988" s="21" t="s">
        <v>1065</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1.5" hidden="1" x14ac:dyDescent="0.25">
      <c r="A2989" s="23">
        <v>2972</v>
      </c>
      <c r="B2989" s="21" t="s">
        <v>1015</v>
      </c>
      <c r="C2989" s="29" t="s">
        <v>1222</v>
      </c>
      <c r="D2989" s="20"/>
      <c r="E2989" s="20">
        <v>954</v>
      </c>
      <c r="F2989" s="21" t="s">
        <v>1065</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1.5" hidden="1" x14ac:dyDescent="0.25">
      <c r="A2990" s="23">
        <v>2973</v>
      </c>
      <c r="B2990" s="21" t="s">
        <v>1015</v>
      </c>
      <c r="C2990" s="29" t="s">
        <v>1222</v>
      </c>
      <c r="D2990" s="20"/>
      <c r="E2990" s="20">
        <v>954</v>
      </c>
      <c r="F2990" s="21" t="s">
        <v>1065</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1.5" hidden="1" x14ac:dyDescent="0.25">
      <c r="A2991" s="23">
        <v>2974</v>
      </c>
      <c r="B2991" s="21" t="s">
        <v>1015</v>
      </c>
      <c r="C2991" s="29" t="s">
        <v>1222</v>
      </c>
      <c r="D2991" s="20"/>
      <c r="E2991" s="20">
        <v>954</v>
      </c>
      <c r="F2991" s="21" t="s">
        <v>1065</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1.5" hidden="1" x14ac:dyDescent="0.25">
      <c r="A2992" s="23">
        <v>2975</v>
      </c>
      <c r="B2992" s="21" t="s">
        <v>1015</v>
      </c>
      <c r="C2992" s="29" t="s">
        <v>1222</v>
      </c>
      <c r="D2992" s="20"/>
      <c r="E2992" s="20">
        <v>954</v>
      </c>
      <c r="F2992" s="21" t="s">
        <v>1065</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1.5" hidden="1" x14ac:dyDescent="0.25">
      <c r="A2993" s="23">
        <v>2976</v>
      </c>
      <c r="B2993" s="21" t="s">
        <v>1015</v>
      </c>
      <c r="C2993" s="29" t="s">
        <v>1222</v>
      </c>
      <c r="D2993" s="20"/>
      <c r="E2993" s="20">
        <v>954</v>
      </c>
      <c r="F2993" s="21" t="s">
        <v>1065</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1.5" hidden="1" x14ac:dyDescent="0.25">
      <c r="A2994" s="23">
        <v>2977</v>
      </c>
      <c r="B2994" s="21" t="s">
        <v>1015</v>
      </c>
      <c r="C2994" s="29" t="s">
        <v>1222</v>
      </c>
      <c r="D2994" s="20"/>
      <c r="E2994" s="20">
        <v>954</v>
      </c>
      <c r="F2994" s="21" t="s">
        <v>1065</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1.5" hidden="1" x14ac:dyDescent="0.25">
      <c r="A2995" s="23">
        <v>2978</v>
      </c>
      <c r="B2995" s="21" t="s">
        <v>1015</v>
      </c>
      <c r="C2995" s="29" t="s">
        <v>1222</v>
      </c>
      <c r="D2995" s="20"/>
      <c r="E2995" s="20">
        <v>954</v>
      </c>
      <c r="F2995" s="21" t="s">
        <v>1065</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1.5" hidden="1" x14ac:dyDescent="0.25">
      <c r="A2996" s="23">
        <v>2979</v>
      </c>
      <c r="B2996" s="21" t="s">
        <v>1015</v>
      </c>
      <c r="C2996" s="29" t="s">
        <v>1222</v>
      </c>
      <c r="D2996" s="20"/>
      <c r="E2996" s="20">
        <v>954</v>
      </c>
      <c r="F2996" s="21" t="s">
        <v>1065</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1.5" hidden="1" x14ac:dyDescent="0.25">
      <c r="A2997" s="23">
        <v>2980</v>
      </c>
      <c r="B2997" s="21" t="s">
        <v>1015</v>
      </c>
      <c r="C2997" s="29" t="s">
        <v>1222</v>
      </c>
      <c r="D2997" s="20"/>
      <c r="E2997" s="20">
        <v>954</v>
      </c>
      <c r="F2997" s="21" t="s">
        <v>1065</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1.5" hidden="1" x14ac:dyDescent="0.25">
      <c r="A2998" s="23">
        <v>2981</v>
      </c>
      <c r="B2998" s="21" t="s">
        <v>1015</v>
      </c>
      <c r="C2998" s="29" t="s">
        <v>1222</v>
      </c>
      <c r="D2998" s="20"/>
      <c r="E2998" s="20">
        <v>954</v>
      </c>
      <c r="F2998" s="21" t="s">
        <v>1065</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1.5" hidden="1" x14ac:dyDescent="0.25">
      <c r="A2999" s="23">
        <v>2982</v>
      </c>
      <c r="B2999" s="21" t="s">
        <v>1015</v>
      </c>
      <c r="C2999" s="29" t="s">
        <v>1222</v>
      </c>
      <c r="D2999" s="20"/>
      <c r="E2999" s="20">
        <v>954</v>
      </c>
      <c r="F2999" s="21" t="s">
        <v>1065</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1.5" hidden="1" x14ac:dyDescent="0.25">
      <c r="A3000" s="23">
        <v>2983</v>
      </c>
      <c r="B3000" s="21" t="s">
        <v>1015</v>
      </c>
      <c r="C3000" s="29" t="s">
        <v>1222</v>
      </c>
      <c r="D3000" s="20"/>
      <c r="E3000" s="20">
        <v>954</v>
      </c>
      <c r="F3000" s="21" t="s">
        <v>1065</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1.5" hidden="1" x14ac:dyDescent="0.25">
      <c r="A3001" s="23">
        <v>2984</v>
      </c>
      <c r="B3001" s="21" t="s">
        <v>1015</v>
      </c>
      <c r="C3001" s="29" t="s">
        <v>1222</v>
      </c>
      <c r="D3001" s="20"/>
      <c r="E3001" s="20">
        <v>954</v>
      </c>
      <c r="F3001" s="21" t="s">
        <v>1065</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1.5" hidden="1" x14ac:dyDescent="0.25">
      <c r="A3002" s="23">
        <v>2985</v>
      </c>
      <c r="B3002" s="21" t="s">
        <v>1015</v>
      </c>
      <c r="C3002" s="29" t="s">
        <v>1222</v>
      </c>
      <c r="D3002" s="20"/>
      <c r="E3002" s="20">
        <v>954</v>
      </c>
      <c r="F3002" s="21" t="s">
        <v>1065</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1.5" hidden="1" x14ac:dyDescent="0.25">
      <c r="A3003" s="12">
        <v>2986</v>
      </c>
      <c r="B3003" s="10" t="s">
        <v>1015</v>
      </c>
      <c r="C3003" s="11" t="s">
        <v>1223</v>
      </c>
      <c r="D3003" s="9">
        <v>14</v>
      </c>
      <c r="E3003" s="9">
        <v>316</v>
      </c>
      <c r="F3003" s="10" t="s">
        <v>1066</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1.5" hidden="1" x14ac:dyDescent="0.25">
      <c r="A3004" s="12">
        <v>2987</v>
      </c>
      <c r="B3004" s="10" t="s">
        <v>1015</v>
      </c>
      <c r="C3004" s="11" t="s">
        <v>1223</v>
      </c>
      <c r="D3004" s="9">
        <v>14</v>
      </c>
      <c r="E3004" s="9">
        <v>316</v>
      </c>
      <c r="F3004" s="10" t="s">
        <v>1066</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1.5" hidden="1" x14ac:dyDescent="0.25">
      <c r="A3005" s="12">
        <v>2988</v>
      </c>
      <c r="B3005" s="10" t="s">
        <v>1015</v>
      </c>
      <c r="C3005" s="11" t="s">
        <v>1223</v>
      </c>
      <c r="D3005" s="9">
        <v>14</v>
      </c>
      <c r="E3005" s="9">
        <v>316</v>
      </c>
      <c r="F3005" s="10" t="s">
        <v>1066</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1.5" hidden="1" x14ac:dyDescent="0.25">
      <c r="A3006" s="12">
        <v>2989</v>
      </c>
      <c r="B3006" s="10" t="s">
        <v>1015</v>
      </c>
      <c r="C3006" s="11" t="s">
        <v>1223</v>
      </c>
      <c r="D3006" s="9">
        <v>14</v>
      </c>
      <c r="E3006" s="9">
        <v>316</v>
      </c>
      <c r="F3006" s="10" t="s">
        <v>1066</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1.5" hidden="1" x14ac:dyDescent="0.25">
      <c r="A3007" s="12">
        <v>2990</v>
      </c>
      <c r="B3007" s="10" t="s">
        <v>1015</v>
      </c>
      <c r="C3007" s="11" t="s">
        <v>1223</v>
      </c>
      <c r="D3007" s="9">
        <v>14</v>
      </c>
      <c r="E3007" s="9">
        <v>316</v>
      </c>
      <c r="F3007" s="10" t="s">
        <v>1066</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1.5" hidden="1" x14ac:dyDescent="0.25">
      <c r="A3008" s="12">
        <v>2991</v>
      </c>
      <c r="B3008" s="10" t="s">
        <v>1015</v>
      </c>
      <c r="C3008" s="11" t="s">
        <v>1223</v>
      </c>
      <c r="D3008" s="9">
        <v>14</v>
      </c>
      <c r="E3008" s="9">
        <v>316</v>
      </c>
      <c r="F3008" s="10" t="s">
        <v>1066</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1.5" hidden="1" x14ac:dyDescent="0.25">
      <c r="A3009" s="12">
        <v>2992</v>
      </c>
      <c r="B3009" s="10" t="s">
        <v>1015</v>
      </c>
      <c r="C3009" s="11" t="s">
        <v>1223</v>
      </c>
      <c r="D3009" s="9">
        <v>14</v>
      </c>
      <c r="E3009" s="9">
        <v>316</v>
      </c>
      <c r="F3009" s="10" t="s">
        <v>1066</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1.5" hidden="1" x14ac:dyDescent="0.25">
      <c r="A3010" s="12">
        <v>2993</v>
      </c>
      <c r="B3010" s="10" t="s">
        <v>1015</v>
      </c>
      <c r="C3010" s="11" t="s">
        <v>1223</v>
      </c>
      <c r="D3010" s="9">
        <v>14</v>
      </c>
      <c r="E3010" s="9">
        <v>316</v>
      </c>
      <c r="F3010" s="10" t="s">
        <v>1066</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1.5" hidden="1" x14ac:dyDescent="0.25">
      <c r="A3011" s="12">
        <v>2994</v>
      </c>
      <c r="B3011" s="10" t="s">
        <v>1015</v>
      </c>
      <c r="C3011" s="11" t="s">
        <v>1223</v>
      </c>
      <c r="D3011" s="9">
        <v>14</v>
      </c>
      <c r="E3011" s="9">
        <v>316</v>
      </c>
      <c r="F3011" s="10" t="s">
        <v>1066</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1.5" hidden="1" x14ac:dyDescent="0.25">
      <c r="A3012" s="12">
        <v>2995</v>
      </c>
      <c r="B3012" s="10" t="s">
        <v>1015</v>
      </c>
      <c r="C3012" s="11" t="s">
        <v>1223</v>
      </c>
      <c r="D3012" s="9">
        <v>14</v>
      </c>
      <c r="E3012" s="9">
        <v>316</v>
      </c>
      <c r="F3012" s="10" t="s">
        <v>1066</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1.5" hidden="1" x14ac:dyDescent="0.25">
      <c r="A3013" s="12">
        <v>2996</v>
      </c>
      <c r="B3013" s="10" t="s">
        <v>1015</v>
      </c>
      <c r="C3013" s="11" t="s">
        <v>1223</v>
      </c>
      <c r="D3013" s="9">
        <v>14</v>
      </c>
      <c r="E3013" s="9">
        <v>316</v>
      </c>
      <c r="F3013" s="10" t="s">
        <v>1066</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1.5" hidden="1" x14ac:dyDescent="0.25">
      <c r="A3014" s="12">
        <v>2997</v>
      </c>
      <c r="B3014" s="10" t="s">
        <v>1015</v>
      </c>
      <c r="C3014" s="11" t="s">
        <v>1223</v>
      </c>
      <c r="D3014" s="9">
        <v>14</v>
      </c>
      <c r="E3014" s="9">
        <v>316</v>
      </c>
      <c r="F3014" s="10" t="s">
        <v>1066</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1.5" hidden="1" x14ac:dyDescent="0.25">
      <c r="A3015" s="12">
        <v>2998</v>
      </c>
      <c r="B3015" s="10" t="s">
        <v>1015</v>
      </c>
      <c r="C3015" s="11" t="s">
        <v>1223</v>
      </c>
      <c r="D3015" s="9">
        <v>14</v>
      </c>
      <c r="E3015" s="9">
        <v>316</v>
      </c>
      <c r="F3015" s="10" t="s">
        <v>1066</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1.5" hidden="1" x14ac:dyDescent="0.25">
      <c r="A3016" s="12">
        <v>2999</v>
      </c>
      <c r="B3016" s="10" t="s">
        <v>1015</v>
      </c>
      <c r="C3016" s="11" t="s">
        <v>1223</v>
      </c>
      <c r="D3016" s="9">
        <v>14</v>
      </c>
      <c r="E3016" s="9">
        <v>316</v>
      </c>
      <c r="F3016" s="10" t="s">
        <v>1066</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1.5" hidden="1" x14ac:dyDescent="0.25">
      <c r="A3017" s="12">
        <v>3000</v>
      </c>
      <c r="B3017" s="10" t="s">
        <v>1015</v>
      </c>
      <c r="C3017" s="11" t="s">
        <v>1223</v>
      </c>
      <c r="D3017" s="9">
        <v>14</v>
      </c>
      <c r="E3017" s="9">
        <v>316</v>
      </c>
      <c r="F3017" s="10" t="s">
        <v>1066</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1.5" hidden="1" x14ac:dyDescent="0.25">
      <c r="A3018" s="12">
        <v>3001</v>
      </c>
      <c r="B3018" s="10" t="s">
        <v>1015</v>
      </c>
      <c r="C3018" s="11" t="s">
        <v>1224</v>
      </c>
      <c r="D3018" s="9"/>
      <c r="E3018" s="9">
        <v>296</v>
      </c>
      <c r="F3018" s="10" t="s">
        <v>1066</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1.5" hidden="1" x14ac:dyDescent="0.25">
      <c r="A3019" s="12">
        <v>3002</v>
      </c>
      <c r="B3019" s="10" t="s">
        <v>1015</v>
      </c>
      <c r="C3019" s="11" t="s">
        <v>1224</v>
      </c>
      <c r="D3019" s="9"/>
      <c r="E3019" s="9">
        <v>296</v>
      </c>
      <c r="F3019" s="10" t="s">
        <v>1066</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1.5" hidden="1" x14ac:dyDescent="0.25">
      <c r="A3020" s="12">
        <v>3003</v>
      </c>
      <c r="B3020" s="10" t="s">
        <v>1015</v>
      </c>
      <c r="C3020" s="11" t="s">
        <v>1224</v>
      </c>
      <c r="D3020" s="9"/>
      <c r="E3020" s="9">
        <v>296</v>
      </c>
      <c r="F3020" s="10" t="s">
        <v>1066</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1.5" hidden="1" x14ac:dyDescent="0.25">
      <c r="A3021" s="12">
        <v>3004</v>
      </c>
      <c r="B3021" s="10" t="s">
        <v>1015</v>
      </c>
      <c r="C3021" s="11" t="s">
        <v>1224</v>
      </c>
      <c r="D3021" s="9"/>
      <c r="E3021" s="9">
        <v>296</v>
      </c>
      <c r="F3021" s="10" t="s">
        <v>1066</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1.5" hidden="1" x14ac:dyDescent="0.25">
      <c r="A3022" s="12">
        <v>3005</v>
      </c>
      <c r="B3022" s="10" t="s">
        <v>1015</v>
      </c>
      <c r="C3022" s="11" t="s">
        <v>1224</v>
      </c>
      <c r="D3022" s="9"/>
      <c r="E3022" s="9">
        <v>296</v>
      </c>
      <c r="F3022" s="10" t="s">
        <v>1066</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1.5" hidden="1" x14ac:dyDescent="0.25">
      <c r="A3023" s="12">
        <v>3006</v>
      </c>
      <c r="B3023" s="10" t="s">
        <v>1015</v>
      </c>
      <c r="C3023" s="11" t="s">
        <v>1224</v>
      </c>
      <c r="D3023" s="9"/>
      <c r="E3023" s="9">
        <v>296</v>
      </c>
      <c r="F3023" s="10" t="s">
        <v>1066</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1.5" hidden="1" x14ac:dyDescent="0.25">
      <c r="A3024" s="12">
        <v>3007</v>
      </c>
      <c r="B3024" s="10" t="s">
        <v>1015</v>
      </c>
      <c r="C3024" s="11" t="s">
        <v>1224</v>
      </c>
      <c r="D3024" s="9"/>
      <c r="E3024" s="9">
        <v>296</v>
      </c>
      <c r="F3024" s="10" t="s">
        <v>1066</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1.5" hidden="1" x14ac:dyDescent="0.25">
      <c r="A3025" s="12">
        <v>3008</v>
      </c>
      <c r="B3025" s="10" t="s">
        <v>1015</v>
      </c>
      <c r="C3025" s="11" t="s">
        <v>1224</v>
      </c>
      <c r="D3025" s="9"/>
      <c r="E3025" s="9">
        <v>296</v>
      </c>
      <c r="F3025" s="10" t="s">
        <v>1066</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1.5" hidden="1" x14ac:dyDescent="0.25">
      <c r="A3026" s="12">
        <v>3009</v>
      </c>
      <c r="B3026" s="10" t="s">
        <v>1015</v>
      </c>
      <c r="C3026" s="11" t="s">
        <v>1224</v>
      </c>
      <c r="D3026" s="9"/>
      <c r="E3026" s="9">
        <v>296</v>
      </c>
      <c r="F3026" s="10" t="s">
        <v>1066</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1.5" hidden="1" x14ac:dyDescent="0.25">
      <c r="A3027" s="12">
        <v>3010</v>
      </c>
      <c r="B3027" s="10" t="s">
        <v>1015</v>
      </c>
      <c r="C3027" s="11" t="s">
        <v>1224</v>
      </c>
      <c r="D3027" s="9"/>
      <c r="E3027" s="9">
        <v>296</v>
      </c>
      <c r="F3027" s="10" t="s">
        <v>1066</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1.5" hidden="1" x14ac:dyDescent="0.25">
      <c r="A3028" s="12">
        <v>3011</v>
      </c>
      <c r="B3028" s="10" t="s">
        <v>1015</v>
      </c>
      <c r="C3028" s="11" t="s">
        <v>1224</v>
      </c>
      <c r="D3028" s="9"/>
      <c r="E3028" s="9">
        <v>296</v>
      </c>
      <c r="F3028" s="10" t="s">
        <v>1066</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1.5" hidden="1" x14ac:dyDescent="0.25">
      <c r="A3029" s="12">
        <v>3012</v>
      </c>
      <c r="B3029" s="10" t="s">
        <v>1015</v>
      </c>
      <c r="C3029" s="11" t="s">
        <v>1224</v>
      </c>
      <c r="D3029" s="9"/>
      <c r="E3029" s="9">
        <v>296</v>
      </c>
      <c r="F3029" s="10" t="s">
        <v>1066</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1.5" hidden="1" x14ac:dyDescent="0.25">
      <c r="A3030" s="12">
        <v>3013</v>
      </c>
      <c r="B3030" s="10" t="s">
        <v>1015</v>
      </c>
      <c r="C3030" s="11" t="s">
        <v>1224</v>
      </c>
      <c r="D3030" s="9"/>
      <c r="E3030" s="9">
        <v>296</v>
      </c>
      <c r="F3030" s="10" t="s">
        <v>1066</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1.5" hidden="1" x14ac:dyDescent="0.25">
      <c r="A3031" s="12">
        <v>3014</v>
      </c>
      <c r="B3031" s="10" t="s">
        <v>1015</v>
      </c>
      <c r="C3031" s="11" t="s">
        <v>1224</v>
      </c>
      <c r="D3031" s="9"/>
      <c r="E3031" s="9">
        <v>296</v>
      </c>
      <c r="F3031" s="10" t="s">
        <v>1066</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1.5" hidden="1" x14ac:dyDescent="0.25">
      <c r="A3032" s="12">
        <v>3015</v>
      </c>
      <c r="B3032" s="10" t="s">
        <v>1015</v>
      </c>
      <c r="C3032" s="11" t="s">
        <v>1224</v>
      </c>
      <c r="D3032" s="9"/>
      <c r="E3032" s="9">
        <v>296</v>
      </c>
      <c r="F3032" s="10" t="s">
        <v>1066</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1.5" hidden="1" x14ac:dyDescent="0.25">
      <c r="A3033" s="12">
        <v>3016</v>
      </c>
      <c r="B3033" s="10" t="s">
        <v>1015</v>
      </c>
      <c r="C3033" s="11" t="s">
        <v>1225</v>
      </c>
      <c r="D3033" s="9"/>
      <c r="E3033" s="9">
        <v>583</v>
      </c>
      <c r="F3033" s="10" t="s">
        <v>1066</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1.5" hidden="1" x14ac:dyDescent="0.25">
      <c r="A3034" s="12">
        <v>3017</v>
      </c>
      <c r="B3034" s="10" t="s">
        <v>1015</v>
      </c>
      <c r="C3034" s="11" t="s">
        <v>1225</v>
      </c>
      <c r="D3034" s="9"/>
      <c r="E3034" s="9">
        <v>583</v>
      </c>
      <c r="F3034" s="10" t="s">
        <v>1066</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1.5" hidden="1" x14ac:dyDescent="0.25">
      <c r="A3035" s="12">
        <v>3018</v>
      </c>
      <c r="B3035" s="10" t="s">
        <v>1015</v>
      </c>
      <c r="C3035" s="11" t="s">
        <v>1225</v>
      </c>
      <c r="D3035" s="9"/>
      <c r="E3035" s="9">
        <v>583</v>
      </c>
      <c r="F3035" s="10" t="s">
        <v>1066</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1.5" hidden="1" x14ac:dyDescent="0.25">
      <c r="A3036" s="12">
        <v>3019</v>
      </c>
      <c r="B3036" s="10" t="s">
        <v>1015</v>
      </c>
      <c r="C3036" s="11" t="s">
        <v>1225</v>
      </c>
      <c r="D3036" s="9"/>
      <c r="E3036" s="9">
        <v>583</v>
      </c>
      <c r="F3036" s="10" t="s">
        <v>1066</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1.5" hidden="1" x14ac:dyDescent="0.25">
      <c r="A3037" s="12">
        <v>3020</v>
      </c>
      <c r="B3037" s="10" t="s">
        <v>1015</v>
      </c>
      <c r="C3037" s="11" t="s">
        <v>1225</v>
      </c>
      <c r="D3037" s="9"/>
      <c r="E3037" s="9">
        <v>583</v>
      </c>
      <c r="F3037" s="10" t="s">
        <v>1066</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1.5" hidden="1" x14ac:dyDescent="0.25">
      <c r="A3038" s="12">
        <v>3021</v>
      </c>
      <c r="B3038" s="10" t="s">
        <v>1015</v>
      </c>
      <c r="C3038" s="11" t="s">
        <v>1225</v>
      </c>
      <c r="D3038" s="9"/>
      <c r="E3038" s="9">
        <v>583</v>
      </c>
      <c r="F3038" s="10" t="s">
        <v>1066</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1.5" hidden="1" x14ac:dyDescent="0.25">
      <c r="A3039" s="12">
        <v>3022</v>
      </c>
      <c r="B3039" s="10" t="s">
        <v>1015</v>
      </c>
      <c r="C3039" s="11" t="s">
        <v>1225</v>
      </c>
      <c r="D3039" s="9"/>
      <c r="E3039" s="9">
        <v>583</v>
      </c>
      <c r="F3039" s="10" t="s">
        <v>1066</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1.5" hidden="1" x14ac:dyDescent="0.25">
      <c r="A3040" s="12">
        <v>3023</v>
      </c>
      <c r="B3040" s="10" t="s">
        <v>1015</v>
      </c>
      <c r="C3040" s="11" t="s">
        <v>1225</v>
      </c>
      <c r="D3040" s="9"/>
      <c r="E3040" s="9">
        <v>583</v>
      </c>
      <c r="F3040" s="10" t="s">
        <v>1066</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1.5" hidden="1" x14ac:dyDescent="0.25">
      <c r="A3041" s="12">
        <v>3024</v>
      </c>
      <c r="B3041" s="10" t="s">
        <v>1015</v>
      </c>
      <c r="C3041" s="11" t="s">
        <v>1225</v>
      </c>
      <c r="D3041" s="9"/>
      <c r="E3041" s="9">
        <v>583</v>
      </c>
      <c r="F3041" s="10" t="s">
        <v>1066</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1.5" hidden="1" x14ac:dyDescent="0.25">
      <c r="A3042" s="12">
        <v>3025</v>
      </c>
      <c r="B3042" s="10" t="s">
        <v>1015</v>
      </c>
      <c r="C3042" s="11" t="s">
        <v>1225</v>
      </c>
      <c r="D3042" s="9"/>
      <c r="E3042" s="9">
        <v>583</v>
      </c>
      <c r="F3042" s="10" t="s">
        <v>1066</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1.5" hidden="1" x14ac:dyDescent="0.25">
      <c r="A3043" s="12">
        <v>3026</v>
      </c>
      <c r="B3043" s="10" t="s">
        <v>1015</v>
      </c>
      <c r="C3043" s="11" t="s">
        <v>1225</v>
      </c>
      <c r="D3043" s="9"/>
      <c r="E3043" s="9">
        <v>583</v>
      </c>
      <c r="F3043" s="10" t="s">
        <v>1066</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1.5" hidden="1" x14ac:dyDescent="0.25">
      <c r="A3044" s="12">
        <v>3027</v>
      </c>
      <c r="B3044" s="10" t="s">
        <v>1015</v>
      </c>
      <c r="C3044" s="11" t="s">
        <v>1225</v>
      </c>
      <c r="D3044" s="9"/>
      <c r="E3044" s="9">
        <v>583</v>
      </c>
      <c r="F3044" s="10" t="s">
        <v>1066</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1.5" hidden="1" x14ac:dyDescent="0.25">
      <c r="A3045" s="12">
        <v>3028</v>
      </c>
      <c r="B3045" s="10" t="s">
        <v>1015</v>
      </c>
      <c r="C3045" s="11" t="s">
        <v>1225</v>
      </c>
      <c r="D3045" s="9"/>
      <c r="E3045" s="9">
        <v>583</v>
      </c>
      <c r="F3045" s="10" t="s">
        <v>1066</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1.5" hidden="1" x14ac:dyDescent="0.25">
      <c r="A3046" s="12">
        <v>3029</v>
      </c>
      <c r="B3046" s="10" t="s">
        <v>1015</v>
      </c>
      <c r="C3046" s="11" t="s">
        <v>1225</v>
      </c>
      <c r="D3046" s="9"/>
      <c r="E3046" s="9">
        <v>583</v>
      </c>
      <c r="F3046" s="10" t="s">
        <v>1066</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1.5" hidden="1" x14ac:dyDescent="0.25">
      <c r="A3047" s="12">
        <v>3030</v>
      </c>
      <c r="B3047" s="10" t="s">
        <v>1015</v>
      </c>
      <c r="C3047" s="11" t="s">
        <v>1225</v>
      </c>
      <c r="D3047" s="9"/>
      <c r="E3047" s="9">
        <v>583</v>
      </c>
      <c r="F3047" s="10" t="s">
        <v>1066</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1.5" hidden="1" x14ac:dyDescent="0.25">
      <c r="A3048" s="23">
        <v>3031</v>
      </c>
      <c r="B3048" s="21" t="s">
        <v>1015</v>
      </c>
      <c r="C3048" s="29" t="s">
        <v>1226</v>
      </c>
      <c r="D3048" s="20">
        <v>17</v>
      </c>
      <c r="E3048" s="20">
        <v>957</v>
      </c>
      <c r="F3048" s="21" t="s">
        <v>1065</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1.5" hidden="1" x14ac:dyDescent="0.25">
      <c r="A3049" s="23">
        <v>3032</v>
      </c>
      <c r="B3049" s="21" t="s">
        <v>1015</v>
      </c>
      <c r="C3049" s="29" t="s">
        <v>1226</v>
      </c>
      <c r="D3049" s="20">
        <v>17</v>
      </c>
      <c r="E3049" s="20">
        <v>957</v>
      </c>
      <c r="F3049" s="21" t="s">
        <v>1065</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1.5" hidden="1" x14ac:dyDescent="0.25">
      <c r="A3050" s="23">
        <v>3033</v>
      </c>
      <c r="B3050" s="21" t="s">
        <v>1015</v>
      </c>
      <c r="C3050" s="29" t="s">
        <v>1226</v>
      </c>
      <c r="D3050" s="20">
        <v>17</v>
      </c>
      <c r="E3050" s="20">
        <v>957</v>
      </c>
      <c r="F3050" s="21" t="s">
        <v>1065</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1.5" hidden="1" x14ac:dyDescent="0.25">
      <c r="A3051" s="23">
        <v>3034</v>
      </c>
      <c r="B3051" s="21" t="s">
        <v>1015</v>
      </c>
      <c r="C3051" s="29" t="s">
        <v>1226</v>
      </c>
      <c r="D3051" s="20">
        <v>17</v>
      </c>
      <c r="E3051" s="20">
        <v>957</v>
      </c>
      <c r="F3051" s="21" t="s">
        <v>1065</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1.5" hidden="1" x14ac:dyDescent="0.25">
      <c r="A3052" s="23">
        <v>3035</v>
      </c>
      <c r="B3052" s="21" t="s">
        <v>1015</v>
      </c>
      <c r="C3052" s="29" t="s">
        <v>1226</v>
      </c>
      <c r="D3052" s="20">
        <v>17</v>
      </c>
      <c r="E3052" s="20">
        <v>957</v>
      </c>
      <c r="F3052" s="21" t="s">
        <v>1065</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1.5" hidden="1" x14ac:dyDescent="0.25">
      <c r="A3053" s="23">
        <v>3036</v>
      </c>
      <c r="B3053" s="21" t="s">
        <v>1015</v>
      </c>
      <c r="C3053" s="29" t="s">
        <v>1226</v>
      </c>
      <c r="D3053" s="20">
        <v>17</v>
      </c>
      <c r="E3053" s="20">
        <v>957</v>
      </c>
      <c r="F3053" s="21" t="s">
        <v>1065</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1.5" hidden="1" x14ac:dyDescent="0.25">
      <c r="A3054" s="23">
        <v>3037</v>
      </c>
      <c r="B3054" s="21" t="s">
        <v>1015</v>
      </c>
      <c r="C3054" s="29" t="s">
        <v>1226</v>
      </c>
      <c r="D3054" s="20">
        <v>17</v>
      </c>
      <c r="E3054" s="20">
        <v>957</v>
      </c>
      <c r="F3054" s="21" t="s">
        <v>1065</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1.5" hidden="1" x14ac:dyDescent="0.25">
      <c r="A3055" s="23">
        <v>3038</v>
      </c>
      <c r="B3055" s="21" t="s">
        <v>1015</v>
      </c>
      <c r="C3055" s="29" t="s">
        <v>1226</v>
      </c>
      <c r="D3055" s="20">
        <v>17</v>
      </c>
      <c r="E3055" s="20">
        <v>957</v>
      </c>
      <c r="F3055" s="21" t="s">
        <v>1065</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1.5" hidden="1" x14ac:dyDescent="0.25">
      <c r="A3056" s="23">
        <v>3039</v>
      </c>
      <c r="B3056" s="21" t="s">
        <v>1015</v>
      </c>
      <c r="C3056" s="29" t="s">
        <v>1226</v>
      </c>
      <c r="D3056" s="20">
        <v>17</v>
      </c>
      <c r="E3056" s="20">
        <v>957</v>
      </c>
      <c r="F3056" s="21" t="s">
        <v>1065</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1.5" hidden="1" x14ac:dyDescent="0.25">
      <c r="A3057" s="23">
        <v>3040</v>
      </c>
      <c r="B3057" s="21" t="s">
        <v>1015</v>
      </c>
      <c r="C3057" s="29" t="s">
        <v>1226</v>
      </c>
      <c r="D3057" s="20">
        <v>17</v>
      </c>
      <c r="E3057" s="20">
        <v>957</v>
      </c>
      <c r="F3057" s="21" t="s">
        <v>1065</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1.5" hidden="1" x14ac:dyDescent="0.25">
      <c r="A3058" s="23">
        <v>3041</v>
      </c>
      <c r="B3058" s="21" t="s">
        <v>1015</v>
      </c>
      <c r="C3058" s="29" t="s">
        <v>1226</v>
      </c>
      <c r="D3058" s="20">
        <v>17</v>
      </c>
      <c r="E3058" s="20">
        <v>957</v>
      </c>
      <c r="F3058" s="21" t="s">
        <v>1065</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1.5" hidden="1" x14ac:dyDescent="0.25">
      <c r="A3059" s="23">
        <v>3042</v>
      </c>
      <c r="B3059" s="21" t="s">
        <v>1015</v>
      </c>
      <c r="C3059" s="29" t="s">
        <v>1226</v>
      </c>
      <c r="D3059" s="20">
        <v>17</v>
      </c>
      <c r="E3059" s="20">
        <v>957</v>
      </c>
      <c r="F3059" s="21" t="s">
        <v>1065</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1.5" hidden="1" x14ac:dyDescent="0.25">
      <c r="A3060" s="23">
        <v>3043</v>
      </c>
      <c r="B3060" s="21" t="s">
        <v>1015</v>
      </c>
      <c r="C3060" s="29" t="s">
        <v>1226</v>
      </c>
      <c r="D3060" s="20">
        <v>17</v>
      </c>
      <c r="E3060" s="20">
        <v>957</v>
      </c>
      <c r="F3060" s="21" t="s">
        <v>1065</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1.5" hidden="1" x14ac:dyDescent="0.25">
      <c r="A3061" s="23">
        <v>3044</v>
      </c>
      <c r="B3061" s="21" t="s">
        <v>1015</v>
      </c>
      <c r="C3061" s="29" t="s">
        <v>1226</v>
      </c>
      <c r="D3061" s="20">
        <v>17</v>
      </c>
      <c r="E3061" s="20">
        <v>957</v>
      </c>
      <c r="F3061" s="21" t="s">
        <v>1065</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1.5" hidden="1" x14ac:dyDescent="0.25">
      <c r="A3062" s="23">
        <v>3045</v>
      </c>
      <c r="B3062" s="21" t="s">
        <v>1015</v>
      </c>
      <c r="C3062" s="29" t="s">
        <v>1226</v>
      </c>
      <c r="D3062" s="20">
        <v>17</v>
      </c>
      <c r="E3062" s="20">
        <v>957</v>
      </c>
      <c r="F3062" s="21" t="s">
        <v>1065</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1.5" hidden="1" x14ac:dyDescent="0.25">
      <c r="A3063" s="12">
        <v>3046</v>
      </c>
      <c r="B3063" s="10" t="s">
        <v>1015</v>
      </c>
      <c r="C3063" s="11" t="s">
        <v>1227</v>
      </c>
      <c r="D3063" s="9">
        <v>2</v>
      </c>
      <c r="E3063" s="9">
        <v>258</v>
      </c>
      <c r="F3063" s="10" t="s">
        <v>1066</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1.5" hidden="1" x14ac:dyDescent="0.25">
      <c r="A3064" s="12">
        <v>3047</v>
      </c>
      <c r="B3064" s="10" t="s">
        <v>1015</v>
      </c>
      <c r="C3064" s="11" t="s">
        <v>1227</v>
      </c>
      <c r="D3064" s="9">
        <v>2</v>
      </c>
      <c r="E3064" s="9">
        <v>258</v>
      </c>
      <c r="F3064" s="10" t="s">
        <v>1066</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1.5" hidden="1" x14ac:dyDescent="0.25">
      <c r="A3065" s="12">
        <v>3048</v>
      </c>
      <c r="B3065" s="10" t="s">
        <v>1015</v>
      </c>
      <c r="C3065" s="11" t="s">
        <v>1227</v>
      </c>
      <c r="D3065" s="9">
        <v>2</v>
      </c>
      <c r="E3065" s="9">
        <v>258</v>
      </c>
      <c r="F3065" s="10" t="s">
        <v>1066</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1.5" hidden="1" x14ac:dyDescent="0.25">
      <c r="A3066" s="12">
        <v>3049</v>
      </c>
      <c r="B3066" s="10" t="s">
        <v>1015</v>
      </c>
      <c r="C3066" s="11" t="s">
        <v>1227</v>
      </c>
      <c r="D3066" s="9">
        <v>2</v>
      </c>
      <c r="E3066" s="9">
        <v>258</v>
      </c>
      <c r="F3066" s="10" t="s">
        <v>1066</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1.5" hidden="1" x14ac:dyDescent="0.25">
      <c r="A3067" s="12">
        <v>3050</v>
      </c>
      <c r="B3067" s="10" t="s">
        <v>1015</v>
      </c>
      <c r="C3067" s="11" t="s">
        <v>1227</v>
      </c>
      <c r="D3067" s="9">
        <v>2</v>
      </c>
      <c r="E3067" s="9">
        <v>258</v>
      </c>
      <c r="F3067" s="10" t="s">
        <v>1066</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1.5" hidden="1" x14ac:dyDescent="0.25">
      <c r="A3068" s="12">
        <v>3051</v>
      </c>
      <c r="B3068" s="10" t="s">
        <v>1015</v>
      </c>
      <c r="C3068" s="11" t="s">
        <v>1227</v>
      </c>
      <c r="D3068" s="9">
        <v>2</v>
      </c>
      <c r="E3068" s="9">
        <v>258</v>
      </c>
      <c r="F3068" s="10" t="s">
        <v>1066</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1.5" hidden="1" x14ac:dyDescent="0.25">
      <c r="A3069" s="12">
        <v>3052</v>
      </c>
      <c r="B3069" s="10" t="s">
        <v>1015</v>
      </c>
      <c r="C3069" s="11" t="s">
        <v>1227</v>
      </c>
      <c r="D3069" s="9">
        <v>2</v>
      </c>
      <c r="E3069" s="9">
        <v>258</v>
      </c>
      <c r="F3069" s="10" t="s">
        <v>1066</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1.5" hidden="1" x14ac:dyDescent="0.25">
      <c r="A3070" s="12">
        <v>3053</v>
      </c>
      <c r="B3070" s="10" t="s">
        <v>1015</v>
      </c>
      <c r="C3070" s="11" t="s">
        <v>1227</v>
      </c>
      <c r="D3070" s="9">
        <v>2</v>
      </c>
      <c r="E3070" s="9">
        <v>258</v>
      </c>
      <c r="F3070" s="10" t="s">
        <v>1066</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1.5" hidden="1" x14ac:dyDescent="0.25">
      <c r="A3071" s="12">
        <v>3054</v>
      </c>
      <c r="B3071" s="10" t="s">
        <v>1015</v>
      </c>
      <c r="C3071" s="11" t="s">
        <v>1227</v>
      </c>
      <c r="D3071" s="9">
        <v>2</v>
      </c>
      <c r="E3071" s="9">
        <v>258</v>
      </c>
      <c r="F3071" s="10" t="s">
        <v>1066</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1.5" hidden="1" x14ac:dyDescent="0.25">
      <c r="A3072" s="12">
        <v>3055</v>
      </c>
      <c r="B3072" s="10" t="s">
        <v>1015</v>
      </c>
      <c r="C3072" s="11" t="s">
        <v>1227</v>
      </c>
      <c r="D3072" s="9">
        <v>2</v>
      </c>
      <c r="E3072" s="9">
        <v>258</v>
      </c>
      <c r="F3072" s="10" t="s">
        <v>1066</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1.5" hidden="1" x14ac:dyDescent="0.25">
      <c r="A3073" s="12">
        <v>3056</v>
      </c>
      <c r="B3073" s="10" t="s">
        <v>1015</v>
      </c>
      <c r="C3073" s="11" t="s">
        <v>1227</v>
      </c>
      <c r="D3073" s="9">
        <v>2</v>
      </c>
      <c r="E3073" s="9">
        <v>258</v>
      </c>
      <c r="F3073" s="10" t="s">
        <v>1066</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1.5" hidden="1" x14ac:dyDescent="0.25">
      <c r="A3074" s="12">
        <v>3057</v>
      </c>
      <c r="B3074" s="10" t="s">
        <v>1015</v>
      </c>
      <c r="C3074" s="11" t="s">
        <v>1227</v>
      </c>
      <c r="D3074" s="9">
        <v>2</v>
      </c>
      <c r="E3074" s="9">
        <v>258</v>
      </c>
      <c r="F3074" s="10" t="s">
        <v>1066</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1.5" hidden="1" x14ac:dyDescent="0.25">
      <c r="A3075" s="12">
        <v>3058</v>
      </c>
      <c r="B3075" s="10" t="s">
        <v>1015</v>
      </c>
      <c r="C3075" s="11" t="s">
        <v>1227</v>
      </c>
      <c r="D3075" s="9">
        <v>2</v>
      </c>
      <c r="E3075" s="9">
        <v>258</v>
      </c>
      <c r="F3075" s="10" t="s">
        <v>1066</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1.5" hidden="1" x14ac:dyDescent="0.25">
      <c r="A3076" s="12">
        <v>3059</v>
      </c>
      <c r="B3076" s="10" t="s">
        <v>1015</v>
      </c>
      <c r="C3076" s="11" t="s">
        <v>1227</v>
      </c>
      <c r="D3076" s="9">
        <v>2</v>
      </c>
      <c r="E3076" s="9">
        <v>258</v>
      </c>
      <c r="F3076" s="10" t="s">
        <v>1066</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1.5" hidden="1" x14ac:dyDescent="0.25">
      <c r="A3077" s="12">
        <v>3060</v>
      </c>
      <c r="B3077" s="10" t="s">
        <v>1015</v>
      </c>
      <c r="C3077" s="11" t="s">
        <v>1227</v>
      </c>
      <c r="D3077" s="9">
        <v>2</v>
      </c>
      <c r="E3077" s="9">
        <v>258</v>
      </c>
      <c r="F3077" s="10" t="s">
        <v>1066</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1.5" hidden="1" x14ac:dyDescent="0.25">
      <c r="A3078" s="12">
        <v>3061</v>
      </c>
      <c r="B3078" s="10" t="s">
        <v>1015</v>
      </c>
      <c r="C3078" s="11" t="s">
        <v>1228</v>
      </c>
      <c r="D3078" s="9"/>
      <c r="E3078" s="9">
        <v>882</v>
      </c>
      <c r="F3078" s="10" t="s">
        <v>1066</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1.5" hidden="1" x14ac:dyDescent="0.25">
      <c r="A3079" s="12">
        <v>3062</v>
      </c>
      <c r="B3079" s="10" t="s">
        <v>1015</v>
      </c>
      <c r="C3079" s="11" t="s">
        <v>1228</v>
      </c>
      <c r="D3079" s="9"/>
      <c r="E3079" s="9">
        <v>882</v>
      </c>
      <c r="F3079" s="10" t="s">
        <v>1066</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1.5" hidden="1" x14ac:dyDescent="0.25">
      <c r="A3080" s="12">
        <v>3063</v>
      </c>
      <c r="B3080" s="10" t="s">
        <v>1015</v>
      </c>
      <c r="C3080" s="11" t="s">
        <v>1228</v>
      </c>
      <c r="D3080" s="9"/>
      <c r="E3080" s="9">
        <v>882</v>
      </c>
      <c r="F3080" s="10" t="s">
        <v>1066</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1.5" hidden="1" x14ac:dyDescent="0.25">
      <c r="A3081" s="12">
        <v>3064</v>
      </c>
      <c r="B3081" s="10" t="s">
        <v>1015</v>
      </c>
      <c r="C3081" s="11" t="s">
        <v>1228</v>
      </c>
      <c r="D3081" s="9"/>
      <c r="E3081" s="9">
        <v>882</v>
      </c>
      <c r="F3081" s="10" t="s">
        <v>1066</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1.5" hidden="1" x14ac:dyDescent="0.25">
      <c r="A3082" s="12">
        <v>3065</v>
      </c>
      <c r="B3082" s="10" t="s">
        <v>1015</v>
      </c>
      <c r="C3082" s="11" t="s">
        <v>1228</v>
      </c>
      <c r="D3082" s="9"/>
      <c r="E3082" s="9">
        <v>882</v>
      </c>
      <c r="F3082" s="10" t="s">
        <v>1066</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1.5" hidden="1" x14ac:dyDescent="0.25">
      <c r="A3083" s="12">
        <v>3066</v>
      </c>
      <c r="B3083" s="10" t="s">
        <v>1015</v>
      </c>
      <c r="C3083" s="11" t="s">
        <v>1228</v>
      </c>
      <c r="D3083" s="9"/>
      <c r="E3083" s="9">
        <v>882</v>
      </c>
      <c r="F3083" s="10" t="s">
        <v>1066</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1.5" hidden="1" x14ac:dyDescent="0.25">
      <c r="A3084" s="12">
        <v>3067</v>
      </c>
      <c r="B3084" s="10" t="s">
        <v>1015</v>
      </c>
      <c r="C3084" s="11" t="s">
        <v>1228</v>
      </c>
      <c r="D3084" s="9"/>
      <c r="E3084" s="9">
        <v>882</v>
      </c>
      <c r="F3084" s="10" t="s">
        <v>1066</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1.5" hidden="1" x14ac:dyDescent="0.25">
      <c r="A3085" s="12">
        <v>3068</v>
      </c>
      <c r="B3085" s="10" t="s">
        <v>1015</v>
      </c>
      <c r="C3085" s="11" t="s">
        <v>1228</v>
      </c>
      <c r="D3085" s="9"/>
      <c r="E3085" s="9">
        <v>882</v>
      </c>
      <c r="F3085" s="10" t="s">
        <v>1066</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1.5" hidden="1" x14ac:dyDescent="0.25">
      <c r="A3086" s="12">
        <v>3069</v>
      </c>
      <c r="B3086" s="10" t="s">
        <v>1015</v>
      </c>
      <c r="C3086" s="11" t="s">
        <v>1228</v>
      </c>
      <c r="D3086" s="9"/>
      <c r="E3086" s="9">
        <v>882</v>
      </c>
      <c r="F3086" s="10" t="s">
        <v>1066</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1.5" hidden="1" x14ac:dyDescent="0.25">
      <c r="A3087" s="12">
        <v>3070</v>
      </c>
      <c r="B3087" s="10" t="s">
        <v>1015</v>
      </c>
      <c r="C3087" s="11" t="s">
        <v>1228</v>
      </c>
      <c r="D3087" s="9"/>
      <c r="E3087" s="9">
        <v>882</v>
      </c>
      <c r="F3087" s="10" t="s">
        <v>1066</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1.5" hidden="1" x14ac:dyDescent="0.25">
      <c r="A3088" s="12">
        <v>3071</v>
      </c>
      <c r="B3088" s="10" t="s">
        <v>1015</v>
      </c>
      <c r="C3088" s="11" t="s">
        <v>1228</v>
      </c>
      <c r="D3088" s="9"/>
      <c r="E3088" s="9">
        <v>882</v>
      </c>
      <c r="F3088" s="10" t="s">
        <v>1066</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1.5" hidden="1" x14ac:dyDescent="0.25">
      <c r="A3089" s="12">
        <v>3072</v>
      </c>
      <c r="B3089" s="10" t="s">
        <v>1015</v>
      </c>
      <c r="C3089" s="11" t="s">
        <v>1228</v>
      </c>
      <c r="D3089" s="9"/>
      <c r="E3089" s="9">
        <v>882</v>
      </c>
      <c r="F3089" s="10" t="s">
        <v>1066</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1.5" hidden="1" x14ac:dyDescent="0.25">
      <c r="A3090" s="12">
        <v>3073</v>
      </c>
      <c r="B3090" s="10" t="s">
        <v>1015</v>
      </c>
      <c r="C3090" s="11" t="s">
        <v>1228</v>
      </c>
      <c r="D3090" s="9"/>
      <c r="E3090" s="9">
        <v>882</v>
      </c>
      <c r="F3090" s="10" t="s">
        <v>1066</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1.5" hidden="1" x14ac:dyDescent="0.25">
      <c r="A3091" s="12">
        <v>3074</v>
      </c>
      <c r="B3091" s="10" t="s">
        <v>1015</v>
      </c>
      <c r="C3091" s="11" t="s">
        <v>1228</v>
      </c>
      <c r="D3091" s="9"/>
      <c r="E3091" s="9">
        <v>882</v>
      </c>
      <c r="F3091" s="10" t="s">
        <v>1066</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1.5" hidden="1" x14ac:dyDescent="0.25">
      <c r="A3092" s="12">
        <v>3075</v>
      </c>
      <c r="B3092" s="10" t="s">
        <v>1015</v>
      </c>
      <c r="C3092" s="11" t="s">
        <v>1228</v>
      </c>
      <c r="D3092" s="9"/>
      <c r="E3092" s="9">
        <v>882</v>
      </c>
      <c r="F3092" s="10" t="s">
        <v>1066</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1.5" hidden="1" x14ac:dyDescent="0.25">
      <c r="A3093" s="12">
        <v>3076</v>
      </c>
      <c r="B3093" s="10" t="s">
        <v>1015</v>
      </c>
      <c r="C3093" s="11" t="s">
        <v>1229</v>
      </c>
      <c r="D3093" s="9"/>
      <c r="E3093" s="9">
        <v>776</v>
      </c>
      <c r="F3093" s="10" t="s">
        <v>1066</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1.5" hidden="1" x14ac:dyDescent="0.25">
      <c r="A3094" s="12">
        <v>3077</v>
      </c>
      <c r="B3094" s="10" t="s">
        <v>1015</v>
      </c>
      <c r="C3094" s="11" t="s">
        <v>1229</v>
      </c>
      <c r="D3094" s="9"/>
      <c r="E3094" s="9">
        <v>776</v>
      </c>
      <c r="F3094" s="10" t="s">
        <v>1066</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1.5" hidden="1" x14ac:dyDescent="0.25">
      <c r="A3095" s="12">
        <v>3078</v>
      </c>
      <c r="B3095" s="10" t="s">
        <v>1015</v>
      </c>
      <c r="C3095" s="11" t="s">
        <v>1229</v>
      </c>
      <c r="D3095" s="9"/>
      <c r="E3095" s="9">
        <v>776</v>
      </c>
      <c r="F3095" s="10" t="s">
        <v>1066</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1.5" hidden="1" x14ac:dyDescent="0.25">
      <c r="A3096" s="12">
        <v>3079</v>
      </c>
      <c r="B3096" s="10" t="s">
        <v>1015</v>
      </c>
      <c r="C3096" s="11" t="s">
        <v>1229</v>
      </c>
      <c r="D3096" s="9"/>
      <c r="E3096" s="9">
        <v>776</v>
      </c>
      <c r="F3096" s="10" t="s">
        <v>1066</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1.5" hidden="1" x14ac:dyDescent="0.25">
      <c r="A3097" s="12">
        <v>3080</v>
      </c>
      <c r="B3097" s="10" t="s">
        <v>1015</v>
      </c>
      <c r="C3097" s="11" t="s">
        <v>1229</v>
      </c>
      <c r="D3097" s="9"/>
      <c r="E3097" s="9">
        <v>776</v>
      </c>
      <c r="F3097" s="10" t="s">
        <v>1066</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1.5" hidden="1" x14ac:dyDescent="0.25">
      <c r="A3098" s="12">
        <v>3081</v>
      </c>
      <c r="B3098" s="10" t="s">
        <v>1015</v>
      </c>
      <c r="C3098" s="11" t="s">
        <v>1229</v>
      </c>
      <c r="D3098" s="9"/>
      <c r="E3098" s="9">
        <v>776</v>
      </c>
      <c r="F3098" s="10" t="s">
        <v>1066</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1.5" hidden="1" x14ac:dyDescent="0.25">
      <c r="A3099" s="12">
        <v>3082</v>
      </c>
      <c r="B3099" s="10" t="s">
        <v>1015</v>
      </c>
      <c r="C3099" s="11" t="s">
        <v>1229</v>
      </c>
      <c r="D3099" s="9"/>
      <c r="E3099" s="9">
        <v>776</v>
      </c>
      <c r="F3099" s="10" t="s">
        <v>1066</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1.5" hidden="1" x14ac:dyDescent="0.25">
      <c r="A3100" s="12">
        <v>3083</v>
      </c>
      <c r="B3100" s="10" t="s">
        <v>1015</v>
      </c>
      <c r="C3100" s="11" t="s">
        <v>1229</v>
      </c>
      <c r="D3100" s="9"/>
      <c r="E3100" s="9">
        <v>776</v>
      </c>
      <c r="F3100" s="10" t="s">
        <v>1066</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1.5" hidden="1" x14ac:dyDescent="0.25">
      <c r="A3101" s="12">
        <v>3084</v>
      </c>
      <c r="B3101" s="10" t="s">
        <v>1015</v>
      </c>
      <c r="C3101" s="11" t="s">
        <v>1229</v>
      </c>
      <c r="D3101" s="9"/>
      <c r="E3101" s="9">
        <v>776</v>
      </c>
      <c r="F3101" s="10" t="s">
        <v>1066</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1.5" hidden="1" x14ac:dyDescent="0.25">
      <c r="A3102" s="12">
        <v>3085</v>
      </c>
      <c r="B3102" s="10" t="s">
        <v>1015</v>
      </c>
      <c r="C3102" s="11" t="s">
        <v>1229</v>
      </c>
      <c r="D3102" s="9"/>
      <c r="E3102" s="9">
        <v>776</v>
      </c>
      <c r="F3102" s="10" t="s">
        <v>1066</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1.5" hidden="1" x14ac:dyDescent="0.25">
      <c r="A3103" s="12">
        <v>3086</v>
      </c>
      <c r="B3103" s="10" t="s">
        <v>1015</v>
      </c>
      <c r="C3103" s="11" t="s">
        <v>1229</v>
      </c>
      <c r="D3103" s="9"/>
      <c r="E3103" s="9">
        <v>776</v>
      </c>
      <c r="F3103" s="10" t="s">
        <v>1066</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1.5" hidden="1" x14ac:dyDescent="0.25">
      <c r="A3104" s="12">
        <v>3087</v>
      </c>
      <c r="B3104" s="10" t="s">
        <v>1015</v>
      </c>
      <c r="C3104" s="11" t="s">
        <v>1229</v>
      </c>
      <c r="D3104" s="9"/>
      <c r="E3104" s="9">
        <v>776</v>
      </c>
      <c r="F3104" s="10" t="s">
        <v>1066</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1.5" hidden="1" x14ac:dyDescent="0.25">
      <c r="A3105" s="12">
        <v>3088</v>
      </c>
      <c r="B3105" s="10" t="s">
        <v>1015</v>
      </c>
      <c r="C3105" s="11" t="s">
        <v>1229</v>
      </c>
      <c r="D3105" s="9"/>
      <c r="E3105" s="9">
        <v>776</v>
      </c>
      <c r="F3105" s="10" t="s">
        <v>1066</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1.5" hidden="1" x14ac:dyDescent="0.25">
      <c r="A3106" s="12">
        <v>3089</v>
      </c>
      <c r="B3106" s="10" t="s">
        <v>1015</v>
      </c>
      <c r="C3106" s="11" t="s">
        <v>1229</v>
      </c>
      <c r="D3106" s="9"/>
      <c r="E3106" s="9">
        <v>776</v>
      </c>
      <c r="F3106" s="10" t="s">
        <v>1066</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1.5" hidden="1" x14ac:dyDescent="0.25">
      <c r="A3107" s="12">
        <v>3090</v>
      </c>
      <c r="B3107" s="10" t="s">
        <v>1015</v>
      </c>
      <c r="C3107" s="11" t="s">
        <v>1229</v>
      </c>
      <c r="D3107" s="9"/>
      <c r="E3107" s="9">
        <v>776</v>
      </c>
      <c r="F3107" s="10" t="s">
        <v>1066</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1.5" hidden="1" x14ac:dyDescent="0.25">
      <c r="A3108" s="28">
        <v>3091</v>
      </c>
      <c r="B3108" s="26" t="s">
        <v>1015</v>
      </c>
      <c r="C3108" s="27" t="s">
        <v>1230</v>
      </c>
      <c r="D3108" s="25"/>
      <c r="E3108" s="25">
        <v>1829</v>
      </c>
      <c r="F3108" s="26" t="s">
        <v>1063</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1.5" hidden="1" x14ac:dyDescent="0.25">
      <c r="A3109" s="28">
        <v>3092</v>
      </c>
      <c r="B3109" s="26" t="s">
        <v>1015</v>
      </c>
      <c r="C3109" s="27" t="s">
        <v>1230</v>
      </c>
      <c r="D3109" s="25"/>
      <c r="E3109" s="25">
        <v>1829</v>
      </c>
      <c r="F3109" s="26" t="s">
        <v>1063</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1.5" hidden="1" x14ac:dyDescent="0.25">
      <c r="A3110" s="28">
        <v>3093</v>
      </c>
      <c r="B3110" s="26" t="s">
        <v>1015</v>
      </c>
      <c r="C3110" s="27" t="s">
        <v>1230</v>
      </c>
      <c r="D3110" s="25"/>
      <c r="E3110" s="25">
        <v>1829</v>
      </c>
      <c r="F3110" s="26" t="s">
        <v>1063</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1.5" hidden="1" x14ac:dyDescent="0.25">
      <c r="A3111" s="28">
        <v>3094</v>
      </c>
      <c r="B3111" s="26" t="s">
        <v>1015</v>
      </c>
      <c r="C3111" s="27" t="s">
        <v>1230</v>
      </c>
      <c r="D3111" s="25"/>
      <c r="E3111" s="25">
        <v>1829</v>
      </c>
      <c r="F3111" s="26" t="s">
        <v>1063</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1.5" hidden="1" x14ac:dyDescent="0.25">
      <c r="A3112" s="28">
        <v>3095</v>
      </c>
      <c r="B3112" s="26" t="s">
        <v>1015</v>
      </c>
      <c r="C3112" s="27" t="s">
        <v>1230</v>
      </c>
      <c r="D3112" s="25"/>
      <c r="E3112" s="25">
        <v>1829</v>
      </c>
      <c r="F3112" s="26" t="s">
        <v>1063</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1.5" hidden="1" x14ac:dyDescent="0.25">
      <c r="A3113" s="28">
        <v>3096</v>
      </c>
      <c r="B3113" s="26" t="s">
        <v>1015</v>
      </c>
      <c r="C3113" s="27" t="s">
        <v>1230</v>
      </c>
      <c r="D3113" s="25"/>
      <c r="E3113" s="25">
        <v>1829</v>
      </c>
      <c r="F3113" s="26" t="s">
        <v>1063</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1.5" hidden="1" x14ac:dyDescent="0.25">
      <c r="A3114" s="28">
        <v>3097</v>
      </c>
      <c r="B3114" s="26" t="s">
        <v>1015</v>
      </c>
      <c r="C3114" s="27" t="s">
        <v>1230</v>
      </c>
      <c r="D3114" s="25"/>
      <c r="E3114" s="25">
        <v>1829</v>
      </c>
      <c r="F3114" s="26" t="s">
        <v>1063</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1.5" hidden="1" x14ac:dyDescent="0.25">
      <c r="A3115" s="28">
        <v>3098</v>
      </c>
      <c r="B3115" s="26" t="s">
        <v>1015</v>
      </c>
      <c r="C3115" s="27" t="s">
        <v>1230</v>
      </c>
      <c r="D3115" s="25"/>
      <c r="E3115" s="25">
        <v>1829</v>
      </c>
      <c r="F3115" s="26" t="s">
        <v>1063</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1.5" hidden="1" x14ac:dyDescent="0.25">
      <c r="A3116" s="28">
        <v>3099</v>
      </c>
      <c r="B3116" s="26" t="s">
        <v>1015</v>
      </c>
      <c r="C3116" s="27" t="s">
        <v>1230</v>
      </c>
      <c r="D3116" s="25"/>
      <c r="E3116" s="25">
        <v>1829</v>
      </c>
      <c r="F3116" s="26" t="s">
        <v>1063</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1.5" hidden="1" x14ac:dyDescent="0.25">
      <c r="A3117" s="28">
        <v>3100</v>
      </c>
      <c r="B3117" s="26" t="s">
        <v>1015</v>
      </c>
      <c r="C3117" s="27" t="s">
        <v>1230</v>
      </c>
      <c r="D3117" s="25"/>
      <c r="E3117" s="25">
        <v>1829</v>
      </c>
      <c r="F3117" s="26" t="s">
        <v>1063</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1.5" hidden="1" x14ac:dyDescent="0.25">
      <c r="A3118" s="28">
        <v>3101</v>
      </c>
      <c r="B3118" s="26" t="s">
        <v>1015</v>
      </c>
      <c r="C3118" s="27" t="s">
        <v>1230</v>
      </c>
      <c r="D3118" s="25"/>
      <c r="E3118" s="25">
        <v>1829</v>
      </c>
      <c r="F3118" s="26" t="s">
        <v>1063</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1.5" hidden="1" x14ac:dyDescent="0.25">
      <c r="A3119" s="28">
        <v>3102</v>
      </c>
      <c r="B3119" s="26" t="s">
        <v>1015</v>
      </c>
      <c r="C3119" s="27" t="s">
        <v>1230</v>
      </c>
      <c r="D3119" s="25"/>
      <c r="E3119" s="25">
        <v>1829</v>
      </c>
      <c r="F3119" s="26" t="s">
        <v>1063</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1.5" hidden="1" x14ac:dyDescent="0.25">
      <c r="A3120" s="28">
        <v>3103</v>
      </c>
      <c r="B3120" s="26" t="s">
        <v>1015</v>
      </c>
      <c r="C3120" s="27" t="s">
        <v>1230</v>
      </c>
      <c r="D3120" s="25"/>
      <c r="E3120" s="25">
        <v>1829</v>
      </c>
      <c r="F3120" s="26" t="s">
        <v>1063</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1.5" hidden="1" x14ac:dyDescent="0.25">
      <c r="A3121" s="28">
        <v>3104</v>
      </c>
      <c r="B3121" s="26" t="s">
        <v>1015</v>
      </c>
      <c r="C3121" s="27" t="s">
        <v>1230</v>
      </c>
      <c r="D3121" s="25"/>
      <c r="E3121" s="25">
        <v>1829</v>
      </c>
      <c r="F3121" s="26" t="s">
        <v>1063</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1.5" hidden="1" x14ac:dyDescent="0.25">
      <c r="A3122" s="28">
        <v>3105</v>
      </c>
      <c r="B3122" s="26" t="s">
        <v>1015</v>
      </c>
      <c r="C3122" s="27" t="s">
        <v>1230</v>
      </c>
      <c r="D3122" s="25"/>
      <c r="E3122" s="25">
        <v>1829</v>
      </c>
      <c r="F3122" s="26" t="s">
        <v>1063</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1.5" hidden="1" x14ac:dyDescent="0.25">
      <c r="A3123" s="17">
        <v>3106</v>
      </c>
      <c r="B3123" s="15" t="s">
        <v>1015</v>
      </c>
      <c r="C3123" s="16" t="s">
        <v>1231</v>
      </c>
      <c r="D3123" s="14"/>
      <c r="E3123" s="14">
        <v>917</v>
      </c>
      <c r="F3123" s="15" t="s">
        <v>1232</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1.5" hidden="1" x14ac:dyDescent="0.25">
      <c r="A3124" s="17">
        <v>3107</v>
      </c>
      <c r="B3124" s="15" t="s">
        <v>1015</v>
      </c>
      <c r="C3124" s="16" t="s">
        <v>1231</v>
      </c>
      <c r="D3124" s="14"/>
      <c r="E3124" s="14">
        <v>917</v>
      </c>
      <c r="F3124" s="15" t="s">
        <v>1232</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1.5" hidden="1" x14ac:dyDescent="0.25">
      <c r="A3125" s="17">
        <v>3108</v>
      </c>
      <c r="B3125" s="15" t="s">
        <v>1015</v>
      </c>
      <c r="C3125" s="16" t="s">
        <v>1231</v>
      </c>
      <c r="D3125" s="14"/>
      <c r="E3125" s="14">
        <v>917</v>
      </c>
      <c r="F3125" s="15" t="s">
        <v>1232</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1.5" hidden="1" x14ac:dyDescent="0.25">
      <c r="A3126" s="17">
        <v>3109</v>
      </c>
      <c r="B3126" s="15" t="s">
        <v>1015</v>
      </c>
      <c r="C3126" s="16" t="s">
        <v>1231</v>
      </c>
      <c r="D3126" s="14"/>
      <c r="E3126" s="14">
        <v>917</v>
      </c>
      <c r="F3126" s="15" t="s">
        <v>1232</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1.5" hidden="1" x14ac:dyDescent="0.25">
      <c r="A3127" s="17">
        <v>3110</v>
      </c>
      <c r="B3127" s="15" t="s">
        <v>1015</v>
      </c>
      <c r="C3127" s="16" t="s">
        <v>1231</v>
      </c>
      <c r="D3127" s="14"/>
      <c r="E3127" s="14">
        <v>917</v>
      </c>
      <c r="F3127" s="15" t="s">
        <v>1232</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1.5" hidden="1" x14ac:dyDescent="0.25">
      <c r="A3128" s="17">
        <v>3111</v>
      </c>
      <c r="B3128" s="15" t="s">
        <v>1015</v>
      </c>
      <c r="C3128" s="16" t="s">
        <v>1231</v>
      </c>
      <c r="D3128" s="14"/>
      <c r="E3128" s="14">
        <v>917</v>
      </c>
      <c r="F3128" s="15" t="s">
        <v>1232</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1.5" hidden="1" x14ac:dyDescent="0.25">
      <c r="A3129" s="17">
        <v>3112</v>
      </c>
      <c r="B3129" s="15" t="s">
        <v>1015</v>
      </c>
      <c r="C3129" s="16" t="s">
        <v>1231</v>
      </c>
      <c r="D3129" s="14"/>
      <c r="E3129" s="14">
        <v>917</v>
      </c>
      <c r="F3129" s="15" t="s">
        <v>1232</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1.5" hidden="1" x14ac:dyDescent="0.25">
      <c r="A3130" s="17">
        <v>3113</v>
      </c>
      <c r="B3130" s="15" t="s">
        <v>1015</v>
      </c>
      <c r="C3130" s="16" t="s">
        <v>1231</v>
      </c>
      <c r="D3130" s="14"/>
      <c r="E3130" s="14">
        <v>917</v>
      </c>
      <c r="F3130" s="15" t="s">
        <v>1232</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1.5" hidden="1" x14ac:dyDescent="0.25">
      <c r="A3131" s="17">
        <v>3114</v>
      </c>
      <c r="B3131" s="15" t="s">
        <v>1015</v>
      </c>
      <c r="C3131" s="16" t="s">
        <v>1231</v>
      </c>
      <c r="D3131" s="14"/>
      <c r="E3131" s="14">
        <v>917</v>
      </c>
      <c r="F3131" s="15" t="s">
        <v>1232</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1.5" hidden="1" x14ac:dyDescent="0.25">
      <c r="A3132" s="17">
        <v>3115</v>
      </c>
      <c r="B3132" s="15" t="s">
        <v>1015</v>
      </c>
      <c r="C3132" s="16" t="s">
        <v>1231</v>
      </c>
      <c r="D3132" s="14"/>
      <c r="E3132" s="14">
        <v>917</v>
      </c>
      <c r="F3132" s="15" t="s">
        <v>1232</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1.5" hidden="1" x14ac:dyDescent="0.25">
      <c r="A3133" s="17">
        <v>3116</v>
      </c>
      <c r="B3133" s="15" t="s">
        <v>1015</v>
      </c>
      <c r="C3133" s="16" t="s">
        <v>1231</v>
      </c>
      <c r="D3133" s="14"/>
      <c r="E3133" s="14">
        <v>917</v>
      </c>
      <c r="F3133" s="15" t="s">
        <v>1232</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1.5" hidden="1" x14ac:dyDescent="0.25">
      <c r="A3134" s="17">
        <v>3117</v>
      </c>
      <c r="B3134" s="15" t="s">
        <v>1015</v>
      </c>
      <c r="C3134" s="16" t="s">
        <v>1231</v>
      </c>
      <c r="D3134" s="14"/>
      <c r="E3134" s="14">
        <v>917</v>
      </c>
      <c r="F3134" s="15" t="s">
        <v>1232</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1.5" hidden="1" x14ac:dyDescent="0.25">
      <c r="A3135" s="17">
        <v>3118</v>
      </c>
      <c r="B3135" s="15" t="s">
        <v>1015</v>
      </c>
      <c r="C3135" s="16" t="s">
        <v>1231</v>
      </c>
      <c r="D3135" s="14"/>
      <c r="E3135" s="14">
        <v>917</v>
      </c>
      <c r="F3135" s="15" t="s">
        <v>1232</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1.5" hidden="1" x14ac:dyDescent="0.25">
      <c r="A3136" s="17">
        <v>3119</v>
      </c>
      <c r="B3136" s="15" t="s">
        <v>1015</v>
      </c>
      <c r="C3136" s="16" t="s">
        <v>1231</v>
      </c>
      <c r="D3136" s="14"/>
      <c r="E3136" s="14">
        <v>917</v>
      </c>
      <c r="F3136" s="15" t="s">
        <v>1232</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1.5" hidden="1" x14ac:dyDescent="0.25">
      <c r="A3137" s="17">
        <v>3120</v>
      </c>
      <c r="B3137" s="15" t="s">
        <v>1015</v>
      </c>
      <c r="C3137" s="16" t="s">
        <v>1231</v>
      </c>
      <c r="D3137" s="14"/>
      <c r="E3137" s="14">
        <v>917</v>
      </c>
      <c r="F3137" s="15" t="s">
        <v>1232</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1.5" hidden="1" x14ac:dyDescent="0.25">
      <c r="A3138" s="23">
        <v>3121</v>
      </c>
      <c r="B3138" s="21" t="s">
        <v>1015</v>
      </c>
      <c r="C3138" s="22" t="s">
        <v>1233</v>
      </c>
      <c r="D3138" s="20"/>
      <c r="E3138" s="20">
        <v>923</v>
      </c>
      <c r="F3138" s="21" t="s">
        <v>1065</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1.5" hidden="1" x14ac:dyDescent="0.25">
      <c r="A3139" s="23">
        <v>3122</v>
      </c>
      <c r="B3139" s="21" t="s">
        <v>1015</v>
      </c>
      <c r="C3139" s="22" t="s">
        <v>1233</v>
      </c>
      <c r="D3139" s="20"/>
      <c r="E3139" s="20">
        <v>923</v>
      </c>
      <c r="F3139" s="21" t="s">
        <v>1065</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1.5" hidden="1" x14ac:dyDescent="0.25">
      <c r="A3140" s="23">
        <v>3123</v>
      </c>
      <c r="B3140" s="21" t="s">
        <v>1015</v>
      </c>
      <c r="C3140" s="22" t="s">
        <v>1233</v>
      </c>
      <c r="D3140" s="20"/>
      <c r="E3140" s="20">
        <v>923</v>
      </c>
      <c r="F3140" s="21" t="s">
        <v>1065</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1.5" hidden="1" x14ac:dyDescent="0.25">
      <c r="A3141" s="23">
        <v>3124</v>
      </c>
      <c r="B3141" s="21" t="s">
        <v>1015</v>
      </c>
      <c r="C3141" s="22" t="s">
        <v>1233</v>
      </c>
      <c r="D3141" s="20"/>
      <c r="E3141" s="20">
        <v>923</v>
      </c>
      <c r="F3141" s="21" t="s">
        <v>1065</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1.5" hidden="1" x14ac:dyDescent="0.25">
      <c r="A3142" s="23">
        <v>3125</v>
      </c>
      <c r="B3142" s="21" t="s">
        <v>1015</v>
      </c>
      <c r="C3142" s="22" t="s">
        <v>1233</v>
      </c>
      <c r="D3142" s="20"/>
      <c r="E3142" s="20">
        <v>923</v>
      </c>
      <c r="F3142" s="21" t="s">
        <v>1065</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1.5" hidden="1" x14ac:dyDescent="0.25">
      <c r="A3143" s="23">
        <v>3126</v>
      </c>
      <c r="B3143" s="21" t="s">
        <v>1015</v>
      </c>
      <c r="C3143" s="22" t="s">
        <v>1233</v>
      </c>
      <c r="D3143" s="20"/>
      <c r="E3143" s="20">
        <v>923</v>
      </c>
      <c r="F3143" s="21" t="s">
        <v>1065</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1.5" hidden="1" x14ac:dyDescent="0.25">
      <c r="A3144" s="23">
        <v>3127</v>
      </c>
      <c r="B3144" s="21" t="s">
        <v>1015</v>
      </c>
      <c r="C3144" s="22" t="s">
        <v>1233</v>
      </c>
      <c r="D3144" s="20"/>
      <c r="E3144" s="20">
        <v>923</v>
      </c>
      <c r="F3144" s="21" t="s">
        <v>1065</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1.5" hidden="1" x14ac:dyDescent="0.25">
      <c r="A3145" s="23">
        <v>3128</v>
      </c>
      <c r="B3145" s="21" t="s">
        <v>1015</v>
      </c>
      <c r="C3145" s="22" t="s">
        <v>1233</v>
      </c>
      <c r="D3145" s="20"/>
      <c r="E3145" s="20">
        <v>923</v>
      </c>
      <c r="F3145" s="21" t="s">
        <v>1065</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1.5" hidden="1" x14ac:dyDescent="0.25">
      <c r="A3146" s="23">
        <v>3129</v>
      </c>
      <c r="B3146" s="21" t="s">
        <v>1015</v>
      </c>
      <c r="C3146" s="22" t="s">
        <v>1233</v>
      </c>
      <c r="D3146" s="20"/>
      <c r="E3146" s="20">
        <v>923</v>
      </c>
      <c r="F3146" s="21" t="s">
        <v>1065</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1.5" hidden="1" x14ac:dyDescent="0.25">
      <c r="A3147" s="23">
        <v>3130</v>
      </c>
      <c r="B3147" s="21" t="s">
        <v>1015</v>
      </c>
      <c r="C3147" s="22" t="s">
        <v>1233</v>
      </c>
      <c r="D3147" s="20"/>
      <c r="E3147" s="20">
        <v>923</v>
      </c>
      <c r="F3147" s="21" t="s">
        <v>1065</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1.5" hidden="1" x14ac:dyDescent="0.25">
      <c r="A3148" s="23">
        <v>3131</v>
      </c>
      <c r="B3148" s="21" t="s">
        <v>1015</v>
      </c>
      <c r="C3148" s="22" t="s">
        <v>1233</v>
      </c>
      <c r="D3148" s="20"/>
      <c r="E3148" s="20">
        <v>923</v>
      </c>
      <c r="F3148" s="21" t="s">
        <v>1065</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1.5" hidden="1" x14ac:dyDescent="0.25">
      <c r="A3149" s="23">
        <v>3132</v>
      </c>
      <c r="B3149" s="21" t="s">
        <v>1015</v>
      </c>
      <c r="C3149" s="22" t="s">
        <v>1233</v>
      </c>
      <c r="D3149" s="20"/>
      <c r="E3149" s="20">
        <v>923</v>
      </c>
      <c r="F3149" s="21" t="s">
        <v>1065</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1.5" hidden="1" x14ac:dyDescent="0.25">
      <c r="A3150" s="23">
        <v>3133</v>
      </c>
      <c r="B3150" s="21" t="s">
        <v>1015</v>
      </c>
      <c r="C3150" s="22" t="s">
        <v>1233</v>
      </c>
      <c r="D3150" s="20"/>
      <c r="E3150" s="20">
        <v>923</v>
      </c>
      <c r="F3150" s="21" t="s">
        <v>1065</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1.5" hidden="1" x14ac:dyDescent="0.25">
      <c r="A3151" s="23">
        <v>3134</v>
      </c>
      <c r="B3151" s="21" t="s">
        <v>1015</v>
      </c>
      <c r="C3151" s="22" t="s">
        <v>1233</v>
      </c>
      <c r="D3151" s="20"/>
      <c r="E3151" s="20">
        <v>923</v>
      </c>
      <c r="F3151" s="21" t="s">
        <v>1065</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1.5" hidden="1" x14ac:dyDescent="0.25">
      <c r="A3152" s="23">
        <v>3135</v>
      </c>
      <c r="B3152" s="21" t="s">
        <v>1015</v>
      </c>
      <c r="C3152" s="22" t="s">
        <v>1233</v>
      </c>
      <c r="D3152" s="20"/>
      <c r="E3152" s="20">
        <v>923</v>
      </c>
      <c r="F3152" s="21" t="s">
        <v>1065</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1.5" hidden="1" x14ac:dyDescent="0.25">
      <c r="A3153" s="12">
        <v>3136</v>
      </c>
      <c r="B3153" s="10" t="s">
        <v>1015</v>
      </c>
      <c r="C3153" s="18" t="s">
        <v>1234</v>
      </c>
      <c r="D3153" s="9"/>
      <c r="E3153" s="9">
        <v>112</v>
      </c>
      <c r="F3153" s="10" t="s">
        <v>1066</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1.5" hidden="1" x14ac:dyDescent="0.25">
      <c r="A3154" s="12">
        <v>3137</v>
      </c>
      <c r="B3154" s="10" t="s">
        <v>1015</v>
      </c>
      <c r="C3154" s="18" t="s">
        <v>1234</v>
      </c>
      <c r="D3154" s="9"/>
      <c r="E3154" s="9">
        <v>112</v>
      </c>
      <c r="F3154" s="10" t="s">
        <v>1066</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1.5" hidden="1" x14ac:dyDescent="0.25">
      <c r="A3155" s="12">
        <v>3138</v>
      </c>
      <c r="B3155" s="10" t="s">
        <v>1015</v>
      </c>
      <c r="C3155" s="18" t="s">
        <v>1234</v>
      </c>
      <c r="D3155" s="9"/>
      <c r="E3155" s="9">
        <v>112</v>
      </c>
      <c r="F3155" s="10" t="s">
        <v>1066</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1.5" hidden="1" x14ac:dyDescent="0.25">
      <c r="A3156" s="12">
        <v>3139</v>
      </c>
      <c r="B3156" s="10" t="s">
        <v>1015</v>
      </c>
      <c r="C3156" s="18" t="s">
        <v>1234</v>
      </c>
      <c r="D3156" s="9"/>
      <c r="E3156" s="9">
        <v>112</v>
      </c>
      <c r="F3156" s="10" t="s">
        <v>1066</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1.5" hidden="1" x14ac:dyDescent="0.25">
      <c r="A3157" s="12">
        <v>3140</v>
      </c>
      <c r="B3157" s="10" t="s">
        <v>1015</v>
      </c>
      <c r="C3157" s="18" t="s">
        <v>1234</v>
      </c>
      <c r="D3157" s="9"/>
      <c r="E3157" s="9">
        <v>112</v>
      </c>
      <c r="F3157" s="10" t="s">
        <v>1066</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1.5" hidden="1" x14ac:dyDescent="0.25">
      <c r="A3158" s="12">
        <v>3141</v>
      </c>
      <c r="B3158" s="10" t="s">
        <v>1015</v>
      </c>
      <c r="C3158" s="18" t="s">
        <v>1234</v>
      </c>
      <c r="D3158" s="9"/>
      <c r="E3158" s="9">
        <v>112</v>
      </c>
      <c r="F3158" s="10" t="s">
        <v>1066</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1.5" hidden="1" x14ac:dyDescent="0.25">
      <c r="A3159" s="12">
        <v>3142</v>
      </c>
      <c r="B3159" s="10" t="s">
        <v>1015</v>
      </c>
      <c r="C3159" s="18" t="s">
        <v>1234</v>
      </c>
      <c r="D3159" s="9"/>
      <c r="E3159" s="9">
        <v>112</v>
      </c>
      <c r="F3159" s="10" t="s">
        <v>1066</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1.5" hidden="1" x14ac:dyDescent="0.25">
      <c r="A3160" s="12">
        <v>3143</v>
      </c>
      <c r="B3160" s="10" t="s">
        <v>1015</v>
      </c>
      <c r="C3160" s="18" t="s">
        <v>1234</v>
      </c>
      <c r="D3160" s="9"/>
      <c r="E3160" s="9">
        <v>112</v>
      </c>
      <c r="F3160" s="10" t="s">
        <v>1066</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1.5" hidden="1" x14ac:dyDescent="0.25">
      <c r="A3161" s="12">
        <v>3144</v>
      </c>
      <c r="B3161" s="10" t="s">
        <v>1015</v>
      </c>
      <c r="C3161" s="18" t="s">
        <v>1234</v>
      </c>
      <c r="D3161" s="9"/>
      <c r="E3161" s="9">
        <v>112</v>
      </c>
      <c r="F3161" s="10" t="s">
        <v>1066</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1.5" hidden="1" x14ac:dyDescent="0.25">
      <c r="A3162" s="12">
        <v>3145</v>
      </c>
      <c r="B3162" s="10" t="s">
        <v>1015</v>
      </c>
      <c r="C3162" s="18" t="s">
        <v>1234</v>
      </c>
      <c r="D3162" s="9"/>
      <c r="E3162" s="9">
        <v>112</v>
      </c>
      <c r="F3162" s="10" t="s">
        <v>1066</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1.5" hidden="1" x14ac:dyDescent="0.25">
      <c r="A3163" s="12">
        <v>3146</v>
      </c>
      <c r="B3163" s="10" t="s">
        <v>1015</v>
      </c>
      <c r="C3163" s="18" t="s">
        <v>1234</v>
      </c>
      <c r="D3163" s="9"/>
      <c r="E3163" s="9">
        <v>112</v>
      </c>
      <c r="F3163" s="10" t="s">
        <v>1066</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1.5" hidden="1" x14ac:dyDescent="0.25">
      <c r="A3164" s="12">
        <v>3147</v>
      </c>
      <c r="B3164" s="10" t="s">
        <v>1015</v>
      </c>
      <c r="C3164" s="18" t="s">
        <v>1234</v>
      </c>
      <c r="D3164" s="9"/>
      <c r="E3164" s="9">
        <v>112</v>
      </c>
      <c r="F3164" s="10" t="s">
        <v>1066</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1.5" hidden="1" x14ac:dyDescent="0.25">
      <c r="A3165" s="12">
        <v>3148</v>
      </c>
      <c r="B3165" s="10" t="s">
        <v>1015</v>
      </c>
      <c r="C3165" s="18" t="s">
        <v>1234</v>
      </c>
      <c r="D3165" s="9"/>
      <c r="E3165" s="9">
        <v>112</v>
      </c>
      <c r="F3165" s="10" t="s">
        <v>1066</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1.5" hidden="1" x14ac:dyDescent="0.25">
      <c r="A3166" s="12">
        <v>3149</v>
      </c>
      <c r="B3166" s="10" t="s">
        <v>1015</v>
      </c>
      <c r="C3166" s="18" t="s">
        <v>1234</v>
      </c>
      <c r="D3166" s="9"/>
      <c r="E3166" s="9">
        <v>112</v>
      </c>
      <c r="F3166" s="10" t="s">
        <v>1066</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1.5" hidden="1" x14ac:dyDescent="0.25">
      <c r="A3167" s="12">
        <v>3150</v>
      </c>
      <c r="B3167" s="10" t="s">
        <v>1015</v>
      </c>
      <c r="C3167" s="18" t="s">
        <v>1234</v>
      </c>
      <c r="D3167" s="9"/>
      <c r="E3167" s="9">
        <v>112</v>
      </c>
      <c r="F3167" s="10" t="s">
        <v>1066</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1.5" hidden="1" x14ac:dyDescent="0.25">
      <c r="A3168" s="12">
        <v>3151</v>
      </c>
      <c r="B3168" s="10" t="s">
        <v>1015</v>
      </c>
      <c r="C3168" s="18" t="s">
        <v>1235</v>
      </c>
      <c r="D3168" s="9"/>
      <c r="E3168" s="9">
        <v>100</v>
      </c>
      <c r="F3168" s="10" t="s">
        <v>1066</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1.5" hidden="1" x14ac:dyDescent="0.25">
      <c r="A3169" s="12">
        <v>3152</v>
      </c>
      <c r="B3169" s="10" t="s">
        <v>1015</v>
      </c>
      <c r="C3169" s="18" t="s">
        <v>1235</v>
      </c>
      <c r="D3169" s="9"/>
      <c r="E3169" s="9">
        <v>100</v>
      </c>
      <c r="F3169" s="10" t="s">
        <v>1066</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1.5" hidden="1" x14ac:dyDescent="0.25">
      <c r="A3170" s="12">
        <v>3153</v>
      </c>
      <c r="B3170" s="10" t="s">
        <v>1015</v>
      </c>
      <c r="C3170" s="18" t="s">
        <v>1235</v>
      </c>
      <c r="D3170" s="9"/>
      <c r="E3170" s="9">
        <v>100</v>
      </c>
      <c r="F3170" s="10" t="s">
        <v>1066</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1.5" hidden="1" x14ac:dyDescent="0.25">
      <c r="A3171" s="12">
        <v>3154</v>
      </c>
      <c r="B3171" s="10" t="s">
        <v>1015</v>
      </c>
      <c r="C3171" s="18" t="s">
        <v>1235</v>
      </c>
      <c r="D3171" s="9"/>
      <c r="E3171" s="9">
        <v>100</v>
      </c>
      <c r="F3171" s="10" t="s">
        <v>1066</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1.5" hidden="1" x14ac:dyDescent="0.25">
      <c r="A3172" s="12">
        <v>3155</v>
      </c>
      <c r="B3172" s="10" t="s">
        <v>1015</v>
      </c>
      <c r="C3172" s="18" t="s">
        <v>1235</v>
      </c>
      <c r="D3172" s="9"/>
      <c r="E3172" s="9">
        <v>100</v>
      </c>
      <c r="F3172" s="10" t="s">
        <v>1066</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1.5" hidden="1" x14ac:dyDescent="0.25">
      <c r="A3173" s="12">
        <v>3156</v>
      </c>
      <c r="B3173" s="10" t="s">
        <v>1015</v>
      </c>
      <c r="C3173" s="18" t="s">
        <v>1235</v>
      </c>
      <c r="D3173" s="9"/>
      <c r="E3173" s="9">
        <v>100</v>
      </c>
      <c r="F3173" s="10" t="s">
        <v>1066</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1.5" hidden="1" x14ac:dyDescent="0.25">
      <c r="A3174" s="12">
        <v>3157</v>
      </c>
      <c r="B3174" s="10" t="s">
        <v>1015</v>
      </c>
      <c r="C3174" s="18" t="s">
        <v>1235</v>
      </c>
      <c r="D3174" s="9"/>
      <c r="E3174" s="9">
        <v>100</v>
      </c>
      <c r="F3174" s="10" t="s">
        <v>1066</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1.5" hidden="1" x14ac:dyDescent="0.25">
      <c r="A3175" s="12">
        <v>3158</v>
      </c>
      <c r="B3175" s="10" t="s">
        <v>1015</v>
      </c>
      <c r="C3175" s="18" t="s">
        <v>1235</v>
      </c>
      <c r="D3175" s="9"/>
      <c r="E3175" s="9">
        <v>100</v>
      </c>
      <c r="F3175" s="10" t="s">
        <v>1066</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1.5" hidden="1" x14ac:dyDescent="0.25">
      <c r="A3176" s="12">
        <v>3159</v>
      </c>
      <c r="B3176" s="10" t="s">
        <v>1015</v>
      </c>
      <c r="C3176" s="18" t="s">
        <v>1235</v>
      </c>
      <c r="D3176" s="9"/>
      <c r="E3176" s="9">
        <v>100</v>
      </c>
      <c r="F3176" s="10" t="s">
        <v>1066</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1.5" hidden="1" x14ac:dyDescent="0.25">
      <c r="A3177" s="12">
        <v>3160</v>
      </c>
      <c r="B3177" s="10" t="s">
        <v>1015</v>
      </c>
      <c r="C3177" s="18" t="s">
        <v>1235</v>
      </c>
      <c r="D3177" s="9"/>
      <c r="E3177" s="9">
        <v>100</v>
      </c>
      <c r="F3177" s="10" t="s">
        <v>1066</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1.5" hidden="1" x14ac:dyDescent="0.25">
      <c r="A3178" s="12">
        <v>3161</v>
      </c>
      <c r="B3178" s="10" t="s">
        <v>1015</v>
      </c>
      <c r="C3178" s="18" t="s">
        <v>1235</v>
      </c>
      <c r="D3178" s="9"/>
      <c r="E3178" s="9">
        <v>100</v>
      </c>
      <c r="F3178" s="10" t="s">
        <v>1066</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1.5" hidden="1" x14ac:dyDescent="0.25">
      <c r="A3179" s="12">
        <v>3162</v>
      </c>
      <c r="B3179" s="10" t="s">
        <v>1015</v>
      </c>
      <c r="C3179" s="18" t="s">
        <v>1235</v>
      </c>
      <c r="D3179" s="9"/>
      <c r="E3179" s="9">
        <v>100</v>
      </c>
      <c r="F3179" s="10" t="s">
        <v>1066</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1.5" hidden="1" x14ac:dyDescent="0.25">
      <c r="A3180" s="12">
        <v>3163</v>
      </c>
      <c r="B3180" s="10" t="s">
        <v>1015</v>
      </c>
      <c r="C3180" s="18" t="s">
        <v>1235</v>
      </c>
      <c r="D3180" s="9"/>
      <c r="E3180" s="9">
        <v>100</v>
      </c>
      <c r="F3180" s="10" t="s">
        <v>1066</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1.5" hidden="1" x14ac:dyDescent="0.25">
      <c r="A3181" s="12">
        <v>3164</v>
      </c>
      <c r="B3181" s="10" t="s">
        <v>1015</v>
      </c>
      <c r="C3181" s="18" t="s">
        <v>1235</v>
      </c>
      <c r="D3181" s="9"/>
      <c r="E3181" s="9">
        <v>100</v>
      </c>
      <c r="F3181" s="10" t="s">
        <v>1066</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1.5" hidden="1" x14ac:dyDescent="0.25">
      <c r="A3182" s="12">
        <v>3165</v>
      </c>
      <c r="B3182" s="10" t="s">
        <v>1015</v>
      </c>
      <c r="C3182" s="18" t="s">
        <v>1235</v>
      </c>
      <c r="D3182" s="9"/>
      <c r="E3182" s="9">
        <v>100</v>
      </c>
      <c r="F3182" s="10" t="s">
        <v>1066</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1.5" hidden="1" x14ac:dyDescent="0.25">
      <c r="A3183" s="12">
        <v>3166</v>
      </c>
      <c r="B3183" s="10" t="s">
        <v>1015</v>
      </c>
      <c r="C3183" s="18" t="s">
        <v>1236</v>
      </c>
      <c r="D3183" s="9"/>
      <c r="E3183" s="9">
        <v>203</v>
      </c>
      <c r="F3183" s="10" t="s">
        <v>1066</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1.5" hidden="1" x14ac:dyDescent="0.25">
      <c r="A3184" s="12">
        <v>3167</v>
      </c>
      <c r="B3184" s="10" t="s">
        <v>1015</v>
      </c>
      <c r="C3184" s="18" t="s">
        <v>1236</v>
      </c>
      <c r="D3184" s="9"/>
      <c r="E3184" s="9">
        <v>203</v>
      </c>
      <c r="F3184" s="10" t="s">
        <v>1066</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1.5" hidden="1" x14ac:dyDescent="0.25">
      <c r="A3185" s="12">
        <v>3168</v>
      </c>
      <c r="B3185" s="10" t="s">
        <v>1015</v>
      </c>
      <c r="C3185" s="18" t="s">
        <v>1236</v>
      </c>
      <c r="D3185" s="9"/>
      <c r="E3185" s="9">
        <v>203</v>
      </c>
      <c r="F3185" s="10" t="s">
        <v>1066</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1.5" hidden="1" x14ac:dyDescent="0.25">
      <c r="A3186" s="12">
        <v>3169</v>
      </c>
      <c r="B3186" s="10" t="s">
        <v>1015</v>
      </c>
      <c r="C3186" s="18" t="s">
        <v>1236</v>
      </c>
      <c r="D3186" s="9"/>
      <c r="E3186" s="9">
        <v>203</v>
      </c>
      <c r="F3186" s="10" t="s">
        <v>1066</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1.5" hidden="1" x14ac:dyDescent="0.25">
      <c r="A3187" s="12">
        <v>3170</v>
      </c>
      <c r="B3187" s="10" t="s">
        <v>1015</v>
      </c>
      <c r="C3187" s="18" t="s">
        <v>1236</v>
      </c>
      <c r="D3187" s="9"/>
      <c r="E3187" s="9">
        <v>203</v>
      </c>
      <c r="F3187" s="10" t="s">
        <v>1066</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1.5" hidden="1" x14ac:dyDescent="0.25">
      <c r="A3188" s="12">
        <v>3171</v>
      </c>
      <c r="B3188" s="10" t="s">
        <v>1015</v>
      </c>
      <c r="C3188" s="18" t="s">
        <v>1236</v>
      </c>
      <c r="D3188" s="9"/>
      <c r="E3188" s="9">
        <v>203</v>
      </c>
      <c r="F3188" s="10" t="s">
        <v>1066</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1.5" hidden="1" x14ac:dyDescent="0.25">
      <c r="A3189" s="12">
        <v>3172</v>
      </c>
      <c r="B3189" s="10" t="s">
        <v>1015</v>
      </c>
      <c r="C3189" s="18" t="s">
        <v>1236</v>
      </c>
      <c r="D3189" s="9"/>
      <c r="E3189" s="9">
        <v>203</v>
      </c>
      <c r="F3189" s="10" t="s">
        <v>1066</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1.5" hidden="1" x14ac:dyDescent="0.25">
      <c r="A3190" s="12">
        <v>3173</v>
      </c>
      <c r="B3190" s="10" t="s">
        <v>1015</v>
      </c>
      <c r="C3190" s="18" t="s">
        <v>1236</v>
      </c>
      <c r="D3190" s="9"/>
      <c r="E3190" s="9">
        <v>203</v>
      </c>
      <c r="F3190" s="10" t="s">
        <v>1066</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1.5" hidden="1" x14ac:dyDescent="0.25">
      <c r="A3191" s="12">
        <v>3174</v>
      </c>
      <c r="B3191" s="10" t="s">
        <v>1015</v>
      </c>
      <c r="C3191" s="18" t="s">
        <v>1236</v>
      </c>
      <c r="D3191" s="9"/>
      <c r="E3191" s="9">
        <v>203</v>
      </c>
      <c r="F3191" s="10" t="s">
        <v>1066</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1.5" hidden="1" x14ac:dyDescent="0.25">
      <c r="A3192" s="12">
        <v>3175</v>
      </c>
      <c r="B3192" s="10" t="s">
        <v>1015</v>
      </c>
      <c r="C3192" s="18" t="s">
        <v>1236</v>
      </c>
      <c r="D3192" s="9"/>
      <c r="E3192" s="9">
        <v>203</v>
      </c>
      <c r="F3192" s="10" t="s">
        <v>1066</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1.5" hidden="1" x14ac:dyDescent="0.25">
      <c r="A3193" s="12">
        <v>3176</v>
      </c>
      <c r="B3193" s="10" t="s">
        <v>1015</v>
      </c>
      <c r="C3193" s="18" t="s">
        <v>1236</v>
      </c>
      <c r="D3193" s="9"/>
      <c r="E3193" s="9">
        <v>203</v>
      </c>
      <c r="F3193" s="10" t="s">
        <v>1066</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1.5" hidden="1" x14ac:dyDescent="0.25">
      <c r="A3194" s="12">
        <v>3177</v>
      </c>
      <c r="B3194" s="10" t="s">
        <v>1015</v>
      </c>
      <c r="C3194" s="18" t="s">
        <v>1236</v>
      </c>
      <c r="D3194" s="9"/>
      <c r="E3194" s="9">
        <v>203</v>
      </c>
      <c r="F3194" s="10" t="s">
        <v>1066</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1.5" hidden="1" x14ac:dyDescent="0.25">
      <c r="A3195" s="12">
        <v>3178</v>
      </c>
      <c r="B3195" s="10" t="s">
        <v>1015</v>
      </c>
      <c r="C3195" s="18" t="s">
        <v>1236</v>
      </c>
      <c r="D3195" s="9"/>
      <c r="E3195" s="9">
        <v>203</v>
      </c>
      <c r="F3195" s="10" t="s">
        <v>1066</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1.5" hidden="1" x14ac:dyDescent="0.25">
      <c r="A3196" s="12">
        <v>3179</v>
      </c>
      <c r="B3196" s="10" t="s">
        <v>1015</v>
      </c>
      <c r="C3196" s="18" t="s">
        <v>1236</v>
      </c>
      <c r="D3196" s="9"/>
      <c r="E3196" s="9">
        <v>203</v>
      </c>
      <c r="F3196" s="10" t="s">
        <v>1066</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1.5" hidden="1" x14ac:dyDescent="0.25">
      <c r="A3197" s="12">
        <v>3180</v>
      </c>
      <c r="B3197" s="10" t="s">
        <v>1015</v>
      </c>
      <c r="C3197" s="18" t="s">
        <v>1236</v>
      </c>
      <c r="D3197" s="9"/>
      <c r="E3197" s="9">
        <v>203</v>
      </c>
      <c r="F3197" s="10" t="s">
        <v>1066</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1.5" hidden="1" x14ac:dyDescent="0.25">
      <c r="A3198" s="12">
        <v>3181</v>
      </c>
      <c r="B3198" s="10" t="s">
        <v>1015</v>
      </c>
      <c r="C3198" s="18" t="s">
        <v>1237</v>
      </c>
      <c r="D3198" s="9"/>
      <c r="E3198" s="9">
        <v>348</v>
      </c>
      <c r="F3198" s="10" t="s">
        <v>1066</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1.5" hidden="1" x14ac:dyDescent="0.25">
      <c r="A3199" s="12">
        <v>3182</v>
      </c>
      <c r="B3199" s="10" t="s">
        <v>1015</v>
      </c>
      <c r="C3199" s="18" t="s">
        <v>1237</v>
      </c>
      <c r="D3199" s="9"/>
      <c r="E3199" s="9">
        <v>348</v>
      </c>
      <c r="F3199" s="10" t="s">
        <v>1066</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1.5" hidden="1" x14ac:dyDescent="0.25">
      <c r="A3200" s="12">
        <v>3183</v>
      </c>
      <c r="B3200" s="10" t="s">
        <v>1015</v>
      </c>
      <c r="C3200" s="18" t="s">
        <v>1237</v>
      </c>
      <c r="D3200" s="9"/>
      <c r="E3200" s="9">
        <v>348</v>
      </c>
      <c r="F3200" s="10" t="s">
        <v>1066</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1.5" hidden="1" x14ac:dyDescent="0.25">
      <c r="A3201" s="12">
        <v>3184</v>
      </c>
      <c r="B3201" s="10" t="s">
        <v>1015</v>
      </c>
      <c r="C3201" s="18" t="s">
        <v>1237</v>
      </c>
      <c r="D3201" s="9"/>
      <c r="E3201" s="9">
        <v>348</v>
      </c>
      <c r="F3201" s="10" t="s">
        <v>1066</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1.5" hidden="1" x14ac:dyDescent="0.25">
      <c r="A3202" s="12">
        <v>3185</v>
      </c>
      <c r="B3202" s="10" t="s">
        <v>1015</v>
      </c>
      <c r="C3202" s="18" t="s">
        <v>1237</v>
      </c>
      <c r="D3202" s="9"/>
      <c r="E3202" s="9">
        <v>348</v>
      </c>
      <c r="F3202" s="10" t="s">
        <v>1066</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1.5" hidden="1" x14ac:dyDescent="0.25">
      <c r="A3203" s="12">
        <v>3186</v>
      </c>
      <c r="B3203" s="10" t="s">
        <v>1015</v>
      </c>
      <c r="C3203" s="18" t="s">
        <v>1237</v>
      </c>
      <c r="D3203" s="9"/>
      <c r="E3203" s="9">
        <v>348</v>
      </c>
      <c r="F3203" s="10" t="s">
        <v>1066</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1.5" hidden="1" x14ac:dyDescent="0.25">
      <c r="A3204" s="12">
        <v>3187</v>
      </c>
      <c r="B3204" s="10" t="s">
        <v>1015</v>
      </c>
      <c r="C3204" s="18" t="s">
        <v>1237</v>
      </c>
      <c r="D3204" s="9"/>
      <c r="E3204" s="9">
        <v>348</v>
      </c>
      <c r="F3204" s="10" t="s">
        <v>1066</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1.5" hidden="1" x14ac:dyDescent="0.25">
      <c r="A3205" s="12">
        <v>3188</v>
      </c>
      <c r="B3205" s="10" t="s">
        <v>1015</v>
      </c>
      <c r="C3205" s="18" t="s">
        <v>1237</v>
      </c>
      <c r="D3205" s="9"/>
      <c r="E3205" s="9">
        <v>348</v>
      </c>
      <c r="F3205" s="10" t="s">
        <v>1066</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1.5" hidden="1" x14ac:dyDescent="0.25">
      <c r="A3206" s="12">
        <v>3189</v>
      </c>
      <c r="B3206" s="10" t="s">
        <v>1015</v>
      </c>
      <c r="C3206" s="18" t="s">
        <v>1237</v>
      </c>
      <c r="D3206" s="9"/>
      <c r="E3206" s="9">
        <v>348</v>
      </c>
      <c r="F3206" s="10" t="s">
        <v>1066</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1.5" hidden="1" x14ac:dyDescent="0.25">
      <c r="A3207" s="12">
        <v>3190</v>
      </c>
      <c r="B3207" s="10" t="s">
        <v>1015</v>
      </c>
      <c r="C3207" s="18" t="s">
        <v>1237</v>
      </c>
      <c r="D3207" s="9"/>
      <c r="E3207" s="9">
        <v>348</v>
      </c>
      <c r="F3207" s="10" t="s">
        <v>1066</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1.5" hidden="1" x14ac:dyDescent="0.25">
      <c r="A3208" s="12">
        <v>3191</v>
      </c>
      <c r="B3208" s="10" t="s">
        <v>1015</v>
      </c>
      <c r="C3208" s="18" t="s">
        <v>1237</v>
      </c>
      <c r="D3208" s="9"/>
      <c r="E3208" s="9">
        <v>348</v>
      </c>
      <c r="F3208" s="10" t="s">
        <v>1066</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1.5" hidden="1" x14ac:dyDescent="0.25">
      <c r="A3209" s="12">
        <v>3192</v>
      </c>
      <c r="B3209" s="10" t="s">
        <v>1015</v>
      </c>
      <c r="C3209" s="18" t="s">
        <v>1237</v>
      </c>
      <c r="D3209" s="9"/>
      <c r="E3209" s="9">
        <v>348</v>
      </c>
      <c r="F3209" s="10" t="s">
        <v>1066</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1.5" hidden="1" x14ac:dyDescent="0.25">
      <c r="A3210" s="12">
        <v>3193</v>
      </c>
      <c r="B3210" s="10" t="s">
        <v>1015</v>
      </c>
      <c r="C3210" s="18" t="s">
        <v>1237</v>
      </c>
      <c r="D3210" s="9"/>
      <c r="E3210" s="9">
        <v>348</v>
      </c>
      <c r="F3210" s="10" t="s">
        <v>1066</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1.5" hidden="1" x14ac:dyDescent="0.25">
      <c r="A3211" s="12">
        <v>3194</v>
      </c>
      <c r="B3211" s="10" t="s">
        <v>1015</v>
      </c>
      <c r="C3211" s="18" t="s">
        <v>1237</v>
      </c>
      <c r="D3211" s="9"/>
      <c r="E3211" s="9">
        <v>348</v>
      </c>
      <c r="F3211" s="10" t="s">
        <v>1066</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1.5" hidden="1" x14ac:dyDescent="0.25">
      <c r="A3212" s="12">
        <v>3195</v>
      </c>
      <c r="B3212" s="10" t="s">
        <v>1015</v>
      </c>
      <c r="C3212" s="18" t="s">
        <v>1237</v>
      </c>
      <c r="D3212" s="9"/>
      <c r="E3212" s="9">
        <v>348</v>
      </c>
      <c r="F3212" s="10" t="s">
        <v>1066</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1.5" hidden="1" x14ac:dyDescent="0.25">
      <c r="A3213" s="12">
        <v>3196</v>
      </c>
      <c r="B3213" s="10" t="s">
        <v>1015</v>
      </c>
      <c r="C3213" s="18" t="s">
        <v>1238</v>
      </c>
      <c r="D3213" s="9"/>
      <c r="E3213" s="9">
        <v>616</v>
      </c>
      <c r="F3213" s="10" t="s">
        <v>1066</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1.5" hidden="1" x14ac:dyDescent="0.25">
      <c r="A3214" s="12">
        <v>3197</v>
      </c>
      <c r="B3214" s="10" t="s">
        <v>1015</v>
      </c>
      <c r="C3214" s="18" t="s">
        <v>1238</v>
      </c>
      <c r="D3214" s="9"/>
      <c r="E3214" s="9">
        <v>616</v>
      </c>
      <c r="F3214" s="10" t="s">
        <v>1066</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1.5" hidden="1" x14ac:dyDescent="0.25">
      <c r="A3215" s="12">
        <v>3198</v>
      </c>
      <c r="B3215" s="10" t="s">
        <v>1015</v>
      </c>
      <c r="C3215" s="18" t="s">
        <v>1238</v>
      </c>
      <c r="D3215" s="9"/>
      <c r="E3215" s="9">
        <v>616</v>
      </c>
      <c r="F3215" s="10" t="s">
        <v>1066</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1.5" hidden="1" x14ac:dyDescent="0.25">
      <c r="A3216" s="12">
        <v>3199</v>
      </c>
      <c r="B3216" s="10" t="s">
        <v>1015</v>
      </c>
      <c r="C3216" s="18" t="s">
        <v>1238</v>
      </c>
      <c r="D3216" s="9"/>
      <c r="E3216" s="9">
        <v>616</v>
      </c>
      <c r="F3216" s="10" t="s">
        <v>1066</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1.5" hidden="1" x14ac:dyDescent="0.25">
      <c r="A3217" s="12">
        <v>3200</v>
      </c>
      <c r="B3217" s="10" t="s">
        <v>1015</v>
      </c>
      <c r="C3217" s="18" t="s">
        <v>1238</v>
      </c>
      <c r="D3217" s="9"/>
      <c r="E3217" s="9">
        <v>616</v>
      </c>
      <c r="F3217" s="10" t="s">
        <v>1066</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1.5" hidden="1" x14ac:dyDescent="0.25">
      <c r="A3218" s="12">
        <v>3201</v>
      </c>
      <c r="B3218" s="10" t="s">
        <v>1015</v>
      </c>
      <c r="C3218" s="18" t="s">
        <v>1238</v>
      </c>
      <c r="D3218" s="9"/>
      <c r="E3218" s="9">
        <v>616</v>
      </c>
      <c r="F3218" s="10" t="s">
        <v>1066</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1.5" hidden="1" x14ac:dyDescent="0.25">
      <c r="A3219" s="12">
        <v>3202</v>
      </c>
      <c r="B3219" s="10" t="s">
        <v>1015</v>
      </c>
      <c r="C3219" s="18" t="s">
        <v>1238</v>
      </c>
      <c r="D3219" s="9"/>
      <c r="E3219" s="9">
        <v>616</v>
      </c>
      <c r="F3219" s="10" t="s">
        <v>1066</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1.5" hidden="1" x14ac:dyDescent="0.25">
      <c r="A3220" s="12">
        <v>3203</v>
      </c>
      <c r="B3220" s="10" t="s">
        <v>1015</v>
      </c>
      <c r="C3220" s="18" t="s">
        <v>1238</v>
      </c>
      <c r="D3220" s="9"/>
      <c r="E3220" s="9">
        <v>616</v>
      </c>
      <c r="F3220" s="10" t="s">
        <v>1066</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1.5" hidden="1" x14ac:dyDescent="0.25">
      <c r="A3221" s="12">
        <v>3204</v>
      </c>
      <c r="B3221" s="10" t="s">
        <v>1015</v>
      </c>
      <c r="C3221" s="18" t="s">
        <v>1238</v>
      </c>
      <c r="D3221" s="9"/>
      <c r="E3221" s="9">
        <v>616</v>
      </c>
      <c r="F3221" s="10" t="s">
        <v>1066</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1.5" hidden="1" x14ac:dyDescent="0.25">
      <c r="A3222" s="12">
        <v>3205</v>
      </c>
      <c r="B3222" s="10" t="s">
        <v>1015</v>
      </c>
      <c r="C3222" s="18" t="s">
        <v>1238</v>
      </c>
      <c r="D3222" s="9"/>
      <c r="E3222" s="9">
        <v>616</v>
      </c>
      <c r="F3222" s="10" t="s">
        <v>1066</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1.5" hidden="1" x14ac:dyDescent="0.25">
      <c r="A3223" s="12">
        <v>3206</v>
      </c>
      <c r="B3223" s="10" t="s">
        <v>1015</v>
      </c>
      <c r="C3223" s="18" t="s">
        <v>1238</v>
      </c>
      <c r="D3223" s="9"/>
      <c r="E3223" s="9">
        <v>616</v>
      </c>
      <c r="F3223" s="10" t="s">
        <v>1066</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1.5" hidden="1" x14ac:dyDescent="0.25">
      <c r="A3224" s="12">
        <v>3207</v>
      </c>
      <c r="B3224" s="10" t="s">
        <v>1015</v>
      </c>
      <c r="C3224" s="18" t="s">
        <v>1238</v>
      </c>
      <c r="D3224" s="9"/>
      <c r="E3224" s="9">
        <v>616</v>
      </c>
      <c r="F3224" s="10" t="s">
        <v>1066</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1.5" hidden="1" x14ac:dyDescent="0.25">
      <c r="A3225" s="12">
        <v>3208</v>
      </c>
      <c r="B3225" s="10" t="s">
        <v>1015</v>
      </c>
      <c r="C3225" s="18" t="s">
        <v>1238</v>
      </c>
      <c r="D3225" s="9"/>
      <c r="E3225" s="9">
        <v>616</v>
      </c>
      <c r="F3225" s="10" t="s">
        <v>1066</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1.5" hidden="1" x14ac:dyDescent="0.25">
      <c r="A3226" s="12">
        <v>3209</v>
      </c>
      <c r="B3226" s="10" t="s">
        <v>1015</v>
      </c>
      <c r="C3226" s="18" t="s">
        <v>1238</v>
      </c>
      <c r="D3226" s="9"/>
      <c r="E3226" s="9">
        <v>616</v>
      </c>
      <c r="F3226" s="10" t="s">
        <v>1066</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1.5" hidden="1" x14ac:dyDescent="0.25">
      <c r="A3227" s="12">
        <v>3210</v>
      </c>
      <c r="B3227" s="10" t="s">
        <v>1015</v>
      </c>
      <c r="C3227" s="18" t="s">
        <v>1238</v>
      </c>
      <c r="D3227" s="9"/>
      <c r="E3227" s="9">
        <v>616</v>
      </c>
      <c r="F3227" s="10" t="s">
        <v>1066</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1.5" hidden="1" x14ac:dyDescent="0.25">
      <c r="A3228" s="12">
        <v>3211</v>
      </c>
      <c r="B3228" s="10" t="s">
        <v>1015</v>
      </c>
      <c r="C3228" s="18" t="s">
        <v>1239</v>
      </c>
      <c r="D3228" s="9">
        <v>18</v>
      </c>
      <c r="E3228" s="9">
        <v>498</v>
      </c>
      <c r="F3228" s="10" t="s">
        <v>1066</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1.5" hidden="1" x14ac:dyDescent="0.25">
      <c r="A3229" s="12">
        <v>3212</v>
      </c>
      <c r="B3229" s="10" t="s">
        <v>1015</v>
      </c>
      <c r="C3229" s="18" t="s">
        <v>1239</v>
      </c>
      <c r="D3229" s="9">
        <v>18</v>
      </c>
      <c r="E3229" s="9">
        <v>498</v>
      </c>
      <c r="F3229" s="10" t="s">
        <v>1066</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1.5" hidden="1" x14ac:dyDescent="0.25">
      <c r="A3230" s="12">
        <v>3213</v>
      </c>
      <c r="B3230" s="10" t="s">
        <v>1015</v>
      </c>
      <c r="C3230" s="18" t="s">
        <v>1239</v>
      </c>
      <c r="D3230" s="9">
        <v>18</v>
      </c>
      <c r="E3230" s="9">
        <v>498</v>
      </c>
      <c r="F3230" s="10" t="s">
        <v>1066</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1.5" hidden="1" x14ac:dyDescent="0.25">
      <c r="A3231" s="12">
        <v>3214</v>
      </c>
      <c r="B3231" s="10" t="s">
        <v>1015</v>
      </c>
      <c r="C3231" s="18" t="s">
        <v>1239</v>
      </c>
      <c r="D3231" s="9">
        <v>18</v>
      </c>
      <c r="E3231" s="9">
        <v>498</v>
      </c>
      <c r="F3231" s="10" t="s">
        <v>1066</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1.5" hidden="1" x14ac:dyDescent="0.25">
      <c r="A3232" s="12">
        <v>3215</v>
      </c>
      <c r="B3232" s="10" t="s">
        <v>1015</v>
      </c>
      <c r="C3232" s="18" t="s">
        <v>1239</v>
      </c>
      <c r="D3232" s="9">
        <v>18</v>
      </c>
      <c r="E3232" s="9">
        <v>498</v>
      </c>
      <c r="F3232" s="10" t="s">
        <v>1066</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1.5" hidden="1" x14ac:dyDescent="0.25">
      <c r="A3233" s="12">
        <v>3216</v>
      </c>
      <c r="B3233" s="10" t="s">
        <v>1015</v>
      </c>
      <c r="C3233" s="18" t="s">
        <v>1239</v>
      </c>
      <c r="D3233" s="9">
        <v>18</v>
      </c>
      <c r="E3233" s="9">
        <v>498</v>
      </c>
      <c r="F3233" s="10" t="s">
        <v>1066</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1.5" hidden="1" x14ac:dyDescent="0.25">
      <c r="A3234" s="12">
        <v>3217</v>
      </c>
      <c r="B3234" s="10" t="s">
        <v>1015</v>
      </c>
      <c r="C3234" s="18" t="s">
        <v>1239</v>
      </c>
      <c r="D3234" s="9">
        <v>18</v>
      </c>
      <c r="E3234" s="9">
        <v>498</v>
      </c>
      <c r="F3234" s="10" t="s">
        <v>1066</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1.5" hidden="1" x14ac:dyDescent="0.25">
      <c r="A3235" s="12">
        <v>3218</v>
      </c>
      <c r="B3235" s="10" t="s">
        <v>1015</v>
      </c>
      <c r="C3235" s="18" t="s">
        <v>1239</v>
      </c>
      <c r="D3235" s="9">
        <v>18</v>
      </c>
      <c r="E3235" s="9">
        <v>498</v>
      </c>
      <c r="F3235" s="10" t="s">
        <v>1066</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1.5" hidden="1" x14ac:dyDescent="0.25">
      <c r="A3236" s="12">
        <v>3219</v>
      </c>
      <c r="B3236" s="10" t="s">
        <v>1015</v>
      </c>
      <c r="C3236" s="18" t="s">
        <v>1239</v>
      </c>
      <c r="D3236" s="9">
        <v>18</v>
      </c>
      <c r="E3236" s="9">
        <v>498</v>
      </c>
      <c r="F3236" s="10" t="s">
        <v>1066</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1.5" hidden="1" x14ac:dyDescent="0.25">
      <c r="A3237" s="12">
        <v>3220</v>
      </c>
      <c r="B3237" s="10" t="s">
        <v>1015</v>
      </c>
      <c r="C3237" s="18" t="s">
        <v>1239</v>
      </c>
      <c r="D3237" s="9">
        <v>18</v>
      </c>
      <c r="E3237" s="9">
        <v>498</v>
      </c>
      <c r="F3237" s="10" t="s">
        <v>1066</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1.5" hidden="1" x14ac:dyDescent="0.25">
      <c r="A3238" s="12">
        <v>3221</v>
      </c>
      <c r="B3238" s="10" t="s">
        <v>1015</v>
      </c>
      <c r="C3238" s="18" t="s">
        <v>1239</v>
      </c>
      <c r="D3238" s="9">
        <v>18</v>
      </c>
      <c r="E3238" s="9">
        <v>498</v>
      </c>
      <c r="F3238" s="10" t="s">
        <v>1066</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1.5" hidden="1" x14ac:dyDescent="0.25">
      <c r="A3239" s="12">
        <v>3222</v>
      </c>
      <c r="B3239" s="10" t="s">
        <v>1015</v>
      </c>
      <c r="C3239" s="18" t="s">
        <v>1239</v>
      </c>
      <c r="D3239" s="9">
        <v>18</v>
      </c>
      <c r="E3239" s="9">
        <v>498</v>
      </c>
      <c r="F3239" s="10" t="s">
        <v>1066</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1.5" hidden="1" x14ac:dyDescent="0.25">
      <c r="A3240" s="12">
        <v>3223</v>
      </c>
      <c r="B3240" s="10" t="s">
        <v>1015</v>
      </c>
      <c r="C3240" s="18" t="s">
        <v>1239</v>
      </c>
      <c r="D3240" s="9">
        <v>18</v>
      </c>
      <c r="E3240" s="9">
        <v>498</v>
      </c>
      <c r="F3240" s="10" t="s">
        <v>1066</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1.5" hidden="1" x14ac:dyDescent="0.25">
      <c r="A3241" s="12">
        <v>3224</v>
      </c>
      <c r="B3241" s="10" t="s">
        <v>1015</v>
      </c>
      <c r="C3241" s="18" t="s">
        <v>1239</v>
      </c>
      <c r="D3241" s="9">
        <v>18</v>
      </c>
      <c r="E3241" s="9">
        <v>498</v>
      </c>
      <c r="F3241" s="10" t="s">
        <v>1066</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1.5" hidden="1" x14ac:dyDescent="0.25">
      <c r="A3242" s="12">
        <v>3225</v>
      </c>
      <c r="B3242" s="10" t="s">
        <v>1015</v>
      </c>
      <c r="C3242" s="18" t="s">
        <v>1239</v>
      </c>
      <c r="D3242" s="9">
        <v>18</v>
      </c>
      <c r="E3242" s="9">
        <v>498</v>
      </c>
      <c r="F3242" s="10" t="s">
        <v>1066</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1.5" hidden="1" x14ac:dyDescent="0.25">
      <c r="A3243" s="12">
        <v>3226</v>
      </c>
      <c r="B3243" s="10" t="s">
        <v>1015</v>
      </c>
      <c r="C3243" s="18" t="s">
        <v>1240</v>
      </c>
      <c r="D3243" s="9"/>
      <c r="E3243" s="9">
        <v>642</v>
      </c>
      <c r="F3243" s="10" t="s">
        <v>1066</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1.5" hidden="1" x14ac:dyDescent="0.25">
      <c r="A3244" s="12">
        <v>3227</v>
      </c>
      <c r="B3244" s="10" t="s">
        <v>1015</v>
      </c>
      <c r="C3244" s="18" t="s">
        <v>1240</v>
      </c>
      <c r="D3244" s="9"/>
      <c r="E3244" s="9">
        <v>642</v>
      </c>
      <c r="F3244" s="10" t="s">
        <v>1066</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1.5" hidden="1" x14ac:dyDescent="0.25">
      <c r="A3245" s="12">
        <v>3228</v>
      </c>
      <c r="B3245" s="10" t="s">
        <v>1015</v>
      </c>
      <c r="C3245" s="18" t="s">
        <v>1240</v>
      </c>
      <c r="D3245" s="9"/>
      <c r="E3245" s="9">
        <v>642</v>
      </c>
      <c r="F3245" s="10" t="s">
        <v>1066</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1.5" hidden="1" x14ac:dyDescent="0.25">
      <c r="A3246" s="12">
        <v>3229</v>
      </c>
      <c r="B3246" s="10" t="s">
        <v>1015</v>
      </c>
      <c r="C3246" s="18" t="s">
        <v>1240</v>
      </c>
      <c r="D3246" s="9"/>
      <c r="E3246" s="9">
        <v>642</v>
      </c>
      <c r="F3246" s="10" t="s">
        <v>1066</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1.5" hidden="1" x14ac:dyDescent="0.25">
      <c r="A3247" s="12">
        <v>3230</v>
      </c>
      <c r="B3247" s="10" t="s">
        <v>1015</v>
      </c>
      <c r="C3247" s="18" t="s">
        <v>1240</v>
      </c>
      <c r="D3247" s="9"/>
      <c r="E3247" s="9">
        <v>642</v>
      </c>
      <c r="F3247" s="10" t="s">
        <v>1066</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1.5" hidden="1" x14ac:dyDescent="0.25">
      <c r="A3248" s="12">
        <v>3231</v>
      </c>
      <c r="B3248" s="10" t="s">
        <v>1015</v>
      </c>
      <c r="C3248" s="18" t="s">
        <v>1240</v>
      </c>
      <c r="D3248" s="9"/>
      <c r="E3248" s="9">
        <v>642</v>
      </c>
      <c r="F3248" s="10" t="s">
        <v>1066</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1.5" hidden="1" x14ac:dyDescent="0.25">
      <c r="A3249" s="12">
        <v>3232</v>
      </c>
      <c r="B3249" s="10" t="s">
        <v>1015</v>
      </c>
      <c r="C3249" s="18" t="s">
        <v>1240</v>
      </c>
      <c r="D3249" s="9"/>
      <c r="E3249" s="9">
        <v>642</v>
      </c>
      <c r="F3249" s="10" t="s">
        <v>1066</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1.5" hidden="1" x14ac:dyDescent="0.25">
      <c r="A3250" s="12">
        <v>3233</v>
      </c>
      <c r="B3250" s="10" t="s">
        <v>1015</v>
      </c>
      <c r="C3250" s="18" t="s">
        <v>1240</v>
      </c>
      <c r="D3250" s="9"/>
      <c r="E3250" s="9">
        <v>642</v>
      </c>
      <c r="F3250" s="10" t="s">
        <v>1066</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1.5" hidden="1" x14ac:dyDescent="0.25">
      <c r="A3251" s="12">
        <v>3234</v>
      </c>
      <c r="B3251" s="10" t="s">
        <v>1015</v>
      </c>
      <c r="C3251" s="18" t="s">
        <v>1240</v>
      </c>
      <c r="D3251" s="9"/>
      <c r="E3251" s="9">
        <v>642</v>
      </c>
      <c r="F3251" s="10" t="s">
        <v>1066</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1.5" hidden="1" x14ac:dyDescent="0.25">
      <c r="A3252" s="12">
        <v>3235</v>
      </c>
      <c r="B3252" s="10" t="s">
        <v>1015</v>
      </c>
      <c r="C3252" s="18" t="s">
        <v>1240</v>
      </c>
      <c r="D3252" s="9"/>
      <c r="E3252" s="9">
        <v>642</v>
      </c>
      <c r="F3252" s="10" t="s">
        <v>1066</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1.5" hidden="1" x14ac:dyDescent="0.25">
      <c r="A3253" s="12">
        <v>3236</v>
      </c>
      <c r="B3253" s="10" t="s">
        <v>1015</v>
      </c>
      <c r="C3253" s="18" t="s">
        <v>1240</v>
      </c>
      <c r="D3253" s="9"/>
      <c r="E3253" s="9">
        <v>642</v>
      </c>
      <c r="F3253" s="10" t="s">
        <v>1066</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1.5" hidden="1" x14ac:dyDescent="0.25">
      <c r="A3254" s="12">
        <v>3237</v>
      </c>
      <c r="B3254" s="10" t="s">
        <v>1015</v>
      </c>
      <c r="C3254" s="18" t="s">
        <v>1240</v>
      </c>
      <c r="D3254" s="9"/>
      <c r="E3254" s="9">
        <v>642</v>
      </c>
      <c r="F3254" s="10" t="s">
        <v>1066</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1.5" hidden="1" x14ac:dyDescent="0.25">
      <c r="A3255" s="12">
        <v>3238</v>
      </c>
      <c r="B3255" s="10" t="s">
        <v>1015</v>
      </c>
      <c r="C3255" s="18" t="s">
        <v>1240</v>
      </c>
      <c r="D3255" s="9"/>
      <c r="E3255" s="9">
        <v>642</v>
      </c>
      <c r="F3255" s="10" t="s">
        <v>1066</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1.5" hidden="1" x14ac:dyDescent="0.25">
      <c r="A3256" s="12">
        <v>3239</v>
      </c>
      <c r="B3256" s="10" t="s">
        <v>1015</v>
      </c>
      <c r="C3256" s="18" t="s">
        <v>1240</v>
      </c>
      <c r="D3256" s="9"/>
      <c r="E3256" s="9">
        <v>642</v>
      </c>
      <c r="F3256" s="10" t="s">
        <v>1066</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1.5" hidden="1" x14ac:dyDescent="0.25">
      <c r="A3257" s="12">
        <v>3240</v>
      </c>
      <c r="B3257" s="10" t="s">
        <v>1015</v>
      </c>
      <c r="C3257" s="18" t="s">
        <v>1240</v>
      </c>
      <c r="D3257" s="9"/>
      <c r="E3257" s="9">
        <v>642</v>
      </c>
      <c r="F3257" s="10" t="s">
        <v>1066</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1.5" hidden="1" x14ac:dyDescent="0.25">
      <c r="A3258" s="12">
        <v>3241</v>
      </c>
      <c r="B3258" s="10" t="s">
        <v>1015</v>
      </c>
      <c r="C3258" s="18" t="s">
        <v>1241</v>
      </c>
      <c r="D3258" s="9"/>
      <c r="E3258" s="9">
        <v>643</v>
      </c>
      <c r="F3258" s="10" t="s">
        <v>1066</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1.5" hidden="1" x14ac:dyDescent="0.25">
      <c r="A3259" s="12">
        <v>3242</v>
      </c>
      <c r="B3259" s="10" t="s">
        <v>1015</v>
      </c>
      <c r="C3259" s="18" t="s">
        <v>1241</v>
      </c>
      <c r="D3259" s="9"/>
      <c r="E3259" s="9">
        <v>643</v>
      </c>
      <c r="F3259" s="10" t="s">
        <v>1066</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1.5" hidden="1" x14ac:dyDescent="0.25">
      <c r="A3260" s="12">
        <v>3243</v>
      </c>
      <c r="B3260" s="10" t="s">
        <v>1015</v>
      </c>
      <c r="C3260" s="18" t="s">
        <v>1241</v>
      </c>
      <c r="D3260" s="9"/>
      <c r="E3260" s="9">
        <v>643</v>
      </c>
      <c r="F3260" s="10" t="s">
        <v>1066</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1.5" hidden="1" x14ac:dyDescent="0.25">
      <c r="A3261" s="12">
        <v>3244</v>
      </c>
      <c r="B3261" s="10" t="s">
        <v>1015</v>
      </c>
      <c r="C3261" s="18" t="s">
        <v>1241</v>
      </c>
      <c r="D3261" s="9"/>
      <c r="E3261" s="9">
        <v>643</v>
      </c>
      <c r="F3261" s="10" t="s">
        <v>1066</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1.5" hidden="1" x14ac:dyDescent="0.25">
      <c r="A3262" s="12">
        <v>3245</v>
      </c>
      <c r="B3262" s="10" t="s">
        <v>1015</v>
      </c>
      <c r="C3262" s="18" t="s">
        <v>1241</v>
      </c>
      <c r="D3262" s="9"/>
      <c r="E3262" s="9">
        <v>643</v>
      </c>
      <c r="F3262" s="10" t="s">
        <v>1066</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1.5" hidden="1" x14ac:dyDescent="0.25">
      <c r="A3263" s="12">
        <v>3246</v>
      </c>
      <c r="B3263" s="10" t="s">
        <v>1015</v>
      </c>
      <c r="C3263" s="18" t="s">
        <v>1241</v>
      </c>
      <c r="D3263" s="9"/>
      <c r="E3263" s="9">
        <v>643</v>
      </c>
      <c r="F3263" s="10" t="s">
        <v>1066</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1.5" hidden="1" x14ac:dyDescent="0.25">
      <c r="A3264" s="12">
        <v>3247</v>
      </c>
      <c r="B3264" s="10" t="s">
        <v>1015</v>
      </c>
      <c r="C3264" s="18" t="s">
        <v>1241</v>
      </c>
      <c r="D3264" s="9"/>
      <c r="E3264" s="9">
        <v>643</v>
      </c>
      <c r="F3264" s="10" t="s">
        <v>1066</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1.5" hidden="1" x14ac:dyDescent="0.25">
      <c r="A3265" s="12">
        <v>3248</v>
      </c>
      <c r="B3265" s="10" t="s">
        <v>1015</v>
      </c>
      <c r="C3265" s="18" t="s">
        <v>1241</v>
      </c>
      <c r="D3265" s="9"/>
      <c r="E3265" s="9">
        <v>643</v>
      </c>
      <c r="F3265" s="10" t="s">
        <v>1066</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1.5" hidden="1" x14ac:dyDescent="0.25">
      <c r="A3266" s="12">
        <v>3249</v>
      </c>
      <c r="B3266" s="10" t="s">
        <v>1015</v>
      </c>
      <c r="C3266" s="18" t="s">
        <v>1241</v>
      </c>
      <c r="D3266" s="9"/>
      <c r="E3266" s="9">
        <v>643</v>
      </c>
      <c r="F3266" s="10" t="s">
        <v>1066</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1.5" hidden="1" x14ac:dyDescent="0.25">
      <c r="A3267" s="12">
        <v>3250</v>
      </c>
      <c r="B3267" s="10" t="s">
        <v>1015</v>
      </c>
      <c r="C3267" s="18" t="s">
        <v>1241</v>
      </c>
      <c r="D3267" s="9"/>
      <c r="E3267" s="9">
        <v>643</v>
      </c>
      <c r="F3267" s="10" t="s">
        <v>1066</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1.5" hidden="1" x14ac:dyDescent="0.25">
      <c r="A3268" s="12">
        <v>3251</v>
      </c>
      <c r="B3268" s="10" t="s">
        <v>1015</v>
      </c>
      <c r="C3268" s="18" t="s">
        <v>1241</v>
      </c>
      <c r="D3268" s="9"/>
      <c r="E3268" s="9">
        <v>643</v>
      </c>
      <c r="F3268" s="10" t="s">
        <v>1066</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1.5" hidden="1" x14ac:dyDescent="0.25">
      <c r="A3269" s="12">
        <v>3252</v>
      </c>
      <c r="B3269" s="10" t="s">
        <v>1015</v>
      </c>
      <c r="C3269" s="18" t="s">
        <v>1241</v>
      </c>
      <c r="D3269" s="9"/>
      <c r="E3269" s="9">
        <v>643</v>
      </c>
      <c r="F3269" s="10" t="s">
        <v>1066</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1.5" hidden="1" x14ac:dyDescent="0.25">
      <c r="A3270" s="12">
        <v>3253</v>
      </c>
      <c r="B3270" s="10" t="s">
        <v>1015</v>
      </c>
      <c r="C3270" s="18" t="s">
        <v>1241</v>
      </c>
      <c r="D3270" s="9"/>
      <c r="E3270" s="9">
        <v>643</v>
      </c>
      <c r="F3270" s="10" t="s">
        <v>1066</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1.5" hidden="1" x14ac:dyDescent="0.25">
      <c r="A3271" s="12">
        <v>3254</v>
      </c>
      <c r="B3271" s="10" t="s">
        <v>1015</v>
      </c>
      <c r="C3271" s="18" t="s">
        <v>1241</v>
      </c>
      <c r="D3271" s="9"/>
      <c r="E3271" s="9">
        <v>643</v>
      </c>
      <c r="F3271" s="10" t="s">
        <v>1066</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1.5" hidden="1" x14ac:dyDescent="0.25">
      <c r="A3272" s="12">
        <v>3255</v>
      </c>
      <c r="B3272" s="10" t="s">
        <v>1015</v>
      </c>
      <c r="C3272" s="18" t="s">
        <v>1241</v>
      </c>
      <c r="D3272" s="9"/>
      <c r="E3272" s="9">
        <v>643</v>
      </c>
      <c r="F3272" s="10" t="s">
        <v>1066</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1.5" hidden="1" x14ac:dyDescent="0.25">
      <c r="A3273" s="12">
        <v>3256</v>
      </c>
      <c r="B3273" s="10" t="s">
        <v>1015</v>
      </c>
      <c r="C3273" s="18" t="s">
        <v>1242</v>
      </c>
      <c r="D3273" s="9"/>
      <c r="E3273" s="9">
        <v>703</v>
      </c>
      <c r="F3273" s="10" t="s">
        <v>1066</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1.5" hidden="1" x14ac:dyDescent="0.25">
      <c r="A3274" s="12">
        <v>3257</v>
      </c>
      <c r="B3274" s="10" t="s">
        <v>1015</v>
      </c>
      <c r="C3274" s="18" t="s">
        <v>1242</v>
      </c>
      <c r="D3274" s="9"/>
      <c r="E3274" s="9">
        <v>703</v>
      </c>
      <c r="F3274" s="10" t="s">
        <v>1066</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1.5" hidden="1" x14ac:dyDescent="0.25">
      <c r="A3275" s="12">
        <v>3258</v>
      </c>
      <c r="B3275" s="10" t="s">
        <v>1015</v>
      </c>
      <c r="C3275" s="18" t="s">
        <v>1242</v>
      </c>
      <c r="D3275" s="9"/>
      <c r="E3275" s="9">
        <v>703</v>
      </c>
      <c r="F3275" s="10" t="s">
        <v>1066</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1.5" hidden="1" x14ac:dyDescent="0.25">
      <c r="A3276" s="12">
        <v>3259</v>
      </c>
      <c r="B3276" s="10" t="s">
        <v>1015</v>
      </c>
      <c r="C3276" s="18" t="s">
        <v>1242</v>
      </c>
      <c r="D3276" s="9"/>
      <c r="E3276" s="9">
        <v>703</v>
      </c>
      <c r="F3276" s="10" t="s">
        <v>1066</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1.5" hidden="1" x14ac:dyDescent="0.25">
      <c r="A3277" s="12">
        <v>3260</v>
      </c>
      <c r="B3277" s="10" t="s">
        <v>1015</v>
      </c>
      <c r="C3277" s="18" t="s">
        <v>1242</v>
      </c>
      <c r="D3277" s="9"/>
      <c r="E3277" s="9">
        <v>703</v>
      </c>
      <c r="F3277" s="10" t="s">
        <v>1066</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1.5" hidden="1" x14ac:dyDescent="0.25">
      <c r="A3278" s="12">
        <v>3261</v>
      </c>
      <c r="B3278" s="10" t="s">
        <v>1015</v>
      </c>
      <c r="C3278" s="18" t="s">
        <v>1242</v>
      </c>
      <c r="D3278" s="9"/>
      <c r="E3278" s="9">
        <v>703</v>
      </c>
      <c r="F3278" s="10" t="s">
        <v>1066</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1.5" hidden="1" x14ac:dyDescent="0.25">
      <c r="A3279" s="12">
        <v>3262</v>
      </c>
      <c r="B3279" s="10" t="s">
        <v>1015</v>
      </c>
      <c r="C3279" s="18" t="s">
        <v>1242</v>
      </c>
      <c r="D3279" s="9"/>
      <c r="E3279" s="9">
        <v>703</v>
      </c>
      <c r="F3279" s="10" t="s">
        <v>1066</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1.5" hidden="1" x14ac:dyDescent="0.25">
      <c r="A3280" s="12">
        <v>3263</v>
      </c>
      <c r="B3280" s="10" t="s">
        <v>1015</v>
      </c>
      <c r="C3280" s="18" t="s">
        <v>1242</v>
      </c>
      <c r="D3280" s="9"/>
      <c r="E3280" s="9">
        <v>703</v>
      </c>
      <c r="F3280" s="10" t="s">
        <v>1066</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1.5" hidden="1" x14ac:dyDescent="0.25">
      <c r="A3281" s="12">
        <v>3264</v>
      </c>
      <c r="B3281" s="10" t="s">
        <v>1015</v>
      </c>
      <c r="C3281" s="18" t="s">
        <v>1242</v>
      </c>
      <c r="D3281" s="9"/>
      <c r="E3281" s="9">
        <v>703</v>
      </c>
      <c r="F3281" s="10" t="s">
        <v>1066</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1.5" hidden="1" x14ac:dyDescent="0.25">
      <c r="A3282" s="12">
        <v>3265</v>
      </c>
      <c r="B3282" s="10" t="s">
        <v>1015</v>
      </c>
      <c r="C3282" s="18" t="s">
        <v>1242</v>
      </c>
      <c r="D3282" s="9"/>
      <c r="E3282" s="9">
        <v>703</v>
      </c>
      <c r="F3282" s="10" t="s">
        <v>1066</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1.5" hidden="1" x14ac:dyDescent="0.25">
      <c r="A3283" s="12">
        <v>3266</v>
      </c>
      <c r="B3283" s="10" t="s">
        <v>1015</v>
      </c>
      <c r="C3283" s="18" t="s">
        <v>1242</v>
      </c>
      <c r="D3283" s="9"/>
      <c r="E3283" s="9">
        <v>703</v>
      </c>
      <c r="F3283" s="10" t="s">
        <v>1066</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1.5" hidden="1" x14ac:dyDescent="0.25">
      <c r="A3284" s="12">
        <v>3267</v>
      </c>
      <c r="B3284" s="10" t="s">
        <v>1015</v>
      </c>
      <c r="C3284" s="18" t="s">
        <v>1242</v>
      </c>
      <c r="D3284" s="9"/>
      <c r="E3284" s="9">
        <v>703</v>
      </c>
      <c r="F3284" s="10" t="s">
        <v>1066</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1.5" hidden="1" x14ac:dyDescent="0.25">
      <c r="A3285" s="12">
        <v>3268</v>
      </c>
      <c r="B3285" s="10" t="s">
        <v>1015</v>
      </c>
      <c r="C3285" s="18" t="s">
        <v>1242</v>
      </c>
      <c r="D3285" s="9"/>
      <c r="E3285" s="9">
        <v>703</v>
      </c>
      <c r="F3285" s="10" t="s">
        <v>1066</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1.5" hidden="1" x14ac:dyDescent="0.25">
      <c r="A3286" s="12">
        <v>3269</v>
      </c>
      <c r="B3286" s="10" t="s">
        <v>1015</v>
      </c>
      <c r="C3286" s="18" t="s">
        <v>1242</v>
      </c>
      <c r="D3286" s="9"/>
      <c r="E3286" s="9">
        <v>703</v>
      </c>
      <c r="F3286" s="10" t="s">
        <v>1066</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1.5" hidden="1" x14ac:dyDescent="0.25">
      <c r="A3287" s="12">
        <v>3270</v>
      </c>
      <c r="B3287" s="10" t="s">
        <v>1015</v>
      </c>
      <c r="C3287" s="18" t="s">
        <v>1242</v>
      </c>
      <c r="D3287" s="9"/>
      <c r="E3287" s="9">
        <v>703</v>
      </c>
      <c r="F3287" s="10" t="s">
        <v>1066</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1.5" hidden="1" x14ac:dyDescent="0.25">
      <c r="A3288" s="12">
        <v>3271</v>
      </c>
      <c r="B3288" s="10" t="s">
        <v>1015</v>
      </c>
      <c r="C3288" s="18" t="s">
        <v>1243</v>
      </c>
      <c r="D3288" s="9">
        <v>19</v>
      </c>
      <c r="E3288" s="9">
        <v>804</v>
      </c>
      <c r="F3288" s="10" t="s">
        <v>1066</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1.5" hidden="1" x14ac:dyDescent="0.25">
      <c r="A3289" s="12">
        <v>3272</v>
      </c>
      <c r="B3289" s="10" t="s">
        <v>1015</v>
      </c>
      <c r="C3289" s="18" t="s">
        <v>1243</v>
      </c>
      <c r="D3289" s="9">
        <v>19</v>
      </c>
      <c r="E3289" s="9">
        <v>804</v>
      </c>
      <c r="F3289" s="10" t="s">
        <v>1066</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1.5" hidden="1" x14ac:dyDescent="0.25">
      <c r="A3290" s="12">
        <v>3273</v>
      </c>
      <c r="B3290" s="10" t="s">
        <v>1015</v>
      </c>
      <c r="C3290" s="18" t="s">
        <v>1243</v>
      </c>
      <c r="D3290" s="9">
        <v>19</v>
      </c>
      <c r="E3290" s="9">
        <v>804</v>
      </c>
      <c r="F3290" s="10" t="s">
        <v>1066</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1.5" hidden="1" x14ac:dyDescent="0.25">
      <c r="A3291" s="12">
        <v>3274</v>
      </c>
      <c r="B3291" s="10" t="s">
        <v>1015</v>
      </c>
      <c r="C3291" s="18" t="s">
        <v>1243</v>
      </c>
      <c r="D3291" s="9">
        <v>19</v>
      </c>
      <c r="E3291" s="9">
        <v>804</v>
      </c>
      <c r="F3291" s="10" t="s">
        <v>1066</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1.5" hidden="1" x14ac:dyDescent="0.25">
      <c r="A3292" s="12">
        <v>3275</v>
      </c>
      <c r="B3292" s="10" t="s">
        <v>1015</v>
      </c>
      <c r="C3292" s="18" t="s">
        <v>1243</v>
      </c>
      <c r="D3292" s="9">
        <v>19</v>
      </c>
      <c r="E3292" s="9">
        <v>804</v>
      </c>
      <c r="F3292" s="10" t="s">
        <v>1066</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1.5" hidden="1" x14ac:dyDescent="0.25">
      <c r="A3293" s="12">
        <v>3276</v>
      </c>
      <c r="B3293" s="10" t="s">
        <v>1015</v>
      </c>
      <c r="C3293" s="18" t="s">
        <v>1243</v>
      </c>
      <c r="D3293" s="9">
        <v>19</v>
      </c>
      <c r="E3293" s="9">
        <v>804</v>
      </c>
      <c r="F3293" s="10" t="s">
        <v>1066</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1.5" hidden="1" x14ac:dyDescent="0.25">
      <c r="A3294" s="12">
        <v>3277</v>
      </c>
      <c r="B3294" s="10" t="s">
        <v>1015</v>
      </c>
      <c r="C3294" s="18" t="s">
        <v>1243</v>
      </c>
      <c r="D3294" s="9">
        <v>19</v>
      </c>
      <c r="E3294" s="9">
        <v>804</v>
      </c>
      <c r="F3294" s="10" t="s">
        <v>1066</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1.5" hidden="1" x14ac:dyDescent="0.25">
      <c r="A3295" s="12">
        <v>3278</v>
      </c>
      <c r="B3295" s="10" t="s">
        <v>1015</v>
      </c>
      <c r="C3295" s="18" t="s">
        <v>1243</v>
      </c>
      <c r="D3295" s="9">
        <v>19</v>
      </c>
      <c r="E3295" s="9">
        <v>804</v>
      </c>
      <c r="F3295" s="10" t="s">
        <v>1066</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1.5" hidden="1" x14ac:dyDescent="0.25">
      <c r="A3296" s="12">
        <v>3279</v>
      </c>
      <c r="B3296" s="10" t="s">
        <v>1015</v>
      </c>
      <c r="C3296" s="18" t="s">
        <v>1243</v>
      </c>
      <c r="D3296" s="9">
        <v>19</v>
      </c>
      <c r="E3296" s="9">
        <v>804</v>
      </c>
      <c r="F3296" s="10" t="s">
        <v>1066</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1.5" hidden="1" x14ac:dyDescent="0.25">
      <c r="A3297" s="12">
        <v>3280</v>
      </c>
      <c r="B3297" s="10" t="s">
        <v>1015</v>
      </c>
      <c r="C3297" s="18" t="s">
        <v>1243</v>
      </c>
      <c r="D3297" s="9">
        <v>19</v>
      </c>
      <c r="E3297" s="9">
        <v>804</v>
      </c>
      <c r="F3297" s="10" t="s">
        <v>1066</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1.5" hidden="1" x14ac:dyDescent="0.25">
      <c r="A3298" s="12">
        <v>3281</v>
      </c>
      <c r="B3298" s="10" t="s">
        <v>1015</v>
      </c>
      <c r="C3298" s="18" t="s">
        <v>1243</v>
      </c>
      <c r="D3298" s="9">
        <v>19</v>
      </c>
      <c r="E3298" s="9">
        <v>804</v>
      </c>
      <c r="F3298" s="10" t="s">
        <v>1066</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1.5" hidden="1" x14ac:dyDescent="0.25">
      <c r="A3299" s="12">
        <v>3282</v>
      </c>
      <c r="B3299" s="10" t="s">
        <v>1015</v>
      </c>
      <c r="C3299" s="18" t="s">
        <v>1243</v>
      </c>
      <c r="D3299" s="9">
        <v>19</v>
      </c>
      <c r="E3299" s="9">
        <v>804</v>
      </c>
      <c r="F3299" s="10" t="s">
        <v>1066</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1.5" hidden="1" x14ac:dyDescent="0.25">
      <c r="A3300" s="12">
        <v>3283</v>
      </c>
      <c r="B3300" s="10" t="s">
        <v>1015</v>
      </c>
      <c r="C3300" s="18" t="s">
        <v>1243</v>
      </c>
      <c r="D3300" s="9">
        <v>19</v>
      </c>
      <c r="E3300" s="9">
        <v>804</v>
      </c>
      <c r="F3300" s="10" t="s">
        <v>1066</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1.5" hidden="1" x14ac:dyDescent="0.25">
      <c r="A3301" s="12">
        <v>3284</v>
      </c>
      <c r="B3301" s="10" t="s">
        <v>1015</v>
      </c>
      <c r="C3301" s="18" t="s">
        <v>1243</v>
      </c>
      <c r="D3301" s="9">
        <v>19</v>
      </c>
      <c r="E3301" s="9">
        <v>804</v>
      </c>
      <c r="F3301" s="10" t="s">
        <v>1066</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1.5" hidden="1" x14ac:dyDescent="0.25">
      <c r="A3302" s="12">
        <v>3285</v>
      </c>
      <c r="B3302" s="10" t="s">
        <v>1015</v>
      </c>
      <c r="C3302" s="18" t="s">
        <v>1243</v>
      </c>
      <c r="D3302" s="9">
        <v>19</v>
      </c>
      <c r="E3302" s="9">
        <v>804</v>
      </c>
      <c r="F3302" s="10" t="s">
        <v>1066</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1.5" hidden="1" x14ac:dyDescent="0.25">
      <c r="A3303" s="23">
        <v>3286</v>
      </c>
      <c r="B3303" s="21" t="s">
        <v>1015</v>
      </c>
      <c r="C3303" s="22" t="s">
        <v>1244</v>
      </c>
      <c r="D3303" s="20"/>
      <c r="E3303" s="20">
        <v>924</v>
      </c>
      <c r="F3303" s="21" t="s">
        <v>1065</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1.5" hidden="1" x14ac:dyDescent="0.25">
      <c r="A3304" s="23">
        <v>3287</v>
      </c>
      <c r="B3304" s="21" t="s">
        <v>1015</v>
      </c>
      <c r="C3304" s="22" t="s">
        <v>1244</v>
      </c>
      <c r="D3304" s="20"/>
      <c r="E3304" s="20">
        <v>924</v>
      </c>
      <c r="F3304" s="21" t="s">
        <v>1065</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1.5" hidden="1" x14ac:dyDescent="0.25">
      <c r="A3305" s="23">
        <v>3288</v>
      </c>
      <c r="B3305" s="21" t="s">
        <v>1015</v>
      </c>
      <c r="C3305" s="22" t="s">
        <v>1244</v>
      </c>
      <c r="D3305" s="20"/>
      <c r="E3305" s="20">
        <v>924</v>
      </c>
      <c r="F3305" s="21" t="s">
        <v>1065</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1.5" hidden="1" x14ac:dyDescent="0.25">
      <c r="A3306" s="23">
        <v>3289</v>
      </c>
      <c r="B3306" s="21" t="s">
        <v>1015</v>
      </c>
      <c r="C3306" s="22" t="s">
        <v>1244</v>
      </c>
      <c r="D3306" s="20"/>
      <c r="E3306" s="20">
        <v>924</v>
      </c>
      <c r="F3306" s="21" t="s">
        <v>1065</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1.5" hidden="1" x14ac:dyDescent="0.25">
      <c r="A3307" s="23">
        <v>3290</v>
      </c>
      <c r="B3307" s="21" t="s">
        <v>1015</v>
      </c>
      <c r="C3307" s="22" t="s">
        <v>1244</v>
      </c>
      <c r="D3307" s="20"/>
      <c r="E3307" s="20">
        <v>924</v>
      </c>
      <c r="F3307" s="21" t="s">
        <v>1065</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1.5" hidden="1" x14ac:dyDescent="0.25">
      <c r="A3308" s="23">
        <v>3291</v>
      </c>
      <c r="B3308" s="21" t="s">
        <v>1015</v>
      </c>
      <c r="C3308" s="22" t="s">
        <v>1244</v>
      </c>
      <c r="D3308" s="20"/>
      <c r="E3308" s="20">
        <v>924</v>
      </c>
      <c r="F3308" s="21" t="s">
        <v>1065</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1.5" hidden="1" x14ac:dyDescent="0.25">
      <c r="A3309" s="23">
        <v>3292</v>
      </c>
      <c r="B3309" s="21" t="s">
        <v>1015</v>
      </c>
      <c r="C3309" s="22" t="s">
        <v>1244</v>
      </c>
      <c r="D3309" s="20"/>
      <c r="E3309" s="20">
        <v>924</v>
      </c>
      <c r="F3309" s="21" t="s">
        <v>1065</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1.5" hidden="1" x14ac:dyDescent="0.25">
      <c r="A3310" s="23">
        <v>3293</v>
      </c>
      <c r="B3310" s="21" t="s">
        <v>1015</v>
      </c>
      <c r="C3310" s="22" t="s">
        <v>1244</v>
      </c>
      <c r="D3310" s="20"/>
      <c r="E3310" s="20">
        <v>924</v>
      </c>
      <c r="F3310" s="21" t="s">
        <v>1065</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1.5" hidden="1" x14ac:dyDescent="0.25">
      <c r="A3311" s="23">
        <v>3294</v>
      </c>
      <c r="B3311" s="21" t="s">
        <v>1015</v>
      </c>
      <c r="C3311" s="22" t="s">
        <v>1244</v>
      </c>
      <c r="D3311" s="20"/>
      <c r="E3311" s="20">
        <v>924</v>
      </c>
      <c r="F3311" s="21" t="s">
        <v>1065</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1.5" hidden="1" x14ac:dyDescent="0.25">
      <c r="A3312" s="23">
        <v>3295</v>
      </c>
      <c r="B3312" s="21" t="s">
        <v>1015</v>
      </c>
      <c r="C3312" s="22" t="s">
        <v>1244</v>
      </c>
      <c r="D3312" s="20"/>
      <c r="E3312" s="20">
        <v>924</v>
      </c>
      <c r="F3312" s="21" t="s">
        <v>1065</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1.5" hidden="1" x14ac:dyDescent="0.25">
      <c r="A3313" s="23">
        <v>3296</v>
      </c>
      <c r="B3313" s="21" t="s">
        <v>1015</v>
      </c>
      <c r="C3313" s="22" t="s">
        <v>1244</v>
      </c>
      <c r="D3313" s="20"/>
      <c r="E3313" s="20">
        <v>924</v>
      </c>
      <c r="F3313" s="21" t="s">
        <v>1065</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1.5" hidden="1" x14ac:dyDescent="0.25">
      <c r="A3314" s="23">
        <v>3297</v>
      </c>
      <c r="B3314" s="21" t="s">
        <v>1015</v>
      </c>
      <c r="C3314" s="22" t="s">
        <v>1244</v>
      </c>
      <c r="D3314" s="20"/>
      <c r="E3314" s="20">
        <v>924</v>
      </c>
      <c r="F3314" s="21" t="s">
        <v>1065</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1.5" hidden="1" x14ac:dyDescent="0.25">
      <c r="A3315" s="23">
        <v>3298</v>
      </c>
      <c r="B3315" s="21" t="s">
        <v>1015</v>
      </c>
      <c r="C3315" s="22" t="s">
        <v>1244</v>
      </c>
      <c r="D3315" s="20"/>
      <c r="E3315" s="20">
        <v>924</v>
      </c>
      <c r="F3315" s="21" t="s">
        <v>1065</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1.5" hidden="1" x14ac:dyDescent="0.25">
      <c r="A3316" s="23">
        <v>3299</v>
      </c>
      <c r="B3316" s="21" t="s">
        <v>1015</v>
      </c>
      <c r="C3316" s="22" t="s">
        <v>1244</v>
      </c>
      <c r="D3316" s="20"/>
      <c r="E3316" s="20">
        <v>924</v>
      </c>
      <c r="F3316" s="21" t="s">
        <v>1065</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1.5" hidden="1" x14ac:dyDescent="0.25">
      <c r="A3317" s="23">
        <v>3300</v>
      </c>
      <c r="B3317" s="21" t="s">
        <v>1015</v>
      </c>
      <c r="C3317" s="22" t="s">
        <v>1244</v>
      </c>
      <c r="D3317" s="20"/>
      <c r="E3317" s="20">
        <v>924</v>
      </c>
      <c r="F3317" s="21" t="s">
        <v>1065</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1.5" hidden="1" x14ac:dyDescent="0.25">
      <c r="A3318" s="12">
        <v>3301</v>
      </c>
      <c r="B3318" s="10" t="s">
        <v>1015</v>
      </c>
      <c r="C3318" s="18" t="s">
        <v>1245</v>
      </c>
      <c r="D3318" s="9">
        <v>20</v>
      </c>
      <c r="E3318" s="9">
        <v>830</v>
      </c>
      <c r="F3318" s="10" t="s">
        <v>1066</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1.5" hidden="1" x14ac:dyDescent="0.25">
      <c r="A3319" s="12">
        <v>3302</v>
      </c>
      <c r="B3319" s="10" t="s">
        <v>1015</v>
      </c>
      <c r="C3319" s="18" t="s">
        <v>1245</v>
      </c>
      <c r="D3319" s="9">
        <v>20</v>
      </c>
      <c r="E3319" s="9">
        <v>830</v>
      </c>
      <c r="F3319" s="10" t="s">
        <v>1066</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1.5" hidden="1" x14ac:dyDescent="0.25">
      <c r="A3320" s="12">
        <v>3303</v>
      </c>
      <c r="B3320" s="10" t="s">
        <v>1015</v>
      </c>
      <c r="C3320" s="18" t="s">
        <v>1245</v>
      </c>
      <c r="D3320" s="9">
        <v>20</v>
      </c>
      <c r="E3320" s="9">
        <v>830</v>
      </c>
      <c r="F3320" s="10" t="s">
        <v>1066</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1.5" hidden="1" x14ac:dyDescent="0.25">
      <c r="A3321" s="12">
        <v>3304</v>
      </c>
      <c r="B3321" s="10" t="s">
        <v>1015</v>
      </c>
      <c r="C3321" s="18" t="s">
        <v>1245</v>
      </c>
      <c r="D3321" s="9">
        <v>20</v>
      </c>
      <c r="E3321" s="9">
        <v>830</v>
      </c>
      <c r="F3321" s="10" t="s">
        <v>1066</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1.5" hidden="1" x14ac:dyDescent="0.25">
      <c r="A3322" s="12">
        <v>3305</v>
      </c>
      <c r="B3322" s="10" t="s">
        <v>1015</v>
      </c>
      <c r="C3322" s="18" t="s">
        <v>1245</v>
      </c>
      <c r="D3322" s="9">
        <v>20</v>
      </c>
      <c r="E3322" s="9">
        <v>830</v>
      </c>
      <c r="F3322" s="10" t="s">
        <v>1066</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1.5" hidden="1" x14ac:dyDescent="0.25">
      <c r="A3323" s="12">
        <v>3306</v>
      </c>
      <c r="B3323" s="10" t="s">
        <v>1015</v>
      </c>
      <c r="C3323" s="18" t="s">
        <v>1245</v>
      </c>
      <c r="D3323" s="9">
        <v>20</v>
      </c>
      <c r="E3323" s="9">
        <v>830</v>
      </c>
      <c r="F3323" s="10" t="s">
        <v>1066</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1.5" hidden="1" x14ac:dyDescent="0.25">
      <c r="A3324" s="12">
        <v>3307</v>
      </c>
      <c r="B3324" s="10" t="s">
        <v>1015</v>
      </c>
      <c r="C3324" s="18" t="s">
        <v>1245</v>
      </c>
      <c r="D3324" s="9">
        <v>20</v>
      </c>
      <c r="E3324" s="9">
        <v>830</v>
      </c>
      <c r="F3324" s="10" t="s">
        <v>1066</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1.5" hidden="1" x14ac:dyDescent="0.25">
      <c r="A3325" s="12">
        <v>3308</v>
      </c>
      <c r="B3325" s="10" t="s">
        <v>1015</v>
      </c>
      <c r="C3325" s="18" t="s">
        <v>1245</v>
      </c>
      <c r="D3325" s="9">
        <v>20</v>
      </c>
      <c r="E3325" s="9">
        <v>830</v>
      </c>
      <c r="F3325" s="10" t="s">
        <v>1066</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1.5" hidden="1" x14ac:dyDescent="0.25">
      <c r="A3326" s="12">
        <v>3309</v>
      </c>
      <c r="B3326" s="10" t="s">
        <v>1015</v>
      </c>
      <c r="C3326" s="18" t="s">
        <v>1245</v>
      </c>
      <c r="D3326" s="9">
        <v>20</v>
      </c>
      <c r="E3326" s="9">
        <v>830</v>
      </c>
      <c r="F3326" s="10" t="s">
        <v>1066</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1.5" hidden="1" x14ac:dyDescent="0.25">
      <c r="A3327" s="12">
        <v>3310</v>
      </c>
      <c r="B3327" s="10" t="s">
        <v>1015</v>
      </c>
      <c r="C3327" s="18" t="s">
        <v>1245</v>
      </c>
      <c r="D3327" s="9">
        <v>20</v>
      </c>
      <c r="E3327" s="9">
        <v>830</v>
      </c>
      <c r="F3327" s="10" t="s">
        <v>1066</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1.5" hidden="1" x14ac:dyDescent="0.25">
      <c r="A3328" s="12">
        <v>3311</v>
      </c>
      <c r="B3328" s="10" t="s">
        <v>1015</v>
      </c>
      <c r="C3328" s="18" t="s">
        <v>1245</v>
      </c>
      <c r="D3328" s="9">
        <v>20</v>
      </c>
      <c r="E3328" s="9">
        <v>830</v>
      </c>
      <c r="F3328" s="10" t="s">
        <v>1066</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1.5" hidden="1" x14ac:dyDescent="0.25">
      <c r="A3329" s="12">
        <v>3312</v>
      </c>
      <c r="B3329" s="10" t="s">
        <v>1015</v>
      </c>
      <c r="C3329" s="18" t="s">
        <v>1245</v>
      </c>
      <c r="D3329" s="9">
        <v>20</v>
      </c>
      <c r="E3329" s="9">
        <v>830</v>
      </c>
      <c r="F3329" s="10" t="s">
        <v>1066</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1.5" hidden="1" x14ac:dyDescent="0.25">
      <c r="A3330" s="12">
        <v>3313</v>
      </c>
      <c r="B3330" s="10" t="s">
        <v>1015</v>
      </c>
      <c r="C3330" s="18" t="s">
        <v>1245</v>
      </c>
      <c r="D3330" s="9">
        <v>20</v>
      </c>
      <c r="E3330" s="9">
        <v>830</v>
      </c>
      <c r="F3330" s="10" t="s">
        <v>1066</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1.5" hidden="1" x14ac:dyDescent="0.25">
      <c r="A3331" s="12">
        <v>3314</v>
      </c>
      <c r="B3331" s="10" t="s">
        <v>1015</v>
      </c>
      <c r="C3331" s="18" t="s">
        <v>1245</v>
      </c>
      <c r="D3331" s="9">
        <v>20</v>
      </c>
      <c r="E3331" s="9">
        <v>830</v>
      </c>
      <c r="F3331" s="10" t="s">
        <v>1066</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1.5" hidden="1" x14ac:dyDescent="0.25">
      <c r="A3332" s="12">
        <v>3315</v>
      </c>
      <c r="B3332" s="10" t="s">
        <v>1015</v>
      </c>
      <c r="C3332" s="18" t="s">
        <v>1245</v>
      </c>
      <c r="D3332" s="9">
        <v>20</v>
      </c>
      <c r="E3332" s="9">
        <v>830</v>
      </c>
      <c r="F3332" s="10" t="s">
        <v>1066</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1.5" hidden="1" x14ac:dyDescent="0.25">
      <c r="A3333" s="12">
        <v>3316</v>
      </c>
      <c r="B3333" s="10" t="s">
        <v>1015</v>
      </c>
      <c r="C3333" s="18" t="s">
        <v>1246</v>
      </c>
      <c r="D3333" s="9">
        <v>21</v>
      </c>
      <c r="E3333" s="9">
        <v>208</v>
      </c>
      <c r="F3333" s="10" t="s">
        <v>1066</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1.5" hidden="1" x14ac:dyDescent="0.25">
      <c r="A3334" s="12">
        <v>3317</v>
      </c>
      <c r="B3334" s="10" t="s">
        <v>1015</v>
      </c>
      <c r="C3334" s="18" t="s">
        <v>1246</v>
      </c>
      <c r="D3334" s="9">
        <v>21</v>
      </c>
      <c r="E3334" s="9">
        <v>208</v>
      </c>
      <c r="F3334" s="10" t="s">
        <v>1066</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1.5" hidden="1" x14ac:dyDescent="0.25">
      <c r="A3335" s="12">
        <v>3318</v>
      </c>
      <c r="B3335" s="10" t="s">
        <v>1015</v>
      </c>
      <c r="C3335" s="18" t="s">
        <v>1246</v>
      </c>
      <c r="D3335" s="9">
        <v>21</v>
      </c>
      <c r="E3335" s="9">
        <v>208</v>
      </c>
      <c r="F3335" s="10" t="s">
        <v>1066</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1.5" hidden="1" x14ac:dyDescent="0.25">
      <c r="A3336" s="12">
        <v>3319</v>
      </c>
      <c r="B3336" s="10" t="s">
        <v>1015</v>
      </c>
      <c r="C3336" s="18" t="s">
        <v>1246</v>
      </c>
      <c r="D3336" s="9">
        <v>21</v>
      </c>
      <c r="E3336" s="9">
        <v>208</v>
      </c>
      <c r="F3336" s="10" t="s">
        <v>1066</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1.5" hidden="1" x14ac:dyDescent="0.25">
      <c r="A3337" s="12">
        <v>3320</v>
      </c>
      <c r="B3337" s="10" t="s">
        <v>1015</v>
      </c>
      <c r="C3337" s="18" t="s">
        <v>1246</v>
      </c>
      <c r="D3337" s="9">
        <v>21</v>
      </c>
      <c r="E3337" s="9">
        <v>208</v>
      </c>
      <c r="F3337" s="10" t="s">
        <v>1066</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1.5" hidden="1" x14ac:dyDescent="0.25">
      <c r="A3338" s="12">
        <v>3321</v>
      </c>
      <c r="B3338" s="10" t="s">
        <v>1015</v>
      </c>
      <c r="C3338" s="18" t="s">
        <v>1246</v>
      </c>
      <c r="D3338" s="9">
        <v>21</v>
      </c>
      <c r="E3338" s="9">
        <v>208</v>
      </c>
      <c r="F3338" s="10" t="s">
        <v>1066</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1.5" hidden="1" x14ac:dyDescent="0.25">
      <c r="A3339" s="12">
        <v>3322</v>
      </c>
      <c r="B3339" s="10" t="s">
        <v>1015</v>
      </c>
      <c r="C3339" s="18" t="s">
        <v>1246</v>
      </c>
      <c r="D3339" s="9">
        <v>21</v>
      </c>
      <c r="E3339" s="9">
        <v>208</v>
      </c>
      <c r="F3339" s="10" t="s">
        <v>1066</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1.5" hidden="1" x14ac:dyDescent="0.25">
      <c r="A3340" s="12">
        <v>3323</v>
      </c>
      <c r="B3340" s="10" t="s">
        <v>1015</v>
      </c>
      <c r="C3340" s="18" t="s">
        <v>1246</v>
      </c>
      <c r="D3340" s="9">
        <v>21</v>
      </c>
      <c r="E3340" s="9">
        <v>208</v>
      </c>
      <c r="F3340" s="10" t="s">
        <v>1066</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1.5" hidden="1" x14ac:dyDescent="0.25">
      <c r="A3341" s="12">
        <v>3324</v>
      </c>
      <c r="B3341" s="10" t="s">
        <v>1015</v>
      </c>
      <c r="C3341" s="18" t="s">
        <v>1246</v>
      </c>
      <c r="D3341" s="9">
        <v>21</v>
      </c>
      <c r="E3341" s="9">
        <v>208</v>
      </c>
      <c r="F3341" s="10" t="s">
        <v>1066</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1.5" hidden="1" x14ac:dyDescent="0.25">
      <c r="A3342" s="12">
        <v>3325</v>
      </c>
      <c r="B3342" s="10" t="s">
        <v>1015</v>
      </c>
      <c r="C3342" s="18" t="s">
        <v>1246</v>
      </c>
      <c r="D3342" s="9">
        <v>21</v>
      </c>
      <c r="E3342" s="9">
        <v>208</v>
      </c>
      <c r="F3342" s="10" t="s">
        <v>1066</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1.5" hidden="1" x14ac:dyDescent="0.25">
      <c r="A3343" s="12">
        <v>3326</v>
      </c>
      <c r="B3343" s="10" t="s">
        <v>1015</v>
      </c>
      <c r="C3343" s="18" t="s">
        <v>1246</v>
      </c>
      <c r="D3343" s="9">
        <v>21</v>
      </c>
      <c r="E3343" s="9">
        <v>208</v>
      </c>
      <c r="F3343" s="10" t="s">
        <v>1066</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1.5" hidden="1" x14ac:dyDescent="0.25">
      <c r="A3344" s="12">
        <v>3327</v>
      </c>
      <c r="B3344" s="10" t="s">
        <v>1015</v>
      </c>
      <c r="C3344" s="18" t="s">
        <v>1246</v>
      </c>
      <c r="D3344" s="9">
        <v>21</v>
      </c>
      <c r="E3344" s="9">
        <v>208</v>
      </c>
      <c r="F3344" s="10" t="s">
        <v>1066</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1.5" hidden="1" x14ac:dyDescent="0.25">
      <c r="A3345" s="12">
        <v>3328</v>
      </c>
      <c r="B3345" s="10" t="s">
        <v>1015</v>
      </c>
      <c r="C3345" s="18" t="s">
        <v>1246</v>
      </c>
      <c r="D3345" s="9">
        <v>21</v>
      </c>
      <c r="E3345" s="9">
        <v>208</v>
      </c>
      <c r="F3345" s="10" t="s">
        <v>1066</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1.5" hidden="1" x14ac:dyDescent="0.25">
      <c r="A3346" s="12">
        <v>3329</v>
      </c>
      <c r="B3346" s="10" t="s">
        <v>1015</v>
      </c>
      <c r="C3346" s="18" t="s">
        <v>1246</v>
      </c>
      <c r="D3346" s="9">
        <v>21</v>
      </c>
      <c r="E3346" s="9">
        <v>208</v>
      </c>
      <c r="F3346" s="10" t="s">
        <v>1066</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1.5" hidden="1" x14ac:dyDescent="0.25">
      <c r="A3347" s="12">
        <v>3330</v>
      </c>
      <c r="B3347" s="10" t="s">
        <v>1015</v>
      </c>
      <c r="C3347" s="18" t="s">
        <v>1246</v>
      </c>
      <c r="D3347" s="9">
        <v>21</v>
      </c>
      <c r="E3347" s="9">
        <v>208</v>
      </c>
      <c r="F3347" s="10" t="s">
        <v>1066</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1.5" hidden="1" x14ac:dyDescent="0.25">
      <c r="A3348" s="12">
        <v>3331</v>
      </c>
      <c r="B3348" s="10" t="s">
        <v>1015</v>
      </c>
      <c r="C3348" s="18" t="s">
        <v>1247</v>
      </c>
      <c r="D3348" s="9"/>
      <c r="E3348" s="9">
        <v>233</v>
      </c>
      <c r="F3348" s="10" t="s">
        <v>1066</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1.5" hidden="1" x14ac:dyDescent="0.25">
      <c r="A3349" s="12">
        <v>3332</v>
      </c>
      <c r="B3349" s="10" t="s">
        <v>1015</v>
      </c>
      <c r="C3349" s="18" t="s">
        <v>1247</v>
      </c>
      <c r="D3349" s="9"/>
      <c r="E3349" s="9">
        <v>233</v>
      </c>
      <c r="F3349" s="10" t="s">
        <v>1066</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1.5" hidden="1" x14ac:dyDescent="0.25">
      <c r="A3350" s="12">
        <v>3333</v>
      </c>
      <c r="B3350" s="10" t="s">
        <v>1015</v>
      </c>
      <c r="C3350" s="18" t="s">
        <v>1247</v>
      </c>
      <c r="D3350" s="9"/>
      <c r="E3350" s="9">
        <v>233</v>
      </c>
      <c r="F3350" s="10" t="s">
        <v>1066</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1.5" hidden="1" x14ac:dyDescent="0.25">
      <c r="A3351" s="12">
        <v>3334</v>
      </c>
      <c r="B3351" s="10" t="s">
        <v>1015</v>
      </c>
      <c r="C3351" s="18" t="s">
        <v>1247</v>
      </c>
      <c r="D3351" s="9"/>
      <c r="E3351" s="9">
        <v>233</v>
      </c>
      <c r="F3351" s="10" t="s">
        <v>1066</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1.5" hidden="1" x14ac:dyDescent="0.25">
      <c r="A3352" s="12">
        <v>3335</v>
      </c>
      <c r="B3352" s="10" t="s">
        <v>1015</v>
      </c>
      <c r="C3352" s="18" t="s">
        <v>1247</v>
      </c>
      <c r="D3352" s="9"/>
      <c r="E3352" s="9">
        <v>233</v>
      </c>
      <c r="F3352" s="10" t="s">
        <v>1066</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1.5" hidden="1" x14ac:dyDescent="0.25">
      <c r="A3353" s="12">
        <v>3336</v>
      </c>
      <c r="B3353" s="10" t="s">
        <v>1015</v>
      </c>
      <c r="C3353" s="18" t="s">
        <v>1247</v>
      </c>
      <c r="D3353" s="9"/>
      <c r="E3353" s="9">
        <v>233</v>
      </c>
      <c r="F3353" s="10" t="s">
        <v>1066</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1.5" hidden="1" x14ac:dyDescent="0.25">
      <c r="A3354" s="12">
        <v>3337</v>
      </c>
      <c r="B3354" s="10" t="s">
        <v>1015</v>
      </c>
      <c r="C3354" s="18" t="s">
        <v>1247</v>
      </c>
      <c r="D3354" s="9"/>
      <c r="E3354" s="9">
        <v>233</v>
      </c>
      <c r="F3354" s="10" t="s">
        <v>1066</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1.5" hidden="1" x14ac:dyDescent="0.25">
      <c r="A3355" s="12">
        <v>3338</v>
      </c>
      <c r="B3355" s="10" t="s">
        <v>1015</v>
      </c>
      <c r="C3355" s="18" t="s">
        <v>1247</v>
      </c>
      <c r="D3355" s="9"/>
      <c r="E3355" s="9">
        <v>233</v>
      </c>
      <c r="F3355" s="10" t="s">
        <v>1066</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1.5" hidden="1" x14ac:dyDescent="0.25">
      <c r="A3356" s="12">
        <v>3339</v>
      </c>
      <c r="B3356" s="10" t="s">
        <v>1015</v>
      </c>
      <c r="C3356" s="18" t="s">
        <v>1247</v>
      </c>
      <c r="D3356" s="9"/>
      <c r="E3356" s="9">
        <v>233</v>
      </c>
      <c r="F3356" s="10" t="s">
        <v>1066</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1.5" hidden="1" x14ac:dyDescent="0.25">
      <c r="A3357" s="12">
        <v>3340</v>
      </c>
      <c r="B3357" s="10" t="s">
        <v>1015</v>
      </c>
      <c r="C3357" s="18" t="s">
        <v>1247</v>
      </c>
      <c r="D3357" s="9"/>
      <c r="E3357" s="9">
        <v>233</v>
      </c>
      <c r="F3357" s="10" t="s">
        <v>1066</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1.5" hidden="1" x14ac:dyDescent="0.25">
      <c r="A3358" s="12">
        <v>3341</v>
      </c>
      <c r="B3358" s="10" t="s">
        <v>1015</v>
      </c>
      <c r="C3358" s="18" t="s">
        <v>1247</v>
      </c>
      <c r="D3358" s="9"/>
      <c r="E3358" s="9">
        <v>233</v>
      </c>
      <c r="F3358" s="10" t="s">
        <v>1066</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1.5" hidden="1" x14ac:dyDescent="0.25">
      <c r="A3359" s="12">
        <v>3342</v>
      </c>
      <c r="B3359" s="10" t="s">
        <v>1015</v>
      </c>
      <c r="C3359" s="18" t="s">
        <v>1247</v>
      </c>
      <c r="D3359" s="9"/>
      <c r="E3359" s="9">
        <v>233</v>
      </c>
      <c r="F3359" s="10" t="s">
        <v>1066</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1.5" hidden="1" x14ac:dyDescent="0.25">
      <c r="A3360" s="12">
        <v>3343</v>
      </c>
      <c r="B3360" s="10" t="s">
        <v>1015</v>
      </c>
      <c r="C3360" s="18" t="s">
        <v>1247</v>
      </c>
      <c r="D3360" s="9"/>
      <c r="E3360" s="9">
        <v>233</v>
      </c>
      <c r="F3360" s="10" t="s">
        <v>1066</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1.5" hidden="1" x14ac:dyDescent="0.25">
      <c r="A3361" s="12">
        <v>3344</v>
      </c>
      <c r="B3361" s="10" t="s">
        <v>1015</v>
      </c>
      <c r="C3361" s="18" t="s">
        <v>1247</v>
      </c>
      <c r="D3361" s="9"/>
      <c r="E3361" s="9">
        <v>233</v>
      </c>
      <c r="F3361" s="10" t="s">
        <v>1066</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1.5" hidden="1" x14ac:dyDescent="0.25">
      <c r="A3362" s="12">
        <v>3345</v>
      </c>
      <c r="B3362" s="10" t="s">
        <v>1015</v>
      </c>
      <c r="C3362" s="18" t="s">
        <v>1247</v>
      </c>
      <c r="D3362" s="9"/>
      <c r="E3362" s="9">
        <v>233</v>
      </c>
      <c r="F3362" s="10" t="s">
        <v>1066</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1.5" hidden="1" x14ac:dyDescent="0.25">
      <c r="A3363" s="12">
        <v>3346</v>
      </c>
      <c r="B3363" s="10" t="s">
        <v>1015</v>
      </c>
      <c r="C3363" s="18" t="s">
        <v>1248</v>
      </c>
      <c r="D3363" s="9">
        <v>22</v>
      </c>
      <c r="E3363" s="9">
        <v>246</v>
      </c>
      <c r="F3363" s="10" t="s">
        <v>1066</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1.5" hidden="1" x14ac:dyDescent="0.25">
      <c r="A3364" s="12">
        <v>3347</v>
      </c>
      <c r="B3364" s="10" t="s">
        <v>1015</v>
      </c>
      <c r="C3364" s="18" t="s">
        <v>1248</v>
      </c>
      <c r="D3364" s="9">
        <v>22</v>
      </c>
      <c r="E3364" s="9">
        <v>246</v>
      </c>
      <c r="F3364" s="10" t="s">
        <v>1066</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1.5" hidden="1" x14ac:dyDescent="0.25">
      <c r="A3365" s="12">
        <v>3348</v>
      </c>
      <c r="B3365" s="10" t="s">
        <v>1015</v>
      </c>
      <c r="C3365" s="18" t="s">
        <v>1248</v>
      </c>
      <c r="D3365" s="9">
        <v>22</v>
      </c>
      <c r="E3365" s="9">
        <v>246</v>
      </c>
      <c r="F3365" s="10" t="s">
        <v>1066</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1.5" hidden="1" x14ac:dyDescent="0.25">
      <c r="A3366" s="12">
        <v>3349</v>
      </c>
      <c r="B3366" s="10" t="s">
        <v>1015</v>
      </c>
      <c r="C3366" s="18" t="s">
        <v>1248</v>
      </c>
      <c r="D3366" s="9">
        <v>22</v>
      </c>
      <c r="E3366" s="9">
        <v>246</v>
      </c>
      <c r="F3366" s="10" t="s">
        <v>1066</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1.5" hidden="1" x14ac:dyDescent="0.25">
      <c r="A3367" s="12">
        <v>3350</v>
      </c>
      <c r="B3367" s="10" t="s">
        <v>1015</v>
      </c>
      <c r="C3367" s="18" t="s">
        <v>1248</v>
      </c>
      <c r="D3367" s="9">
        <v>22</v>
      </c>
      <c r="E3367" s="9">
        <v>246</v>
      </c>
      <c r="F3367" s="10" t="s">
        <v>1066</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1.5" hidden="1" x14ac:dyDescent="0.25">
      <c r="A3368" s="12">
        <v>3351</v>
      </c>
      <c r="B3368" s="10" t="s">
        <v>1015</v>
      </c>
      <c r="C3368" s="18" t="s">
        <v>1248</v>
      </c>
      <c r="D3368" s="9">
        <v>22</v>
      </c>
      <c r="E3368" s="9">
        <v>246</v>
      </c>
      <c r="F3368" s="10" t="s">
        <v>1066</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1.5" hidden="1" x14ac:dyDescent="0.25">
      <c r="A3369" s="12">
        <v>3352</v>
      </c>
      <c r="B3369" s="10" t="s">
        <v>1015</v>
      </c>
      <c r="C3369" s="18" t="s">
        <v>1248</v>
      </c>
      <c r="D3369" s="9">
        <v>22</v>
      </c>
      <c r="E3369" s="9">
        <v>246</v>
      </c>
      <c r="F3369" s="10" t="s">
        <v>1066</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1.5" hidden="1" x14ac:dyDescent="0.25">
      <c r="A3370" s="12">
        <v>3353</v>
      </c>
      <c r="B3370" s="10" t="s">
        <v>1015</v>
      </c>
      <c r="C3370" s="18" t="s">
        <v>1248</v>
      </c>
      <c r="D3370" s="9">
        <v>22</v>
      </c>
      <c r="E3370" s="9">
        <v>246</v>
      </c>
      <c r="F3370" s="10" t="s">
        <v>1066</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1.5" hidden="1" x14ac:dyDescent="0.25">
      <c r="A3371" s="12">
        <v>3354</v>
      </c>
      <c r="B3371" s="10" t="s">
        <v>1015</v>
      </c>
      <c r="C3371" s="18" t="s">
        <v>1248</v>
      </c>
      <c r="D3371" s="9">
        <v>22</v>
      </c>
      <c r="E3371" s="9">
        <v>246</v>
      </c>
      <c r="F3371" s="10" t="s">
        <v>1066</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1.5" hidden="1" x14ac:dyDescent="0.25">
      <c r="A3372" s="12">
        <v>3355</v>
      </c>
      <c r="B3372" s="10" t="s">
        <v>1015</v>
      </c>
      <c r="C3372" s="18" t="s">
        <v>1248</v>
      </c>
      <c r="D3372" s="9">
        <v>22</v>
      </c>
      <c r="E3372" s="9">
        <v>246</v>
      </c>
      <c r="F3372" s="10" t="s">
        <v>1066</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1.5" hidden="1" x14ac:dyDescent="0.25">
      <c r="A3373" s="12">
        <v>3356</v>
      </c>
      <c r="B3373" s="10" t="s">
        <v>1015</v>
      </c>
      <c r="C3373" s="18" t="s">
        <v>1248</v>
      </c>
      <c r="D3373" s="9">
        <v>22</v>
      </c>
      <c r="E3373" s="9">
        <v>246</v>
      </c>
      <c r="F3373" s="10" t="s">
        <v>1066</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1.5" hidden="1" x14ac:dyDescent="0.25">
      <c r="A3374" s="12">
        <v>3357</v>
      </c>
      <c r="B3374" s="10" t="s">
        <v>1015</v>
      </c>
      <c r="C3374" s="18" t="s">
        <v>1248</v>
      </c>
      <c r="D3374" s="9">
        <v>22</v>
      </c>
      <c r="E3374" s="9">
        <v>246</v>
      </c>
      <c r="F3374" s="10" t="s">
        <v>1066</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1.5" hidden="1" x14ac:dyDescent="0.25">
      <c r="A3375" s="12">
        <v>3358</v>
      </c>
      <c r="B3375" s="10" t="s">
        <v>1015</v>
      </c>
      <c r="C3375" s="18" t="s">
        <v>1248</v>
      </c>
      <c r="D3375" s="9">
        <v>22</v>
      </c>
      <c r="E3375" s="9">
        <v>246</v>
      </c>
      <c r="F3375" s="10" t="s">
        <v>1066</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1.5" hidden="1" x14ac:dyDescent="0.25">
      <c r="A3376" s="12">
        <v>3359</v>
      </c>
      <c r="B3376" s="10" t="s">
        <v>1015</v>
      </c>
      <c r="C3376" s="18" t="s">
        <v>1248</v>
      </c>
      <c r="D3376" s="9">
        <v>22</v>
      </c>
      <c r="E3376" s="9">
        <v>246</v>
      </c>
      <c r="F3376" s="10" t="s">
        <v>1066</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1.5" hidden="1" x14ac:dyDescent="0.25">
      <c r="A3377" s="12">
        <v>3360</v>
      </c>
      <c r="B3377" s="10" t="s">
        <v>1015</v>
      </c>
      <c r="C3377" s="18" t="s">
        <v>1248</v>
      </c>
      <c r="D3377" s="9">
        <v>22</v>
      </c>
      <c r="E3377" s="9">
        <v>246</v>
      </c>
      <c r="F3377" s="10" t="s">
        <v>1066</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1.5" hidden="1" x14ac:dyDescent="0.25">
      <c r="A3378" s="12">
        <v>3361</v>
      </c>
      <c r="B3378" s="10" t="s">
        <v>1015</v>
      </c>
      <c r="C3378" s="18" t="s">
        <v>1249</v>
      </c>
      <c r="D3378" s="9"/>
      <c r="E3378" s="9">
        <v>352</v>
      </c>
      <c r="F3378" s="10" t="s">
        <v>1066</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1.5" hidden="1" x14ac:dyDescent="0.25">
      <c r="A3379" s="12">
        <v>3362</v>
      </c>
      <c r="B3379" s="10" t="s">
        <v>1015</v>
      </c>
      <c r="C3379" s="18" t="s">
        <v>1249</v>
      </c>
      <c r="D3379" s="9"/>
      <c r="E3379" s="9">
        <v>352</v>
      </c>
      <c r="F3379" s="10" t="s">
        <v>1066</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1.5" hidden="1" x14ac:dyDescent="0.25">
      <c r="A3380" s="12">
        <v>3363</v>
      </c>
      <c r="B3380" s="10" t="s">
        <v>1015</v>
      </c>
      <c r="C3380" s="18" t="s">
        <v>1249</v>
      </c>
      <c r="D3380" s="9"/>
      <c r="E3380" s="9">
        <v>352</v>
      </c>
      <c r="F3380" s="10" t="s">
        <v>1066</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1.5" hidden="1" x14ac:dyDescent="0.25">
      <c r="A3381" s="12">
        <v>3364</v>
      </c>
      <c r="B3381" s="10" t="s">
        <v>1015</v>
      </c>
      <c r="C3381" s="18" t="s">
        <v>1249</v>
      </c>
      <c r="D3381" s="9"/>
      <c r="E3381" s="9">
        <v>352</v>
      </c>
      <c r="F3381" s="10" t="s">
        <v>1066</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1.5" hidden="1" x14ac:dyDescent="0.25">
      <c r="A3382" s="12">
        <v>3365</v>
      </c>
      <c r="B3382" s="10" t="s">
        <v>1015</v>
      </c>
      <c r="C3382" s="18" t="s">
        <v>1249</v>
      </c>
      <c r="D3382" s="9"/>
      <c r="E3382" s="9">
        <v>352</v>
      </c>
      <c r="F3382" s="10" t="s">
        <v>1066</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1.5" hidden="1" x14ac:dyDescent="0.25">
      <c r="A3383" s="12">
        <v>3366</v>
      </c>
      <c r="B3383" s="10" t="s">
        <v>1015</v>
      </c>
      <c r="C3383" s="18" t="s">
        <v>1249</v>
      </c>
      <c r="D3383" s="9"/>
      <c r="E3383" s="9">
        <v>352</v>
      </c>
      <c r="F3383" s="10" t="s">
        <v>1066</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1.5" hidden="1" x14ac:dyDescent="0.25">
      <c r="A3384" s="12">
        <v>3367</v>
      </c>
      <c r="B3384" s="10" t="s">
        <v>1015</v>
      </c>
      <c r="C3384" s="18" t="s">
        <v>1249</v>
      </c>
      <c r="D3384" s="9"/>
      <c r="E3384" s="9">
        <v>352</v>
      </c>
      <c r="F3384" s="10" t="s">
        <v>1066</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1.5" hidden="1" x14ac:dyDescent="0.25">
      <c r="A3385" s="12">
        <v>3368</v>
      </c>
      <c r="B3385" s="10" t="s">
        <v>1015</v>
      </c>
      <c r="C3385" s="18" t="s">
        <v>1249</v>
      </c>
      <c r="D3385" s="9"/>
      <c r="E3385" s="9">
        <v>352</v>
      </c>
      <c r="F3385" s="10" t="s">
        <v>1066</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1.5" hidden="1" x14ac:dyDescent="0.25">
      <c r="A3386" s="12">
        <v>3369</v>
      </c>
      <c r="B3386" s="10" t="s">
        <v>1015</v>
      </c>
      <c r="C3386" s="18" t="s">
        <v>1249</v>
      </c>
      <c r="D3386" s="9"/>
      <c r="E3386" s="9">
        <v>352</v>
      </c>
      <c r="F3386" s="10" t="s">
        <v>1066</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1.5" hidden="1" x14ac:dyDescent="0.25">
      <c r="A3387" s="12">
        <v>3370</v>
      </c>
      <c r="B3387" s="10" t="s">
        <v>1015</v>
      </c>
      <c r="C3387" s="18" t="s">
        <v>1249</v>
      </c>
      <c r="D3387" s="9"/>
      <c r="E3387" s="9">
        <v>352</v>
      </c>
      <c r="F3387" s="10" t="s">
        <v>1066</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1.5" hidden="1" x14ac:dyDescent="0.25">
      <c r="A3388" s="12">
        <v>3371</v>
      </c>
      <c r="B3388" s="10" t="s">
        <v>1015</v>
      </c>
      <c r="C3388" s="18" t="s">
        <v>1249</v>
      </c>
      <c r="D3388" s="9"/>
      <c r="E3388" s="9">
        <v>352</v>
      </c>
      <c r="F3388" s="10" t="s">
        <v>1066</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1.5" hidden="1" x14ac:dyDescent="0.25">
      <c r="A3389" s="12">
        <v>3372</v>
      </c>
      <c r="B3389" s="10" t="s">
        <v>1015</v>
      </c>
      <c r="C3389" s="18" t="s">
        <v>1249</v>
      </c>
      <c r="D3389" s="9"/>
      <c r="E3389" s="9">
        <v>352</v>
      </c>
      <c r="F3389" s="10" t="s">
        <v>1066</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1.5" hidden="1" x14ac:dyDescent="0.25">
      <c r="A3390" s="12">
        <v>3373</v>
      </c>
      <c r="B3390" s="10" t="s">
        <v>1015</v>
      </c>
      <c r="C3390" s="18" t="s">
        <v>1249</v>
      </c>
      <c r="D3390" s="9"/>
      <c r="E3390" s="9">
        <v>352</v>
      </c>
      <c r="F3390" s="10" t="s">
        <v>1066</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1.5" hidden="1" x14ac:dyDescent="0.25">
      <c r="A3391" s="12">
        <v>3374</v>
      </c>
      <c r="B3391" s="10" t="s">
        <v>1015</v>
      </c>
      <c r="C3391" s="18" t="s">
        <v>1249</v>
      </c>
      <c r="D3391" s="9"/>
      <c r="E3391" s="9">
        <v>352</v>
      </c>
      <c r="F3391" s="10" t="s">
        <v>1066</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1.5" hidden="1" x14ac:dyDescent="0.25">
      <c r="A3392" s="12">
        <v>3375</v>
      </c>
      <c r="B3392" s="10" t="s">
        <v>1015</v>
      </c>
      <c r="C3392" s="18" t="s">
        <v>1249</v>
      </c>
      <c r="D3392" s="9"/>
      <c r="E3392" s="9">
        <v>352</v>
      </c>
      <c r="F3392" s="10" t="s">
        <v>1066</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1.5" hidden="1" x14ac:dyDescent="0.25">
      <c r="A3393" s="12">
        <v>3376</v>
      </c>
      <c r="B3393" s="10" t="s">
        <v>1015</v>
      </c>
      <c r="C3393" s="18" t="s">
        <v>1250</v>
      </c>
      <c r="D3393" s="9"/>
      <c r="E3393" s="9">
        <v>372</v>
      </c>
      <c r="F3393" s="10" t="s">
        <v>1066</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1.5" hidden="1" x14ac:dyDescent="0.25">
      <c r="A3394" s="12">
        <v>3377</v>
      </c>
      <c r="B3394" s="10" t="s">
        <v>1015</v>
      </c>
      <c r="C3394" s="18" t="s">
        <v>1250</v>
      </c>
      <c r="D3394" s="9"/>
      <c r="E3394" s="9">
        <v>372</v>
      </c>
      <c r="F3394" s="10" t="s">
        <v>1066</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1.5" hidden="1" x14ac:dyDescent="0.25">
      <c r="A3395" s="12">
        <v>3378</v>
      </c>
      <c r="B3395" s="10" t="s">
        <v>1015</v>
      </c>
      <c r="C3395" s="18" t="s">
        <v>1250</v>
      </c>
      <c r="D3395" s="9"/>
      <c r="E3395" s="9">
        <v>372</v>
      </c>
      <c r="F3395" s="10" t="s">
        <v>1066</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1.5" hidden="1" x14ac:dyDescent="0.25">
      <c r="A3396" s="12">
        <v>3379</v>
      </c>
      <c r="B3396" s="10" t="s">
        <v>1015</v>
      </c>
      <c r="C3396" s="18" t="s">
        <v>1250</v>
      </c>
      <c r="D3396" s="9"/>
      <c r="E3396" s="9">
        <v>372</v>
      </c>
      <c r="F3396" s="10" t="s">
        <v>1066</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1.5" hidden="1" x14ac:dyDescent="0.25">
      <c r="A3397" s="12">
        <v>3380</v>
      </c>
      <c r="B3397" s="10" t="s">
        <v>1015</v>
      </c>
      <c r="C3397" s="18" t="s">
        <v>1250</v>
      </c>
      <c r="D3397" s="9"/>
      <c r="E3397" s="9">
        <v>372</v>
      </c>
      <c r="F3397" s="10" t="s">
        <v>1066</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1.5" hidden="1" x14ac:dyDescent="0.25">
      <c r="A3398" s="12">
        <v>3381</v>
      </c>
      <c r="B3398" s="10" t="s">
        <v>1015</v>
      </c>
      <c r="C3398" s="18" t="s">
        <v>1250</v>
      </c>
      <c r="D3398" s="9"/>
      <c r="E3398" s="9">
        <v>372</v>
      </c>
      <c r="F3398" s="10" t="s">
        <v>1066</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1.5" hidden="1" x14ac:dyDescent="0.25">
      <c r="A3399" s="12">
        <v>3382</v>
      </c>
      <c r="B3399" s="10" t="s">
        <v>1015</v>
      </c>
      <c r="C3399" s="18" t="s">
        <v>1250</v>
      </c>
      <c r="D3399" s="9"/>
      <c r="E3399" s="9">
        <v>372</v>
      </c>
      <c r="F3399" s="10" t="s">
        <v>1066</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1.5" hidden="1" x14ac:dyDescent="0.25">
      <c r="A3400" s="12">
        <v>3383</v>
      </c>
      <c r="B3400" s="10" t="s">
        <v>1015</v>
      </c>
      <c r="C3400" s="18" t="s">
        <v>1250</v>
      </c>
      <c r="D3400" s="9"/>
      <c r="E3400" s="9">
        <v>372</v>
      </c>
      <c r="F3400" s="10" t="s">
        <v>1066</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1.5" hidden="1" x14ac:dyDescent="0.25">
      <c r="A3401" s="12">
        <v>3384</v>
      </c>
      <c r="B3401" s="10" t="s">
        <v>1015</v>
      </c>
      <c r="C3401" s="18" t="s">
        <v>1250</v>
      </c>
      <c r="D3401" s="9"/>
      <c r="E3401" s="9">
        <v>372</v>
      </c>
      <c r="F3401" s="10" t="s">
        <v>1066</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1.5" hidden="1" x14ac:dyDescent="0.25">
      <c r="A3402" s="12">
        <v>3385</v>
      </c>
      <c r="B3402" s="10" t="s">
        <v>1015</v>
      </c>
      <c r="C3402" s="18" t="s">
        <v>1250</v>
      </c>
      <c r="D3402" s="9"/>
      <c r="E3402" s="9">
        <v>372</v>
      </c>
      <c r="F3402" s="10" t="s">
        <v>1066</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1.5" hidden="1" x14ac:dyDescent="0.25">
      <c r="A3403" s="12">
        <v>3386</v>
      </c>
      <c r="B3403" s="10" t="s">
        <v>1015</v>
      </c>
      <c r="C3403" s="18" t="s">
        <v>1250</v>
      </c>
      <c r="D3403" s="9"/>
      <c r="E3403" s="9">
        <v>372</v>
      </c>
      <c r="F3403" s="10" t="s">
        <v>1066</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1.5" hidden="1" x14ac:dyDescent="0.25">
      <c r="A3404" s="12">
        <v>3387</v>
      </c>
      <c r="B3404" s="10" t="s">
        <v>1015</v>
      </c>
      <c r="C3404" s="18" t="s">
        <v>1250</v>
      </c>
      <c r="D3404" s="9"/>
      <c r="E3404" s="9">
        <v>372</v>
      </c>
      <c r="F3404" s="10" t="s">
        <v>1066</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1.5" hidden="1" x14ac:dyDescent="0.25">
      <c r="A3405" s="12">
        <v>3388</v>
      </c>
      <c r="B3405" s="10" t="s">
        <v>1015</v>
      </c>
      <c r="C3405" s="18" t="s">
        <v>1250</v>
      </c>
      <c r="D3405" s="9"/>
      <c r="E3405" s="9">
        <v>372</v>
      </c>
      <c r="F3405" s="10" t="s">
        <v>1066</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1.5" hidden="1" x14ac:dyDescent="0.25">
      <c r="A3406" s="12">
        <v>3389</v>
      </c>
      <c r="B3406" s="10" t="s">
        <v>1015</v>
      </c>
      <c r="C3406" s="18" t="s">
        <v>1250</v>
      </c>
      <c r="D3406" s="9"/>
      <c r="E3406" s="9">
        <v>372</v>
      </c>
      <c r="F3406" s="10" t="s">
        <v>1066</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1.5" hidden="1" x14ac:dyDescent="0.25">
      <c r="A3407" s="12">
        <v>3390</v>
      </c>
      <c r="B3407" s="10" t="s">
        <v>1015</v>
      </c>
      <c r="C3407" s="18" t="s">
        <v>1250</v>
      </c>
      <c r="D3407" s="9"/>
      <c r="E3407" s="9">
        <v>372</v>
      </c>
      <c r="F3407" s="10" t="s">
        <v>1066</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1.5" hidden="1" x14ac:dyDescent="0.25">
      <c r="A3408" s="12">
        <v>3391</v>
      </c>
      <c r="B3408" s="10" t="s">
        <v>1015</v>
      </c>
      <c r="C3408" s="18" t="s">
        <v>1251</v>
      </c>
      <c r="D3408" s="9"/>
      <c r="E3408" s="9">
        <v>428</v>
      </c>
      <c r="F3408" s="10" t="s">
        <v>1066</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1.5" hidden="1" x14ac:dyDescent="0.25">
      <c r="A3409" s="12">
        <v>3392</v>
      </c>
      <c r="B3409" s="10" t="s">
        <v>1015</v>
      </c>
      <c r="C3409" s="18" t="s">
        <v>1251</v>
      </c>
      <c r="D3409" s="9"/>
      <c r="E3409" s="9">
        <v>428</v>
      </c>
      <c r="F3409" s="10" t="s">
        <v>1066</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1.5" hidden="1" x14ac:dyDescent="0.25">
      <c r="A3410" s="12">
        <v>3393</v>
      </c>
      <c r="B3410" s="10" t="s">
        <v>1015</v>
      </c>
      <c r="C3410" s="18" t="s">
        <v>1251</v>
      </c>
      <c r="D3410" s="9"/>
      <c r="E3410" s="9">
        <v>428</v>
      </c>
      <c r="F3410" s="10" t="s">
        <v>1066</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1.5" hidden="1" x14ac:dyDescent="0.25">
      <c r="A3411" s="12">
        <v>3394</v>
      </c>
      <c r="B3411" s="10" t="s">
        <v>1015</v>
      </c>
      <c r="C3411" s="18" t="s">
        <v>1251</v>
      </c>
      <c r="D3411" s="9"/>
      <c r="E3411" s="9">
        <v>428</v>
      </c>
      <c r="F3411" s="10" t="s">
        <v>1066</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1.5" hidden="1" x14ac:dyDescent="0.25">
      <c r="A3412" s="12">
        <v>3395</v>
      </c>
      <c r="B3412" s="10" t="s">
        <v>1015</v>
      </c>
      <c r="C3412" s="18" t="s">
        <v>1251</v>
      </c>
      <c r="D3412" s="9"/>
      <c r="E3412" s="9">
        <v>428</v>
      </c>
      <c r="F3412" s="10" t="s">
        <v>1066</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1.5" hidden="1" x14ac:dyDescent="0.25">
      <c r="A3413" s="12">
        <v>3396</v>
      </c>
      <c r="B3413" s="10" t="s">
        <v>1015</v>
      </c>
      <c r="C3413" s="18" t="s">
        <v>1251</v>
      </c>
      <c r="D3413" s="9"/>
      <c r="E3413" s="9">
        <v>428</v>
      </c>
      <c r="F3413" s="10" t="s">
        <v>1066</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1.5" hidden="1" x14ac:dyDescent="0.25">
      <c r="A3414" s="12">
        <v>3397</v>
      </c>
      <c r="B3414" s="10" t="s">
        <v>1015</v>
      </c>
      <c r="C3414" s="18" t="s">
        <v>1251</v>
      </c>
      <c r="D3414" s="9"/>
      <c r="E3414" s="9">
        <v>428</v>
      </c>
      <c r="F3414" s="10" t="s">
        <v>1066</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1.5" hidden="1" x14ac:dyDescent="0.25">
      <c r="A3415" s="12">
        <v>3398</v>
      </c>
      <c r="B3415" s="10" t="s">
        <v>1015</v>
      </c>
      <c r="C3415" s="18" t="s">
        <v>1251</v>
      </c>
      <c r="D3415" s="9"/>
      <c r="E3415" s="9">
        <v>428</v>
      </c>
      <c r="F3415" s="10" t="s">
        <v>1066</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1.5" hidden="1" x14ac:dyDescent="0.25">
      <c r="A3416" s="12">
        <v>3399</v>
      </c>
      <c r="B3416" s="10" t="s">
        <v>1015</v>
      </c>
      <c r="C3416" s="18" t="s">
        <v>1251</v>
      </c>
      <c r="D3416" s="9"/>
      <c r="E3416" s="9">
        <v>428</v>
      </c>
      <c r="F3416" s="10" t="s">
        <v>1066</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1.5" hidden="1" x14ac:dyDescent="0.25">
      <c r="A3417" s="12">
        <v>3400</v>
      </c>
      <c r="B3417" s="10" t="s">
        <v>1015</v>
      </c>
      <c r="C3417" s="18" t="s">
        <v>1251</v>
      </c>
      <c r="D3417" s="9"/>
      <c r="E3417" s="9">
        <v>428</v>
      </c>
      <c r="F3417" s="10" t="s">
        <v>1066</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1.5" hidden="1" x14ac:dyDescent="0.25">
      <c r="A3418" s="12">
        <v>3401</v>
      </c>
      <c r="B3418" s="10" t="s">
        <v>1015</v>
      </c>
      <c r="C3418" s="18" t="s">
        <v>1251</v>
      </c>
      <c r="D3418" s="9"/>
      <c r="E3418" s="9">
        <v>428</v>
      </c>
      <c r="F3418" s="10" t="s">
        <v>1066</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1.5" hidden="1" x14ac:dyDescent="0.25">
      <c r="A3419" s="12">
        <v>3402</v>
      </c>
      <c r="B3419" s="10" t="s">
        <v>1015</v>
      </c>
      <c r="C3419" s="18" t="s">
        <v>1251</v>
      </c>
      <c r="D3419" s="9"/>
      <c r="E3419" s="9">
        <v>428</v>
      </c>
      <c r="F3419" s="10" t="s">
        <v>1066</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1.5" hidden="1" x14ac:dyDescent="0.25">
      <c r="A3420" s="12">
        <v>3403</v>
      </c>
      <c r="B3420" s="10" t="s">
        <v>1015</v>
      </c>
      <c r="C3420" s="18" t="s">
        <v>1251</v>
      </c>
      <c r="D3420" s="9"/>
      <c r="E3420" s="9">
        <v>428</v>
      </c>
      <c r="F3420" s="10" t="s">
        <v>1066</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1.5" hidden="1" x14ac:dyDescent="0.25">
      <c r="A3421" s="12">
        <v>3404</v>
      </c>
      <c r="B3421" s="10" t="s">
        <v>1015</v>
      </c>
      <c r="C3421" s="18" t="s">
        <v>1251</v>
      </c>
      <c r="D3421" s="9"/>
      <c r="E3421" s="9">
        <v>428</v>
      </c>
      <c r="F3421" s="10" t="s">
        <v>1066</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1.5" hidden="1" x14ac:dyDescent="0.25">
      <c r="A3422" s="12">
        <v>3405</v>
      </c>
      <c r="B3422" s="10" t="s">
        <v>1015</v>
      </c>
      <c r="C3422" s="18" t="s">
        <v>1251</v>
      </c>
      <c r="D3422" s="9"/>
      <c r="E3422" s="9">
        <v>428</v>
      </c>
      <c r="F3422" s="10" t="s">
        <v>1066</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1.5" hidden="1" x14ac:dyDescent="0.25">
      <c r="A3423" s="12">
        <v>3406</v>
      </c>
      <c r="B3423" s="10" t="s">
        <v>1015</v>
      </c>
      <c r="C3423" s="18" t="s">
        <v>1252</v>
      </c>
      <c r="D3423" s="9"/>
      <c r="E3423" s="9">
        <v>440</v>
      </c>
      <c r="F3423" s="10" t="s">
        <v>1066</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1.5" hidden="1" x14ac:dyDescent="0.25">
      <c r="A3424" s="12">
        <v>3407</v>
      </c>
      <c r="B3424" s="10" t="s">
        <v>1015</v>
      </c>
      <c r="C3424" s="18" t="s">
        <v>1252</v>
      </c>
      <c r="D3424" s="9"/>
      <c r="E3424" s="9">
        <v>440</v>
      </c>
      <c r="F3424" s="10" t="s">
        <v>1066</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1.5" hidden="1" x14ac:dyDescent="0.25">
      <c r="A3425" s="12">
        <v>3408</v>
      </c>
      <c r="B3425" s="10" t="s">
        <v>1015</v>
      </c>
      <c r="C3425" s="18" t="s">
        <v>1252</v>
      </c>
      <c r="D3425" s="9"/>
      <c r="E3425" s="9">
        <v>440</v>
      </c>
      <c r="F3425" s="10" t="s">
        <v>1066</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1.5" hidden="1" x14ac:dyDescent="0.25">
      <c r="A3426" s="12">
        <v>3409</v>
      </c>
      <c r="B3426" s="10" t="s">
        <v>1015</v>
      </c>
      <c r="C3426" s="18" t="s">
        <v>1252</v>
      </c>
      <c r="D3426" s="9"/>
      <c r="E3426" s="9">
        <v>440</v>
      </c>
      <c r="F3426" s="10" t="s">
        <v>1066</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1.5" hidden="1" x14ac:dyDescent="0.25">
      <c r="A3427" s="12">
        <v>3410</v>
      </c>
      <c r="B3427" s="10" t="s">
        <v>1015</v>
      </c>
      <c r="C3427" s="18" t="s">
        <v>1252</v>
      </c>
      <c r="D3427" s="9"/>
      <c r="E3427" s="9">
        <v>440</v>
      </c>
      <c r="F3427" s="10" t="s">
        <v>1066</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1.5" hidden="1" x14ac:dyDescent="0.25">
      <c r="A3428" s="12">
        <v>3411</v>
      </c>
      <c r="B3428" s="10" t="s">
        <v>1015</v>
      </c>
      <c r="C3428" s="18" t="s">
        <v>1252</v>
      </c>
      <c r="D3428" s="9"/>
      <c r="E3428" s="9">
        <v>440</v>
      </c>
      <c r="F3428" s="10" t="s">
        <v>1066</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1.5" hidden="1" x14ac:dyDescent="0.25">
      <c r="A3429" s="12">
        <v>3412</v>
      </c>
      <c r="B3429" s="10" t="s">
        <v>1015</v>
      </c>
      <c r="C3429" s="18" t="s">
        <v>1252</v>
      </c>
      <c r="D3429" s="9"/>
      <c r="E3429" s="9">
        <v>440</v>
      </c>
      <c r="F3429" s="10" t="s">
        <v>1066</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1.5" hidden="1" x14ac:dyDescent="0.25">
      <c r="A3430" s="12">
        <v>3413</v>
      </c>
      <c r="B3430" s="10" t="s">
        <v>1015</v>
      </c>
      <c r="C3430" s="18" t="s">
        <v>1252</v>
      </c>
      <c r="D3430" s="9"/>
      <c r="E3430" s="9">
        <v>440</v>
      </c>
      <c r="F3430" s="10" t="s">
        <v>1066</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1.5" hidden="1" x14ac:dyDescent="0.25">
      <c r="A3431" s="12">
        <v>3414</v>
      </c>
      <c r="B3431" s="10" t="s">
        <v>1015</v>
      </c>
      <c r="C3431" s="18" t="s">
        <v>1252</v>
      </c>
      <c r="D3431" s="9"/>
      <c r="E3431" s="9">
        <v>440</v>
      </c>
      <c r="F3431" s="10" t="s">
        <v>1066</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1.5" hidden="1" x14ac:dyDescent="0.25">
      <c r="A3432" s="12">
        <v>3415</v>
      </c>
      <c r="B3432" s="10" t="s">
        <v>1015</v>
      </c>
      <c r="C3432" s="18" t="s">
        <v>1252</v>
      </c>
      <c r="D3432" s="9"/>
      <c r="E3432" s="9">
        <v>440</v>
      </c>
      <c r="F3432" s="10" t="s">
        <v>1066</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1.5" hidden="1" x14ac:dyDescent="0.25">
      <c r="A3433" s="12">
        <v>3416</v>
      </c>
      <c r="B3433" s="10" t="s">
        <v>1015</v>
      </c>
      <c r="C3433" s="18" t="s">
        <v>1252</v>
      </c>
      <c r="D3433" s="9"/>
      <c r="E3433" s="9">
        <v>440</v>
      </c>
      <c r="F3433" s="10" t="s">
        <v>1066</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1.5" hidden="1" x14ac:dyDescent="0.25">
      <c r="A3434" s="12">
        <v>3417</v>
      </c>
      <c r="B3434" s="10" t="s">
        <v>1015</v>
      </c>
      <c r="C3434" s="18" t="s">
        <v>1252</v>
      </c>
      <c r="D3434" s="9"/>
      <c r="E3434" s="9">
        <v>440</v>
      </c>
      <c r="F3434" s="10" t="s">
        <v>1066</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1.5" hidden="1" x14ac:dyDescent="0.25">
      <c r="A3435" s="12">
        <v>3418</v>
      </c>
      <c r="B3435" s="10" t="s">
        <v>1015</v>
      </c>
      <c r="C3435" s="18" t="s">
        <v>1252</v>
      </c>
      <c r="D3435" s="9"/>
      <c r="E3435" s="9">
        <v>440</v>
      </c>
      <c r="F3435" s="10" t="s">
        <v>1066</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1.5" hidden="1" x14ac:dyDescent="0.25">
      <c r="A3436" s="12">
        <v>3419</v>
      </c>
      <c r="B3436" s="10" t="s">
        <v>1015</v>
      </c>
      <c r="C3436" s="18" t="s">
        <v>1252</v>
      </c>
      <c r="D3436" s="9"/>
      <c r="E3436" s="9">
        <v>440</v>
      </c>
      <c r="F3436" s="10" t="s">
        <v>1066</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1.5" hidden="1" x14ac:dyDescent="0.25">
      <c r="A3437" s="12">
        <v>3420</v>
      </c>
      <c r="B3437" s="10" t="s">
        <v>1015</v>
      </c>
      <c r="C3437" s="18" t="s">
        <v>1252</v>
      </c>
      <c r="D3437" s="9"/>
      <c r="E3437" s="9">
        <v>440</v>
      </c>
      <c r="F3437" s="10" t="s">
        <v>1066</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1.5" hidden="1" x14ac:dyDescent="0.25">
      <c r="A3438" s="12">
        <v>3421</v>
      </c>
      <c r="B3438" s="10" t="s">
        <v>1015</v>
      </c>
      <c r="C3438" s="18" t="s">
        <v>1253</v>
      </c>
      <c r="D3438" s="9">
        <v>23</v>
      </c>
      <c r="E3438" s="9">
        <v>578</v>
      </c>
      <c r="F3438" s="10" t="s">
        <v>1066</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1.5" hidden="1" x14ac:dyDescent="0.25">
      <c r="A3439" s="12">
        <v>3422</v>
      </c>
      <c r="B3439" s="10" t="s">
        <v>1015</v>
      </c>
      <c r="C3439" s="18" t="s">
        <v>1253</v>
      </c>
      <c r="D3439" s="9">
        <v>23</v>
      </c>
      <c r="E3439" s="9">
        <v>578</v>
      </c>
      <c r="F3439" s="10" t="s">
        <v>1066</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1.5" hidden="1" x14ac:dyDescent="0.25">
      <c r="A3440" s="12">
        <v>3423</v>
      </c>
      <c r="B3440" s="10" t="s">
        <v>1015</v>
      </c>
      <c r="C3440" s="18" t="s">
        <v>1253</v>
      </c>
      <c r="D3440" s="9">
        <v>23</v>
      </c>
      <c r="E3440" s="9">
        <v>578</v>
      </c>
      <c r="F3440" s="10" t="s">
        <v>1066</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1.5" hidden="1" x14ac:dyDescent="0.25">
      <c r="A3441" s="12">
        <v>3424</v>
      </c>
      <c r="B3441" s="10" t="s">
        <v>1015</v>
      </c>
      <c r="C3441" s="18" t="s">
        <v>1253</v>
      </c>
      <c r="D3441" s="9">
        <v>23</v>
      </c>
      <c r="E3441" s="9">
        <v>578</v>
      </c>
      <c r="F3441" s="10" t="s">
        <v>1066</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1.5" hidden="1" x14ac:dyDescent="0.25">
      <c r="A3442" s="12">
        <v>3425</v>
      </c>
      <c r="B3442" s="10" t="s">
        <v>1015</v>
      </c>
      <c r="C3442" s="18" t="s">
        <v>1253</v>
      </c>
      <c r="D3442" s="9">
        <v>23</v>
      </c>
      <c r="E3442" s="9">
        <v>578</v>
      </c>
      <c r="F3442" s="10" t="s">
        <v>1066</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1.5" hidden="1" x14ac:dyDescent="0.25">
      <c r="A3443" s="12">
        <v>3426</v>
      </c>
      <c r="B3443" s="10" t="s">
        <v>1015</v>
      </c>
      <c r="C3443" s="18" t="s">
        <v>1253</v>
      </c>
      <c r="D3443" s="9">
        <v>23</v>
      </c>
      <c r="E3443" s="9">
        <v>578</v>
      </c>
      <c r="F3443" s="10" t="s">
        <v>1066</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1.5" hidden="1" x14ac:dyDescent="0.25">
      <c r="A3444" s="12">
        <v>3427</v>
      </c>
      <c r="B3444" s="10" t="s">
        <v>1015</v>
      </c>
      <c r="C3444" s="18" t="s">
        <v>1253</v>
      </c>
      <c r="D3444" s="9">
        <v>23</v>
      </c>
      <c r="E3444" s="9">
        <v>578</v>
      </c>
      <c r="F3444" s="10" t="s">
        <v>1066</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1.5" hidden="1" x14ac:dyDescent="0.25">
      <c r="A3445" s="12">
        <v>3428</v>
      </c>
      <c r="B3445" s="10" t="s">
        <v>1015</v>
      </c>
      <c r="C3445" s="18" t="s">
        <v>1253</v>
      </c>
      <c r="D3445" s="9">
        <v>23</v>
      </c>
      <c r="E3445" s="9">
        <v>578</v>
      </c>
      <c r="F3445" s="10" t="s">
        <v>1066</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1.5" hidden="1" x14ac:dyDescent="0.25">
      <c r="A3446" s="12">
        <v>3429</v>
      </c>
      <c r="B3446" s="10" t="s">
        <v>1015</v>
      </c>
      <c r="C3446" s="18" t="s">
        <v>1253</v>
      </c>
      <c r="D3446" s="9">
        <v>23</v>
      </c>
      <c r="E3446" s="9">
        <v>578</v>
      </c>
      <c r="F3446" s="10" t="s">
        <v>1066</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1.5" hidden="1" x14ac:dyDescent="0.25">
      <c r="A3447" s="12">
        <v>3430</v>
      </c>
      <c r="B3447" s="10" t="s">
        <v>1015</v>
      </c>
      <c r="C3447" s="18" t="s">
        <v>1253</v>
      </c>
      <c r="D3447" s="9">
        <v>23</v>
      </c>
      <c r="E3447" s="9">
        <v>578</v>
      </c>
      <c r="F3447" s="10" t="s">
        <v>1066</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1.5" hidden="1" x14ac:dyDescent="0.25">
      <c r="A3448" s="12">
        <v>3431</v>
      </c>
      <c r="B3448" s="10" t="s">
        <v>1015</v>
      </c>
      <c r="C3448" s="18" t="s">
        <v>1253</v>
      </c>
      <c r="D3448" s="9">
        <v>23</v>
      </c>
      <c r="E3448" s="9">
        <v>578</v>
      </c>
      <c r="F3448" s="10" t="s">
        <v>1066</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1.5" hidden="1" x14ac:dyDescent="0.25">
      <c r="A3449" s="12">
        <v>3432</v>
      </c>
      <c r="B3449" s="10" t="s">
        <v>1015</v>
      </c>
      <c r="C3449" s="18" t="s">
        <v>1253</v>
      </c>
      <c r="D3449" s="9">
        <v>23</v>
      </c>
      <c r="E3449" s="9">
        <v>578</v>
      </c>
      <c r="F3449" s="10" t="s">
        <v>1066</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1.5" hidden="1" x14ac:dyDescent="0.25">
      <c r="A3450" s="12">
        <v>3433</v>
      </c>
      <c r="B3450" s="10" t="s">
        <v>1015</v>
      </c>
      <c r="C3450" s="18" t="s">
        <v>1253</v>
      </c>
      <c r="D3450" s="9">
        <v>23</v>
      </c>
      <c r="E3450" s="9">
        <v>578</v>
      </c>
      <c r="F3450" s="10" t="s">
        <v>1066</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1.5" hidden="1" x14ac:dyDescent="0.25">
      <c r="A3451" s="12">
        <v>3434</v>
      </c>
      <c r="B3451" s="10" t="s">
        <v>1015</v>
      </c>
      <c r="C3451" s="18" t="s">
        <v>1253</v>
      </c>
      <c r="D3451" s="9">
        <v>23</v>
      </c>
      <c r="E3451" s="9">
        <v>578</v>
      </c>
      <c r="F3451" s="10" t="s">
        <v>1066</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1.5" hidden="1" x14ac:dyDescent="0.25">
      <c r="A3452" s="12">
        <v>3435</v>
      </c>
      <c r="B3452" s="10" t="s">
        <v>1015</v>
      </c>
      <c r="C3452" s="18" t="s">
        <v>1253</v>
      </c>
      <c r="D3452" s="9">
        <v>23</v>
      </c>
      <c r="E3452" s="9">
        <v>578</v>
      </c>
      <c r="F3452" s="10" t="s">
        <v>1066</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1.5" hidden="1" x14ac:dyDescent="0.25">
      <c r="A3453" s="12">
        <v>3436</v>
      </c>
      <c r="B3453" s="10" t="s">
        <v>1015</v>
      </c>
      <c r="C3453" s="18" t="s">
        <v>1254</v>
      </c>
      <c r="D3453" s="9"/>
      <c r="E3453" s="9">
        <v>752</v>
      </c>
      <c r="F3453" s="10" t="s">
        <v>1066</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1.5" hidden="1" x14ac:dyDescent="0.25">
      <c r="A3454" s="12">
        <v>3437</v>
      </c>
      <c r="B3454" s="10" t="s">
        <v>1015</v>
      </c>
      <c r="C3454" s="18" t="s">
        <v>1254</v>
      </c>
      <c r="D3454" s="9"/>
      <c r="E3454" s="9">
        <v>752</v>
      </c>
      <c r="F3454" s="10" t="s">
        <v>1066</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1.5" hidden="1" x14ac:dyDescent="0.25">
      <c r="A3455" s="12">
        <v>3438</v>
      </c>
      <c r="B3455" s="10" t="s">
        <v>1015</v>
      </c>
      <c r="C3455" s="18" t="s">
        <v>1254</v>
      </c>
      <c r="D3455" s="9"/>
      <c r="E3455" s="9">
        <v>752</v>
      </c>
      <c r="F3455" s="10" t="s">
        <v>1066</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1.5" hidden="1" x14ac:dyDescent="0.25">
      <c r="A3456" s="12">
        <v>3439</v>
      </c>
      <c r="B3456" s="10" t="s">
        <v>1015</v>
      </c>
      <c r="C3456" s="18" t="s">
        <v>1254</v>
      </c>
      <c r="D3456" s="9"/>
      <c r="E3456" s="9">
        <v>752</v>
      </c>
      <c r="F3456" s="10" t="s">
        <v>1066</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1.5" hidden="1" x14ac:dyDescent="0.25">
      <c r="A3457" s="12">
        <v>3440</v>
      </c>
      <c r="B3457" s="10" t="s">
        <v>1015</v>
      </c>
      <c r="C3457" s="18" t="s">
        <v>1254</v>
      </c>
      <c r="D3457" s="9"/>
      <c r="E3457" s="9">
        <v>752</v>
      </c>
      <c r="F3457" s="10" t="s">
        <v>1066</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1.5" hidden="1" x14ac:dyDescent="0.25">
      <c r="A3458" s="12">
        <v>3441</v>
      </c>
      <c r="B3458" s="10" t="s">
        <v>1015</v>
      </c>
      <c r="C3458" s="18" t="s">
        <v>1254</v>
      </c>
      <c r="D3458" s="9"/>
      <c r="E3458" s="9">
        <v>752</v>
      </c>
      <c r="F3458" s="10" t="s">
        <v>1066</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1.5" hidden="1" x14ac:dyDescent="0.25">
      <c r="A3459" s="12">
        <v>3442</v>
      </c>
      <c r="B3459" s="10" t="s">
        <v>1015</v>
      </c>
      <c r="C3459" s="18" t="s">
        <v>1254</v>
      </c>
      <c r="D3459" s="9"/>
      <c r="E3459" s="9">
        <v>752</v>
      </c>
      <c r="F3459" s="10" t="s">
        <v>1066</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1.5" hidden="1" x14ac:dyDescent="0.25">
      <c r="A3460" s="12">
        <v>3443</v>
      </c>
      <c r="B3460" s="10" t="s">
        <v>1015</v>
      </c>
      <c r="C3460" s="18" t="s">
        <v>1254</v>
      </c>
      <c r="D3460" s="9"/>
      <c r="E3460" s="9">
        <v>752</v>
      </c>
      <c r="F3460" s="10" t="s">
        <v>1066</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1.5" hidden="1" x14ac:dyDescent="0.25">
      <c r="A3461" s="12">
        <v>3444</v>
      </c>
      <c r="B3461" s="10" t="s">
        <v>1015</v>
      </c>
      <c r="C3461" s="18" t="s">
        <v>1254</v>
      </c>
      <c r="D3461" s="9"/>
      <c r="E3461" s="9">
        <v>752</v>
      </c>
      <c r="F3461" s="10" t="s">
        <v>1066</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1.5" hidden="1" x14ac:dyDescent="0.25">
      <c r="A3462" s="12">
        <v>3445</v>
      </c>
      <c r="B3462" s="10" t="s">
        <v>1015</v>
      </c>
      <c r="C3462" s="18" t="s">
        <v>1254</v>
      </c>
      <c r="D3462" s="9"/>
      <c r="E3462" s="9">
        <v>752</v>
      </c>
      <c r="F3462" s="10" t="s">
        <v>1066</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1.5" hidden="1" x14ac:dyDescent="0.25">
      <c r="A3463" s="12">
        <v>3446</v>
      </c>
      <c r="B3463" s="10" t="s">
        <v>1015</v>
      </c>
      <c r="C3463" s="18" t="s">
        <v>1254</v>
      </c>
      <c r="D3463" s="9"/>
      <c r="E3463" s="9">
        <v>752</v>
      </c>
      <c r="F3463" s="10" t="s">
        <v>1066</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1.5" hidden="1" x14ac:dyDescent="0.25">
      <c r="A3464" s="12">
        <v>3447</v>
      </c>
      <c r="B3464" s="10" t="s">
        <v>1015</v>
      </c>
      <c r="C3464" s="18" t="s">
        <v>1254</v>
      </c>
      <c r="D3464" s="9"/>
      <c r="E3464" s="9">
        <v>752</v>
      </c>
      <c r="F3464" s="10" t="s">
        <v>1066</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1.5" hidden="1" x14ac:dyDescent="0.25">
      <c r="A3465" s="12">
        <v>3448</v>
      </c>
      <c r="B3465" s="10" t="s">
        <v>1015</v>
      </c>
      <c r="C3465" s="18" t="s">
        <v>1254</v>
      </c>
      <c r="D3465" s="9"/>
      <c r="E3465" s="9">
        <v>752</v>
      </c>
      <c r="F3465" s="10" t="s">
        <v>1066</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1.5" hidden="1" x14ac:dyDescent="0.25">
      <c r="A3466" s="12">
        <v>3449</v>
      </c>
      <c r="B3466" s="10" t="s">
        <v>1015</v>
      </c>
      <c r="C3466" s="18" t="s">
        <v>1254</v>
      </c>
      <c r="D3466" s="9"/>
      <c r="E3466" s="9">
        <v>752</v>
      </c>
      <c r="F3466" s="10" t="s">
        <v>1066</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1.5" hidden="1" x14ac:dyDescent="0.25">
      <c r="A3467" s="12">
        <v>3450</v>
      </c>
      <c r="B3467" s="10" t="s">
        <v>1015</v>
      </c>
      <c r="C3467" s="18" t="s">
        <v>1254</v>
      </c>
      <c r="D3467" s="9"/>
      <c r="E3467" s="9">
        <v>752</v>
      </c>
      <c r="F3467" s="10" t="s">
        <v>1066</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1.5" hidden="1" x14ac:dyDescent="0.25">
      <c r="A3468" s="12">
        <v>3451</v>
      </c>
      <c r="B3468" s="10" t="s">
        <v>1015</v>
      </c>
      <c r="C3468" s="18" t="s">
        <v>1255</v>
      </c>
      <c r="D3468" s="9">
        <v>24</v>
      </c>
      <c r="E3468" s="9">
        <v>826</v>
      </c>
      <c r="F3468" s="10" t="s">
        <v>1066</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1.5" hidden="1" x14ac:dyDescent="0.25">
      <c r="A3469" s="12">
        <v>3452</v>
      </c>
      <c r="B3469" s="10" t="s">
        <v>1015</v>
      </c>
      <c r="C3469" s="18" t="s">
        <v>1255</v>
      </c>
      <c r="D3469" s="9">
        <v>24</v>
      </c>
      <c r="E3469" s="9">
        <v>826</v>
      </c>
      <c r="F3469" s="10" t="s">
        <v>1066</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1.5" hidden="1" x14ac:dyDescent="0.25">
      <c r="A3470" s="12">
        <v>3453</v>
      </c>
      <c r="B3470" s="10" t="s">
        <v>1015</v>
      </c>
      <c r="C3470" s="18" t="s">
        <v>1255</v>
      </c>
      <c r="D3470" s="9">
        <v>24</v>
      </c>
      <c r="E3470" s="9">
        <v>826</v>
      </c>
      <c r="F3470" s="10" t="s">
        <v>1066</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1.5" hidden="1" x14ac:dyDescent="0.25">
      <c r="A3471" s="12">
        <v>3454</v>
      </c>
      <c r="B3471" s="10" t="s">
        <v>1015</v>
      </c>
      <c r="C3471" s="18" t="s">
        <v>1255</v>
      </c>
      <c r="D3471" s="9">
        <v>24</v>
      </c>
      <c r="E3471" s="9">
        <v>826</v>
      </c>
      <c r="F3471" s="10" t="s">
        <v>1066</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1.5" hidden="1" x14ac:dyDescent="0.25">
      <c r="A3472" s="12">
        <v>3455</v>
      </c>
      <c r="B3472" s="10" t="s">
        <v>1015</v>
      </c>
      <c r="C3472" s="18" t="s">
        <v>1255</v>
      </c>
      <c r="D3472" s="9">
        <v>24</v>
      </c>
      <c r="E3472" s="9">
        <v>826</v>
      </c>
      <c r="F3472" s="10" t="s">
        <v>1066</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1.5" hidden="1" x14ac:dyDescent="0.25">
      <c r="A3473" s="12">
        <v>3456</v>
      </c>
      <c r="B3473" s="10" t="s">
        <v>1015</v>
      </c>
      <c r="C3473" s="18" t="s">
        <v>1255</v>
      </c>
      <c r="D3473" s="9">
        <v>24</v>
      </c>
      <c r="E3473" s="9">
        <v>826</v>
      </c>
      <c r="F3473" s="10" t="s">
        <v>1066</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1.5" hidden="1" x14ac:dyDescent="0.25">
      <c r="A3474" s="12">
        <v>3457</v>
      </c>
      <c r="B3474" s="10" t="s">
        <v>1015</v>
      </c>
      <c r="C3474" s="18" t="s">
        <v>1255</v>
      </c>
      <c r="D3474" s="9">
        <v>24</v>
      </c>
      <c r="E3474" s="9">
        <v>826</v>
      </c>
      <c r="F3474" s="10" t="s">
        <v>1066</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1.5" hidden="1" x14ac:dyDescent="0.25">
      <c r="A3475" s="12">
        <v>3458</v>
      </c>
      <c r="B3475" s="10" t="s">
        <v>1015</v>
      </c>
      <c r="C3475" s="18" t="s">
        <v>1255</v>
      </c>
      <c r="D3475" s="9">
        <v>24</v>
      </c>
      <c r="E3475" s="9">
        <v>826</v>
      </c>
      <c r="F3475" s="10" t="s">
        <v>1066</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1.5" hidden="1" x14ac:dyDescent="0.25">
      <c r="A3476" s="12">
        <v>3459</v>
      </c>
      <c r="B3476" s="10" t="s">
        <v>1015</v>
      </c>
      <c r="C3476" s="18" t="s">
        <v>1255</v>
      </c>
      <c r="D3476" s="9">
        <v>24</v>
      </c>
      <c r="E3476" s="9">
        <v>826</v>
      </c>
      <c r="F3476" s="10" t="s">
        <v>1066</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1.5" hidden="1" x14ac:dyDescent="0.25">
      <c r="A3477" s="12">
        <v>3460</v>
      </c>
      <c r="B3477" s="10" t="s">
        <v>1015</v>
      </c>
      <c r="C3477" s="18" t="s">
        <v>1255</v>
      </c>
      <c r="D3477" s="9">
        <v>24</v>
      </c>
      <c r="E3477" s="9">
        <v>826</v>
      </c>
      <c r="F3477" s="10" t="s">
        <v>1066</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1.5" hidden="1" x14ac:dyDescent="0.25">
      <c r="A3478" s="12">
        <v>3461</v>
      </c>
      <c r="B3478" s="10" t="s">
        <v>1015</v>
      </c>
      <c r="C3478" s="18" t="s">
        <v>1255</v>
      </c>
      <c r="D3478" s="9">
        <v>24</v>
      </c>
      <c r="E3478" s="9">
        <v>826</v>
      </c>
      <c r="F3478" s="10" t="s">
        <v>1066</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1.5" hidden="1" x14ac:dyDescent="0.25">
      <c r="A3479" s="12">
        <v>3462</v>
      </c>
      <c r="B3479" s="10" t="s">
        <v>1015</v>
      </c>
      <c r="C3479" s="18" t="s">
        <v>1255</v>
      </c>
      <c r="D3479" s="9">
        <v>24</v>
      </c>
      <c r="E3479" s="9">
        <v>826</v>
      </c>
      <c r="F3479" s="10" t="s">
        <v>1066</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1.5" hidden="1" x14ac:dyDescent="0.25">
      <c r="A3480" s="12">
        <v>3463</v>
      </c>
      <c r="B3480" s="10" t="s">
        <v>1015</v>
      </c>
      <c r="C3480" s="18" t="s">
        <v>1255</v>
      </c>
      <c r="D3480" s="9">
        <v>24</v>
      </c>
      <c r="E3480" s="9">
        <v>826</v>
      </c>
      <c r="F3480" s="10" t="s">
        <v>1066</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1.5" hidden="1" x14ac:dyDescent="0.25">
      <c r="A3481" s="12">
        <v>3464</v>
      </c>
      <c r="B3481" s="10" t="s">
        <v>1015</v>
      </c>
      <c r="C3481" s="18" t="s">
        <v>1255</v>
      </c>
      <c r="D3481" s="9">
        <v>24</v>
      </c>
      <c r="E3481" s="9">
        <v>826</v>
      </c>
      <c r="F3481" s="10" t="s">
        <v>1066</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1.5" hidden="1" x14ac:dyDescent="0.25">
      <c r="A3482" s="12">
        <v>3465</v>
      </c>
      <c r="B3482" s="10" t="s">
        <v>1015</v>
      </c>
      <c r="C3482" s="18" t="s">
        <v>1255</v>
      </c>
      <c r="D3482" s="9">
        <v>24</v>
      </c>
      <c r="E3482" s="9">
        <v>826</v>
      </c>
      <c r="F3482" s="10" t="s">
        <v>1066</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1.5" hidden="1" x14ac:dyDescent="0.25">
      <c r="A3483" s="23">
        <v>3466</v>
      </c>
      <c r="B3483" s="21" t="s">
        <v>1015</v>
      </c>
      <c r="C3483" s="22" t="s">
        <v>1256</v>
      </c>
      <c r="D3483" s="20"/>
      <c r="E3483" s="20">
        <v>925</v>
      </c>
      <c r="F3483" s="21" t="s">
        <v>1065</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1.5" hidden="1" x14ac:dyDescent="0.25">
      <c r="A3484" s="23">
        <v>3467</v>
      </c>
      <c r="B3484" s="21" t="s">
        <v>1015</v>
      </c>
      <c r="C3484" s="22" t="s">
        <v>1256</v>
      </c>
      <c r="D3484" s="20"/>
      <c r="E3484" s="20">
        <v>925</v>
      </c>
      <c r="F3484" s="21" t="s">
        <v>1065</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1.5" hidden="1" x14ac:dyDescent="0.25">
      <c r="A3485" s="23">
        <v>3468</v>
      </c>
      <c r="B3485" s="21" t="s">
        <v>1015</v>
      </c>
      <c r="C3485" s="22" t="s">
        <v>1256</v>
      </c>
      <c r="D3485" s="20"/>
      <c r="E3485" s="20">
        <v>925</v>
      </c>
      <c r="F3485" s="21" t="s">
        <v>1065</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1.5" hidden="1" x14ac:dyDescent="0.25">
      <c r="A3486" s="23">
        <v>3469</v>
      </c>
      <c r="B3486" s="21" t="s">
        <v>1015</v>
      </c>
      <c r="C3486" s="22" t="s">
        <v>1256</v>
      </c>
      <c r="D3486" s="20"/>
      <c r="E3486" s="20">
        <v>925</v>
      </c>
      <c r="F3486" s="21" t="s">
        <v>1065</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1.5" hidden="1" x14ac:dyDescent="0.25">
      <c r="A3487" s="23">
        <v>3470</v>
      </c>
      <c r="B3487" s="21" t="s">
        <v>1015</v>
      </c>
      <c r="C3487" s="22" t="s">
        <v>1256</v>
      </c>
      <c r="D3487" s="20"/>
      <c r="E3487" s="20">
        <v>925</v>
      </c>
      <c r="F3487" s="21" t="s">
        <v>1065</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1.5" hidden="1" x14ac:dyDescent="0.25">
      <c r="A3488" s="23">
        <v>3471</v>
      </c>
      <c r="B3488" s="21" t="s">
        <v>1015</v>
      </c>
      <c r="C3488" s="22" t="s">
        <v>1256</v>
      </c>
      <c r="D3488" s="20"/>
      <c r="E3488" s="20">
        <v>925</v>
      </c>
      <c r="F3488" s="21" t="s">
        <v>1065</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1.5" hidden="1" x14ac:dyDescent="0.25">
      <c r="A3489" s="23">
        <v>3472</v>
      </c>
      <c r="B3489" s="21" t="s">
        <v>1015</v>
      </c>
      <c r="C3489" s="22" t="s">
        <v>1256</v>
      </c>
      <c r="D3489" s="20"/>
      <c r="E3489" s="20">
        <v>925</v>
      </c>
      <c r="F3489" s="21" t="s">
        <v>1065</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1.5" hidden="1" x14ac:dyDescent="0.25">
      <c r="A3490" s="23">
        <v>3473</v>
      </c>
      <c r="B3490" s="21" t="s">
        <v>1015</v>
      </c>
      <c r="C3490" s="22" t="s">
        <v>1256</v>
      </c>
      <c r="D3490" s="20"/>
      <c r="E3490" s="20">
        <v>925</v>
      </c>
      <c r="F3490" s="21" t="s">
        <v>1065</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1.5" hidden="1" x14ac:dyDescent="0.25">
      <c r="A3491" s="23">
        <v>3474</v>
      </c>
      <c r="B3491" s="21" t="s">
        <v>1015</v>
      </c>
      <c r="C3491" s="22" t="s">
        <v>1256</v>
      </c>
      <c r="D3491" s="20"/>
      <c r="E3491" s="20">
        <v>925</v>
      </c>
      <c r="F3491" s="21" t="s">
        <v>1065</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1.5" hidden="1" x14ac:dyDescent="0.25">
      <c r="A3492" s="23">
        <v>3475</v>
      </c>
      <c r="B3492" s="21" t="s">
        <v>1015</v>
      </c>
      <c r="C3492" s="22" t="s">
        <v>1256</v>
      </c>
      <c r="D3492" s="20"/>
      <c r="E3492" s="20">
        <v>925</v>
      </c>
      <c r="F3492" s="21" t="s">
        <v>1065</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1.5" hidden="1" x14ac:dyDescent="0.25">
      <c r="A3493" s="23">
        <v>3476</v>
      </c>
      <c r="B3493" s="21" t="s">
        <v>1015</v>
      </c>
      <c r="C3493" s="22" t="s">
        <v>1256</v>
      </c>
      <c r="D3493" s="20"/>
      <c r="E3493" s="20">
        <v>925</v>
      </c>
      <c r="F3493" s="21" t="s">
        <v>1065</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1.5" hidden="1" x14ac:dyDescent="0.25">
      <c r="A3494" s="23">
        <v>3477</v>
      </c>
      <c r="B3494" s="21" t="s">
        <v>1015</v>
      </c>
      <c r="C3494" s="22" t="s">
        <v>1256</v>
      </c>
      <c r="D3494" s="20"/>
      <c r="E3494" s="20">
        <v>925</v>
      </c>
      <c r="F3494" s="21" t="s">
        <v>1065</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1.5" hidden="1" x14ac:dyDescent="0.25">
      <c r="A3495" s="23">
        <v>3478</v>
      </c>
      <c r="B3495" s="21" t="s">
        <v>1015</v>
      </c>
      <c r="C3495" s="22" t="s">
        <v>1256</v>
      </c>
      <c r="D3495" s="20"/>
      <c r="E3495" s="20">
        <v>925</v>
      </c>
      <c r="F3495" s="21" t="s">
        <v>1065</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1.5" hidden="1" x14ac:dyDescent="0.25">
      <c r="A3496" s="23">
        <v>3479</v>
      </c>
      <c r="B3496" s="21" t="s">
        <v>1015</v>
      </c>
      <c r="C3496" s="22" t="s">
        <v>1256</v>
      </c>
      <c r="D3496" s="20"/>
      <c r="E3496" s="20">
        <v>925</v>
      </c>
      <c r="F3496" s="21" t="s">
        <v>1065</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1.5" hidden="1" x14ac:dyDescent="0.25">
      <c r="A3497" s="23">
        <v>3480</v>
      </c>
      <c r="B3497" s="21" t="s">
        <v>1015</v>
      </c>
      <c r="C3497" s="22" t="s">
        <v>1256</v>
      </c>
      <c r="D3497" s="20"/>
      <c r="E3497" s="20">
        <v>925</v>
      </c>
      <c r="F3497" s="21" t="s">
        <v>1065</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1.5" hidden="1" x14ac:dyDescent="0.25">
      <c r="A3498" s="12">
        <v>3481</v>
      </c>
      <c r="B3498" s="10" t="s">
        <v>1015</v>
      </c>
      <c r="C3498" s="18" t="s">
        <v>1257</v>
      </c>
      <c r="D3498" s="9"/>
      <c r="E3498" s="9">
        <v>8</v>
      </c>
      <c r="F3498" s="10" t="s">
        <v>1066</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1.5" hidden="1" x14ac:dyDescent="0.25">
      <c r="A3499" s="12">
        <v>3482</v>
      </c>
      <c r="B3499" s="10" t="s">
        <v>1015</v>
      </c>
      <c r="C3499" s="18" t="s">
        <v>1257</v>
      </c>
      <c r="D3499" s="9"/>
      <c r="E3499" s="9">
        <v>8</v>
      </c>
      <c r="F3499" s="10" t="s">
        <v>1066</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1.5" hidden="1" x14ac:dyDescent="0.25">
      <c r="A3500" s="12">
        <v>3483</v>
      </c>
      <c r="B3500" s="10" t="s">
        <v>1015</v>
      </c>
      <c r="C3500" s="18" t="s">
        <v>1257</v>
      </c>
      <c r="D3500" s="9"/>
      <c r="E3500" s="9">
        <v>8</v>
      </c>
      <c r="F3500" s="10" t="s">
        <v>1066</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1.5" hidden="1" x14ac:dyDescent="0.25">
      <c r="A3501" s="12">
        <v>3484</v>
      </c>
      <c r="B3501" s="10" t="s">
        <v>1015</v>
      </c>
      <c r="C3501" s="18" t="s">
        <v>1257</v>
      </c>
      <c r="D3501" s="9"/>
      <c r="E3501" s="9">
        <v>8</v>
      </c>
      <c r="F3501" s="10" t="s">
        <v>1066</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1.5" hidden="1" x14ac:dyDescent="0.25">
      <c r="A3502" s="12">
        <v>3485</v>
      </c>
      <c r="B3502" s="10" t="s">
        <v>1015</v>
      </c>
      <c r="C3502" s="18" t="s">
        <v>1257</v>
      </c>
      <c r="D3502" s="9"/>
      <c r="E3502" s="9">
        <v>8</v>
      </c>
      <c r="F3502" s="10" t="s">
        <v>1066</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1.5" hidden="1" x14ac:dyDescent="0.25">
      <c r="A3503" s="12">
        <v>3486</v>
      </c>
      <c r="B3503" s="10" t="s">
        <v>1015</v>
      </c>
      <c r="C3503" s="18" t="s">
        <v>1257</v>
      </c>
      <c r="D3503" s="9"/>
      <c r="E3503" s="9">
        <v>8</v>
      </c>
      <c r="F3503" s="10" t="s">
        <v>1066</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1.5" hidden="1" x14ac:dyDescent="0.25">
      <c r="A3504" s="12">
        <v>3487</v>
      </c>
      <c r="B3504" s="10" t="s">
        <v>1015</v>
      </c>
      <c r="C3504" s="18" t="s">
        <v>1257</v>
      </c>
      <c r="D3504" s="9"/>
      <c r="E3504" s="9">
        <v>8</v>
      </c>
      <c r="F3504" s="10" t="s">
        <v>1066</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1.5" hidden="1" x14ac:dyDescent="0.25">
      <c r="A3505" s="12">
        <v>3488</v>
      </c>
      <c r="B3505" s="10" t="s">
        <v>1015</v>
      </c>
      <c r="C3505" s="18" t="s">
        <v>1257</v>
      </c>
      <c r="D3505" s="9"/>
      <c r="E3505" s="9">
        <v>8</v>
      </c>
      <c r="F3505" s="10" t="s">
        <v>1066</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1.5" hidden="1" x14ac:dyDescent="0.25">
      <c r="A3506" s="12">
        <v>3489</v>
      </c>
      <c r="B3506" s="10" t="s">
        <v>1015</v>
      </c>
      <c r="C3506" s="18" t="s">
        <v>1257</v>
      </c>
      <c r="D3506" s="9"/>
      <c r="E3506" s="9">
        <v>8</v>
      </c>
      <c r="F3506" s="10" t="s">
        <v>1066</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1.5" hidden="1" x14ac:dyDescent="0.25">
      <c r="A3507" s="12">
        <v>3490</v>
      </c>
      <c r="B3507" s="10" t="s">
        <v>1015</v>
      </c>
      <c r="C3507" s="18" t="s">
        <v>1257</v>
      </c>
      <c r="D3507" s="9"/>
      <c r="E3507" s="9">
        <v>8</v>
      </c>
      <c r="F3507" s="10" t="s">
        <v>1066</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1.5" hidden="1" x14ac:dyDescent="0.25">
      <c r="A3508" s="12">
        <v>3491</v>
      </c>
      <c r="B3508" s="10" t="s">
        <v>1015</v>
      </c>
      <c r="C3508" s="18" t="s">
        <v>1257</v>
      </c>
      <c r="D3508" s="9"/>
      <c r="E3508" s="9">
        <v>8</v>
      </c>
      <c r="F3508" s="10" t="s">
        <v>1066</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1.5" hidden="1" x14ac:dyDescent="0.25">
      <c r="A3509" s="12">
        <v>3492</v>
      </c>
      <c r="B3509" s="10" t="s">
        <v>1015</v>
      </c>
      <c r="C3509" s="18" t="s">
        <v>1257</v>
      </c>
      <c r="D3509" s="9"/>
      <c r="E3509" s="9">
        <v>8</v>
      </c>
      <c r="F3509" s="10" t="s">
        <v>1066</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1.5" hidden="1" x14ac:dyDescent="0.25">
      <c r="A3510" s="12">
        <v>3493</v>
      </c>
      <c r="B3510" s="10" t="s">
        <v>1015</v>
      </c>
      <c r="C3510" s="18" t="s">
        <v>1257</v>
      </c>
      <c r="D3510" s="9"/>
      <c r="E3510" s="9">
        <v>8</v>
      </c>
      <c r="F3510" s="10" t="s">
        <v>1066</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1.5" hidden="1" x14ac:dyDescent="0.25">
      <c r="A3511" s="12">
        <v>3494</v>
      </c>
      <c r="B3511" s="10" t="s">
        <v>1015</v>
      </c>
      <c r="C3511" s="18" t="s">
        <v>1257</v>
      </c>
      <c r="D3511" s="9"/>
      <c r="E3511" s="9">
        <v>8</v>
      </c>
      <c r="F3511" s="10" t="s">
        <v>1066</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1.5" hidden="1" x14ac:dyDescent="0.25">
      <c r="A3512" s="12">
        <v>3495</v>
      </c>
      <c r="B3512" s="10" t="s">
        <v>1015</v>
      </c>
      <c r="C3512" s="18" t="s">
        <v>1257</v>
      </c>
      <c r="D3512" s="9"/>
      <c r="E3512" s="9">
        <v>8</v>
      </c>
      <c r="F3512" s="10" t="s">
        <v>1066</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1.5" hidden="1" x14ac:dyDescent="0.25">
      <c r="A3513" s="12">
        <v>3496</v>
      </c>
      <c r="B3513" s="10" t="s">
        <v>1015</v>
      </c>
      <c r="C3513" s="18" t="s">
        <v>1258</v>
      </c>
      <c r="D3513" s="9"/>
      <c r="E3513" s="9">
        <v>70</v>
      </c>
      <c r="F3513" s="10" t="s">
        <v>1066</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1.5" hidden="1" x14ac:dyDescent="0.25">
      <c r="A3514" s="12">
        <v>3497</v>
      </c>
      <c r="B3514" s="10" t="s">
        <v>1015</v>
      </c>
      <c r="C3514" s="18" t="s">
        <v>1258</v>
      </c>
      <c r="D3514" s="9"/>
      <c r="E3514" s="9">
        <v>70</v>
      </c>
      <c r="F3514" s="10" t="s">
        <v>1066</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1.5" hidden="1" x14ac:dyDescent="0.25">
      <c r="A3515" s="12">
        <v>3498</v>
      </c>
      <c r="B3515" s="10" t="s">
        <v>1015</v>
      </c>
      <c r="C3515" s="18" t="s">
        <v>1258</v>
      </c>
      <c r="D3515" s="9"/>
      <c r="E3515" s="9">
        <v>70</v>
      </c>
      <c r="F3515" s="10" t="s">
        <v>1066</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1.5" hidden="1" x14ac:dyDescent="0.25">
      <c r="A3516" s="12">
        <v>3499</v>
      </c>
      <c r="B3516" s="10" t="s">
        <v>1015</v>
      </c>
      <c r="C3516" s="18" t="s">
        <v>1258</v>
      </c>
      <c r="D3516" s="9"/>
      <c r="E3516" s="9">
        <v>70</v>
      </c>
      <c r="F3516" s="10" t="s">
        <v>1066</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1.5" hidden="1" x14ac:dyDescent="0.25">
      <c r="A3517" s="12">
        <v>3500</v>
      </c>
      <c r="B3517" s="10" t="s">
        <v>1015</v>
      </c>
      <c r="C3517" s="18" t="s">
        <v>1258</v>
      </c>
      <c r="D3517" s="9"/>
      <c r="E3517" s="9">
        <v>70</v>
      </c>
      <c r="F3517" s="10" t="s">
        <v>1066</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1.5" hidden="1" x14ac:dyDescent="0.25">
      <c r="A3518" s="12">
        <v>3501</v>
      </c>
      <c r="B3518" s="10" t="s">
        <v>1015</v>
      </c>
      <c r="C3518" s="18" t="s">
        <v>1258</v>
      </c>
      <c r="D3518" s="9"/>
      <c r="E3518" s="9">
        <v>70</v>
      </c>
      <c r="F3518" s="10" t="s">
        <v>1066</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1.5" hidden="1" x14ac:dyDescent="0.25">
      <c r="A3519" s="12">
        <v>3502</v>
      </c>
      <c r="B3519" s="10" t="s">
        <v>1015</v>
      </c>
      <c r="C3519" s="18" t="s">
        <v>1258</v>
      </c>
      <c r="D3519" s="9"/>
      <c r="E3519" s="9">
        <v>70</v>
      </c>
      <c r="F3519" s="10" t="s">
        <v>1066</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1.5" hidden="1" x14ac:dyDescent="0.25">
      <c r="A3520" s="12">
        <v>3503</v>
      </c>
      <c r="B3520" s="10" t="s">
        <v>1015</v>
      </c>
      <c r="C3520" s="18" t="s">
        <v>1258</v>
      </c>
      <c r="D3520" s="9"/>
      <c r="E3520" s="9">
        <v>70</v>
      </c>
      <c r="F3520" s="10" t="s">
        <v>1066</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1.5" hidden="1" x14ac:dyDescent="0.25">
      <c r="A3521" s="12">
        <v>3504</v>
      </c>
      <c r="B3521" s="10" t="s">
        <v>1015</v>
      </c>
      <c r="C3521" s="18" t="s">
        <v>1258</v>
      </c>
      <c r="D3521" s="9"/>
      <c r="E3521" s="9">
        <v>70</v>
      </c>
      <c r="F3521" s="10" t="s">
        <v>1066</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1.5" hidden="1" x14ac:dyDescent="0.25">
      <c r="A3522" s="12">
        <v>3505</v>
      </c>
      <c r="B3522" s="10" t="s">
        <v>1015</v>
      </c>
      <c r="C3522" s="18" t="s">
        <v>1258</v>
      </c>
      <c r="D3522" s="9"/>
      <c r="E3522" s="9">
        <v>70</v>
      </c>
      <c r="F3522" s="10" t="s">
        <v>1066</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1.5" hidden="1" x14ac:dyDescent="0.25">
      <c r="A3523" s="12">
        <v>3506</v>
      </c>
      <c r="B3523" s="10" t="s">
        <v>1015</v>
      </c>
      <c r="C3523" s="18" t="s">
        <v>1258</v>
      </c>
      <c r="D3523" s="9"/>
      <c r="E3523" s="9">
        <v>70</v>
      </c>
      <c r="F3523" s="10" t="s">
        <v>1066</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1.5" hidden="1" x14ac:dyDescent="0.25">
      <c r="A3524" s="12">
        <v>3507</v>
      </c>
      <c r="B3524" s="10" t="s">
        <v>1015</v>
      </c>
      <c r="C3524" s="18" t="s">
        <v>1258</v>
      </c>
      <c r="D3524" s="9"/>
      <c r="E3524" s="9">
        <v>70</v>
      </c>
      <c r="F3524" s="10" t="s">
        <v>1066</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1.5" hidden="1" x14ac:dyDescent="0.25">
      <c r="A3525" s="12">
        <v>3508</v>
      </c>
      <c r="B3525" s="10" t="s">
        <v>1015</v>
      </c>
      <c r="C3525" s="18" t="s">
        <v>1258</v>
      </c>
      <c r="D3525" s="9"/>
      <c r="E3525" s="9">
        <v>70</v>
      </c>
      <c r="F3525" s="10" t="s">
        <v>1066</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1.5" hidden="1" x14ac:dyDescent="0.25">
      <c r="A3526" s="12">
        <v>3509</v>
      </c>
      <c r="B3526" s="10" t="s">
        <v>1015</v>
      </c>
      <c r="C3526" s="18" t="s">
        <v>1258</v>
      </c>
      <c r="D3526" s="9"/>
      <c r="E3526" s="9">
        <v>70</v>
      </c>
      <c r="F3526" s="10" t="s">
        <v>1066</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1.5" hidden="1" x14ac:dyDescent="0.25">
      <c r="A3527" s="12">
        <v>3510</v>
      </c>
      <c r="B3527" s="10" t="s">
        <v>1015</v>
      </c>
      <c r="C3527" s="18" t="s">
        <v>1258</v>
      </c>
      <c r="D3527" s="9"/>
      <c r="E3527" s="9">
        <v>70</v>
      </c>
      <c r="F3527" s="10" t="s">
        <v>1066</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1.5" hidden="1" x14ac:dyDescent="0.25">
      <c r="A3528" s="12">
        <v>3511</v>
      </c>
      <c r="B3528" s="10" t="s">
        <v>1015</v>
      </c>
      <c r="C3528" s="18" t="s">
        <v>1259</v>
      </c>
      <c r="D3528" s="9"/>
      <c r="E3528" s="9">
        <v>191</v>
      </c>
      <c r="F3528" s="10" t="s">
        <v>1066</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1.5" hidden="1" x14ac:dyDescent="0.25">
      <c r="A3529" s="12">
        <v>3512</v>
      </c>
      <c r="B3529" s="10" t="s">
        <v>1015</v>
      </c>
      <c r="C3529" s="18" t="s">
        <v>1259</v>
      </c>
      <c r="D3529" s="9"/>
      <c r="E3529" s="9">
        <v>191</v>
      </c>
      <c r="F3529" s="10" t="s">
        <v>1066</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1.5" hidden="1" x14ac:dyDescent="0.25">
      <c r="A3530" s="12">
        <v>3513</v>
      </c>
      <c r="B3530" s="10" t="s">
        <v>1015</v>
      </c>
      <c r="C3530" s="18" t="s">
        <v>1259</v>
      </c>
      <c r="D3530" s="9"/>
      <c r="E3530" s="9">
        <v>191</v>
      </c>
      <c r="F3530" s="10" t="s">
        <v>1066</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1.5" hidden="1" x14ac:dyDescent="0.25">
      <c r="A3531" s="12">
        <v>3514</v>
      </c>
      <c r="B3531" s="10" t="s">
        <v>1015</v>
      </c>
      <c r="C3531" s="18" t="s">
        <v>1259</v>
      </c>
      <c r="D3531" s="9"/>
      <c r="E3531" s="9">
        <v>191</v>
      </c>
      <c r="F3531" s="10" t="s">
        <v>1066</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1.5" hidden="1" x14ac:dyDescent="0.25">
      <c r="A3532" s="12">
        <v>3515</v>
      </c>
      <c r="B3532" s="10" t="s">
        <v>1015</v>
      </c>
      <c r="C3532" s="18" t="s">
        <v>1259</v>
      </c>
      <c r="D3532" s="9"/>
      <c r="E3532" s="9">
        <v>191</v>
      </c>
      <c r="F3532" s="10" t="s">
        <v>1066</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1.5" hidden="1" x14ac:dyDescent="0.25">
      <c r="A3533" s="12">
        <v>3516</v>
      </c>
      <c r="B3533" s="10" t="s">
        <v>1015</v>
      </c>
      <c r="C3533" s="18" t="s">
        <v>1259</v>
      </c>
      <c r="D3533" s="9"/>
      <c r="E3533" s="9">
        <v>191</v>
      </c>
      <c r="F3533" s="10" t="s">
        <v>1066</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1.5" hidden="1" x14ac:dyDescent="0.25">
      <c r="A3534" s="12">
        <v>3517</v>
      </c>
      <c r="B3534" s="10" t="s">
        <v>1015</v>
      </c>
      <c r="C3534" s="18" t="s">
        <v>1259</v>
      </c>
      <c r="D3534" s="9"/>
      <c r="E3534" s="9">
        <v>191</v>
      </c>
      <c r="F3534" s="10" t="s">
        <v>1066</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1.5" hidden="1" x14ac:dyDescent="0.25">
      <c r="A3535" s="12">
        <v>3518</v>
      </c>
      <c r="B3535" s="10" t="s">
        <v>1015</v>
      </c>
      <c r="C3535" s="18" t="s">
        <v>1259</v>
      </c>
      <c r="D3535" s="9"/>
      <c r="E3535" s="9">
        <v>191</v>
      </c>
      <c r="F3535" s="10" t="s">
        <v>1066</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1.5" hidden="1" x14ac:dyDescent="0.25">
      <c r="A3536" s="12">
        <v>3519</v>
      </c>
      <c r="B3536" s="10" t="s">
        <v>1015</v>
      </c>
      <c r="C3536" s="18" t="s">
        <v>1259</v>
      </c>
      <c r="D3536" s="9"/>
      <c r="E3536" s="9">
        <v>191</v>
      </c>
      <c r="F3536" s="10" t="s">
        <v>1066</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1.5" hidden="1" x14ac:dyDescent="0.25">
      <c r="A3537" s="12">
        <v>3520</v>
      </c>
      <c r="B3537" s="10" t="s">
        <v>1015</v>
      </c>
      <c r="C3537" s="18" t="s">
        <v>1259</v>
      </c>
      <c r="D3537" s="9"/>
      <c r="E3537" s="9">
        <v>191</v>
      </c>
      <c r="F3537" s="10" t="s">
        <v>1066</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1.5" hidden="1" x14ac:dyDescent="0.25">
      <c r="A3538" s="12">
        <v>3521</v>
      </c>
      <c r="B3538" s="10" t="s">
        <v>1015</v>
      </c>
      <c r="C3538" s="18" t="s">
        <v>1259</v>
      </c>
      <c r="D3538" s="9"/>
      <c r="E3538" s="9">
        <v>191</v>
      </c>
      <c r="F3538" s="10" t="s">
        <v>1066</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1.5" hidden="1" x14ac:dyDescent="0.25">
      <c r="A3539" s="12">
        <v>3522</v>
      </c>
      <c r="B3539" s="10" t="s">
        <v>1015</v>
      </c>
      <c r="C3539" s="18" t="s">
        <v>1259</v>
      </c>
      <c r="D3539" s="9"/>
      <c r="E3539" s="9">
        <v>191</v>
      </c>
      <c r="F3539" s="10" t="s">
        <v>1066</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1.5" hidden="1" x14ac:dyDescent="0.25">
      <c r="A3540" s="12">
        <v>3523</v>
      </c>
      <c r="B3540" s="10" t="s">
        <v>1015</v>
      </c>
      <c r="C3540" s="18" t="s">
        <v>1259</v>
      </c>
      <c r="D3540" s="9"/>
      <c r="E3540" s="9">
        <v>191</v>
      </c>
      <c r="F3540" s="10" t="s">
        <v>1066</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1.5" hidden="1" x14ac:dyDescent="0.25">
      <c r="A3541" s="12">
        <v>3524</v>
      </c>
      <c r="B3541" s="10" t="s">
        <v>1015</v>
      </c>
      <c r="C3541" s="18" t="s">
        <v>1259</v>
      </c>
      <c r="D3541" s="9"/>
      <c r="E3541" s="9">
        <v>191</v>
      </c>
      <c r="F3541" s="10" t="s">
        <v>1066</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1.5" hidden="1" x14ac:dyDescent="0.25">
      <c r="A3542" s="12">
        <v>3525</v>
      </c>
      <c r="B3542" s="10" t="s">
        <v>1015</v>
      </c>
      <c r="C3542" s="18" t="s">
        <v>1259</v>
      </c>
      <c r="D3542" s="9"/>
      <c r="E3542" s="9">
        <v>191</v>
      </c>
      <c r="F3542" s="10" t="s">
        <v>1066</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1.5" hidden="1" x14ac:dyDescent="0.25">
      <c r="A3543" s="12">
        <v>3526</v>
      </c>
      <c r="B3543" s="10" t="s">
        <v>1015</v>
      </c>
      <c r="C3543" s="18" t="s">
        <v>1260</v>
      </c>
      <c r="D3543" s="9"/>
      <c r="E3543" s="9">
        <v>300</v>
      </c>
      <c r="F3543" s="10" t="s">
        <v>1066</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1.5" hidden="1" x14ac:dyDescent="0.25">
      <c r="A3544" s="12">
        <v>3527</v>
      </c>
      <c r="B3544" s="10" t="s">
        <v>1015</v>
      </c>
      <c r="C3544" s="18" t="s">
        <v>1260</v>
      </c>
      <c r="D3544" s="9"/>
      <c r="E3544" s="9">
        <v>300</v>
      </c>
      <c r="F3544" s="10" t="s">
        <v>1066</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1.5" hidden="1" x14ac:dyDescent="0.25">
      <c r="A3545" s="12">
        <v>3528</v>
      </c>
      <c r="B3545" s="10" t="s">
        <v>1015</v>
      </c>
      <c r="C3545" s="18" t="s">
        <v>1260</v>
      </c>
      <c r="D3545" s="9"/>
      <c r="E3545" s="9">
        <v>300</v>
      </c>
      <c r="F3545" s="10" t="s">
        <v>1066</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1.5" hidden="1" x14ac:dyDescent="0.25">
      <c r="A3546" s="12">
        <v>3529</v>
      </c>
      <c r="B3546" s="10" t="s">
        <v>1015</v>
      </c>
      <c r="C3546" s="18" t="s">
        <v>1260</v>
      </c>
      <c r="D3546" s="9"/>
      <c r="E3546" s="9">
        <v>300</v>
      </c>
      <c r="F3546" s="10" t="s">
        <v>1066</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1.5" hidden="1" x14ac:dyDescent="0.25">
      <c r="A3547" s="12">
        <v>3530</v>
      </c>
      <c r="B3547" s="10" t="s">
        <v>1015</v>
      </c>
      <c r="C3547" s="18" t="s">
        <v>1260</v>
      </c>
      <c r="D3547" s="9"/>
      <c r="E3547" s="9">
        <v>300</v>
      </c>
      <c r="F3547" s="10" t="s">
        <v>1066</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1.5" hidden="1" x14ac:dyDescent="0.25">
      <c r="A3548" s="12">
        <v>3531</v>
      </c>
      <c r="B3548" s="10" t="s">
        <v>1015</v>
      </c>
      <c r="C3548" s="18" t="s">
        <v>1260</v>
      </c>
      <c r="D3548" s="9"/>
      <c r="E3548" s="9">
        <v>300</v>
      </c>
      <c r="F3548" s="10" t="s">
        <v>1066</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1.5" hidden="1" x14ac:dyDescent="0.25">
      <c r="A3549" s="12">
        <v>3532</v>
      </c>
      <c r="B3549" s="10" t="s">
        <v>1015</v>
      </c>
      <c r="C3549" s="18" t="s">
        <v>1260</v>
      </c>
      <c r="D3549" s="9"/>
      <c r="E3549" s="9">
        <v>300</v>
      </c>
      <c r="F3549" s="10" t="s">
        <v>1066</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1.5" hidden="1" x14ac:dyDescent="0.25">
      <c r="A3550" s="12">
        <v>3533</v>
      </c>
      <c r="B3550" s="10" t="s">
        <v>1015</v>
      </c>
      <c r="C3550" s="18" t="s">
        <v>1260</v>
      </c>
      <c r="D3550" s="9"/>
      <c r="E3550" s="9">
        <v>300</v>
      </c>
      <c r="F3550" s="10" t="s">
        <v>1066</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1.5" hidden="1" x14ac:dyDescent="0.25">
      <c r="A3551" s="12">
        <v>3534</v>
      </c>
      <c r="B3551" s="10" t="s">
        <v>1015</v>
      </c>
      <c r="C3551" s="18" t="s">
        <v>1260</v>
      </c>
      <c r="D3551" s="9"/>
      <c r="E3551" s="9">
        <v>300</v>
      </c>
      <c r="F3551" s="10" t="s">
        <v>1066</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1.5" hidden="1" x14ac:dyDescent="0.25">
      <c r="A3552" s="12">
        <v>3535</v>
      </c>
      <c r="B3552" s="10" t="s">
        <v>1015</v>
      </c>
      <c r="C3552" s="18" t="s">
        <v>1260</v>
      </c>
      <c r="D3552" s="9"/>
      <c r="E3552" s="9">
        <v>300</v>
      </c>
      <c r="F3552" s="10" t="s">
        <v>1066</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1.5" hidden="1" x14ac:dyDescent="0.25">
      <c r="A3553" s="12">
        <v>3536</v>
      </c>
      <c r="B3553" s="10" t="s">
        <v>1015</v>
      </c>
      <c r="C3553" s="18" t="s">
        <v>1260</v>
      </c>
      <c r="D3553" s="9"/>
      <c r="E3553" s="9">
        <v>300</v>
      </c>
      <c r="F3553" s="10" t="s">
        <v>1066</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1.5" hidden="1" x14ac:dyDescent="0.25">
      <c r="A3554" s="12">
        <v>3537</v>
      </c>
      <c r="B3554" s="10" t="s">
        <v>1015</v>
      </c>
      <c r="C3554" s="18" t="s">
        <v>1260</v>
      </c>
      <c r="D3554" s="9"/>
      <c r="E3554" s="9">
        <v>300</v>
      </c>
      <c r="F3554" s="10" t="s">
        <v>1066</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1.5" hidden="1" x14ac:dyDescent="0.25">
      <c r="A3555" s="12">
        <v>3538</v>
      </c>
      <c r="B3555" s="10" t="s">
        <v>1015</v>
      </c>
      <c r="C3555" s="18" t="s">
        <v>1260</v>
      </c>
      <c r="D3555" s="9"/>
      <c r="E3555" s="9">
        <v>300</v>
      </c>
      <c r="F3555" s="10" t="s">
        <v>1066</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1.5" hidden="1" x14ac:dyDescent="0.25">
      <c r="A3556" s="12">
        <v>3539</v>
      </c>
      <c r="B3556" s="10" t="s">
        <v>1015</v>
      </c>
      <c r="C3556" s="18" t="s">
        <v>1260</v>
      </c>
      <c r="D3556" s="9"/>
      <c r="E3556" s="9">
        <v>300</v>
      </c>
      <c r="F3556" s="10" t="s">
        <v>1066</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1.5" hidden="1" x14ac:dyDescent="0.25">
      <c r="A3557" s="12">
        <v>3540</v>
      </c>
      <c r="B3557" s="10" t="s">
        <v>1015</v>
      </c>
      <c r="C3557" s="18" t="s">
        <v>1260</v>
      </c>
      <c r="D3557" s="9"/>
      <c r="E3557" s="9">
        <v>300</v>
      </c>
      <c r="F3557" s="10" t="s">
        <v>1066</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1.5" hidden="1" x14ac:dyDescent="0.25">
      <c r="A3558" s="12">
        <v>3541</v>
      </c>
      <c r="B3558" s="10" t="s">
        <v>1015</v>
      </c>
      <c r="C3558" s="18" t="s">
        <v>1261</v>
      </c>
      <c r="D3558" s="9"/>
      <c r="E3558" s="9">
        <v>380</v>
      </c>
      <c r="F3558" s="10" t="s">
        <v>1066</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1.5" hidden="1" x14ac:dyDescent="0.25">
      <c r="A3559" s="12">
        <v>3542</v>
      </c>
      <c r="B3559" s="10" t="s">
        <v>1015</v>
      </c>
      <c r="C3559" s="18" t="s">
        <v>1261</v>
      </c>
      <c r="D3559" s="9"/>
      <c r="E3559" s="9">
        <v>380</v>
      </c>
      <c r="F3559" s="10" t="s">
        <v>1066</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1.5" hidden="1" x14ac:dyDescent="0.25">
      <c r="A3560" s="12">
        <v>3543</v>
      </c>
      <c r="B3560" s="10" t="s">
        <v>1015</v>
      </c>
      <c r="C3560" s="18" t="s">
        <v>1261</v>
      </c>
      <c r="D3560" s="9"/>
      <c r="E3560" s="9">
        <v>380</v>
      </c>
      <c r="F3560" s="10" t="s">
        <v>1066</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1.5" hidden="1" x14ac:dyDescent="0.25">
      <c r="A3561" s="12">
        <v>3544</v>
      </c>
      <c r="B3561" s="10" t="s">
        <v>1015</v>
      </c>
      <c r="C3561" s="18" t="s">
        <v>1261</v>
      </c>
      <c r="D3561" s="9"/>
      <c r="E3561" s="9">
        <v>380</v>
      </c>
      <c r="F3561" s="10" t="s">
        <v>1066</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1.5" hidden="1" x14ac:dyDescent="0.25">
      <c r="A3562" s="12">
        <v>3545</v>
      </c>
      <c r="B3562" s="10" t="s">
        <v>1015</v>
      </c>
      <c r="C3562" s="18" t="s">
        <v>1261</v>
      </c>
      <c r="D3562" s="9"/>
      <c r="E3562" s="9">
        <v>380</v>
      </c>
      <c r="F3562" s="10" t="s">
        <v>1066</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1.5" hidden="1" x14ac:dyDescent="0.25">
      <c r="A3563" s="12">
        <v>3546</v>
      </c>
      <c r="B3563" s="10" t="s">
        <v>1015</v>
      </c>
      <c r="C3563" s="18" t="s">
        <v>1261</v>
      </c>
      <c r="D3563" s="9"/>
      <c r="E3563" s="9">
        <v>380</v>
      </c>
      <c r="F3563" s="10" t="s">
        <v>1066</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1.5" hidden="1" x14ac:dyDescent="0.25">
      <c r="A3564" s="12">
        <v>3547</v>
      </c>
      <c r="B3564" s="10" t="s">
        <v>1015</v>
      </c>
      <c r="C3564" s="18" t="s">
        <v>1261</v>
      </c>
      <c r="D3564" s="9"/>
      <c r="E3564" s="9">
        <v>380</v>
      </c>
      <c r="F3564" s="10" t="s">
        <v>1066</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1.5" hidden="1" x14ac:dyDescent="0.25">
      <c r="A3565" s="12">
        <v>3548</v>
      </c>
      <c r="B3565" s="10" t="s">
        <v>1015</v>
      </c>
      <c r="C3565" s="18" t="s">
        <v>1261</v>
      </c>
      <c r="D3565" s="9"/>
      <c r="E3565" s="9">
        <v>380</v>
      </c>
      <c r="F3565" s="10" t="s">
        <v>1066</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1.5" hidden="1" x14ac:dyDescent="0.25">
      <c r="A3566" s="12">
        <v>3549</v>
      </c>
      <c r="B3566" s="10" t="s">
        <v>1015</v>
      </c>
      <c r="C3566" s="18" t="s">
        <v>1261</v>
      </c>
      <c r="D3566" s="9"/>
      <c r="E3566" s="9">
        <v>380</v>
      </c>
      <c r="F3566" s="10" t="s">
        <v>1066</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1.5" hidden="1" x14ac:dyDescent="0.25">
      <c r="A3567" s="12">
        <v>3550</v>
      </c>
      <c r="B3567" s="10" t="s">
        <v>1015</v>
      </c>
      <c r="C3567" s="18" t="s">
        <v>1261</v>
      </c>
      <c r="D3567" s="9"/>
      <c r="E3567" s="9">
        <v>380</v>
      </c>
      <c r="F3567" s="10" t="s">
        <v>1066</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1.5" hidden="1" x14ac:dyDescent="0.25">
      <c r="A3568" s="12">
        <v>3551</v>
      </c>
      <c r="B3568" s="10" t="s">
        <v>1015</v>
      </c>
      <c r="C3568" s="18" t="s">
        <v>1261</v>
      </c>
      <c r="D3568" s="9"/>
      <c r="E3568" s="9">
        <v>380</v>
      </c>
      <c r="F3568" s="10" t="s">
        <v>1066</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1.5" hidden="1" x14ac:dyDescent="0.25">
      <c r="A3569" s="12">
        <v>3552</v>
      </c>
      <c r="B3569" s="10" t="s">
        <v>1015</v>
      </c>
      <c r="C3569" s="18" t="s">
        <v>1261</v>
      </c>
      <c r="D3569" s="9"/>
      <c r="E3569" s="9">
        <v>380</v>
      </c>
      <c r="F3569" s="10" t="s">
        <v>1066</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1.5" hidden="1" x14ac:dyDescent="0.25">
      <c r="A3570" s="12">
        <v>3553</v>
      </c>
      <c r="B3570" s="10" t="s">
        <v>1015</v>
      </c>
      <c r="C3570" s="18" t="s">
        <v>1261</v>
      </c>
      <c r="D3570" s="9"/>
      <c r="E3570" s="9">
        <v>380</v>
      </c>
      <c r="F3570" s="10" t="s">
        <v>1066</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1.5" hidden="1" x14ac:dyDescent="0.25">
      <c r="A3571" s="12">
        <v>3554</v>
      </c>
      <c r="B3571" s="10" t="s">
        <v>1015</v>
      </c>
      <c r="C3571" s="18" t="s">
        <v>1261</v>
      </c>
      <c r="D3571" s="9"/>
      <c r="E3571" s="9">
        <v>380</v>
      </c>
      <c r="F3571" s="10" t="s">
        <v>1066</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1.5" hidden="1" x14ac:dyDescent="0.25">
      <c r="A3572" s="12">
        <v>3555</v>
      </c>
      <c r="B3572" s="10" t="s">
        <v>1015</v>
      </c>
      <c r="C3572" s="18" t="s">
        <v>1261</v>
      </c>
      <c r="D3572" s="9"/>
      <c r="E3572" s="9">
        <v>380</v>
      </c>
      <c r="F3572" s="10" t="s">
        <v>1066</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1.5" hidden="1" x14ac:dyDescent="0.25">
      <c r="A3573" s="12">
        <v>3556</v>
      </c>
      <c r="B3573" s="10" t="s">
        <v>1015</v>
      </c>
      <c r="C3573" s="18" t="s">
        <v>1262</v>
      </c>
      <c r="D3573" s="9"/>
      <c r="E3573" s="9">
        <v>470</v>
      </c>
      <c r="F3573" s="10" t="s">
        <v>1066</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1.5" hidden="1" x14ac:dyDescent="0.25">
      <c r="A3574" s="12">
        <v>3557</v>
      </c>
      <c r="B3574" s="10" t="s">
        <v>1015</v>
      </c>
      <c r="C3574" s="18" t="s">
        <v>1262</v>
      </c>
      <c r="D3574" s="9"/>
      <c r="E3574" s="9">
        <v>470</v>
      </c>
      <c r="F3574" s="10" t="s">
        <v>1066</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1.5" hidden="1" x14ac:dyDescent="0.25">
      <c r="A3575" s="12">
        <v>3558</v>
      </c>
      <c r="B3575" s="10" t="s">
        <v>1015</v>
      </c>
      <c r="C3575" s="18" t="s">
        <v>1262</v>
      </c>
      <c r="D3575" s="9"/>
      <c r="E3575" s="9">
        <v>470</v>
      </c>
      <c r="F3575" s="10" t="s">
        <v>1066</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1.5" hidden="1" x14ac:dyDescent="0.25">
      <c r="A3576" s="12">
        <v>3559</v>
      </c>
      <c r="B3576" s="10" t="s">
        <v>1015</v>
      </c>
      <c r="C3576" s="18" t="s">
        <v>1262</v>
      </c>
      <c r="D3576" s="9"/>
      <c r="E3576" s="9">
        <v>470</v>
      </c>
      <c r="F3576" s="10" t="s">
        <v>1066</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1.5" hidden="1" x14ac:dyDescent="0.25">
      <c r="A3577" s="12">
        <v>3560</v>
      </c>
      <c r="B3577" s="10" t="s">
        <v>1015</v>
      </c>
      <c r="C3577" s="18" t="s">
        <v>1262</v>
      </c>
      <c r="D3577" s="9"/>
      <c r="E3577" s="9">
        <v>470</v>
      </c>
      <c r="F3577" s="10" t="s">
        <v>1066</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1.5" hidden="1" x14ac:dyDescent="0.25">
      <c r="A3578" s="12">
        <v>3561</v>
      </c>
      <c r="B3578" s="10" t="s">
        <v>1015</v>
      </c>
      <c r="C3578" s="18" t="s">
        <v>1262</v>
      </c>
      <c r="D3578" s="9"/>
      <c r="E3578" s="9">
        <v>470</v>
      </c>
      <c r="F3578" s="10" t="s">
        <v>1066</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1.5" hidden="1" x14ac:dyDescent="0.25">
      <c r="A3579" s="12">
        <v>3562</v>
      </c>
      <c r="B3579" s="10" t="s">
        <v>1015</v>
      </c>
      <c r="C3579" s="18" t="s">
        <v>1262</v>
      </c>
      <c r="D3579" s="9"/>
      <c r="E3579" s="9">
        <v>470</v>
      </c>
      <c r="F3579" s="10" t="s">
        <v>1066</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1.5" hidden="1" x14ac:dyDescent="0.25">
      <c r="A3580" s="12">
        <v>3563</v>
      </c>
      <c r="B3580" s="10" t="s">
        <v>1015</v>
      </c>
      <c r="C3580" s="18" t="s">
        <v>1262</v>
      </c>
      <c r="D3580" s="9"/>
      <c r="E3580" s="9">
        <v>470</v>
      </c>
      <c r="F3580" s="10" t="s">
        <v>1066</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1.5" hidden="1" x14ac:dyDescent="0.25">
      <c r="A3581" s="12">
        <v>3564</v>
      </c>
      <c r="B3581" s="10" t="s">
        <v>1015</v>
      </c>
      <c r="C3581" s="18" t="s">
        <v>1262</v>
      </c>
      <c r="D3581" s="9"/>
      <c r="E3581" s="9">
        <v>470</v>
      </c>
      <c r="F3581" s="10" t="s">
        <v>1066</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1.5" hidden="1" x14ac:dyDescent="0.25">
      <c r="A3582" s="12">
        <v>3565</v>
      </c>
      <c r="B3582" s="10" t="s">
        <v>1015</v>
      </c>
      <c r="C3582" s="18" t="s">
        <v>1262</v>
      </c>
      <c r="D3582" s="9"/>
      <c r="E3582" s="9">
        <v>470</v>
      </c>
      <c r="F3582" s="10" t="s">
        <v>1066</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1.5" hidden="1" x14ac:dyDescent="0.25">
      <c r="A3583" s="12">
        <v>3566</v>
      </c>
      <c r="B3583" s="10" t="s">
        <v>1015</v>
      </c>
      <c r="C3583" s="18" t="s">
        <v>1262</v>
      </c>
      <c r="D3583" s="9"/>
      <c r="E3583" s="9">
        <v>470</v>
      </c>
      <c r="F3583" s="10" t="s">
        <v>1066</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1.5" hidden="1" x14ac:dyDescent="0.25">
      <c r="A3584" s="12">
        <v>3567</v>
      </c>
      <c r="B3584" s="10" t="s">
        <v>1015</v>
      </c>
      <c r="C3584" s="18" t="s">
        <v>1262</v>
      </c>
      <c r="D3584" s="9"/>
      <c r="E3584" s="9">
        <v>470</v>
      </c>
      <c r="F3584" s="10" t="s">
        <v>1066</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1.5" hidden="1" x14ac:dyDescent="0.25">
      <c r="A3585" s="12">
        <v>3568</v>
      </c>
      <c r="B3585" s="10" t="s">
        <v>1015</v>
      </c>
      <c r="C3585" s="18" t="s">
        <v>1262</v>
      </c>
      <c r="D3585" s="9"/>
      <c r="E3585" s="9">
        <v>470</v>
      </c>
      <c r="F3585" s="10" t="s">
        <v>1066</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1.5" hidden="1" x14ac:dyDescent="0.25">
      <c r="A3586" s="12">
        <v>3569</v>
      </c>
      <c r="B3586" s="10" t="s">
        <v>1015</v>
      </c>
      <c r="C3586" s="18" t="s">
        <v>1262</v>
      </c>
      <c r="D3586" s="9"/>
      <c r="E3586" s="9">
        <v>470</v>
      </c>
      <c r="F3586" s="10" t="s">
        <v>1066</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1.5" hidden="1" x14ac:dyDescent="0.25">
      <c r="A3587" s="12">
        <v>3570</v>
      </c>
      <c r="B3587" s="10" t="s">
        <v>1015</v>
      </c>
      <c r="C3587" s="18" t="s">
        <v>1262</v>
      </c>
      <c r="D3587" s="9"/>
      <c r="E3587" s="9">
        <v>470</v>
      </c>
      <c r="F3587" s="10" t="s">
        <v>1066</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1.5" hidden="1" x14ac:dyDescent="0.25">
      <c r="A3588" s="12">
        <v>3571</v>
      </c>
      <c r="B3588" s="10" t="s">
        <v>1015</v>
      </c>
      <c r="C3588" s="18" t="s">
        <v>1263</v>
      </c>
      <c r="D3588" s="9"/>
      <c r="E3588" s="9">
        <v>499</v>
      </c>
      <c r="F3588" s="10" t="s">
        <v>1066</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1.5" hidden="1" x14ac:dyDescent="0.25">
      <c r="A3589" s="12">
        <v>3572</v>
      </c>
      <c r="B3589" s="10" t="s">
        <v>1015</v>
      </c>
      <c r="C3589" s="18" t="s">
        <v>1263</v>
      </c>
      <c r="D3589" s="9"/>
      <c r="E3589" s="9">
        <v>499</v>
      </c>
      <c r="F3589" s="10" t="s">
        <v>1066</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1.5" hidden="1" x14ac:dyDescent="0.25">
      <c r="A3590" s="12">
        <v>3573</v>
      </c>
      <c r="B3590" s="10" t="s">
        <v>1015</v>
      </c>
      <c r="C3590" s="18" t="s">
        <v>1263</v>
      </c>
      <c r="D3590" s="9"/>
      <c r="E3590" s="9">
        <v>499</v>
      </c>
      <c r="F3590" s="10" t="s">
        <v>1066</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1.5" hidden="1" x14ac:dyDescent="0.25">
      <c r="A3591" s="12">
        <v>3574</v>
      </c>
      <c r="B3591" s="10" t="s">
        <v>1015</v>
      </c>
      <c r="C3591" s="18" t="s">
        <v>1263</v>
      </c>
      <c r="D3591" s="9"/>
      <c r="E3591" s="9">
        <v>499</v>
      </c>
      <c r="F3591" s="10" t="s">
        <v>1066</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1.5" hidden="1" x14ac:dyDescent="0.25">
      <c r="A3592" s="12">
        <v>3575</v>
      </c>
      <c r="B3592" s="10" t="s">
        <v>1015</v>
      </c>
      <c r="C3592" s="18" t="s">
        <v>1263</v>
      </c>
      <c r="D3592" s="9"/>
      <c r="E3592" s="9">
        <v>499</v>
      </c>
      <c r="F3592" s="10" t="s">
        <v>1066</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1.5" hidden="1" x14ac:dyDescent="0.25">
      <c r="A3593" s="12">
        <v>3576</v>
      </c>
      <c r="B3593" s="10" t="s">
        <v>1015</v>
      </c>
      <c r="C3593" s="18" t="s">
        <v>1263</v>
      </c>
      <c r="D3593" s="9"/>
      <c r="E3593" s="9">
        <v>499</v>
      </c>
      <c r="F3593" s="10" t="s">
        <v>1066</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1.5" hidden="1" x14ac:dyDescent="0.25">
      <c r="A3594" s="12">
        <v>3577</v>
      </c>
      <c r="B3594" s="10" t="s">
        <v>1015</v>
      </c>
      <c r="C3594" s="18" t="s">
        <v>1263</v>
      </c>
      <c r="D3594" s="9"/>
      <c r="E3594" s="9">
        <v>499</v>
      </c>
      <c r="F3594" s="10" t="s">
        <v>1066</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1.5" hidden="1" x14ac:dyDescent="0.25">
      <c r="A3595" s="12">
        <v>3578</v>
      </c>
      <c r="B3595" s="10" t="s">
        <v>1015</v>
      </c>
      <c r="C3595" s="18" t="s">
        <v>1263</v>
      </c>
      <c r="D3595" s="9"/>
      <c r="E3595" s="9">
        <v>499</v>
      </c>
      <c r="F3595" s="10" t="s">
        <v>1066</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1.5" hidden="1" x14ac:dyDescent="0.25">
      <c r="A3596" s="12">
        <v>3579</v>
      </c>
      <c r="B3596" s="10" t="s">
        <v>1015</v>
      </c>
      <c r="C3596" s="18" t="s">
        <v>1263</v>
      </c>
      <c r="D3596" s="9"/>
      <c r="E3596" s="9">
        <v>499</v>
      </c>
      <c r="F3596" s="10" t="s">
        <v>1066</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1.5" hidden="1" x14ac:dyDescent="0.25">
      <c r="A3597" s="12">
        <v>3580</v>
      </c>
      <c r="B3597" s="10" t="s">
        <v>1015</v>
      </c>
      <c r="C3597" s="18" t="s">
        <v>1263</v>
      </c>
      <c r="D3597" s="9"/>
      <c r="E3597" s="9">
        <v>499</v>
      </c>
      <c r="F3597" s="10" t="s">
        <v>1066</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1.5" hidden="1" x14ac:dyDescent="0.25">
      <c r="A3598" s="12">
        <v>3581</v>
      </c>
      <c r="B3598" s="10" t="s">
        <v>1015</v>
      </c>
      <c r="C3598" s="18" t="s">
        <v>1263</v>
      </c>
      <c r="D3598" s="9"/>
      <c r="E3598" s="9">
        <v>499</v>
      </c>
      <c r="F3598" s="10" t="s">
        <v>1066</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1.5" hidden="1" x14ac:dyDescent="0.25">
      <c r="A3599" s="12">
        <v>3582</v>
      </c>
      <c r="B3599" s="10" t="s">
        <v>1015</v>
      </c>
      <c r="C3599" s="18" t="s">
        <v>1263</v>
      </c>
      <c r="D3599" s="9"/>
      <c r="E3599" s="9">
        <v>499</v>
      </c>
      <c r="F3599" s="10" t="s">
        <v>1066</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1.5" hidden="1" x14ac:dyDescent="0.25">
      <c r="A3600" s="12">
        <v>3583</v>
      </c>
      <c r="B3600" s="10" t="s">
        <v>1015</v>
      </c>
      <c r="C3600" s="18" t="s">
        <v>1263</v>
      </c>
      <c r="D3600" s="9"/>
      <c r="E3600" s="9">
        <v>499</v>
      </c>
      <c r="F3600" s="10" t="s">
        <v>1066</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1.5" hidden="1" x14ac:dyDescent="0.25">
      <c r="A3601" s="12">
        <v>3584</v>
      </c>
      <c r="B3601" s="10" t="s">
        <v>1015</v>
      </c>
      <c r="C3601" s="18" t="s">
        <v>1263</v>
      </c>
      <c r="D3601" s="9"/>
      <c r="E3601" s="9">
        <v>499</v>
      </c>
      <c r="F3601" s="10" t="s">
        <v>1066</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1.5" hidden="1" x14ac:dyDescent="0.25">
      <c r="A3602" s="12">
        <v>3585</v>
      </c>
      <c r="B3602" s="10" t="s">
        <v>1015</v>
      </c>
      <c r="C3602" s="18" t="s">
        <v>1263</v>
      </c>
      <c r="D3602" s="9"/>
      <c r="E3602" s="9">
        <v>499</v>
      </c>
      <c r="F3602" s="10" t="s">
        <v>1066</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1.5" hidden="1" x14ac:dyDescent="0.25">
      <c r="A3603" s="12">
        <v>3586</v>
      </c>
      <c r="B3603" s="10" t="s">
        <v>1015</v>
      </c>
      <c r="C3603" s="18" t="s">
        <v>1264</v>
      </c>
      <c r="D3603" s="9"/>
      <c r="E3603" s="9">
        <v>807</v>
      </c>
      <c r="F3603" s="10" t="s">
        <v>1066</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1.5" hidden="1" x14ac:dyDescent="0.25">
      <c r="A3604" s="12">
        <v>3587</v>
      </c>
      <c r="B3604" s="10" t="s">
        <v>1015</v>
      </c>
      <c r="C3604" s="18" t="s">
        <v>1264</v>
      </c>
      <c r="D3604" s="9"/>
      <c r="E3604" s="9">
        <v>807</v>
      </c>
      <c r="F3604" s="10" t="s">
        <v>1066</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1.5" hidden="1" x14ac:dyDescent="0.25">
      <c r="A3605" s="12">
        <v>3588</v>
      </c>
      <c r="B3605" s="10" t="s">
        <v>1015</v>
      </c>
      <c r="C3605" s="18" t="s">
        <v>1264</v>
      </c>
      <c r="D3605" s="9"/>
      <c r="E3605" s="9">
        <v>807</v>
      </c>
      <c r="F3605" s="10" t="s">
        <v>1066</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1.5" hidden="1" x14ac:dyDescent="0.25">
      <c r="A3606" s="12">
        <v>3589</v>
      </c>
      <c r="B3606" s="10" t="s">
        <v>1015</v>
      </c>
      <c r="C3606" s="18" t="s">
        <v>1264</v>
      </c>
      <c r="D3606" s="9"/>
      <c r="E3606" s="9">
        <v>807</v>
      </c>
      <c r="F3606" s="10" t="s">
        <v>1066</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1.5" hidden="1" x14ac:dyDescent="0.25">
      <c r="A3607" s="12">
        <v>3590</v>
      </c>
      <c r="B3607" s="10" t="s">
        <v>1015</v>
      </c>
      <c r="C3607" s="18" t="s">
        <v>1264</v>
      </c>
      <c r="D3607" s="9"/>
      <c r="E3607" s="9">
        <v>807</v>
      </c>
      <c r="F3607" s="10" t="s">
        <v>1066</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1.5" hidden="1" x14ac:dyDescent="0.25">
      <c r="A3608" s="12">
        <v>3591</v>
      </c>
      <c r="B3608" s="10" t="s">
        <v>1015</v>
      </c>
      <c r="C3608" s="18" t="s">
        <v>1264</v>
      </c>
      <c r="D3608" s="9"/>
      <c r="E3608" s="9">
        <v>807</v>
      </c>
      <c r="F3608" s="10" t="s">
        <v>1066</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1.5" hidden="1" x14ac:dyDescent="0.25">
      <c r="A3609" s="12">
        <v>3592</v>
      </c>
      <c r="B3609" s="10" t="s">
        <v>1015</v>
      </c>
      <c r="C3609" s="18" t="s">
        <v>1264</v>
      </c>
      <c r="D3609" s="9"/>
      <c r="E3609" s="9">
        <v>807</v>
      </c>
      <c r="F3609" s="10" t="s">
        <v>1066</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1.5" hidden="1" x14ac:dyDescent="0.25">
      <c r="A3610" s="12">
        <v>3593</v>
      </c>
      <c r="B3610" s="10" t="s">
        <v>1015</v>
      </c>
      <c r="C3610" s="18" t="s">
        <v>1264</v>
      </c>
      <c r="D3610" s="9"/>
      <c r="E3610" s="9">
        <v>807</v>
      </c>
      <c r="F3610" s="10" t="s">
        <v>1066</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1.5" hidden="1" x14ac:dyDescent="0.25">
      <c r="A3611" s="12">
        <v>3594</v>
      </c>
      <c r="B3611" s="10" t="s">
        <v>1015</v>
      </c>
      <c r="C3611" s="18" t="s">
        <v>1264</v>
      </c>
      <c r="D3611" s="9"/>
      <c r="E3611" s="9">
        <v>807</v>
      </c>
      <c r="F3611" s="10" t="s">
        <v>1066</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1.5" hidden="1" x14ac:dyDescent="0.25">
      <c r="A3612" s="12">
        <v>3595</v>
      </c>
      <c r="B3612" s="10" t="s">
        <v>1015</v>
      </c>
      <c r="C3612" s="18" t="s">
        <v>1264</v>
      </c>
      <c r="D3612" s="9"/>
      <c r="E3612" s="9">
        <v>807</v>
      </c>
      <c r="F3612" s="10" t="s">
        <v>1066</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1.5" hidden="1" x14ac:dyDescent="0.25">
      <c r="A3613" s="12">
        <v>3596</v>
      </c>
      <c r="B3613" s="10" t="s">
        <v>1015</v>
      </c>
      <c r="C3613" s="18" t="s">
        <v>1264</v>
      </c>
      <c r="D3613" s="9"/>
      <c r="E3613" s="9">
        <v>807</v>
      </c>
      <c r="F3613" s="10" t="s">
        <v>1066</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1.5" hidden="1" x14ac:dyDescent="0.25">
      <c r="A3614" s="12">
        <v>3597</v>
      </c>
      <c r="B3614" s="10" t="s">
        <v>1015</v>
      </c>
      <c r="C3614" s="18" t="s">
        <v>1264</v>
      </c>
      <c r="D3614" s="9"/>
      <c r="E3614" s="9">
        <v>807</v>
      </c>
      <c r="F3614" s="10" t="s">
        <v>1066</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1.5" hidden="1" x14ac:dyDescent="0.25">
      <c r="A3615" s="12">
        <v>3598</v>
      </c>
      <c r="B3615" s="10" t="s">
        <v>1015</v>
      </c>
      <c r="C3615" s="18" t="s">
        <v>1264</v>
      </c>
      <c r="D3615" s="9"/>
      <c r="E3615" s="9">
        <v>807</v>
      </c>
      <c r="F3615" s="10" t="s">
        <v>1066</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1.5" hidden="1" x14ac:dyDescent="0.25">
      <c r="A3616" s="12">
        <v>3599</v>
      </c>
      <c r="B3616" s="10" t="s">
        <v>1015</v>
      </c>
      <c r="C3616" s="18" t="s">
        <v>1264</v>
      </c>
      <c r="D3616" s="9"/>
      <c r="E3616" s="9">
        <v>807</v>
      </c>
      <c r="F3616" s="10" t="s">
        <v>1066</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1.5" hidden="1" x14ac:dyDescent="0.25">
      <c r="A3617" s="12">
        <v>3600</v>
      </c>
      <c r="B3617" s="10" t="s">
        <v>1015</v>
      </c>
      <c r="C3617" s="18" t="s">
        <v>1264</v>
      </c>
      <c r="D3617" s="9"/>
      <c r="E3617" s="9">
        <v>807</v>
      </c>
      <c r="F3617" s="10" t="s">
        <v>1066</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1.5" hidden="1" x14ac:dyDescent="0.25">
      <c r="A3618" s="12">
        <v>3601</v>
      </c>
      <c r="B3618" s="10" t="s">
        <v>1015</v>
      </c>
      <c r="C3618" s="18" t="s">
        <v>1265</v>
      </c>
      <c r="D3618" s="9"/>
      <c r="E3618" s="9">
        <v>620</v>
      </c>
      <c r="F3618" s="10" t="s">
        <v>1066</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1.5" hidden="1" x14ac:dyDescent="0.25">
      <c r="A3619" s="12">
        <v>3602</v>
      </c>
      <c r="B3619" s="10" t="s">
        <v>1015</v>
      </c>
      <c r="C3619" s="18" t="s">
        <v>1265</v>
      </c>
      <c r="D3619" s="9"/>
      <c r="E3619" s="9">
        <v>620</v>
      </c>
      <c r="F3619" s="10" t="s">
        <v>1066</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1.5" hidden="1" x14ac:dyDescent="0.25">
      <c r="A3620" s="12">
        <v>3603</v>
      </c>
      <c r="B3620" s="10" t="s">
        <v>1015</v>
      </c>
      <c r="C3620" s="18" t="s">
        <v>1265</v>
      </c>
      <c r="D3620" s="9"/>
      <c r="E3620" s="9">
        <v>620</v>
      </c>
      <c r="F3620" s="10" t="s">
        <v>1066</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1.5" hidden="1" x14ac:dyDescent="0.25">
      <c r="A3621" s="12">
        <v>3604</v>
      </c>
      <c r="B3621" s="10" t="s">
        <v>1015</v>
      </c>
      <c r="C3621" s="18" t="s">
        <v>1265</v>
      </c>
      <c r="D3621" s="9"/>
      <c r="E3621" s="9">
        <v>620</v>
      </c>
      <c r="F3621" s="10" t="s">
        <v>1066</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1.5" hidden="1" x14ac:dyDescent="0.25">
      <c r="A3622" s="12">
        <v>3605</v>
      </c>
      <c r="B3622" s="10" t="s">
        <v>1015</v>
      </c>
      <c r="C3622" s="18" t="s">
        <v>1265</v>
      </c>
      <c r="D3622" s="9"/>
      <c r="E3622" s="9">
        <v>620</v>
      </c>
      <c r="F3622" s="10" t="s">
        <v>1066</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1.5" hidden="1" x14ac:dyDescent="0.25">
      <c r="A3623" s="12">
        <v>3606</v>
      </c>
      <c r="B3623" s="10" t="s">
        <v>1015</v>
      </c>
      <c r="C3623" s="18" t="s">
        <v>1265</v>
      </c>
      <c r="D3623" s="9"/>
      <c r="E3623" s="9">
        <v>620</v>
      </c>
      <c r="F3623" s="10" t="s">
        <v>1066</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1.5" hidden="1" x14ac:dyDescent="0.25">
      <c r="A3624" s="12">
        <v>3607</v>
      </c>
      <c r="B3624" s="10" t="s">
        <v>1015</v>
      </c>
      <c r="C3624" s="18" t="s">
        <v>1265</v>
      </c>
      <c r="D3624" s="9"/>
      <c r="E3624" s="9">
        <v>620</v>
      </c>
      <c r="F3624" s="10" t="s">
        <v>1066</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1.5" hidden="1" x14ac:dyDescent="0.25">
      <c r="A3625" s="12">
        <v>3608</v>
      </c>
      <c r="B3625" s="10" t="s">
        <v>1015</v>
      </c>
      <c r="C3625" s="18" t="s">
        <v>1265</v>
      </c>
      <c r="D3625" s="9"/>
      <c r="E3625" s="9">
        <v>620</v>
      </c>
      <c r="F3625" s="10" t="s">
        <v>1066</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1.5" hidden="1" x14ac:dyDescent="0.25">
      <c r="A3626" s="12">
        <v>3609</v>
      </c>
      <c r="B3626" s="10" t="s">
        <v>1015</v>
      </c>
      <c r="C3626" s="18" t="s">
        <v>1265</v>
      </c>
      <c r="D3626" s="9"/>
      <c r="E3626" s="9">
        <v>620</v>
      </c>
      <c r="F3626" s="10" t="s">
        <v>1066</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1.5" hidden="1" x14ac:dyDescent="0.25">
      <c r="A3627" s="12">
        <v>3610</v>
      </c>
      <c r="B3627" s="10" t="s">
        <v>1015</v>
      </c>
      <c r="C3627" s="18" t="s">
        <v>1265</v>
      </c>
      <c r="D3627" s="9"/>
      <c r="E3627" s="9">
        <v>620</v>
      </c>
      <c r="F3627" s="10" t="s">
        <v>1066</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1.5" hidden="1" x14ac:dyDescent="0.25">
      <c r="A3628" s="12">
        <v>3611</v>
      </c>
      <c r="B3628" s="10" t="s">
        <v>1015</v>
      </c>
      <c r="C3628" s="18" t="s">
        <v>1265</v>
      </c>
      <c r="D3628" s="9"/>
      <c r="E3628" s="9">
        <v>620</v>
      </c>
      <c r="F3628" s="10" t="s">
        <v>1066</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1.5" hidden="1" x14ac:dyDescent="0.25">
      <c r="A3629" s="12">
        <v>3612</v>
      </c>
      <c r="B3629" s="10" t="s">
        <v>1015</v>
      </c>
      <c r="C3629" s="18" t="s">
        <v>1265</v>
      </c>
      <c r="D3629" s="9"/>
      <c r="E3629" s="9">
        <v>620</v>
      </c>
      <c r="F3629" s="10" t="s">
        <v>1066</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1.5" hidden="1" x14ac:dyDescent="0.25">
      <c r="A3630" s="12">
        <v>3613</v>
      </c>
      <c r="B3630" s="10" t="s">
        <v>1015</v>
      </c>
      <c r="C3630" s="18" t="s">
        <v>1265</v>
      </c>
      <c r="D3630" s="9"/>
      <c r="E3630" s="9">
        <v>620</v>
      </c>
      <c r="F3630" s="10" t="s">
        <v>1066</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1.5" hidden="1" x14ac:dyDescent="0.25">
      <c r="A3631" s="12">
        <v>3614</v>
      </c>
      <c r="B3631" s="10" t="s">
        <v>1015</v>
      </c>
      <c r="C3631" s="18" t="s">
        <v>1265</v>
      </c>
      <c r="D3631" s="9"/>
      <c r="E3631" s="9">
        <v>620</v>
      </c>
      <c r="F3631" s="10" t="s">
        <v>1066</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1.5" hidden="1" x14ac:dyDescent="0.25">
      <c r="A3632" s="12">
        <v>3615</v>
      </c>
      <c r="B3632" s="10" t="s">
        <v>1015</v>
      </c>
      <c r="C3632" s="18" t="s">
        <v>1265</v>
      </c>
      <c r="D3632" s="9"/>
      <c r="E3632" s="9">
        <v>620</v>
      </c>
      <c r="F3632" s="10" t="s">
        <v>1066</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1.5" hidden="1" x14ac:dyDescent="0.25">
      <c r="A3633" s="12">
        <v>3616</v>
      </c>
      <c r="B3633" s="10" t="s">
        <v>1015</v>
      </c>
      <c r="C3633" s="18" t="s">
        <v>1266</v>
      </c>
      <c r="D3633" s="9">
        <v>25</v>
      </c>
      <c r="E3633" s="9">
        <v>688</v>
      </c>
      <c r="F3633" s="10" t="s">
        <v>1066</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1.5" hidden="1" x14ac:dyDescent="0.25">
      <c r="A3634" s="12">
        <v>3617</v>
      </c>
      <c r="B3634" s="10" t="s">
        <v>1015</v>
      </c>
      <c r="C3634" s="18" t="s">
        <v>1266</v>
      </c>
      <c r="D3634" s="9">
        <v>25</v>
      </c>
      <c r="E3634" s="9">
        <v>688</v>
      </c>
      <c r="F3634" s="10" t="s">
        <v>1066</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1.5" hidden="1" x14ac:dyDescent="0.25">
      <c r="A3635" s="12">
        <v>3618</v>
      </c>
      <c r="B3635" s="10" t="s">
        <v>1015</v>
      </c>
      <c r="C3635" s="18" t="s">
        <v>1266</v>
      </c>
      <c r="D3635" s="9">
        <v>25</v>
      </c>
      <c r="E3635" s="9">
        <v>688</v>
      </c>
      <c r="F3635" s="10" t="s">
        <v>1066</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1.5" hidden="1" x14ac:dyDescent="0.25">
      <c r="A3636" s="12">
        <v>3619</v>
      </c>
      <c r="B3636" s="10" t="s">
        <v>1015</v>
      </c>
      <c r="C3636" s="18" t="s">
        <v>1266</v>
      </c>
      <c r="D3636" s="9">
        <v>25</v>
      </c>
      <c r="E3636" s="9">
        <v>688</v>
      </c>
      <c r="F3636" s="10" t="s">
        <v>1066</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1.5" hidden="1" x14ac:dyDescent="0.25">
      <c r="A3637" s="12">
        <v>3620</v>
      </c>
      <c r="B3637" s="10" t="s">
        <v>1015</v>
      </c>
      <c r="C3637" s="18" t="s">
        <v>1266</v>
      </c>
      <c r="D3637" s="9">
        <v>25</v>
      </c>
      <c r="E3637" s="9">
        <v>688</v>
      </c>
      <c r="F3637" s="10" t="s">
        <v>1066</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1.5" hidden="1" x14ac:dyDescent="0.25">
      <c r="A3638" s="12">
        <v>3621</v>
      </c>
      <c r="B3638" s="10" t="s">
        <v>1015</v>
      </c>
      <c r="C3638" s="18" t="s">
        <v>1266</v>
      </c>
      <c r="D3638" s="9">
        <v>25</v>
      </c>
      <c r="E3638" s="9">
        <v>688</v>
      </c>
      <c r="F3638" s="10" t="s">
        <v>1066</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1.5" hidden="1" x14ac:dyDescent="0.25">
      <c r="A3639" s="12">
        <v>3622</v>
      </c>
      <c r="B3639" s="10" t="s">
        <v>1015</v>
      </c>
      <c r="C3639" s="18" t="s">
        <v>1266</v>
      </c>
      <c r="D3639" s="9">
        <v>25</v>
      </c>
      <c r="E3639" s="9">
        <v>688</v>
      </c>
      <c r="F3639" s="10" t="s">
        <v>1066</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1.5" hidden="1" x14ac:dyDescent="0.25">
      <c r="A3640" s="12">
        <v>3623</v>
      </c>
      <c r="B3640" s="10" t="s">
        <v>1015</v>
      </c>
      <c r="C3640" s="18" t="s">
        <v>1266</v>
      </c>
      <c r="D3640" s="9">
        <v>25</v>
      </c>
      <c r="E3640" s="9">
        <v>688</v>
      </c>
      <c r="F3640" s="10" t="s">
        <v>1066</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1.5" hidden="1" x14ac:dyDescent="0.25">
      <c r="A3641" s="12">
        <v>3624</v>
      </c>
      <c r="B3641" s="10" t="s">
        <v>1015</v>
      </c>
      <c r="C3641" s="18" t="s">
        <v>1266</v>
      </c>
      <c r="D3641" s="9">
        <v>25</v>
      </c>
      <c r="E3641" s="9">
        <v>688</v>
      </c>
      <c r="F3641" s="10" t="s">
        <v>1066</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1.5" hidden="1" x14ac:dyDescent="0.25">
      <c r="A3642" s="12">
        <v>3625</v>
      </c>
      <c r="B3642" s="10" t="s">
        <v>1015</v>
      </c>
      <c r="C3642" s="18" t="s">
        <v>1266</v>
      </c>
      <c r="D3642" s="9">
        <v>25</v>
      </c>
      <c r="E3642" s="9">
        <v>688</v>
      </c>
      <c r="F3642" s="10" t="s">
        <v>1066</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1.5" hidden="1" x14ac:dyDescent="0.25">
      <c r="A3643" s="12">
        <v>3626</v>
      </c>
      <c r="B3643" s="10" t="s">
        <v>1015</v>
      </c>
      <c r="C3643" s="18" t="s">
        <v>1266</v>
      </c>
      <c r="D3643" s="9">
        <v>25</v>
      </c>
      <c r="E3643" s="9">
        <v>688</v>
      </c>
      <c r="F3643" s="10" t="s">
        <v>1066</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1.5" hidden="1" x14ac:dyDescent="0.25">
      <c r="A3644" s="12">
        <v>3627</v>
      </c>
      <c r="B3644" s="10" t="s">
        <v>1015</v>
      </c>
      <c r="C3644" s="18" t="s">
        <v>1266</v>
      </c>
      <c r="D3644" s="9">
        <v>25</v>
      </c>
      <c r="E3644" s="9">
        <v>688</v>
      </c>
      <c r="F3644" s="10" t="s">
        <v>1066</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1.5" hidden="1" x14ac:dyDescent="0.25">
      <c r="A3645" s="12">
        <v>3628</v>
      </c>
      <c r="B3645" s="10" t="s">
        <v>1015</v>
      </c>
      <c r="C3645" s="18" t="s">
        <v>1266</v>
      </c>
      <c r="D3645" s="9">
        <v>25</v>
      </c>
      <c r="E3645" s="9">
        <v>688</v>
      </c>
      <c r="F3645" s="10" t="s">
        <v>1066</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1.5" hidden="1" x14ac:dyDescent="0.25">
      <c r="A3646" s="12">
        <v>3629</v>
      </c>
      <c r="B3646" s="10" t="s">
        <v>1015</v>
      </c>
      <c r="C3646" s="18" t="s">
        <v>1266</v>
      </c>
      <c r="D3646" s="9">
        <v>25</v>
      </c>
      <c r="E3646" s="9">
        <v>688</v>
      </c>
      <c r="F3646" s="10" t="s">
        <v>1066</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1.5" hidden="1" x14ac:dyDescent="0.25">
      <c r="A3647" s="12">
        <v>3630</v>
      </c>
      <c r="B3647" s="10" t="s">
        <v>1015</v>
      </c>
      <c r="C3647" s="18" t="s">
        <v>1266</v>
      </c>
      <c r="D3647" s="9">
        <v>25</v>
      </c>
      <c r="E3647" s="9">
        <v>688</v>
      </c>
      <c r="F3647" s="10" t="s">
        <v>1066</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1.5" hidden="1" x14ac:dyDescent="0.25">
      <c r="A3648" s="12">
        <v>3631</v>
      </c>
      <c r="B3648" s="10" t="s">
        <v>1015</v>
      </c>
      <c r="C3648" s="18" t="s">
        <v>1267</v>
      </c>
      <c r="D3648" s="9"/>
      <c r="E3648" s="9">
        <v>705</v>
      </c>
      <c r="F3648" s="10" t="s">
        <v>1066</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1.5" hidden="1" x14ac:dyDescent="0.25">
      <c r="A3649" s="12">
        <v>3632</v>
      </c>
      <c r="B3649" s="10" t="s">
        <v>1015</v>
      </c>
      <c r="C3649" s="18" t="s">
        <v>1267</v>
      </c>
      <c r="D3649" s="9"/>
      <c r="E3649" s="9">
        <v>705</v>
      </c>
      <c r="F3649" s="10" t="s">
        <v>1066</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1.5" hidden="1" x14ac:dyDescent="0.25">
      <c r="A3650" s="12">
        <v>3633</v>
      </c>
      <c r="B3650" s="10" t="s">
        <v>1015</v>
      </c>
      <c r="C3650" s="18" t="s">
        <v>1267</v>
      </c>
      <c r="D3650" s="9"/>
      <c r="E3650" s="9">
        <v>705</v>
      </c>
      <c r="F3650" s="10" t="s">
        <v>1066</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1.5" hidden="1" x14ac:dyDescent="0.25">
      <c r="A3651" s="12">
        <v>3634</v>
      </c>
      <c r="B3651" s="10" t="s">
        <v>1015</v>
      </c>
      <c r="C3651" s="18" t="s">
        <v>1267</v>
      </c>
      <c r="D3651" s="9"/>
      <c r="E3651" s="9">
        <v>705</v>
      </c>
      <c r="F3651" s="10" t="s">
        <v>1066</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1.5" hidden="1" x14ac:dyDescent="0.25">
      <c r="A3652" s="12">
        <v>3635</v>
      </c>
      <c r="B3652" s="10" t="s">
        <v>1015</v>
      </c>
      <c r="C3652" s="18" t="s">
        <v>1267</v>
      </c>
      <c r="D3652" s="9"/>
      <c r="E3652" s="9">
        <v>705</v>
      </c>
      <c r="F3652" s="10" t="s">
        <v>1066</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1.5" hidden="1" x14ac:dyDescent="0.25">
      <c r="A3653" s="12">
        <v>3636</v>
      </c>
      <c r="B3653" s="10" t="s">
        <v>1015</v>
      </c>
      <c r="C3653" s="18" t="s">
        <v>1267</v>
      </c>
      <c r="D3653" s="9"/>
      <c r="E3653" s="9">
        <v>705</v>
      </c>
      <c r="F3653" s="10" t="s">
        <v>1066</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1.5" hidden="1" x14ac:dyDescent="0.25">
      <c r="A3654" s="12">
        <v>3637</v>
      </c>
      <c r="B3654" s="10" t="s">
        <v>1015</v>
      </c>
      <c r="C3654" s="18" t="s">
        <v>1267</v>
      </c>
      <c r="D3654" s="9"/>
      <c r="E3654" s="9">
        <v>705</v>
      </c>
      <c r="F3654" s="10" t="s">
        <v>1066</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1.5" hidden="1" x14ac:dyDescent="0.25">
      <c r="A3655" s="12">
        <v>3638</v>
      </c>
      <c r="B3655" s="10" t="s">
        <v>1015</v>
      </c>
      <c r="C3655" s="18" t="s">
        <v>1267</v>
      </c>
      <c r="D3655" s="9"/>
      <c r="E3655" s="9">
        <v>705</v>
      </c>
      <c r="F3655" s="10" t="s">
        <v>1066</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1.5" hidden="1" x14ac:dyDescent="0.25">
      <c r="A3656" s="12">
        <v>3639</v>
      </c>
      <c r="B3656" s="10" t="s">
        <v>1015</v>
      </c>
      <c r="C3656" s="18" t="s">
        <v>1267</v>
      </c>
      <c r="D3656" s="9"/>
      <c r="E3656" s="9">
        <v>705</v>
      </c>
      <c r="F3656" s="10" t="s">
        <v>1066</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1.5" hidden="1" x14ac:dyDescent="0.25">
      <c r="A3657" s="12">
        <v>3640</v>
      </c>
      <c r="B3657" s="10" t="s">
        <v>1015</v>
      </c>
      <c r="C3657" s="18" t="s">
        <v>1267</v>
      </c>
      <c r="D3657" s="9"/>
      <c r="E3657" s="9">
        <v>705</v>
      </c>
      <c r="F3657" s="10" t="s">
        <v>1066</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1.5" hidden="1" x14ac:dyDescent="0.25">
      <c r="A3658" s="12">
        <v>3641</v>
      </c>
      <c r="B3658" s="10" t="s">
        <v>1015</v>
      </c>
      <c r="C3658" s="18" t="s">
        <v>1267</v>
      </c>
      <c r="D3658" s="9"/>
      <c r="E3658" s="9">
        <v>705</v>
      </c>
      <c r="F3658" s="10" t="s">
        <v>1066</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1.5" hidden="1" x14ac:dyDescent="0.25">
      <c r="A3659" s="12">
        <v>3642</v>
      </c>
      <c r="B3659" s="10" t="s">
        <v>1015</v>
      </c>
      <c r="C3659" s="18" t="s">
        <v>1267</v>
      </c>
      <c r="D3659" s="9"/>
      <c r="E3659" s="9">
        <v>705</v>
      </c>
      <c r="F3659" s="10" t="s">
        <v>1066</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1.5" hidden="1" x14ac:dyDescent="0.25">
      <c r="A3660" s="12">
        <v>3643</v>
      </c>
      <c r="B3660" s="10" t="s">
        <v>1015</v>
      </c>
      <c r="C3660" s="18" t="s">
        <v>1267</v>
      </c>
      <c r="D3660" s="9"/>
      <c r="E3660" s="9">
        <v>705</v>
      </c>
      <c r="F3660" s="10" t="s">
        <v>1066</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1.5" hidden="1" x14ac:dyDescent="0.25">
      <c r="A3661" s="12">
        <v>3644</v>
      </c>
      <c r="B3661" s="10" t="s">
        <v>1015</v>
      </c>
      <c r="C3661" s="18" t="s">
        <v>1267</v>
      </c>
      <c r="D3661" s="9"/>
      <c r="E3661" s="9">
        <v>705</v>
      </c>
      <c r="F3661" s="10" t="s">
        <v>1066</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1.5" hidden="1" x14ac:dyDescent="0.25">
      <c r="A3662" s="12">
        <v>3645</v>
      </c>
      <c r="B3662" s="10" t="s">
        <v>1015</v>
      </c>
      <c r="C3662" s="18" t="s">
        <v>1267</v>
      </c>
      <c r="D3662" s="9"/>
      <c r="E3662" s="9">
        <v>705</v>
      </c>
      <c r="F3662" s="10" t="s">
        <v>1066</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1.5" hidden="1" x14ac:dyDescent="0.25">
      <c r="A3663" s="12">
        <v>3646</v>
      </c>
      <c r="B3663" s="10" t="s">
        <v>1015</v>
      </c>
      <c r="C3663" s="18" t="s">
        <v>1268</v>
      </c>
      <c r="D3663" s="9">
        <v>26</v>
      </c>
      <c r="E3663" s="9">
        <v>724</v>
      </c>
      <c r="F3663" s="10" t="s">
        <v>1066</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1.5" hidden="1" x14ac:dyDescent="0.25">
      <c r="A3664" s="12">
        <v>3647</v>
      </c>
      <c r="B3664" s="10" t="s">
        <v>1015</v>
      </c>
      <c r="C3664" s="18" t="s">
        <v>1268</v>
      </c>
      <c r="D3664" s="9">
        <v>26</v>
      </c>
      <c r="E3664" s="9">
        <v>724</v>
      </c>
      <c r="F3664" s="10" t="s">
        <v>1066</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1.5" hidden="1" x14ac:dyDescent="0.25">
      <c r="A3665" s="12">
        <v>3648</v>
      </c>
      <c r="B3665" s="10" t="s">
        <v>1015</v>
      </c>
      <c r="C3665" s="18" t="s">
        <v>1268</v>
      </c>
      <c r="D3665" s="9">
        <v>26</v>
      </c>
      <c r="E3665" s="9">
        <v>724</v>
      </c>
      <c r="F3665" s="10" t="s">
        <v>1066</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1.5" hidden="1" x14ac:dyDescent="0.25">
      <c r="A3666" s="12">
        <v>3649</v>
      </c>
      <c r="B3666" s="10" t="s">
        <v>1015</v>
      </c>
      <c r="C3666" s="18" t="s">
        <v>1268</v>
      </c>
      <c r="D3666" s="9">
        <v>26</v>
      </c>
      <c r="E3666" s="9">
        <v>724</v>
      </c>
      <c r="F3666" s="10" t="s">
        <v>1066</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1.5" hidden="1" x14ac:dyDescent="0.25">
      <c r="A3667" s="12">
        <v>3650</v>
      </c>
      <c r="B3667" s="10" t="s">
        <v>1015</v>
      </c>
      <c r="C3667" s="18" t="s">
        <v>1268</v>
      </c>
      <c r="D3667" s="9">
        <v>26</v>
      </c>
      <c r="E3667" s="9">
        <v>724</v>
      </c>
      <c r="F3667" s="10" t="s">
        <v>1066</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1.5" hidden="1" x14ac:dyDescent="0.25">
      <c r="A3668" s="12">
        <v>3651</v>
      </c>
      <c r="B3668" s="10" t="s">
        <v>1015</v>
      </c>
      <c r="C3668" s="18" t="s">
        <v>1268</v>
      </c>
      <c r="D3668" s="9">
        <v>26</v>
      </c>
      <c r="E3668" s="9">
        <v>724</v>
      </c>
      <c r="F3668" s="10" t="s">
        <v>1066</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1.5" hidden="1" x14ac:dyDescent="0.25">
      <c r="A3669" s="12">
        <v>3652</v>
      </c>
      <c r="B3669" s="10" t="s">
        <v>1015</v>
      </c>
      <c r="C3669" s="18" t="s">
        <v>1268</v>
      </c>
      <c r="D3669" s="9">
        <v>26</v>
      </c>
      <c r="E3669" s="9">
        <v>724</v>
      </c>
      <c r="F3669" s="10" t="s">
        <v>1066</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1.5" hidden="1" x14ac:dyDescent="0.25">
      <c r="A3670" s="12">
        <v>3653</v>
      </c>
      <c r="B3670" s="10" t="s">
        <v>1015</v>
      </c>
      <c r="C3670" s="18" t="s">
        <v>1268</v>
      </c>
      <c r="D3670" s="9">
        <v>26</v>
      </c>
      <c r="E3670" s="9">
        <v>724</v>
      </c>
      <c r="F3670" s="10" t="s">
        <v>1066</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1.5" hidden="1" x14ac:dyDescent="0.25">
      <c r="A3671" s="12">
        <v>3654</v>
      </c>
      <c r="B3671" s="10" t="s">
        <v>1015</v>
      </c>
      <c r="C3671" s="18" t="s">
        <v>1268</v>
      </c>
      <c r="D3671" s="9">
        <v>26</v>
      </c>
      <c r="E3671" s="9">
        <v>724</v>
      </c>
      <c r="F3671" s="10" t="s">
        <v>1066</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1.5" hidden="1" x14ac:dyDescent="0.25">
      <c r="A3672" s="12">
        <v>3655</v>
      </c>
      <c r="B3672" s="10" t="s">
        <v>1015</v>
      </c>
      <c r="C3672" s="18" t="s">
        <v>1268</v>
      </c>
      <c r="D3672" s="9">
        <v>26</v>
      </c>
      <c r="E3672" s="9">
        <v>724</v>
      </c>
      <c r="F3672" s="10" t="s">
        <v>1066</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1.5" hidden="1" x14ac:dyDescent="0.25">
      <c r="A3673" s="12">
        <v>3656</v>
      </c>
      <c r="B3673" s="10" t="s">
        <v>1015</v>
      </c>
      <c r="C3673" s="18" t="s">
        <v>1268</v>
      </c>
      <c r="D3673" s="9">
        <v>26</v>
      </c>
      <c r="E3673" s="9">
        <v>724</v>
      </c>
      <c r="F3673" s="10" t="s">
        <v>1066</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1.5" hidden="1" x14ac:dyDescent="0.25">
      <c r="A3674" s="12">
        <v>3657</v>
      </c>
      <c r="B3674" s="10" t="s">
        <v>1015</v>
      </c>
      <c r="C3674" s="18" t="s">
        <v>1268</v>
      </c>
      <c r="D3674" s="9">
        <v>26</v>
      </c>
      <c r="E3674" s="9">
        <v>724</v>
      </c>
      <c r="F3674" s="10" t="s">
        <v>1066</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1.5" hidden="1" x14ac:dyDescent="0.25">
      <c r="A3675" s="12">
        <v>3658</v>
      </c>
      <c r="B3675" s="10" t="s">
        <v>1015</v>
      </c>
      <c r="C3675" s="18" t="s">
        <v>1268</v>
      </c>
      <c r="D3675" s="9">
        <v>26</v>
      </c>
      <c r="E3675" s="9">
        <v>724</v>
      </c>
      <c r="F3675" s="10" t="s">
        <v>1066</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1.5" hidden="1" x14ac:dyDescent="0.25">
      <c r="A3676" s="12">
        <v>3659</v>
      </c>
      <c r="B3676" s="10" t="s">
        <v>1015</v>
      </c>
      <c r="C3676" s="18" t="s">
        <v>1268</v>
      </c>
      <c r="D3676" s="9">
        <v>26</v>
      </c>
      <c r="E3676" s="9">
        <v>724</v>
      </c>
      <c r="F3676" s="10" t="s">
        <v>1066</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1.5" hidden="1" x14ac:dyDescent="0.25">
      <c r="A3677" s="12">
        <v>3660</v>
      </c>
      <c r="B3677" s="10" t="s">
        <v>1015</v>
      </c>
      <c r="C3677" s="18" t="s">
        <v>1268</v>
      </c>
      <c r="D3677" s="9">
        <v>26</v>
      </c>
      <c r="E3677" s="9">
        <v>724</v>
      </c>
      <c r="F3677" s="10" t="s">
        <v>1066</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1.5" hidden="1" x14ac:dyDescent="0.25">
      <c r="A3678" s="23">
        <v>3661</v>
      </c>
      <c r="B3678" s="21" t="s">
        <v>1015</v>
      </c>
      <c r="C3678" s="22" t="s">
        <v>1269</v>
      </c>
      <c r="D3678" s="20"/>
      <c r="E3678" s="20">
        <v>926</v>
      </c>
      <c r="F3678" s="21" t="s">
        <v>1065</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1.5" hidden="1" x14ac:dyDescent="0.25">
      <c r="A3679" s="23">
        <v>3662</v>
      </c>
      <c r="B3679" s="21" t="s">
        <v>1015</v>
      </c>
      <c r="C3679" s="22" t="s">
        <v>1269</v>
      </c>
      <c r="D3679" s="20"/>
      <c r="E3679" s="20">
        <v>926</v>
      </c>
      <c r="F3679" s="21" t="s">
        <v>1065</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1.5" hidden="1" x14ac:dyDescent="0.25">
      <c r="A3680" s="23">
        <v>3663</v>
      </c>
      <c r="B3680" s="21" t="s">
        <v>1015</v>
      </c>
      <c r="C3680" s="22" t="s">
        <v>1269</v>
      </c>
      <c r="D3680" s="20"/>
      <c r="E3680" s="20">
        <v>926</v>
      </c>
      <c r="F3680" s="21" t="s">
        <v>1065</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1.5" hidden="1" x14ac:dyDescent="0.25">
      <c r="A3681" s="23">
        <v>3664</v>
      </c>
      <c r="B3681" s="21" t="s">
        <v>1015</v>
      </c>
      <c r="C3681" s="22" t="s">
        <v>1269</v>
      </c>
      <c r="D3681" s="20"/>
      <c r="E3681" s="20">
        <v>926</v>
      </c>
      <c r="F3681" s="21" t="s">
        <v>1065</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1.5" hidden="1" x14ac:dyDescent="0.25">
      <c r="A3682" s="23">
        <v>3665</v>
      </c>
      <c r="B3682" s="21" t="s">
        <v>1015</v>
      </c>
      <c r="C3682" s="22" t="s">
        <v>1269</v>
      </c>
      <c r="D3682" s="20"/>
      <c r="E3682" s="20">
        <v>926</v>
      </c>
      <c r="F3682" s="21" t="s">
        <v>1065</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1.5" hidden="1" x14ac:dyDescent="0.25">
      <c r="A3683" s="23">
        <v>3666</v>
      </c>
      <c r="B3683" s="21" t="s">
        <v>1015</v>
      </c>
      <c r="C3683" s="22" t="s">
        <v>1269</v>
      </c>
      <c r="D3683" s="20"/>
      <c r="E3683" s="20">
        <v>926</v>
      </c>
      <c r="F3683" s="21" t="s">
        <v>1065</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1.5" hidden="1" x14ac:dyDescent="0.25">
      <c r="A3684" s="23">
        <v>3667</v>
      </c>
      <c r="B3684" s="21" t="s">
        <v>1015</v>
      </c>
      <c r="C3684" s="22" t="s">
        <v>1269</v>
      </c>
      <c r="D3684" s="20"/>
      <c r="E3684" s="20">
        <v>926</v>
      </c>
      <c r="F3684" s="21" t="s">
        <v>1065</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1.5" hidden="1" x14ac:dyDescent="0.25">
      <c r="A3685" s="23">
        <v>3668</v>
      </c>
      <c r="B3685" s="21" t="s">
        <v>1015</v>
      </c>
      <c r="C3685" s="22" t="s">
        <v>1269</v>
      </c>
      <c r="D3685" s="20"/>
      <c r="E3685" s="20">
        <v>926</v>
      </c>
      <c r="F3685" s="21" t="s">
        <v>1065</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1.5" hidden="1" x14ac:dyDescent="0.25">
      <c r="A3686" s="23">
        <v>3669</v>
      </c>
      <c r="B3686" s="21" t="s">
        <v>1015</v>
      </c>
      <c r="C3686" s="22" t="s">
        <v>1269</v>
      </c>
      <c r="D3686" s="20"/>
      <c r="E3686" s="20">
        <v>926</v>
      </c>
      <c r="F3686" s="21" t="s">
        <v>1065</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1.5" hidden="1" x14ac:dyDescent="0.25">
      <c r="A3687" s="23">
        <v>3670</v>
      </c>
      <c r="B3687" s="21" t="s">
        <v>1015</v>
      </c>
      <c r="C3687" s="22" t="s">
        <v>1269</v>
      </c>
      <c r="D3687" s="20"/>
      <c r="E3687" s="20">
        <v>926</v>
      </c>
      <c r="F3687" s="21" t="s">
        <v>1065</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1.5" hidden="1" x14ac:dyDescent="0.25">
      <c r="A3688" s="23">
        <v>3671</v>
      </c>
      <c r="B3688" s="21" t="s">
        <v>1015</v>
      </c>
      <c r="C3688" s="22" t="s">
        <v>1269</v>
      </c>
      <c r="D3688" s="20"/>
      <c r="E3688" s="20">
        <v>926</v>
      </c>
      <c r="F3688" s="21" t="s">
        <v>1065</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1.5" hidden="1" x14ac:dyDescent="0.25">
      <c r="A3689" s="23">
        <v>3672</v>
      </c>
      <c r="B3689" s="21" t="s">
        <v>1015</v>
      </c>
      <c r="C3689" s="22" t="s">
        <v>1269</v>
      </c>
      <c r="D3689" s="20"/>
      <c r="E3689" s="20">
        <v>926</v>
      </c>
      <c r="F3689" s="21" t="s">
        <v>1065</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1.5" hidden="1" x14ac:dyDescent="0.25">
      <c r="A3690" s="23">
        <v>3673</v>
      </c>
      <c r="B3690" s="21" t="s">
        <v>1015</v>
      </c>
      <c r="C3690" s="22" t="s">
        <v>1269</v>
      </c>
      <c r="D3690" s="20"/>
      <c r="E3690" s="20">
        <v>926</v>
      </c>
      <c r="F3690" s="21" t="s">
        <v>1065</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1.5" hidden="1" x14ac:dyDescent="0.25">
      <c r="A3691" s="23">
        <v>3674</v>
      </c>
      <c r="B3691" s="21" t="s">
        <v>1015</v>
      </c>
      <c r="C3691" s="22" t="s">
        <v>1269</v>
      </c>
      <c r="D3691" s="20"/>
      <c r="E3691" s="20">
        <v>926</v>
      </c>
      <c r="F3691" s="21" t="s">
        <v>1065</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1.5" hidden="1" x14ac:dyDescent="0.25">
      <c r="A3692" s="23">
        <v>3675</v>
      </c>
      <c r="B3692" s="21" t="s">
        <v>1015</v>
      </c>
      <c r="C3692" s="22" t="s">
        <v>1269</v>
      </c>
      <c r="D3692" s="20"/>
      <c r="E3692" s="20">
        <v>926</v>
      </c>
      <c r="F3692" s="21" t="s">
        <v>1065</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1.5" hidden="1" x14ac:dyDescent="0.25">
      <c r="A3693" s="12">
        <v>3676</v>
      </c>
      <c r="B3693" s="10" t="s">
        <v>1015</v>
      </c>
      <c r="C3693" s="18" t="s">
        <v>1270</v>
      </c>
      <c r="D3693" s="9"/>
      <c r="E3693" s="9">
        <v>40</v>
      </c>
      <c r="F3693" s="10" t="s">
        <v>1066</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1.5" hidden="1" x14ac:dyDescent="0.25">
      <c r="A3694" s="12">
        <v>3677</v>
      </c>
      <c r="B3694" s="10" t="s">
        <v>1015</v>
      </c>
      <c r="C3694" s="18" t="s">
        <v>1270</v>
      </c>
      <c r="D3694" s="9"/>
      <c r="E3694" s="9">
        <v>40</v>
      </c>
      <c r="F3694" s="10" t="s">
        <v>1066</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1.5" hidden="1" x14ac:dyDescent="0.25">
      <c r="A3695" s="12">
        <v>3678</v>
      </c>
      <c r="B3695" s="10" t="s">
        <v>1015</v>
      </c>
      <c r="C3695" s="18" t="s">
        <v>1270</v>
      </c>
      <c r="D3695" s="9"/>
      <c r="E3695" s="9">
        <v>40</v>
      </c>
      <c r="F3695" s="10" t="s">
        <v>1066</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1.5" hidden="1" x14ac:dyDescent="0.25">
      <c r="A3696" s="12">
        <v>3679</v>
      </c>
      <c r="B3696" s="10" t="s">
        <v>1015</v>
      </c>
      <c r="C3696" s="18" t="s">
        <v>1270</v>
      </c>
      <c r="D3696" s="9"/>
      <c r="E3696" s="9">
        <v>40</v>
      </c>
      <c r="F3696" s="10" t="s">
        <v>1066</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1.5" hidden="1" x14ac:dyDescent="0.25">
      <c r="A3697" s="12">
        <v>3680</v>
      </c>
      <c r="B3697" s="10" t="s">
        <v>1015</v>
      </c>
      <c r="C3697" s="18" t="s">
        <v>1270</v>
      </c>
      <c r="D3697" s="9"/>
      <c r="E3697" s="9">
        <v>40</v>
      </c>
      <c r="F3697" s="10" t="s">
        <v>1066</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1.5" hidden="1" x14ac:dyDescent="0.25">
      <c r="A3698" s="12">
        <v>3681</v>
      </c>
      <c r="B3698" s="10" t="s">
        <v>1015</v>
      </c>
      <c r="C3698" s="18" t="s">
        <v>1270</v>
      </c>
      <c r="D3698" s="9"/>
      <c r="E3698" s="9">
        <v>40</v>
      </c>
      <c r="F3698" s="10" t="s">
        <v>1066</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1.5" hidden="1" x14ac:dyDescent="0.25">
      <c r="A3699" s="12">
        <v>3682</v>
      </c>
      <c r="B3699" s="10" t="s">
        <v>1015</v>
      </c>
      <c r="C3699" s="18" t="s">
        <v>1270</v>
      </c>
      <c r="D3699" s="9"/>
      <c r="E3699" s="9">
        <v>40</v>
      </c>
      <c r="F3699" s="10" t="s">
        <v>1066</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1.5" hidden="1" x14ac:dyDescent="0.25">
      <c r="A3700" s="12">
        <v>3683</v>
      </c>
      <c r="B3700" s="10" t="s">
        <v>1015</v>
      </c>
      <c r="C3700" s="18" t="s">
        <v>1270</v>
      </c>
      <c r="D3700" s="9"/>
      <c r="E3700" s="9">
        <v>40</v>
      </c>
      <c r="F3700" s="10" t="s">
        <v>1066</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1.5" hidden="1" x14ac:dyDescent="0.25">
      <c r="A3701" s="12">
        <v>3684</v>
      </c>
      <c r="B3701" s="10" t="s">
        <v>1015</v>
      </c>
      <c r="C3701" s="18" t="s">
        <v>1270</v>
      </c>
      <c r="D3701" s="9"/>
      <c r="E3701" s="9">
        <v>40</v>
      </c>
      <c r="F3701" s="10" t="s">
        <v>1066</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1.5" hidden="1" x14ac:dyDescent="0.25">
      <c r="A3702" s="12">
        <v>3685</v>
      </c>
      <c r="B3702" s="10" t="s">
        <v>1015</v>
      </c>
      <c r="C3702" s="18" t="s">
        <v>1270</v>
      </c>
      <c r="D3702" s="9"/>
      <c r="E3702" s="9">
        <v>40</v>
      </c>
      <c r="F3702" s="10" t="s">
        <v>1066</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1.5" hidden="1" x14ac:dyDescent="0.25">
      <c r="A3703" s="12">
        <v>3686</v>
      </c>
      <c r="B3703" s="10" t="s">
        <v>1015</v>
      </c>
      <c r="C3703" s="18" t="s">
        <v>1270</v>
      </c>
      <c r="D3703" s="9"/>
      <c r="E3703" s="9">
        <v>40</v>
      </c>
      <c r="F3703" s="10" t="s">
        <v>1066</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1.5" hidden="1" x14ac:dyDescent="0.25">
      <c r="A3704" s="12">
        <v>3687</v>
      </c>
      <c r="B3704" s="10" t="s">
        <v>1015</v>
      </c>
      <c r="C3704" s="18" t="s">
        <v>1270</v>
      </c>
      <c r="D3704" s="9"/>
      <c r="E3704" s="9">
        <v>40</v>
      </c>
      <c r="F3704" s="10" t="s">
        <v>1066</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1.5" hidden="1" x14ac:dyDescent="0.25">
      <c r="A3705" s="12">
        <v>3688</v>
      </c>
      <c r="B3705" s="10" t="s">
        <v>1015</v>
      </c>
      <c r="C3705" s="18" t="s">
        <v>1270</v>
      </c>
      <c r="D3705" s="9"/>
      <c r="E3705" s="9">
        <v>40</v>
      </c>
      <c r="F3705" s="10" t="s">
        <v>1066</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1.5" hidden="1" x14ac:dyDescent="0.25">
      <c r="A3706" s="12">
        <v>3689</v>
      </c>
      <c r="B3706" s="10" t="s">
        <v>1015</v>
      </c>
      <c r="C3706" s="18" t="s">
        <v>1270</v>
      </c>
      <c r="D3706" s="9"/>
      <c r="E3706" s="9">
        <v>40</v>
      </c>
      <c r="F3706" s="10" t="s">
        <v>1066</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1.5" hidden="1" x14ac:dyDescent="0.25">
      <c r="A3707" s="12">
        <v>3690</v>
      </c>
      <c r="B3707" s="10" t="s">
        <v>1015</v>
      </c>
      <c r="C3707" s="18" t="s">
        <v>1270</v>
      </c>
      <c r="D3707" s="9"/>
      <c r="E3707" s="9">
        <v>40</v>
      </c>
      <c r="F3707" s="10" t="s">
        <v>1066</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1.5" hidden="1" x14ac:dyDescent="0.25">
      <c r="A3708" s="12">
        <v>3691</v>
      </c>
      <c r="B3708" s="10" t="s">
        <v>1015</v>
      </c>
      <c r="C3708" s="18" t="s">
        <v>1271</v>
      </c>
      <c r="D3708" s="9"/>
      <c r="E3708" s="9">
        <v>56</v>
      </c>
      <c r="F3708" s="10" t="s">
        <v>1066</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1.5" hidden="1" x14ac:dyDescent="0.25">
      <c r="A3709" s="12">
        <v>3692</v>
      </c>
      <c r="B3709" s="10" t="s">
        <v>1015</v>
      </c>
      <c r="C3709" s="18" t="s">
        <v>1271</v>
      </c>
      <c r="D3709" s="9"/>
      <c r="E3709" s="9">
        <v>56</v>
      </c>
      <c r="F3709" s="10" t="s">
        <v>1066</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1.5" hidden="1" x14ac:dyDescent="0.25">
      <c r="A3710" s="12">
        <v>3693</v>
      </c>
      <c r="B3710" s="10" t="s">
        <v>1015</v>
      </c>
      <c r="C3710" s="18" t="s">
        <v>1271</v>
      </c>
      <c r="D3710" s="9"/>
      <c r="E3710" s="9">
        <v>56</v>
      </c>
      <c r="F3710" s="10" t="s">
        <v>1066</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1.5" hidden="1" x14ac:dyDescent="0.25">
      <c r="A3711" s="12">
        <v>3694</v>
      </c>
      <c r="B3711" s="10" t="s">
        <v>1015</v>
      </c>
      <c r="C3711" s="18" t="s">
        <v>1271</v>
      </c>
      <c r="D3711" s="9"/>
      <c r="E3711" s="9">
        <v>56</v>
      </c>
      <c r="F3711" s="10" t="s">
        <v>1066</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1.5" hidden="1" x14ac:dyDescent="0.25">
      <c r="A3712" s="12">
        <v>3695</v>
      </c>
      <c r="B3712" s="10" t="s">
        <v>1015</v>
      </c>
      <c r="C3712" s="18" t="s">
        <v>1271</v>
      </c>
      <c r="D3712" s="9"/>
      <c r="E3712" s="9">
        <v>56</v>
      </c>
      <c r="F3712" s="10" t="s">
        <v>1066</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1.5" hidden="1" x14ac:dyDescent="0.25">
      <c r="A3713" s="12">
        <v>3696</v>
      </c>
      <c r="B3713" s="10" t="s">
        <v>1015</v>
      </c>
      <c r="C3713" s="18" t="s">
        <v>1271</v>
      </c>
      <c r="D3713" s="9"/>
      <c r="E3713" s="9">
        <v>56</v>
      </c>
      <c r="F3713" s="10" t="s">
        <v>1066</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1.5" hidden="1" x14ac:dyDescent="0.25">
      <c r="A3714" s="12">
        <v>3697</v>
      </c>
      <c r="B3714" s="10" t="s">
        <v>1015</v>
      </c>
      <c r="C3714" s="18" t="s">
        <v>1271</v>
      </c>
      <c r="D3714" s="9"/>
      <c r="E3714" s="9">
        <v>56</v>
      </c>
      <c r="F3714" s="10" t="s">
        <v>1066</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1.5" hidden="1" x14ac:dyDescent="0.25">
      <c r="A3715" s="12">
        <v>3698</v>
      </c>
      <c r="B3715" s="10" t="s">
        <v>1015</v>
      </c>
      <c r="C3715" s="18" t="s">
        <v>1271</v>
      </c>
      <c r="D3715" s="9"/>
      <c r="E3715" s="9">
        <v>56</v>
      </c>
      <c r="F3715" s="10" t="s">
        <v>1066</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1.5" hidden="1" x14ac:dyDescent="0.25">
      <c r="A3716" s="12">
        <v>3699</v>
      </c>
      <c r="B3716" s="10" t="s">
        <v>1015</v>
      </c>
      <c r="C3716" s="18" t="s">
        <v>1271</v>
      </c>
      <c r="D3716" s="9"/>
      <c r="E3716" s="9">
        <v>56</v>
      </c>
      <c r="F3716" s="10" t="s">
        <v>1066</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1.5" hidden="1" x14ac:dyDescent="0.25">
      <c r="A3717" s="12">
        <v>3700</v>
      </c>
      <c r="B3717" s="10" t="s">
        <v>1015</v>
      </c>
      <c r="C3717" s="18" t="s">
        <v>1271</v>
      </c>
      <c r="D3717" s="9"/>
      <c r="E3717" s="9">
        <v>56</v>
      </c>
      <c r="F3717" s="10" t="s">
        <v>1066</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1.5" hidden="1" x14ac:dyDescent="0.25">
      <c r="A3718" s="12">
        <v>3701</v>
      </c>
      <c r="B3718" s="10" t="s">
        <v>1015</v>
      </c>
      <c r="C3718" s="18" t="s">
        <v>1271</v>
      </c>
      <c r="D3718" s="9"/>
      <c r="E3718" s="9">
        <v>56</v>
      </c>
      <c r="F3718" s="10" t="s">
        <v>1066</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1.5" hidden="1" x14ac:dyDescent="0.25">
      <c r="A3719" s="12">
        <v>3702</v>
      </c>
      <c r="B3719" s="10" t="s">
        <v>1015</v>
      </c>
      <c r="C3719" s="18" t="s">
        <v>1271</v>
      </c>
      <c r="D3719" s="9"/>
      <c r="E3719" s="9">
        <v>56</v>
      </c>
      <c r="F3719" s="10" t="s">
        <v>1066</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1.5" hidden="1" x14ac:dyDescent="0.25">
      <c r="A3720" s="12">
        <v>3703</v>
      </c>
      <c r="B3720" s="10" t="s">
        <v>1015</v>
      </c>
      <c r="C3720" s="18" t="s">
        <v>1271</v>
      </c>
      <c r="D3720" s="9"/>
      <c r="E3720" s="9">
        <v>56</v>
      </c>
      <c r="F3720" s="10" t="s">
        <v>1066</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1.5" hidden="1" x14ac:dyDescent="0.25">
      <c r="A3721" s="12">
        <v>3704</v>
      </c>
      <c r="B3721" s="10" t="s">
        <v>1015</v>
      </c>
      <c r="C3721" s="18" t="s">
        <v>1271</v>
      </c>
      <c r="D3721" s="9"/>
      <c r="E3721" s="9">
        <v>56</v>
      </c>
      <c r="F3721" s="10" t="s">
        <v>1066</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1.5" hidden="1" x14ac:dyDescent="0.25">
      <c r="A3722" s="12">
        <v>3705</v>
      </c>
      <c r="B3722" s="10" t="s">
        <v>1015</v>
      </c>
      <c r="C3722" s="18" t="s">
        <v>1271</v>
      </c>
      <c r="D3722" s="9"/>
      <c r="E3722" s="9">
        <v>56</v>
      </c>
      <c r="F3722" s="10" t="s">
        <v>1066</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1.5" hidden="1" x14ac:dyDescent="0.25">
      <c r="A3723" s="12">
        <v>3706</v>
      </c>
      <c r="B3723" s="10" t="s">
        <v>1015</v>
      </c>
      <c r="C3723" s="18" t="s">
        <v>1272</v>
      </c>
      <c r="D3723" s="9">
        <v>27</v>
      </c>
      <c r="E3723" s="9">
        <v>250</v>
      </c>
      <c r="F3723" s="10" t="s">
        <v>1066</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1.5" hidden="1" x14ac:dyDescent="0.25">
      <c r="A3724" s="12">
        <v>3707</v>
      </c>
      <c r="B3724" s="10" t="s">
        <v>1015</v>
      </c>
      <c r="C3724" s="18" t="s">
        <v>1272</v>
      </c>
      <c r="D3724" s="9">
        <v>27</v>
      </c>
      <c r="E3724" s="9">
        <v>250</v>
      </c>
      <c r="F3724" s="10" t="s">
        <v>1066</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1.5" hidden="1" x14ac:dyDescent="0.25">
      <c r="A3725" s="12">
        <v>3708</v>
      </c>
      <c r="B3725" s="10" t="s">
        <v>1015</v>
      </c>
      <c r="C3725" s="18" t="s">
        <v>1272</v>
      </c>
      <c r="D3725" s="9">
        <v>27</v>
      </c>
      <c r="E3725" s="9">
        <v>250</v>
      </c>
      <c r="F3725" s="10" t="s">
        <v>1066</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1.5" hidden="1" x14ac:dyDescent="0.25">
      <c r="A3726" s="12">
        <v>3709</v>
      </c>
      <c r="B3726" s="10" t="s">
        <v>1015</v>
      </c>
      <c r="C3726" s="18" t="s">
        <v>1272</v>
      </c>
      <c r="D3726" s="9">
        <v>27</v>
      </c>
      <c r="E3726" s="9">
        <v>250</v>
      </c>
      <c r="F3726" s="10" t="s">
        <v>1066</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1.5" hidden="1" x14ac:dyDescent="0.25">
      <c r="A3727" s="12">
        <v>3710</v>
      </c>
      <c r="B3727" s="10" t="s">
        <v>1015</v>
      </c>
      <c r="C3727" s="18" t="s">
        <v>1272</v>
      </c>
      <c r="D3727" s="9">
        <v>27</v>
      </c>
      <c r="E3727" s="9">
        <v>250</v>
      </c>
      <c r="F3727" s="10" t="s">
        <v>1066</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1.5" hidden="1" x14ac:dyDescent="0.25">
      <c r="A3728" s="12">
        <v>3711</v>
      </c>
      <c r="B3728" s="10" t="s">
        <v>1015</v>
      </c>
      <c r="C3728" s="18" t="s">
        <v>1272</v>
      </c>
      <c r="D3728" s="9">
        <v>27</v>
      </c>
      <c r="E3728" s="9">
        <v>250</v>
      </c>
      <c r="F3728" s="10" t="s">
        <v>1066</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1.5" hidden="1" x14ac:dyDescent="0.25">
      <c r="A3729" s="12">
        <v>3712</v>
      </c>
      <c r="B3729" s="10" t="s">
        <v>1015</v>
      </c>
      <c r="C3729" s="18" t="s">
        <v>1272</v>
      </c>
      <c r="D3729" s="9">
        <v>27</v>
      </c>
      <c r="E3729" s="9">
        <v>250</v>
      </c>
      <c r="F3729" s="10" t="s">
        <v>1066</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1.5" hidden="1" x14ac:dyDescent="0.25">
      <c r="A3730" s="12">
        <v>3713</v>
      </c>
      <c r="B3730" s="10" t="s">
        <v>1015</v>
      </c>
      <c r="C3730" s="18" t="s">
        <v>1272</v>
      </c>
      <c r="D3730" s="9">
        <v>27</v>
      </c>
      <c r="E3730" s="9">
        <v>250</v>
      </c>
      <c r="F3730" s="10" t="s">
        <v>1066</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1.5" hidden="1" x14ac:dyDescent="0.25">
      <c r="A3731" s="12">
        <v>3714</v>
      </c>
      <c r="B3731" s="10" t="s">
        <v>1015</v>
      </c>
      <c r="C3731" s="18" t="s">
        <v>1272</v>
      </c>
      <c r="D3731" s="9">
        <v>27</v>
      </c>
      <c r="E3731" s="9">
        <v>250</v>
      </c>
      <c r="F3731" s="10" t="s">
        <v>1066</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1.5" hidden="1" x14ac:dyDescent="0.25">
      <c r="A3732" s="12">
        <v>3715</v>
      </c>
      <c r="B3732" s="10" t="s">
        <v>1015</v>
      </c>
      <c r="C3732" s="18" t="s">
        <v>1272</v>
      </c>
      <c r="D3732" s="9">
        <v>27</v>
      </c>
      <c r="E3732" s="9">
        <v>250</v>
      </c>
      <c r="F3732" s="10" t="s">
        <v>1066</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1.5" hidden="1" x14ac:dyDescent="0.25">
      <c r="A3733" s="12">
        <v>3716</v>
      </c>
      <c r="B3733" s="10" t="s">
        <v>1015</v>
      </c>
      <c r="C3733" s="18" t="s">
        <v>1272</v>
      </c>
      <c r="D3733" s="9">
        <v>27</v>
      </c>
      <c r="E3733" s="9">
        <v>250</v>
      </c>
      <c r="F3733" s="10" t="s">
        <v>1066</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1.5" hidden="1" x14ac:dyDescent="0.25">
      <c r="A3734" s="12">
        <v>3717</v>
      </c>
      <c r="B3734" s="10" t="s">
        <v>1015</v>
      </c>
      <c r="C3734" s="18" t="s">
        <v>1272</v>
      </c>
      <c r="D3734" s="9">
        <v>27</v>
      </c>
      <c r="E3734" s="9">
        <v>250</v>
      </c>
      <c r="F3734" s="10" t="s">
        <v>1066</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1.5" hidden="1" x14ac:dyDescent="0.25">
      <c r="A3735" s="12">
        <v>3718</v>
      </c>
      <c r="B3735" s="10" t="s">
        <v>1015</v>
      </c>
      <c r="C3735" s="18" t="s">
        <v>1272</v>
      </c>
      <c r="D3735" s="9">
        <v>27</v>
      </c>
      <c r="E3735" s="9">
        <v>250</v>
      </c>
      <c r="F3735" s="10" t="s">
        <v>1066</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1.5" hidden="1" x14ac:dyDescent="0.25">
      <c r="A3736" s="12">
        <v>3719</v>
      </c>
      <c r="B3736" s="10" t="s">
        <v>1015</v>
      </c>
      <c r="C3736" s="18" t="s">
        <v>1272</v>
      </c>
      <c r="D3736" s="9">
        <v>27</v>
      </c>
      <c r="E3736" s="9">
        <v>250</v>
      </c>
      <c r="F3736" s="10" t="s">
        <v>1066</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1.5" hidden="1" x14ac:dyDescent="0.25">
      <c r="A3737" s="12">
        <v>3720</v>
      </c>
      <c r="B3737" s="10" t="s">
        <v>1015</v>
      </c>
      <c r="C3737" s="18" t="s">
        <v>1272</v>
      </c>
      <c r="D3737" s="9">
        <v>27</v>
      </c>
      <c r="E3737" s="9">
        <v>250</v>
      </c>
      <c r="F3737" s="10" t="s">
        <v>1066</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1.5" hidden="1" x14ac:dyDescent="0.25">
      <c r="A3738" s="12">
        <v>3721</v>
      </c>
      <c r="B3738" s="10" t="s">
        <v>1015</v>
      </c>
      <c r="C3738" s="18" t="s">
        <v>1273</v>
      </c>
      <c r="D3738" s="9"/>
      <c r="E3738" s="9">
        <v>276</v>
      </c>
      <c r="F3738" s="10" t="s">
        <v>1066</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1.5" hidden="1" x14ac:dyDescent="0.25">
      <c r="A3739" s="12">
        <v>3722</v>
      </c>
      <c r="B3739" s="10" t="s">
        <v>1015</v>
      </c>
      <c r="C3739" s="18" t="s">
        <v>1273</v>
      </c>
      <c r="D3739" s="9"/>
      <c r="E3739" s="9">
        <v>276</v>
      </c>
      <c r="F3739" s="10" t="s">
        <v>1066</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1.5" hidden="1" x14ac:dyDescent="0.25">
      <c r="A3740" s="12">
        <v>3723</v>
      </c>
      <c r="B3740" s="10" t="s">
        <v>1015</v>
      </c>
      <c r="C3740" s="18" t="s">
        <v>1273</v>
      </c>
      <c r="D3740" s="9"/>
      <c r="E3740" s="9">
        <v>276</v>
      </c>
      <c r="F3740" s="10" t="s">
        <v>1066</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1.5" hidden="1" x14ac:dyDescent="0.25">
      <c r="A3741" s="12">
        <v>3724</v>
      </c>
      <c r="B3741" s="10" t="s">
        <v>1015</v>
      </c>
      <c r="C3741" s="18" t="s">
        <v>1273</v>
      </c>
      <c r="D3741" s="9"/>
      <c r="E3741" s="9">
        <v>276</v>
      </c>
      <c r="F3741" s="10" t="s">
        <v>1066</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1.5" hidden="1" x14ac:dyDescent="0.25">
      <c r="A3742" s="12">
        <v>3725</v>
      </c>
      <c r="B3742" s="10" t="s">
        <v>1015</v>
      </c>
      <c r="C3742" s="18" t="s">
        <v>1273</v>
      </c>
      <c r="D3742" s="9"/>
      <c r="E3742" s="9">
        <v>276</v>
      </c>
      <c r="F3742" s="10" t="s">
        <v>1066</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1.5" hidden="1" x14ac:dyDescent="0.25">
      <c r="A3743" s="12">
        <v>3726</v>
      </c>
      <c r="B3743" s="10" t="s">
        <v>1015</v>
      </c>
      <c r="C3743" s="18" t="s">
        <v>1273</v>
      </c>
      <c r="D3743" s="9"/>
      <c r="E3743" s="9">
        <v>276</v>
      </c>
      <c r="F3743" s="10" t="s">
        <v>1066</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1.5" hidden="1" x14ac:dyDescent="0.25">
      <c r="A3744" s="12">
        <v>3727</v>
      </c>
      <c r="B3744" s="10" t="s">
        <v>1015</v>
      </c>
      <c r="C3744" s="18" t="s">
        <v>1273</v>
      </c>
      <c r="D3744" s="9"/>
      <c r="E3744" s="9">
        <v>276</v>
      </c>
      <c r="F3744" s="10" t="s">
        <v>1066</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1.5" hidden="1" x14ac:dyDescent="0.25">
      <c r="A3745" s="12">
        <v>3728</v>
      </c>
      <c r="B3745" s="10" t="s">
        <v>1015</v>
      </c>
      <c r="C3745" s="18" t="s">
        <v>1273</v>
      </c>
      <c r="D3745" s="9"/>
      <c r="E3745" s="9">
        <v>276</v>
      </c>
      <c r="F3745" s="10" t="s">
        <v>1066</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1.5" hidden="1" x14ac:dyDescent="0.25">
      <c r="A3746" s="12">
        <v>3729</v>
      </c>
      <c r="B3746" s="10" t="s">
        <v>1015</v>
      </c>
      <c r="C3746" s="18" t="s">
        <v>1273</v>
      </c>
      <c r="D3746" s="9"/>
      <c r="E3746" s="9">
        <v>276</v>
      </c>
      <c r="F3746" s="10" t="s">
        <v>1066</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1.5" hidden="1" x14ac:dyDescent="0.25">
      <c r="A3747" s="12">
        <v>3730</v>
      </c>
      <c r="B3747" s="10" t="s">
        <v>1015</v>
      </c>
      <c r="C3747" s="18" t="s">
        <v>1273</v>
      </c>
      <c r="D3747" s="9"/>
      <c r="E3747" s="9">
        <v>276</v>
      </c>
      <c r="F3747" s="10" t="s">
        <v>1066</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1.5" hidden="1" x14ac:dyDescent="0.25">
      <c r="A3748" s="12">
        <v>3731</v>
      </c>
      <c r="B3748" s="10" t="s">
        <v>1015</v>
      </c>
      <c r="C3748" s="18" t="s">
        <v>1273</v>
      </c>
      <c r="D3748" s="9"/>
      <c r="E3748" s="9">
        <v>276</v>
      </c>
      <c r="F3748" s="10" t="s">
        <v>1066</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1.5" hidden="1" x14ac:dyDescent="0.25">
      <c r="A3749" s="12">
        <v>3732</v>
      </c>
      <c r="B3749" s="10" t="s">
        <v>1015</v>
      </c>
      <c r="C3749" s="18" t="s">
        <v>1273</v>
      </c>
      <c r="D3749" s="9"/>
      <c r="E3749" s="9">
        <v>276</v>
      </c>
      <c r="F3749" s="10" t="s">
        <v>1066</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1.5" hidden="1" x14ac:dyDescent="0.25">
      <c r="A3750" s="12">
        <v>3733</v>
      </c>
      <c r="B3750" s="10" t="s">
        <v>1015</v>
      </c>
      <c r="C3750" s="18" t="s">
        <v>1273</v>
      </c>
      <c r="D3750" s="9"/>
      <c r="E3750" s="9">
        <v>276</v>
      </c>
      <c r="F3750" s="10" t="s">
        <v>1066</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1.5" hidden="1" x14ac:dyDescent="0.25">
      <c r="A3751" s="12">
        <v>3734</v>
      </c>
      <c r="B3751" s="10" t="s">
        <v>1015</v>
      </c>
      <c r="C3751" s="18" t="s">
        <v>1273</v>
      </c>
      <c r="D3751" s="9"/>
      <c r="E3751" s="9">
        <v>276</v>
      </c>
      <c r="F3751" s="10" t="s">
        <v>1066</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1.5" hidden="1" x14ac:dyDescent="0.25">
      <c r="A3752" s="12">
        <v>3735</v>
      </c>
      <c r="B3752" s="10" t="s">
        <v>1015</v>
      </c>
      <c r="C3752" s="18" t="s">
        <v>1273</v>
      </c>
      <c r="D3752" s="9"/>
      <c r="E3752" s="9">
        <v>276</v>
      </c>
      <c r="F3752" s="10" t="s">
        <v>1066</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1.5" hidden="1" x14ac:dyDescent="0.25">
      <c r="A3753" s="12">
        <v>3736</v>
      </c>
      <c r="B3753" s="10" t="s">
        <v>1015</v>
      </c>
      <c r="C3753" s="18" t="s">
        <v>1274</v>
      </c>
      <c r="D3753" s="9"/>
      <c r="E3753" s="9">
        <v>442</v>
      </c>
      <c r="F3753" s="10" t="s">
        <v>1066</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1.5" hidden="1" x14ac:dyDescent="0.25">
      <c r="A3754" s="12">
        <v>3737</v>
      </c>
      <c r="B3754" s="10" t="s">
        <v>1015</v>
      </c>
      <c r="C3754" s="18" t="s">
        <v>1274</v>
      </c>
      <c r="D3754" s="9"/>
      <c r="E3754" s="9">
        <v>442</v>
      </c>
      <c r="F3754" s="10" t="s">
        <v>1066</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1.5" hidden="1" x14ac:dyDescent="0.25">
      <c r="A3755" s="12">
        <v>3738</v>
      </c>
      <c r="B3755" s="10" t="s">
        <v>1015</v>
      </c>
      <c r="C3755" s="18" t="s">
        <v>1274</v>
      </c>
      <c r="D3755" s="9"/>
      <c r="E3755" s="9">
        <v>442</v>
      </c>
      <c r="F3755" s="10" t="s">
        <v>1066</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1.5" hidden="1" x14ac:dyDescent="0.25">
      <c r="A3756" s="12">
        <v>3739</v>
      </c>
      <c r="B3756" s="10" t="s">
        <v>1015</v>
      </c>
      <c r="C3756" s="18" t="s">
        <v>1274</v>
      </c>
      <c r="D3756" s="9"/>
      <c r="E3756" s="9">
        <v>442</v>
      </c>
      <c r="F3756" s="10" t="s">
        <v>1066</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1.5" hidden="1" x14ac:dyDescent="0.25">
      <c r="A3757" s="12">
        <v>3740</v>
      </c>
      <c r="B3757" s="10" t="s">
        <v>1015</v>
      </c>
      <c r="C3757" s="18" t="s">
        <v>1274</v>
      </c>
      <c r="D3757" s="9"/>
      <c r="E3757" s="9">
        <v>442</v>
      </c>
      <c r="F3757" s="10" t="s">
        <v>1066</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1.5" hidden="1" x14ac:dyDescent="0.25">
      <c r="A3758" s="12">
        <v>3741</v>
      </c>
      <c r="B3758" s="10" t="s">
        <v>1015</v>
      </c>
      <c r="C3758" s="18" t="s">
        <v>1274</v>
      </c>
      <c r="D3758" s="9"/>
      <c r="E3758" s="9">
        <v>442</v>
      </c>
      <c r="F3758" s="10" t="s">
        <v>1066</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1.5" hidden="1" x14ac:dyDescent="0.25">
      <c r="A3759" s="12">
        <v>3742</v>
      </c>
      <c r="B3759" s="10" t="s">
        <v>1015</v>
      </c>
      <c r="C3759" s="18" t="s">
        <v>1274</v>
      </c>
      <c r="D3759" s="9"/>
      <c r="E3759" s="9">
        <v>442</v>
      </c>
      <c r="F3759" s="10" t="s">
        <v>1066</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1.5" hidden="1" x14ac:dyDescent="0.25">
      <c r="A3760" s="12">
        <v>3743</v>
      </c>
      <c r="B3760" s="10" t="s">
        <v>1015</v>
      </c>
      <c r="C3760" s="18" t="s">
        <v>1274</v>
      </c>
      <c r="D3760" s="9"/>
      <c r="E3760" s="9">
        <v>442</v>
      </c>
      <c r="F3760" s="10" t="s">
        <v>1066</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1.5" hidden="1" x14ac:dyDescent="0.25">
      <c r="A3761" s="12">
        <v>3744</v>
      </c>
      <c r="B3761" s="10" t="s">
        <v>1015</v>
      </c>
      <c r="C3761" s="18" t="s">
        <v>1274</v>
      </c>
      <c r="D3761" s="9"/>
      <c r="E3761" s="9">
        <v>442</v>
      </c>
      <c r="F3761" s="10" t="s">
        <v>1066</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1.5" hidden="1" x14ac:dyDescent="0.25">
      <c r="A3762" s="12">
        <v>3745</v>
      </c>
      <c r="B3762" s="10" t="s">
        <v>1015</v>
      </c>
      <c r="C3762" s="18" t="s">
        <v>1274</v>
      </c>
      <c r="D3762" s="9"/>
      <c r="E3762" s="9">
        <v>442</v>
      </c>
      <c r="F3762" s="10" t="s">
        <v>1066</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1.5" hidden="1" x14ac:dyDescent="0.25">
      <c r="A3763" s="12">
        <v>3746</v>
      </c>
      <c r="B3763" s="10" t="s">
        <v>1015</v>
      </c>
      <c r="C3763" s="18" t="s">
        <v>1274</v>
      </c>
      <c r="D3763" s="9"/>
      <c r="E3763" s="9">
        <v>442</v>
      </c>
      <c r="F3763" s="10" t="s">
        <v>1066</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1.5" hidden="1" x14ac:dyDescent="0.25">
      <c r="A3764" s="12">
        <v>3747</v>
      </c>
      <c r="B3764" s="10" t="s">
        <v>1015</v>
      </c>
      <c r="C3764" s="18" t="s">
        <v>1274</v>
      </c>
      <c r="D3764" s="9"/>
      <c r="E3764" s="9">
        <v>442</v>
      </c>
      <c r="F3764" s="10" t="s">
        <v>1066</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1.5" hidden="1" x14ac:dyDescent="0.25">
      <c r="A3765" s="12">
        <v>3748</v>
      </c>
      <c r="B3765" s="10" t="s">
        <v>1015</v>
      </c>
      <c r="C3765" s="18" t="s">
        <v>1274</v>
      </c>
      <c r="D3765" s="9"/>
      <c r="E3765" s="9">
        <v>442</v>
      </c>
      <c r="F3765" s="10" t="s">
        <v>1066</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1.5" hidden="1" x14ac:dyDescent="0.25">
      <c r="A3766" s="12">
        <v>3749</v>
      </c>
      <c r="B3766" s="10" t="s">
        <v>1015</v>
      </c>
      <c r="C3766" s="18" t="s">
        <v>1274</v>
      </c>
      <c r="D3766" s="9"/>
      <c r="E3766" s="9">
        <v>442</v>
      </c>
      <c r="F3766" s="10" t="s">
        <v>1066</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1.5" hidden="1" x14ac:dyDescent="0.25">
      <c r="A3767" s="12">
        <v>3750</v>
      </c>
      <c r="B3767" s="10" t="s">
        <v>1015</v>
      </c>
      <c r="C3767" s="18" t="s">
        <v>1274</v>
      </c>
      <c r="D3767" s="9"/>
      <c r="E3767" s="9">
        <v>442</v>
      </c>
      <c r="F3767" s="10" t="s">
        <v>1066</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1.5" hidden="1" x14ac:dyDescent="0.25">
      <c r="A3768" s="12">
        <v>3751</v>
      </c>
      <c r="B3768" s="10" t="s">
        <v>1015</v>
      </c>
      <c r="C3768" s="18" t="s">
        <v>1275</v>
      </c>
      <c r="D3768" s="9">
        <v>28</v>
      </c>
      <c r="E3768" s="9">
        <v>528</v>
      </c>
      <c r="F3768" s="10" t="s">
        <v>1066</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1.5" hidden="1" x14ac:dyDescent="0.25">
      <c r="A3769" s="12">
        <v>3752</v>
      </c>
      <c r="B3769" s="10" t="s">
        <v>1015</v>
      </c>
      <c r="C3769" s="18" t="s">
        <v>1275</v>
      </c>
      <c r="D3769" s="9">
        <v>28</v>
      </c>
      <c r="E3769" s="9">
        <v>528</v>
      </c>
      <c r="F3769" s="10" t="s">
        <v>1066</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1.5" hidden="1" x14ac:dyDescent="0.25">
      <c r="A3770" s="12">
        <v>3753</v>
      </c>
      <c r="B3770" s="10" t="s">
        <v>1015</v>
      </c>
      <c r="C3770" s="18" t="s">
        <v>1275</v>
      </c>
      <c r="D3770" s="9">
        <v>28</v>
      </c>
      <c r="E3770" s="9">
        <v>528</v>
      </c>
      <c r="F3770" s="10" t="s">
        <v>1066</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1.5" hidden="1" x14ac:dyDescent="0.25">
      <c r="A3771" s="12">
        <v>3754</v>
      </c>
      <c r="B3771" s="10" t="s">
        <v>1015</v>
      </c>
      <c r="C3771" s="18" t="s">
        <v>1275</v>
      </c>
      <c r="D3771" s="9">
        <v>28</v>
      </c>
      <c r="E3771" s="9">
        <v>528</v>
      </c>
      <c r="F3771" s="10" t="s">
        <v>1066</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1.5" hidden="1" x14ac:dyDescent="0.25">
      <c r="A3772" s="12">
        <v>3755</v>
      </c>
      <c r="B3772" s="10" t="s">
        <v>1015</v>
      </c>
      <c r="C3772" s="18" t="s">
        <v>1275</v>
      </c>
      <c r="D3772" s="9">
        <v>28</v>
      </c>
      <c r="E3772" s="9">
        <v>528</v>
      </c>
      <c r="F3772" s="10" t="s">
        <v>1066</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1.5" hidden="1" x14ac:dyDescent="0.25">
      <c r="A3773" s="12">
        <v>3756</v>
      </c>
      <c r="B3773" s="10" t="s">
        <v>1015</v>
      </c>
      <c r="C3773" s="18" t="s">
        <v>1275</v>
      </c>
      <c r="D3773" s="9">
        <v>28</v>
      </c>
      <c r="E3773" s="9">
        <v>528</v>
      </c>
      <c r="F3773" s="10" t="s">
        <v>1066</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1.5" hidden="1" x14ac:dyDescent="0.25">
      <c r="A3774" s="12">
        <v>3757</v>
      </c>
      <c r="B3774" s="10" t="s">
        <v>1015</v>
      </c>
      <c r="C3774" s="18" t="s">
        <v>1275</v>
      </c>
      <c r="D3774" s="9">
        <v>28</v>
      </c>
      <c r="E3774" s="9">
        <v>528</v>
      </c>
      <c r="F3774" s="10" t="s">
        <v>1066</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1.5" hidden="1" x14ac:dyDescent="0.25">
      <c r="A3775" s="12">
        <v>3758</v>
      </c>
      <c r="B3775" s="10" t="s">
        <v>1015</v>
      </c>
      <c r="C3775" s="18" t="s">
        <v>1275</v>
      </c>
      <c r="D3775" s="9">
        <v>28</v>
      </c>
      <c r="E3775" s="9">
        <v>528</v>
      </c>
      <c r="F3775" s="10" t="s">
        <v>1066</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1.5" hidden="1" x14ac:dyDescent="0.25">
      <c r="A3776" s="12">
        <v>3759</v>
      </c>
      <c r="B3776" s="10" t="s">
        <v>1015</v>
      </c>
      <c r="C3776" s="18" t="s">
        <v>1275</v>
      </c>
      <c r="D3776" s="9">
        <v>28</v>
      </c>
      <c r="E3776" s="9">
        <v>528</v>
      </c>
      <c r="F3776" s="10" t="s">
        <v>1066</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1.5" hidden="1" x14ac:dyDescent="0.25">
      <c r="A3777" s="12">
        <v>3760</v>
      </c>
      <c r="B3777" s="10" t="s">
        <v>1015</v>
      </c>
      <c r="C3777" s="18" t="s">
        <v>1275</v>
      </c>
      <c r="D3777" s="9">
        <v>28</v>
      </c>
      <c r="E3777" s="9">
        <v>528</v>
      </c>
      <c r="F3777" s="10" t="s">
        <v>1066</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1.5" hidden="1" x14ac:dyDescent="0.25">
      <c r="A3778" s="12">
        <v>3761</v>
      </c>
      <c r="B3778" s="10" t="s">
        <v>1015</v>
      </c>
      <c r="C3778" s="18" t="s">
        <v>1275</v>
      </c>
      <c r="D3778" s="9">
        <v>28</v>
      </c>
      <c r="E3778" s="9">
        <v>528</v>
      </c>
      <c r="F3778" s="10" t="s">
        <v>1066</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1.5" hidden="1" x14ac:dyDescent="0.25">
      <c r="A3779" s="12">
        <v>3762</v>
      </c>
      <c r="B3779" s="10" t="s">
        <v>1015</v>
      </c>
      <c r="C3779" s="18" t="s">
        <v>1275</v>
      </c>
      <c r="D3779" s="9">
        <v>28</v>
      </c>
      <c r="E3779" s="9">
        <v>528</v>
      </c>
      <c r="F3779" s="10" t="s">
        <v>1066</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1.5" hidden="1" x14ac:dyDescent="0.25">
      <c r="A3780" s="12">
        <v>3763</v>
      </c>
      <c r="B3780" s="10" t="s">
        <v>1015</v>
      </c>
      <c r="C3780" s="18" t="s">
        <v>1275</v>
      </c>
      <c r="D3780" s="9">
        <v>28</v>
      </c>
      <c r="E3780" s="9">
        <v>528</v>
      </c>
      <c r="F3780" s="10" t="s">
        <v>1066</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1.5" hidden="1" x14ac:dyDescent="0.25">
      <c r="A3781" s="12">
        <v>3764</v>
      </c>
      <c r="B3781" s="10" t="s">
        <v>1015</v>
      </c>
      <c r="C3781" s="18" t="s">
        <v>1275</v>
      </c>
      <c r="D3781" s="9">
        <v>28</v>
      </c>
      <c r="E3781" s="9">
        <v>528</v>
      </c>
      <c r="F3781" s="10" t="s">
        <v>1066</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1.5" hidden="1" x14ac:dyDescent="0.25">
      <c r="A3782" s="12">
        <v>3765</v>
      </c>
      <c r="B3782" s="10" t="s">
        <v>1015</v>
      </c>
      <c r="C3782" s="18" t="s">
        <v>1275</v>
      </c>
      <c r="D3782" s="9">
        <v>28</v>
      </c>
      <c r="E3782" s="9">
        <v>528</v>
      </c>
      <c r="F3782" s="10" t="s">
        <v>1066</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1.5" hidden="1" x14ac:dyDescent="0.25">
      <c r="A3783" s="12">
        <v>3766</v>
      </c>
      <c r="B3783" s="10" t="s">
        <v>1015</v>
      </c>
      <c r="C3783" s="18" t="s">
        <v>1276</v>
      </c>
      <c r="D3783" s="9"/>
      <c r="E3783" s="9">
        <v>756</v>
      </c>
      <c r="F3783" s="10" t="s">
        <v>1066</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1.5" hidden="1" x14ac:dyDescent="0.25">
      <c r="A3784" s="12">
        <v>3767</v>
      </c>
      <c r="B3784" s="10" t="s">
        <v>1015</v>
      </c>
      <c r="C3784" s="18" t="s">
        <v>1276</v>
      </c>
      <c r="D3784" s="9"/>
      <c r="E3784" s="9">
        <v>756</v>
      </c>
      <c r="F3784" s="10" t="s">
        <v>1066</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1.5" hidden="1" x14ac:dyDescent="0.25">
      <c r="A3785" s="12">
        <v>3768</v>
      </c>
      <c r="B3785" s="10" t="s">
        <v>1015</v>
      </c>
      <c r="C3785" s="18" t="s">
        <v>1276</v>
      </c>
      <c r="D3785" s="9"/>
      <c r="E3785" s="9">
        <v>756</v>
      </c>
      <c r="F3785" s="10" t="s">
        <v>1066</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1.5" hidden="1" x14ac:dyDescent="0.25">
      <c r="A3786" s="12">
        <v>3769</v>
      </c>
      <c r="B3786" s="10" t="s">
        <v>1015</v>
      </c>
      <c r="C3786" s="18" t="s">
        <v>1276</v>
      </c>
      <c r="D3786" s="9"/>
      <c r="E3786" s="9">
        <v>756</v>
      </c>
      <c r="F3786" s="10" t="s">
        <v>1066</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1.5" hidden="1" x14ac:dyDescent="0.25">
      <c r="A3787" s="12">
        <v>3770</v>
      </c>
      <c r="B3787" s="10" t="s">
        <v>1015</v>
      </c>
      <c r="C3787" s="18" t="s">
        <v>1276</v>
      </c>
      <c r="D3787" s="9"/>
      <c r="E3787" s="9">
        <v>756</v>
      </c>
      <c r="F3787" s="10" t="s">
        <v>1066</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1.5" hidden="1" x14ac:dyDescent="0.25">
      <c r="A3788" s="12">
        <v>3771</v>
      </c>
      <c r="B3788" s="10" t="s">
        <v>1015</v>
      </c>
      <c r="C3788" s="18" t="s">
        <v>1276</v>
      </c>
      <c r="D3788" s="9"/>
      <c r="E3788" s="9">
        <v>756</v>
      </c>
      <c r="F3788" s="10" t="s">
        <v>1066</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1.5" hidden="1" x14ac:dyDescent="0.25">
      <c r="A3789" s="12">
        <v>3772</v>
      </c>
      <c r="B3789" s="10" t="s">
        <v>1015</v>
      </c>
      <c r="C3789" s="18" t="s">
        <v>1276</v>
      </c>
      <c r="D3789" s="9"/>
      <c r="E3789" s="9">
        <v>756</v>
      </c>
      <c r="F3789" s="10" t="s">
        <v>1066</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1.5" hidden="1" x14ac:dyDescent="0.25">
      <c r="A3790" s="12">
        <v>3773</v>
      </c>
      <c r="B3790" s="10" t="s">
        <v>1015</v>
      </c>
      <c r="C3790" s="18" t="s">
        <v>1276</v>
      </c>
      <c r="D3790" s="9"/>
      <c r="E3790" s="9">
        <v>756</v>
      </c>
      <c r="F3790" s="10" t="s">
        <v>1066</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1.5" hidden="1" x14ac:dyDescent="0.25">
      <c r="A3791" s="12">
        <v>3774</v>
      </c>
      <c r="B3791" s="10" t="s">
        <v>1015</v>
      </c>
      <c r="C3791" s="18" t="s">
        <v>1276</v>
      </c>
      <c r="D3791" s="9"/>
      <c r="E3791" s="9">
        <v>756</v>
      </c>
      <c r="F3791" s="10" t="s">
        <v>1066</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1.5" hidden="1" x14ac:dyDescent="0.25">
      <c r="A3792" s="12">
        <v>3775</v>
      </c>
      <c r="B3792" s="10" t="s">
        <v>1015</v>
      </c>
      <c r="C3792" s="18" t="s">
        <v>1276</v>
      </c>
      <c r="D3792" s="9"/>
      <c r="E3792" s="9">
        <v>756</v>
      </c>
      <c r="F3792" s="10" t="s">
        <v>1066</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1.5" hidden="1" x14ac:dyDescent="0.25">
      <c r="A3793" s="12">
        <v>3776</v>
      </c>
      <c r="B3793" s="10" t="s">
        <v>1015</v>
      </c>
      <c r="C3793" s="18" t="s">
        <v>1276</v>
      </c>
      <c r="D3793" s="9"/>
      <c r="E3793" s="9">
        <v>756</v>
      </c>
      <c r="F3793" s="10" t="s">
        <v>1066</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1.5" hidden="1" x14ac:dyDescent="0.25">
      <c r="A3794" s="12">
        <v>3777</v>
      </c>
      <c r="B3794" s="10" t="s">
        <v>1015</v>
      </c>
      <c r="C3794" s="18" t="s">
        <v>1276</v>
      </c>
      <c r="D3794" s="9"/>
      <c r="E3794" s="9">
        <v>756</v>
      </c>
      <c r="F3794" s="10" t="s">
        <v>1066</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1.5" hidden="1" x14ac:dyDescent="0.25">
      <c r="A3795" s="12">
        <v>3778</v>
      </c>
      <c r="B3795" s="10" t="s">
        <v>1015</v>
      </c>
      <c r="C3795" s="18" t="s">
        <v>1276</v>
      </c>
      <c r="D3795" s="9"/>
      <c r="E3795" s="9">
        <v>756</v>
      </c>
      <c r="F3795" s="10" t="s">
        <v>1066</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1.5" hidden="1" x14ac:dyDescent="0.25">
      <c r="A3796" s="12">
        <v>3779</v>
      </c>
      <c r="B3796" s="10" t="s">
        <v>1015</v>
      </c>
      <c r="C3796" s="18" t="s">
        <v>1276</v>
      </c>
      <c r="D3796" s="9"/>
      <c r="E3796" s="9">
        <v>756</v>
      </c>
      <c r="F3796" s="10" t="s">
        <v>1066</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1.5" hidden="1" x14ac:dyDescent="0.25">
      <c r="A3797" s="12">
        <v>3780</v>
      </c>
      <c r="B3797" s="10" t="s">
        <v>1015</v>
      </c>
      <c r="C3797" s="18" t="s">
        <v>1276</v>
      </c>
      <c r="D3797" s="9"/>
      <c r="E3797" s="9">
        <v>756</v>
      </c>
      <c r="F3797" s="10" t="s">
        <v>1066</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1.5" hidden="1" x14ac:dyDescent="0.25">
      <c r="A3798" s="17">
        <v>3781</v>
      </c>
      <c r="B3798" s="15" t="s">
        <v>1015</v>
      </c>
      <c r="C3798" s="16" t="s">
        <v>1277</v>
      </c>
      <c r="D3798" s="14"/>
      <c r="E3798" s="14">
        <v>918</v>
      </c>
      <c r="F3798" s="15" t="s">
        <v>1232</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1.5" hidden="1" x14ac:dyDescent="0.25">
      <c r="A3799" s="17">
        <v>3782</v>
      </c>
      <c r="B3799" s="15" t="s">
        <v>1015</v>
      </c>
      <c r="C3799" s="16" t="s">
        <v>1277</v>
      </c>
      <c r="D3799" s="14"/>
      <c r="E3799" s="14">
        <v>918</v>
      </c>
      <c r="F3799" s="15" t="s">
        <v>1232</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1.5" hidden="1" x14ac:dyDescent="0.25">
      <c r="A3800" s="17">
        <v>3783</v>
      </c>
      <c r="B3800" s="15" t="s">
        <v>1015</v>
      </c>
      <c r="C3800" s="16" t="s">
        <v>1277</v>
      </c>
      <c r="D3800" s="14"/>
      <c r="E3800" s="14">
        <v>918</v>
      </c>
      <c r="F3800" s="15" t="s">
        <v>1232</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1.5" hidden="1" x14ac:dyDescent="0.25">
      <c r="A3801" s="17">
        <v>3784</v>
      </c>
      <c r="B3801" s="15" t="s">
        <v>1015</v>
      </c>
      <c r="C3801" s="16" t="s">
        <v>1277</v>
      </c>
      <c r="D3801" s="14"/>
      <c r="E3801" s="14">
        <v>918</v>
      </c>
      <c r="F3801" s="15" t="s">
        <v>1232</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1.5" hidden="1" x14ac:dyDescent="0.25">
      <c r="A3802" s="17">
        <v>3785</v>
      </c>
      <c r="B3802" s="15" t="s">
        <v>1015</v>
      </c>
      <c r="C3802" s="16" t="s">
        <v>1277</v>
      </c>
      <c r="D3802" s="14"/>
      <c r="E3802" s="14">
        <v>918</v>
      </c>
      <c r="F3802" s="15" t="s">
        <v>1232</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1.5" hidden="1" x14ac:dyDescent="0.25">
      <c r="A3803" s="17">
        <v>3786</v>
      </c>
      <c r="B3803" s="15" t="s">
        <v>1015</v>
      </c>
      <c r="C3803" s="16" t="s">
        <v>1277</v>
      </c>
      <c r="D3803" s="14"/>
      <c r="E3803" s="14">
        <v>918</v>
      </c>
      <c r="F3803" s="15" t="s">
        <v>1232</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1.5" hidden="1" x14ac:dyDescent="0.25">
      <c r="A3804" s="17">
        <v>3787</v>
      </c>
      <c r="B3804" s="15" t="s">
        <v>1015</v>
      </c>
      <c r="C3804" s="16" t="s">
        <v>1277</v>
      </c>
      <c r="D3804" s="14"/>
      <c r="E3804" s="14">
        <v>918</v>
      </c>
      <c r="F3804" s="15" t="s">
        <v>1232</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1.5" hidden="1" x14ac:dyDescent="0.25">
      <c r="A3805" s="17">
        <v>3788</v>
      </c>
      <c r="B3805" s="15" t="s">
        <v>1015</v>
      </c>
      <c r="C3805" s="16" t="s">
        <v>1277</v>
      </c>
      <c r="D3805" s="14"/>
      <c r="E3805" s="14">
        <v>918</v>
      </c>
      <c r="F3805" s="15" t="s">
        <v>1232</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1.5" hidden="1" x14ac:dyDescent="0.25">
      <c r="A3806" s="17">
        <v>3789</v>
      </c>
      <c r="B3806" s="15" t="s">
        <v>1015</v>
      </c>
      <c r="C3806" s="16" t="s">
        <v>1277</v>
      </c>
      <c r="D3806" s="14"/>
      <c r="E3806" s="14">
        <v>918</v>
      </c>
      <c r="F3806" s="15" t="s">
        <v>1232</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1.5" hidden="1" x14ac:dyDescent="0.25">
      <c r="A3807" s="17">
        <v>3790</v>
      </c>
      <c r="B3807" s="15" t="s">
        <v>1015</v>
      </c>
      <c r="C3807" s="16" t="s">
        <v>1277</v>
      </c>
      <c r="D3807" s="14"/>
      <c r="E3807" s="14">
        <v>918</v>
      </c>
      <c r="F3807" s="15" t="s">
        <v>1232</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1.5" hidden="1" x14ac:dyDescent="0.25">
      <c r="A3808" s="17">
        <v>3791</v>
      </c>
      <c r="B3808" s="15" t="s">
        <v>1015</v>
      </c>
      <c r="C3808" s="16" t="s">
        <v>1277</v>
      </c>
      <c r="D3808" s="14"/>
      <c r="E3808" s="14">
        <v>918</v>
      </c>
      <c r="F3808" s="15" t="s">
        <v>1232</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1.5" hidden="1" x14ac:dyDescent="0.25">
      <c r="A3809" s="17">
        <v>3792</v>
      </c>
      <c r="B3809" s="15" t="s">
        <v>1015</v>
      </c>
      <c r="C3809" s="16" t="s">
        <v>1277</v>
      </c>
      <c r="D3809" s="14"/>
      <c r="E3809" s="14">
        <v>918</v>
      </c>
      <c r="F3809" s="15" t="s">
        <v>1232</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1.5" hidden="1" x14ac:dyDescent="0.25">
      <c r="A3810" s="17">
        <v>3793</v>
      </c>
      <c r="B3810" s="15" t="s">
        <v>1015</v>
      </c>
      <c r="C3810" s="16" t="s">
        <v>1277</v>
      </c>
      <c r="D3810" s="14"/>
      <c r="E3810" s="14">
        <v>918</v>
      </c>
      <c r="F3810" s="15" t="s">
        <v>1232</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1.5" hidden="1" x14ac:dyDescent="0.25">
      <c r="A3811" s="17">
        <v>3794</v>
      </c>
      <c r="B3811" s="15" t="s">
        <v>1015</v>
      </c>
      <c r="C3811" s="16" t="s">
        <v>1277</v>
      </c>
      <c r="D3811" s="14"/>
      <c r="E3811" s="14">
        <v>918</v>
      </c>
      <c r="F3811" s="15" t="s">
        <v>1232</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1.5" hidden="1" x14ac:dyDescent="0.25">
      <c r="A3812" s="17">
        <v>3795</v>
      </c>
      <c r="B3812" s="15" t="s">
        <v>1015</v>
      </c>
      <c r="C3812" s="16" t="s">
        <v>1277</v>
      </c>
      <c r="D3812" s="14"/>
      <c r="E3812" s="14">
        <v>918</v>
      </c>
      <c r="F3812" s="15" t="s">
        <v>1232</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1.5" hidden="1" x14ac:dyDescent="0.25">
      <c r="A3813" s="12">
        <v>3796</v>
      </c>
      <c r="B3813" s="10" t="s">
        <v>1015</v>
      </c>
      <c r="C3813" s="11" t="s">
        <v>1278</v>
      </c>
      <c r="D3813" s="9"/>
      <c r="E3813" s="9">
        <v>124</v>
      </c>
      <c r="F3813" s="10" t="s">
        <v>1066</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1.5" hidden="1" x14ac:dyDescent="0.25">
      <c r="A3814" s="12">
        <v>3797</v>
      </c>
      <c r="B3814" s="10" t="s">
        <v>1015</v>
      </c>
      <c r="C3814" s="11" t="s">
        <v>1278</v>
      </c>
      <c r="D3814" s="9"/>
      <c r="E3814" s="9">
        <v>124</v>
      </c>
      <c r="F3814" s="10" t="s">
        <v>1066</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1.5" hidden="1" x14ac:dyDescent="0.25">
      <c r="A3815" s="12">
        <v>3798</v>
      </c>
      <c r="B3815" s="10" t="s">
        <v>1015</v>
      </c>
      <c r="C3815" s="11" t="s">
        <v>1278</v>
      </c>
      <c r="D3815" s="9"/>
      <c r="E3815" s="9">
        <v>124</v>
      </c>
      <c r="F3815" s="10" t="s">
        <v>1066</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1.5" hidden="1" x14ac:dyDescent="0.25">
      <c r="A3816" s="12">
        <v>3799</v>
      </c>
      <c r="B3816" s="10" t="s">
        <v>1015</v>
      </c>
      <c r="C3816" s="11" t="s">
        <v>1278</v>
      </c>
      <c r="D3816" s="9"/>
      <c r="E3816" s="9">
        <v>124</v>
      </c>
      <c r="F3816" s="10" t="s">
        <v>1066</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1.5" hidden="1" x14ac:dyDescent="0.25">
      <c r="A3817" s="12">
        <v>3800</v>
      </c>
      <c r="B3817" s="10" t="s">
        <v>1015</v>
      </c>
      <c r="C3817" s="11" t="s">
        <v>1278</v>
      </c>
      <c r="D3817" s="9"/>
      <c r="E3817" s="9">
        <v>124</v>
      </c>
      <c r="F3817" s="10" t="s">
        <v>1066</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1.5" hidden="1" x14ac:dyDescent="0.25">
      <c r="A3818" s="12">
        <v>3801</v>
      </c>
      <c r="B3818" s="10" t="s">
        <v>1015</v>
      </c>
      <c r="C3818" s="11" t="s">
        <v>1278</v>
      </c>
      <c r="D3818" s="9"/>
      <c r="E3818" s="9">
        <v>124</v>
      </c>
      <c r="F3818" s="10" t="s">
        <v>1066</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1.5" hidden="1" x14ac:dyDescent="0.25">
      <c r="A3819" s="12">
        <v>3802</v>
      </c>
      <c r="B3819" s="10" t="s">
        <v>1015</v>
      </c>
      <c r="C3819" s="11" t="s">
        <v>1278</v>
      </c>
      <c r="D3819" s="9"/>
      <c r="E3819" s="9">
        <v>124</v>
      </c>
      <c r="F3819" s="10" t="s">
        <v>1066</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1.5" hidden="1" x14ac:dyDescent="0.25">
      <c r="A3820" s="12">
        <v>3803</v>
      </c>
      <c r="B3820" s="10" t="s">
        <v>1015</v>
      </c>
      <c r="C3820" s="11" t="s">
        <v>1278</v>
      </c>
      <c r="D3820" s="9"/>
      <c r="E3820" s="9">
        <v>124</v>
      </c>
      <c r="F3820" s="10" t="s">
        <v>1066</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1.5" hidden="1" x14ac:dyDescent="0.25">
      <c r="A3821" s="12">
        <v>3804</v>
      </c>
      <c r="B3821" s="10" t="s">
        <v>1015</v>
      </c>
      <c r="C3821" s="11" t="s">
        <v>1278</v>
      </c>
      <c r="D3821" s="9"/>
      <c r="E3821" s="9">
        <v>124</v>
      </c>
      <c r="F3821" s="10" t="s">
        <v>1066</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1.5" hidden="1" x14ac:dyDescent="0.25">
      <c r="A3822" s="12">
        <v>3805</v>
      </c>
      <c r="B3822" s="10" t="s">
        <v>1015</v>
      </c>
      <c r="C3822" s="11" t="s">
        <v>1278</v>
      </c>
      <c r="D3822" s="9"/>
      <c r="E3822" s="9">
        <v>124</v>
      </c>
      <c r="F3822" s="10" t="s">
        <v>1066</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1.5" hidden="1" x14ac:dyDescent="0.25">
      <c r="A3823" s="12">
        <v>3806</v>
      </c>
      <c r="B3823" s="10" t="s">
        <v>1015</v>
      </c>
      <c r="C3823" s="11" t="s">
        <v>1278</v>
      </c>
      <c r="D3823" s="9"/>
      <c r="E3823" s="9">
        <v>124</v>
      </c>
      <c r="F3823" s="10" t="s">
        <v>1066</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1.5" hidden="1" x14ac:dyDescent="0.25">
      <c r="A3824" s="12">
        <v>3807</v>
      </c>
      <c r="B3824" s="10" t="s">
        <v>1015</v>
      </c>
      <c r="C3824" s="11" t="s">
        <v>1278</v>
      </c>
      <c r="D3824" s="9"/>
      <c r="E3824" s="9">
        <v>124</v>
      </c>
      <c r="F3824" s="10" t="s">
        <v>1066</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1.5" hidden="1" x14ac:dyDescent="0.25">
      <c r="A3825" s="12">
        <v>3808</v>
      </c>
      <c r="B3825" s="10" t="s">
        <v>1015</v>
      </c>
      <c r="C3825" s="11" t="s">
        <v>1278</v>
      </c>
      <c r="D3825" s="9"/>
      <c r="E3825" s="9">
        <v>124</v>
      </c>
      <c r="F3825" s="10" t="s">
        <v>1066</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1.5" hidden="1" x14ac:dyDescent="0.25">
      <c r="A3826" s="12">
        <v>3809</v>
      </c>
      <c r="B3826" s="10" t="s">
        <v>1015</v>
      </c>
      <c r="C3826" s="11" t="s">
        <v>1278</v>
      </c>
      <c r="D3826" s="9"/>
      <c r="E3826" s="9">
        <v>124</v>
      </c>
      <c r="F3826" s="10" t="s">
        <v>1066</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1.5" hidden="1" x14ac:dyDescent="0.25">
      <c r="A3827" s="12">
        <v>3810</v>
      </c>
      <c r="B3827" s="10" t="s">
        <v>1015</v>
      </c>
      <c r="C3827" s="11" t="s">
        <v>1278</v>
      </c>
      <c r="D3827" s="9"/>
      <c r="E3827" s="9">
        <v>124</v>
      </c>
      <c r="F3827" s="10" t="s">
        <v>1066</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1.5" hidden="1" x14ac:dyDescent="0.25">
      <c r="A3828" s="12">
        <v>3811</v>
      </c>
      <c r="B3828" s="10" t="s">
        <v>1015</v>
      </c>
      <c r="C3828" s="11" t="s">
        <v>1279</v>
      </c>
      <c r="D3828" s="9">
        <v>29</v>
      </c>
      <c r="E3828" s="9">
        <v>840</v>
      </c>
      <c r="F3828" s="10" t="s">
        <v>1066</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1.5" hidden="1" x14ac:dyDescent="0.25">
      <c r="A3829" s="12">
        <v>3812</v>
      </c>
      <c r="B3829" s="10" t="s">
        <v>1015</v>
      </c>
      <c r="C3829" s="11" t="s">
        <v>1279</v>
      </c>
      <c r="D3829" s="9">
        <v>29</v>
      </c>
      <c r="E3829" s="9">
        <v>840</v>
      </c>
      <c r="F3829" s="10" t="s">
        <v>1066</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1.5" hidden="1" x14ac:dyDescent="0.25">
      <c r="A3830" s="12">
        <v>3813</v>
      </c>
      <c r="B3830" s="10" t="s">
        <v>1015</v>
      </c>
      <c r="C3830" s="11" t="s">
        <v>1279</v>
      </c>
      <c r="D3830" s="9">
        <v>29</v>
      </c>
      <c r="E3830" s="9">
        <v>840</v>
      </c>
      <c r="F3830" s="10" t="s">
        <v>1066</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1.5" hidden="1" x14ac:dyDescent="0.25">
      <c r="A3831" s="12">
        <v>3814</v>
      </c>
      <c r="B3831" s="10" t="s">
        <v>1015</v>
      </c>
      <c r="C3831" s="11" t="s">
        <v>1279</v>
      </c>
      <c r="D3831" s="9">
        <v>29</v>
      </c>
      <c r="E3831" s="9">
        <v>840</v>
      </c>
      <c r="F3831" s="10" t="s">
        <v>1066</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1.5" hidden="1" x14ac:dyDescent="0.25">
      <c r="A3832" s="12">
        <v>3815</v>
      </c>
      <c r="B3832" s="10" t="s">
        <v>1015</v>
      </c>
      <c r="C3832" s="11" t="s">
        <v>1279</v>
      </c>
      <c r="D3832" s="9">
        <v>29</v>
      </c>
      <c r="E3832" s="9">
        <v>840</v>
      </c>
      <c r="F3832" s="10" t="s">
        <v>1066</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1.5" hidden="1" x14ac:dyDescent="0.25">
      <c r="A3833" s="12">
        <v>3816</v>
      </c>
      <c r="B3833" s="10" t="s">
        <v>1015</v>
      </c>
      <c r="C3833" s="11" t="s">
        <v>1279</v>
      </c>
      <c r="D3833" s="9">
        <v>29</v>
      </c>
      <c r="E3833" s="9">
        <v>840</v>
      </c>
      <c r="F3833" s="10" t="s">
        <v>1066</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1.5" hidden="1" x14ac:dyDescent="0.25">
      <c r="A3834" s="12">
        <v>3817</v>
      </c>
      <c r="B3834" s="10" t="s">
        <v>1015</v>
      </c>
      <c r="C3834" s="11" t="s">
        <v>1279</v>
      </c>
      <c r="D3834" s="9">
        <v>29</v>
      </c>
      <c r="E3834" s="9">
        <v>840</v>
      </c>
      <c r="F3834" s="10" t="s">
        <v>1066</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1.5" hidden="1" x14ac:dyDescent="0.25">
      <c r="A3835" s="12">
        <v>3818</v>
      </c>
      <c r="B3835" s="10" t="s">
        <v>1015</v>
      </c>
      <c r="C3835" s="11" t="s">
        <v>1279</v>
      </c>
      <c r="D3835" s="9">
        <v>29</v>
      </c>
      <c r="E3835" s="9">
        <v>840</v>
      </c>
      <c r="F3835" s="10" t="s">
        <v>1066</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1.5" hidden="1" x14ac:dyDescent="0.25">
      <c r="A3836" s="12">
        <v>3819</v>
      </c>
      <c r="B3836" s="10" t="s">
        <v>1015</v>
      </c>
      <c r="C3836" s="11" t="s">
        <v>1279</v>
      </c>
      <c r="D3836" s="9">
        <v>29</v>
      </c>
      <c r="E3836" s="9">
        <v>840</v>
      </c>
      <c r="F3836" s="10" t="s">
        <v>1066</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1.5" hidden="1" x14ac:dyDescent="0.25">
      <c r="A3837" s="12">
        <v>3820</v>
      </c>
      <c r="B3837" s="10" t="s">
        <v>1015</v>
      </c>
      <c r="C3837" s="11" t="s">
        <v>1279</v>
      </c>
      <c r="D3837" s="9">
        <v>29</v>
      </c>
      <c r="E3837" s="9">
        <v>840</v>
      </c>
      <c r="F3837" s="10" t="s">
        <v>1066</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1.5" hidden="1" x14ac:dyDescent="0.25">
      <c r="A3838" s="12">
        <v>3821</v>
      </c>
      <c r="B3838" s="10" t="s">
        <v>1015</v>
      </c>
      <c r="C3838" s="11" t="s">
        <v>1279</v>
      </c>
      <c r="D3838" s="9">
        <v>29</v>
      </c>
      <c r="E3838" s="9">
        <v>840</v>
      </c>
      <c r="F3838" s="10" t="s">
        <v>1066</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1.5" hidden="1" x14ac:dyDescent="0.25">
      <c r="A3839" s="12">
        <v>3822</v>
      </c>
      <c r="B3839" s="10" t="s">
        <v>1015</v>
      </c>
      <c r="C3839" s="11" t="s">
        <v>1279</v>
      </c>
      <c r="D3839" s="9">
        <v>29</v>
      </c>
      <c r="E3839" s="9">
        <v>840</v>
      </c>
      <c r="F3839" s="10" t="s">
        <v>1066</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1.5" hidden="1" x14ac:dyDescent="0.25">
      <c r="A3840" s="12">
        <v>3823</v>
      </c>
      <c r="B3840" s="10" t="s">
        <v>1015</v>
      </c>
      <c r="C3840" s="11" t="s">
        <v>1279</v>
      </c>
      <c r="D3840" s="9">
        <v>29</v>
      </c>
      <c r="E3840" s="9">
        <v>840</v>
      </c>
      <c r="F3840" s="10" t="s">
        <v>1066</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1.5" hidden="1" x14ac:dyDescent="0.25">
      <c r="A3841" s="12">
        <v>3824</v>
      </c>
      <c r="B3841" s="10" t="s">
        <v>1015</v>
      </c>
      <c r="C3841" s="11" t="s">
        <v>1279</v>
      </c>
      <c r="D3841" s="9">
        <v>29</v>
      </c>
      <c r="E3841" s="9">
        <v>840</v>
      </c>
      <c r="F3841" s="10" t="s">
        <v>1066</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1.5" hidden="1" x14ac:dyDescent="0.25">
      <c r="A3842" s="12">
        <v>3825</v>
      </c>
      <c r="B3842" s="10" t="s">
        <v>1015</v>
      </c>
      <c r="C3842" s="11" t="s">
        <v>1279</v>
      </c>
      <c r="D3842" s="9">
        <v>29</v>
      </c>
      <c r="E3842" s="9">
        <v>840</v>
      </c>
      <c r="F3842" s="10" t="s">
        <v>1066</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4.5" x14ac:dyDescent="0.35"/>
  <cols>
    <col min="1" max="1" width="44.1796875" bestFit="1" customWidth="1"/>
    <col min="2" max="2" width="25.54296875" bestFit="1" customWidth="1"/>
    <col min="3" max="3" width="38.26953125" bestFit="1" customWidth="1"/>
    <col min="4" max="4" width="12.7265625" bestFit="1" customWidth="1"/>
    <col min="5" max="8" width="5" bestFit="1" customWidth="1"/>
    <col min="9" max="9" width="11" customWidth="1"/>
    <col min="10" max="54" width="5" bestFit="1" customWidth="1"/>
    <col min="55" max="66" width="8.542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1352</v>
      </c>
      <c r="D5" t="s">
        <v>1353</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35">
      <c r="A6" t="s">
        <v>1354</v>
      </c>
      <c r="B6" t="s">
        <v>1355</v>
      </c>
      <c r="C6" t="s">
        <v>1352</v>
      </c>
      <c r="D6" t="s">
        <v>1353</v>
      </c>
    </row>
    <row r="7" spans="1:65" x14ac:dyDescent="0.35">
      <c r="A7" t="s">
        <v>1139</v>
      </c>
      <c r="B7" t="s">
        <v>1356</v>
      </c>
      <c r="C7" t="s">
        <v>1352</v>
      </c>
      <c r="D7" t="s">
        <v>1353</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35">
      <c r="A8" t="s">
        <v>1357</v>
      </c>
      <c r="B8" t="s">
        <v>1358</v>
      </c>
      <c r="C8" t="s">
        <v>1352</v>
      </c>
      <c r="D8" t="s">
        <v>1353</v>
      </c>
    </row>
    <row r="9" spans="1:65" x14ac:dyDescent="0.35">
      <c r="A9" t="s">
        <v>1078</v>
      </c>
      <c r="B9" t="s">
        <v>1359</v>
      </c>
      <c r="C9" t="s">
        <v>1352</v>
      </c>
      <c r="D9" t="s">
        <v>1353</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35">
      <c r="A10" t="s">
        <v>1257</v>
      </c>
      <c r="B10" t="s">
        <v>1360</v>
      </c>
      <c r="C10" t="s">
        <v>1352</v>
      </c>
      <c r="D10" t="s">
        <v>1353</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35">
      <c r="A11" t="s">
        <v>1361</v>
      </c>
      <c r="B11" t="s">
        <v>1362</v>
      </c>
      <c r="C11" t="s">
        <v>1352</v>
      </c>
      <c r="D11" t="s">
        <v>1353</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35">
      <c r="A12" t="s">
        <v>1363</v>
      </c>
      <c r="B12" t="s">
        <v>1364</v>
      </c>
      <c r="C12" t="s">
        <v>1352</v>
      </c>
      <c r="D12" t="s">
        <v>1353</v>
      </c>
    </row>
    <row r="13" spans="1:65" x14ac:dyDescent="0.35">
      <c r="A13" t="s">
        <v>1129</v>
      </c>
      <c r="B13" t="s">
        <v>1365</v>
      </c>
      <c r="C13" t="s">
        <v>1352</v>
      </c>
      <c r="D13" t="s">
        <v>1353</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35">
      <c r="A14" t="s">
        <v>1199</v>
      </c>
      <c r="B14" t="s">
        <v>1366</v>
      </c>
      <c r="C14" t="s">
        <v>1352</v>
      </c>
      <c r="D14" t="s">
        <v>1353</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35">
      <c r="A15" t="s">
        <v>1113</v>
      </c>
      <c r="B15" t="s">
        <v>1367</v>
      </c>
      <c r="C15" t="s">
        <v>1352</v>
      </c>
      <c r="D15" t="s">
        <v>1353</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35">
      <c r="A16" t="s">
        <v>1368</v>
      </c>
      <c r="B16" t="s">
        <v>1369</v>
      </c>
      <c r="C16" t="s">
        <v>1352</v>
      </c>
      <c r="D16" t="s">
        <v>1353</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35">
      <c r="A17" t="s">
        <v>1172</v>
      </c>
      <c r="B17" t="s">
        <v>1370</v>
      </c>
      <c r="C17" t="s">
        <v>1352</v>
      </c>
      <c r="D17" t="s">
        <v>1353</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35">
      <c r="A18" t="s">
        <v>1213</v>
      </c>
      <c r="B18" t="s">
        <v>1371</v>
      </c>
      <c r="C18" t="s">
        <v>1352</v>
      </c>
      <c r="D18" t="s">
        <v>1353</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35">
      <c r="A19" t="s">
        <v>1270</v>
      </c>
      <c r="B19" t="s">
        <v>1372</v>
      </c>
      <c r="C19" t="s">
        <v>1352</v>
      </c>
      <c r="D19" t="s">
        <v>1353</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35">
      <c r="A20" t="s">
        <v>1114</v>
      </c>
      <c r="B20" t="s">
        <v>1373</v>
      </c>
      <c r="C20" t="s">
        <v>1352</v>
      </c>
      <c r="D20" t="s">
        <v>1353</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35">
      <c r="A21" t="s">
        <v>582</v>
      </c>
      <c r="B21" t="s">
        <v>1374</v>
      </c>
      <c r="C21" t="s">
        <v>1352</v>
      </c>
      <c r="D21" t="s">
        <v>1353</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35">
      <c r="A22" t="s">
        <v>1271</v>
      </c>
      <c r="B22" t="s">
        <v>1375</v>
      </c>
      <c r="C22" t="s">
        <v>1352</v>
      </c>
      <c r="D22" t="s">
        <v>1353</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35">
      <c r="A23" t="s">
        <v>1088</v>
      </c>
      <c r="B23" t="s">
        <v>1376</v>
      </c>
      <c r="C23" t="s">
        <v>1352</v>
      </c>
      <c r="D23" t="s">
        <v>1353</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35">
      <c r="A24" t="s">
        <v>1089</v>
      </c>
      <c r="B24" t="s">
        <v>1377</v>
      </c>
      <c r="C24" t="s">
        <v>1352</v>
      </c>
      <c r="D24" t="s">
        <v>1353</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35">
      <c r="A25" t="s">
        <v>1140</v>
      </c>
      <c r="B25" t="s">
        <v>1378</v>
      </c>
      <c r="C25" t="s">
        <v>1352</v>
      </c>
      <c r="D25" t="s">
        <v>1353</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35">
      <c r="A26" t="s">
        <v>1235</v>
      </c>
      <c r="B26" t="s">
        <v>1379</v>
      </c>
      <c r="C26" t="s">
        <v>1352</v>
      </c>
      <c r="D26" t="s">
        <v>1353</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35">
      <c r="A27" t="s">
        <v>1115</v>
      </c>
      <c r="B27" t="s">
        <v>1380</v>
      </c>
      <c r="C27" t="s">
        <v>1352</v>
      </c>
      <c r="D27" t="s">
        <v>1353</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35">
      <c r="A28" t="s">
        <v>1381</v>
      </c>
      <c r="B28" t="s">
        <v>1382</v>
      </c>
      <c r="C28" t="s">
        <v>1352</v>
      </c>
      <c r="D28" t="s">
        <v>1353</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35">
      <c r="A29" t="s">
        <v>1258</v>
      </c>
      <c r="B29" t="s">
        <v>1383</v>
      </c>
      <c r="C29" t="s">
        <v>1352</v>
      </c>
      <c r="D29" t="s">
        <v>1353</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35">
      <c r="A30" t="s">
        <v>1234</v>
      </c>
      <c r="B30" t="s">
        <v>1384</v>
      </c>
      <c r="C30" t="s">
        <v>1352</v>
      </c>
      <c r="D30" t="s">
        <v>1353</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35">
      <c r="A31" t="s">
        <v>1190</v>
      </c>
      <c r="B31" t="s">
        <v>1385</v>
      </c>
      <c r="C31" t="s">
        <v>1352</v>
      </c>
      <c r="D31" t="s">
        <v>1353</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35">
      <c r="A32" t="s">
        <v>1386</v>
      </c>
      <c r="B32" t="s">
        <v>1387</v>
      </c>
      <c r="C32" t="s">
        <v>1352</v>
      </c>
      <c r="D32" t="s">
        <v>1353</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35">
      <c r="A33" t="s">
        <v>1388</v>
      </c>
      <c r="B33" t="s">
        <v>1389</v>
      </c>
      <c r="C33" t="s">
        <v>1352</v>
      </c>
      <c r="D33" t="s">
        <v>1353</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35">
      <c r="A34" t="s">
        <v>1201</v>
      </c>
      <c r="B34" t="s">
        <v>1390</v>
      </c>
      <c r="C34" t="s">
        <v>1352</v>
      </c>
      <c r="D34" t="s">
        <v>1353</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35">
      <c r="A35" t="s">
        <v>1175</v>
      </c>
      <c r="B35" t="s">
        <v>1391</v>
      </c>
      <c r="C35" t="s">
        <v>1352</v>
      </c>
      <c r="D35" t="s">
        <v>1353</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35">
      <c r="A36" t="s">
        <v>1159</v>
      </c>
      <c r="B36" t="s">
        <v>1392</v>
      </c>
      <c r="C36" t="s">
        <v>1352</v>
      </c>
      <c r="D36" t="s">
        <v>1353</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35">
      <c r="A37" t="s">
        <v>1141</v>
      </c>
      <c r="B37" t="s">
        <v>1393</v>
      </c>
      <c r="C37" t="s">
        <v>1352</v>
      </c>
      <c r="D37" t="s">
        <v>1353</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35">
      <c r="A38" t="s">
        <v>580</v>
      </c>
      <c r="B38" t="s">
        <v>1394</v>
      </c>
      <c r="C38" t="s">
        <v>1352</v>
      </c>
      <c r="D38" t="s">
        <v>1353</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35">
      <c r="A39" t="s">
        <v>584</v>
      </c>
      <c r="B39" t="s">
        <v>1395</v>
      </c>
      <c r="C39" t="s">
        <v>1352</v>
      </c>
      <c r="D39" t="s">
        <v>1353</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35">
      <c r="A40" t="s">
        <v>1278</v>
      </c>
      <c r="B40" t="s">
        <v>1396</v>
      </c>
      <c r="C40" t="s">
        <v>1352</v>
      </c>
      <c r="D40" t="s">
        <v>1353</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35">
      <c r="A41" t="s">
        <v>1397</v>
      </c>
      <c r="B41" t="s">
        <v>1398</v>
      </c>
      <c r="C41" t="s">
        <v>1352</v>
      </c>
      <c r="D41" t="s">
        <v>1353</v>
      </c>
    </row>
    <row r="42" spans="1:64" x14ac:dyDescent="0.35">
      <c r="A42" t="s">
        <v>1276</v>
      </c>
      <c r="B42" t="s">
        <v>1399</v>
      </c>
      <c r="C42" t="s">
        <v>1352</v>
      </c>
      <c r="D42" t="s">
        <v>1353</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35">
      <c r="A43" t="s">
        <v>1245</v>
      </c>
      <c r="B43" t="s">
        <v>1400</v>
      </c>
      <c r="C43" t="s">
        <v>1352</v>
      </c>
      <c r="D43" t="s">
        <v>1353</v>
      </c>
    </row>
    <row r="44" spans="1:64" x14ac:dyDescent="0.35">
      <c r="A44" t="s">
        <v>1202</v>
      </c>
      <c r="B44" t="s">
        <v>1401</v>
      </c>
      <c r="C44" t="s">
        <v>1352</v>
      </c>
      <c r="D44" t="s">
        <v>1353</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35">
      <c r="A45" t="s">
        <v>1150</v>
      </c>
      <c r="B45" t="s">
        <v>1402</v>
      </c>
      <c r="C45" t="s">
        <v>1352</v>
      </c>
      <c r="D45" t="s">
        <v>1353</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35">
      <c r="A46" t="s">
        <v>1403</v>
      </c>
      <c r="B46" t="s">
        <v>1404</v>
      </c>
      <c r="C46" t="s">
        <v>1352</v>
      </c>
      <c r="D46" t="s">
        <v>1353</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35">
      <c r="A47" t="s">
        <v>1079</v>
      </c>
      <c r="B47" t="s">
        <v>1405</v>
      </c>
      <c r="C47" t="s">
        <v>1352</v>
      </c>
      <c r="D47" t="s">
        <v>1353</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35">
      <c r="A48" t="s">
        <v>1406</v>
      </c>
      <c r="B48" t="s">
        <v>1407</v>
      </c>
      <c r="C48" t="s">
        <v>1352</v>
      </c>
      <c r="D48" t="s">
        <v>1353</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35">
      <c r="A49" t="s">
        <v>1408</v>
      </c>
      <c r="B49" t="s">
        <v>1409</v>
      </c>
      <c r="C49" t="s">
        <v>1352</v>
      </c>
      <c r="D49" t="s">
        <v>1353</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35">
      <c r="A50" t="s">
        <v>1203</v>
      </c>
      <c r="B50" t="s">
        <v>1410</v>
      </c>
      <c r="C50" t="s">
        <v>1352</v>
      </c>
      <c r="D50" t="s">
        <v>1353</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35">
      <c r="A51" t="s">
        <v>1067</v>
      </c>
      <c r="B51" t="s">
        <v>1411</v>
      </c>
      <c r="C51" t="s">
        <v>1352</v>
      </c>
      <c r="D51" t="s">
        <v>1353</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35">
      <c r="A52" t="s">
        <v>1090</v>
      </c>
      <c r="B52" t="s">
        <v>1412</v>
      </c>
      <c r="C52" t="s">
        <v>1352</v>
      </c>
      <c r="D52" t="s">
        <v>1353</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35">
      <c r="A53" t="s">
        <v>1191</v>
      </c>
      <c r="B53" t="s">
        <v>1413</v>
      </c>
      <c r="C53" t="s">
        <v>1352</v>
      </c>
      <c r="D53" t="s">
        <v>1353</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35">
      <c r="A54" t="s">
        <v>1414</v>
      </c>
      <c r="B54" t="s">
        <v>1415</v>
      </c>
      <c r="C54" t="s">
        <v>1352</v>
      </c>
      <c r="D54" t="s">
        <v>1353</v>
      </c>
    </row>
    <row r="55" spans="1:64" x14ac:dyDescent="0.35">
      <c r="A55" t="s">
        <v>1176</v>
      </c>
      <c r="B55" t="s">
        <v>1416</v>
      </c>
      <c r="C55" t="s">
        <v>1352</v>
      </c>
      <c r="D55" t="s">
        <v>1353</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35">
      <c r="A56" t="s">
        <v>1417</v>
      </c>
      <c r="B56" t="s">
        <v>1418</v>
      </c>
      <c r="C56" t="s">
        <v>1352</v>
      </c>
      <c r="D56" t="s">
        <v>1353</v>
      </c>
      <c r="BC56">
        <v>3.9</v>
      </c>
      <c r="BD56">
        <v>0.76</v>
      </c>
      <c r="BE56">
        <v>0.74</v>
      </c>
      <c r="BF56">
        <v>1.5</v>
      </c>
      <c r="BG56">
        <v>3.6</v>
      </c>
      <c r="BH56">
        <v>5.8</v>
      </c>
      <c r="BI56">
        <v>2.9</v>
      </c>
      <c r="BJ56">
        <v>6.4</v>
      </c>
      <c r="BK56">
        <v>6.4</v>
      </c>
      <c r="BL56">
        <v>7.2</v>
      </c>
    </row>
    <row r="57" spans="1:64" x14ac:dyDescent="0.35">
      <c r="A57" t="s">
        <v>1419</v>
      </c>
      <c r="B57" t="s">
        <v>1420</v>
      </c>
      <c r="C57" t="s">
        <v>1352</v>
      </c>
      <c r="D57" t="s">
        <v>1353</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35">
      <c r="A58" t="s">
        <v>1116</v>
      </c>
      <c r="B58" t="s">
        <v>1421</v>
      </c>
      <c r="C58" t="s">
        <v>1352</v>
      </c>
      <c r="D58" t="s">
        <v>1353</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35">
      <c r="A59" t="s">
        <v>1422</v>
      </c>
      <c r="B59" t="s">
        <v>1423</v>
      </c>
      <c r="C59" t="s">
        <v>1352</v>
      </c>
      <c r="D59" t="s">
        <v>1353</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35">
      <c r="A60" t="s">
        <v>1273</v>
      </c>
      <c r="B60" t="s">
        <v>1424</v>
      </c>
      <c r="C60" t="s">
        <v>1352</v>
      </c>
      <c r="D60" t="s">
        <v>1353</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35">
      <c r="A61" t="s">
        <v>1068</v>
      </c>
      <c r="B61" t="s">
        <v>1425</v>
      </c>
      <c r="C61" t="s">
        <v>1352</v>
      </c>
      <c r="D61" t="s">
        <v>1353</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35">
      <c r="A62" t="s">
        <v>1426</v>
      </c>
      <c r="B62" t="s">
        <v>1427</v>
      </c>
      <c r="C62" t="s">
        <v>1352</v>
      </c>
      <c r="D62" t="s">
        <v>1353</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35">
      <c r="A63" t="s">
        <v>1246</v>
      </c>
      <c r="B63" t="s">
        <v>1428</v>
      </c>
      <c r="C63" t="s">
        <v>1352</v>
      </c>
      <c r="D63" t="s">
        <v>1353</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35">
      <c r="A64" t="s">
        <v>1178</v>
      </c>
      <c r="B64" t="s">
        <v>1429</v>
      </c>
      <c r="C64" t="s">
        <v>1352</v>
      </c>
      <c r="D64" t="s">
        <v>1353</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35">
      <c r="A65" t="s">
        <v>1105</v>
      </c>
      <c r="B65" t="s">
        <v>1430</v>
      </c>
      <c r="C65" t="s">
        <v>1352</v>
      </c>
      <c r="D65" t="s">
        <v>1353</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35">
      <c r="A66" t="s">
        <v>1431</v>
      </c>
      <c r="B66" t="s">
        <v>1432</v>
      </c>
      <c r="C66" t="s">
        <v>1352</v>
      </c>
      <c r="D66" t="s">
        <v>1353</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35">
      <c r="A67" t="s">
        <v>1433</v>
      </c>
      <c r="B67" t="s">
        <v>1434</v>
      </c>
      <c r="C67" t="s">
        <v>1352</v>
      </c>
      <c r="D67" t="s">
        <v>1353</v>
      </c>
    </row>
    <row r="68" spans="1:64" x14ac:dyDescent="0.35">
      <c r="A68" t="s">
        <v>1435</v>
      </c>
      <c r="B68" t="s">
        <v>1436</v>
      </c>
      <c r="C68" t="s">
        <v>1352</v>
      </c>
      <c r="D68" t="s">
        <v>1353</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35">
      <c r="A69" t="s">
        <v>1437</v>
      </c>
      <c r="B69" t="s">
        <v>1438</v>
      </c>
      <c r="C69" t="s">
        <v>1352</v>
      </c>
      <c r="D69" t="s">
        <v>1353</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35">
      <c r="A70" t="s">
        <v>1439</v>
      </c>
      <c r="B70" t="s">
        <v>1440</v>
      </c>
      <c r="C70" t="s">
        <v>1352</v>
      </c>
      <c r="D70" t="s">
        <v>1353</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35">
      <c r="A71" t="s">
        <v>1204</v>
      </c>
      <c r="B71" t="s">
        <v>1441</v>
      </c>
      <c r="C71" t="s">
        <v>1352</v>
      </c>
      <c r="D71" t="s">
        <v>1353</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35">
      <c r="A72" t="s">
        <v>1442</v>
      </c>
      <c r="B72" t="s">
        <v>1443</v>
      </c>
      <c r="C72" t="s">
        <v>1352</v>
      </c>
      <c r="D72" t="s">
        <v>1353</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35">
      <c r="A73" t="s">
        <v>1444</v>
      </c>
      <c r="B73" t="s">
        <v>1445</v>
      </c>
      <c r="C73" t="s">
        <v>1352</v>
      </c>
      <c r="D73" t="s">
        <v>1353</v>
      </c>
    </row>
    <row r="74" spans="1:64" x14ac:dyDescent="0.35">
      <c r="A74" t="s">
        <v>592</v>
      </c>
      <c r="B74" t="s">
        <v>1446</v>
      </c>
      <c r="C74" t="s">
        <v>1352</v>
      </c>
      <c r="D74" t="s">
        <v>1353</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35">
      <c r="A75" t="s">
        <v>1268</v>
      </c>
      <c r="B75" t="s">
        <v>1447</v>
      </c>
      <c r="C75" t="s">
        <v>1352</v>
      </c>
      <c r="D75" t="s">
        <v>1353</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35">
      <c r="A76" t="s">
        <v>1247</v>
      </c>
      <c r="B76" t="s">
        <v>1448</v>
      </c>
      <c r="C76" t="s">
        <v>1352</v>
      </c>
      <c r="D76" t="s">
        <v>1353</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35">
      <c r="A77" t="s">
        <v>594</v>
      </c>
      <c r="B77" t="s">
        <v>926</v>
      </c>
      <c r="C77" t="s">
        <v>1352</v>
      </c>
      <c r="D77" t="s">
        <v>1353</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35">
      <c r="A78" t="s">
        <v>1449</v>
      </c>
      <c r="B78" t="s">
        <v>1450</v>
      </c>
      <c r="C78" t="s">
        <v>1352</v>
      </c>
      <c r="D78" t="s">
        <v>1353</v>
      </c>
    </row>
    <row r="79" spans="1:64" x14ac:dyDescent="0.35">
      <c r="A79" t="s">
        <v>1451</v>
      </c>
      <c r="B79" t="s">
        <v>1452</v>
      </c>
      <c r="C79" t="s">
        <v>1352</v>
      </c>
      <c r="D79" t="s">
        <v>1353</v>
      </c>
    </row>
    <row r="80" spans="1:64" x14ac:dyDescent="0.35">
      <c r="A80" t="s">
        <v>1248</v>
      </c>
      <c r="B80" t="s">
        <v>1453</v>
      </c>
      <c r="C80" t="s">
        <v>1352</v>
      </c>
      <c r="D80" t="s">
        <v>1353</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35">
      <c r="A81" t="s">
        <v>1217</v>
      </c>
      <c r="B81" t="s">
        <v>1454</v>
      </c>
      <c r="C81" t="s">
        <v>1352</v>
      </c>
      <c r="D81" t="s">
        <v>1353</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35">
      <c r="A82" t="s">
        <v>1272</v>
      </c>
      <c r="B82" t="s">
        <v>1455</v>
      </c>
      <c r="C82" t="s">
        <v>1352</v>
      </c>
      <c r="D82" t="s">
        <v>1353</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35">
      <c r="A83" t="s">
        <v>1456</v>
      </c>
      <c r="B83" t="s">
        <v>1457</v>
      </c>
      <c r="C83" t="s">
        <v>1352</v>
      </c>
      <c r="D83" t="s">
        <v>1353</v>
      </c>
    </row>
    <row r="84" spans="1:64" x14ac:dyDescent="0.35">
      <c r="A84" t="s">
        <v>1458</v>
      </c>
      <c r="B84" t="s">
        <v>1459</v>
      </c>
      <c r="C84" t="s">
        <v>1352</v>
      </c>
      <c r="D84" t="s">
        <v>1353</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35">
      <c r="A85" t="s">
        <v>1083</v>
      </c>
      <c r="B85" t="s">
        <v>1460</v>
      </c>
      <c r="C85" t="s">
        <v>1352</v>
      </c>
      <c r="D85" t="s">
        <v>1353</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35">
      <c r="A86" t="s">
        <v>1255</v>
      </c>
      <c r="B86" t="s">
        <v>1461</v>
      </c>
      <c r="C86" t="s">
        <v>1352</v>
      </c>
      <c r="D86" t="s">
        <v>1353</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35">
      <c r="A87" t="s">
        <v>1117</v>
      </c>
      <c r="B87" t="s">
        <v>1462</v>
      </c>
      <c r="C87" t="s">
        <v>1352</v>
      </c>
      <c r="D87" t="s">
        <v>1353</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35">
      <c r="A88" t="s">
        <v>1092</v>
      </c>
      <c r="B88" t="s">
        <v>1463</v>
      </c>
      <c r="C88" t="s">
        <v>1352</v>
      </c>
      <c r="D88" t="s">
        <v>1353</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35">
      <c r="A89" t="s">
        <v>1464</v>
      </c>
      <c r="B89" t="s">
        <v>1465</v>
      </c>
      <c r="C89" t="s">
        <v>1352</v>
      </c>
      <c r="D89" t="s">
        <v>1353</v>
      </c>
    </row>
    <row r="90" spans="1:64" x14ac:dyDescent="0.35">
      <c r="A90" t="s">
        <v>1093</v>
      </c>
      <c r="B90" t="s">
        <v>1466</v>
      </c>
      <c r="C90" t="s">
        <v>1352</v>
      </c>
      <c r="D90" t="s">
        <v>1353</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35">
      <c r="A91" t="s">
        <v>1467</v>
      </c>
      <c r="B91" t="s">
        <v>1468</v>
      </c>
      <c r="C91" t="s">
        <v>1352</v>
      </c>
      <c r="D91" t="s">
        <v>1353</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35">
      <c r="A92" t="s">
        <v>1094</v>
      </c>
      <c r="B92" t="s">
        <v>1469</v>
      </c>
      <c r="C92" t="s">
        <v>1352</v>
      </c>
      <c r="D92" t="s">
        <v>1353</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35">
      <c r="A93" t="s">
        <v>1082</v>
      </c>
      <c r="B93" t="s">
        <v>1470</v>
      </c>
      <c r="C93" t="s">
        <v>1352</v>
      </c>
      <c r="D93" t="s">
        <v>1353</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35">
      <c r="A94" t="s">
        <v>1260</v>
      </c>
      <c r="B94" t="s">
        <v>1471</v>
      </c>
      <c r="C94" t="s">
        <v>1352</v>
      </c>
      <c r="D94" t="s">
        <v>1353</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35">
      <c r="A95" t="s">
        <v>1179</v>
      </c>
      <c r="B95" t="s">
        <v>1472</v>
      </c>
      <c r="C95" t="s">
        <v>1352</v>
      </c>
      <c r="D95" t="s">
        <v>1353</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35">
      <c r="A96" t="s">
        <v>1473</v>
      </c>
      <c r="B96" t="s">
        <v>1474</v>
      </c>
      <c r="C96" t="s">
        <v>1352</v>
      </c>
      <c r="D96" t="s">
        <v>1353</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35">
      <c r="A97" t="s">
        <v>1193</v>
      </c>
      <c r="B97" t="s">
        <v>1475</v>
      </c>
      <c r="C97" t="s">
        <v>1352</v>
      </c>
      <c r="D97" t="s">
        <v>1353</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35">
      <c r="A98" t="s">
        <v>1223</v>
      </c>
      <c r="B98" t="s">
        <v>1476</v>
      </c>
      <c r="C98" t="s">
        <v>1352</v>
      </c>
      <c r="D98" t="s">
        <v>1353</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35">
      <c r="A99" t="s">
        <v>1206</v>
      </c>
      <c r="B99" t="s">
        <v>1477</v>
      </c>
      <c r="C99" t="s">
        <v>1352</v>
      </c>
      <c r="D99" t="s">
        <v>1353</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35">
      <c r="A100" t="s">
        <v>1478</v>
      </c>
      <c r="B100" t="s">
        <v>1479</v>
      </c>
      <c r="C100" t="s">
        <v>1352</v>
      </c>
      <c r="D100" t="s">
        <v>1353</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35">
      <c r="A101" t="s">
        <v>1480</v>
      </c>
      <c r="B101" t="s">
        <v>1481</v>
      </c>
      <c r="C101" t="s">
        <v>1352</v>
      </c>
      <c r="D101" t="s">
        <v>1353</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35">
      <c r="A102" t="s">
        <v>1194</v>
      </c>
      <c r="B102" t="s">
        <v>1482</v>
      </c>
      <c r="C102" t="s">
        <v>1352</v>
      </c>
      <c r="D102" t="s">
        <v>1353</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35">
      <c r="A103" t="s">
        <v>1483</v>
      </c>
      <c r="B103" t="s">
        <v>1484</v>
      </c>
      <c r="C103" t="s">
        <v>1352</v>
      </c>
      <c r="D103" t="s">
        <v>1353</v>
      </c>
    </row>
    <row r="104" spans="1:64" x14ac:dyDescent="0.35">
      <c r="A104" t="s">
        <v>1259</v>
      </c>
      <c r="B104" t="s">
        <v>1485</v>
      </c>
      <c r="C104" t="s">
        <v>1352</v>
      </c>
      <c r="D104" t="s">
        <v>1353</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35">
      <c r="A105" t="s">
        <v>1181</v>
      </c>
      <c r="B105" t="s">
        <v>1486</v>
      </c>
      <c r="C105" t="s">
        <v>1352</v>
      </c>
      <c r="D105" t="s">
        <v>1353</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35">
      <c r="A106" t="s">
        <v>1237</v>
      </c>
      <c r="B106" t="s">
        <v>1487</v>
      </c>
      <c r="C106" t="s">
        <v>1352</v>
      </c>
      <c r="D106" t="s">
        <v>1353</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35">
      <c r="A107" t="s">
        <v>1488</v>
      </c>
      <c r="B107" t="s">
        <v>1489</v>
      </c>
      <c r="C107" t="s">
        <v>1352</v>
      </c>
      <c r="D107" t="s">
        <v>1353</v>
      </c>
    </row>
    <row r="108" spans="1:64" x14ac:dyDescent="0.35">
      <c r="A108" t="s">
        <v>1490</v>
      </c>
      <c r="B108" t="s">
        <v>1491</v>
      </c>
      <c r="C108" t="s">
        <v>1352</v>
      </c>
      <c r="D108" t="s">
        <v>1353</v>
      </c>
    </row>
    <row r="109" spans="1:64" x14ac:dyDescent="0.35">
      <c r="A109" t="s">
        <v>1492</v>
      </c>
      <c r="B109" t="s">
        <v>1493</v>
      </c>
      <c r="C109" t="s">
        <v>1352</v>
      </c>
      <c r="D109" t="s">
        <v>1353</v>
      </c>
    </row>
    <row r="110" spans="1:64" x14ac:dyDescent="0.35">
      <c r="A110" t="s">
        <v>1494</v>
      </c>
      <c r="B110" t="s">
        <v>1495</v>
      </c>
      <c r="C110" t="s">
        <v>1352</v>
      </c>
      <c r="D110" t="s">
        <v>1353</v>
      </c>
    </row>
    <row r="111" spans="1:64" x14ac:dyDescent="0.35">
      <c r="A111" t="s">
        <v>1161</v>
      </c>
      <c r="B111" t="s">
        <v>1496</v>
      </c>
      <c r="C111" t="s">
        <v>1352</v>
      </c>
      <c r="D111" t="s">
        <v>1353</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35">
      <c r="A112" t="s">
        <v>1497</v>
      </c>
      <c r="B112" t="s">
        <v>1498</v>
      </c>
      <c r="C112" t="s">
        <v>1352</v>
      </c>
      <c r="D112" t="s">
        <v>1353</v>
      </c>
    </row>
    <row r="113" spans="1:64" x14ac:dyDescent="0.35">
      <c r="A113" t="s">
        <v>1499</v>
      </c>
      <c r="B113" t="s">
        <v>1500</v>
      </c>
      <c r="C113" t="s">
        <v>1352</v>
      </c>
      <c r="D113" t="s">
        <v>1353</v>
      </c>
    </row>
    <row r="114" spans="1:64" x14ac:dyDescent="0.35">
      <c r="A114" t="s">
        <v>1142</v>
      </c>
      <c r="B114" t="s">
        <v>1501</v>
      </c>
      <c r="C114" t="s">
        <v>1352</v>
      </c>
      <c r="D114" t="s">
        <v>1353</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35">
      <c r="A115" t="s">
        <v>1502</v>
      </c>
      <c r="B115" t="s">
        <v>1503</v>
      </c>
      <c r="C115" t="s">
        <v>1352</v>
      </c>
      <c r="D115" t="s">
        <v>1353</v>
      </c>
    </row>
    <row r="116" spans="1:64" x14ac:dyDescent="0.35">
      <c r="A116" t="s">
        <v>1250</v>
      </c>
      <c r="B116" t="s">
        <v>1504</v>
      </c>
      <c r="C116" t="s">
        <v>1352</v>
      </c>
      <c r="D116" t="s">
        <v>1353</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35">
      <c r="A117" t="s">
        <v>1505</v>
      </c>
      <c r="B117" t="s">
        <v>1506</v>
      </c>
      <c r="C117" t="s">
        <v>1352</v>
      </c>
      <c r="D117" t="s">
        <v>1353</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35">
      <c r="A118" t="s">
        <v>1118</v>
      </c>
      <c r="B118" t="s">
        <v>1507</v>
      </c>
      <c r="C118" t="s">
        <v>1352</v>
      </c>
      <c r="D118" t="s">
        <v>1353</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35">
      <c r="A119" t="s">
        <v>1249</v>
      </c>
      <c r="B119" t="s">
        <v>1508</v>
      </c>
      <c r="C119" t="s">
        <v>1352</v>
      </c>
      <c r="D119" t="s">
        <v>1353</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35">
      <c r="A120" t="s">
        <v>1119</v>
      </c>
      <c r="B120" t="s">
        <v>1509</v>
      </c>
      <c r="C120" t="s">
        <v>1352</v>
      </c>
      <c r="D120" t="s">
        <v>1353</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35">
      <c r="A121" t="s">
        <v>1261</v>
      </c>
      <c r="B121" t="s">
        <v>1510</v>
      </c>
      <c r="C121" t="s">
        <v>1352</v>
      </c>
      <c r="D121" t="s">
        <v>1353</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35">
      <c r="A122" t="s">
        <v>1182</v>
      </c>
      <c r="B122" t="s">
        <v>1511</v>
      </c>
      <c r="C122" t="s">
        <v>1352</v>
      </c>
      <c r="D122" t="s">
        <v>1353</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35">
      <c r="A123" t="s">
        <v>1120</v>
      </c>
      <c r="B123" t="s">
        <v>1512</v>
      </c>
      <c r="C123" t="s">
        <v>1352</v>
      </c>
      <c r="D123" t="s">
        <v>1353</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35">
      <c r="A124" t="s">
        <v>1155</v>
      </c>
      <c r="B124" t="s">
        <v>1513</v>
      </c>
      <c r="C124" t="s">
        <v>1352</v>
      </c>
      <c r="D124" t="s">
        <v>1353</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35">
      <c r="A125" t="s">
        <v>1133</v>
      </c>
      <c r="B125" t="s">
        <v>1514</v>
      </c>
      <c r="C125" t="s">
        <v>1352</v>
      </c>
      <c r="D125" t="s">
        <v>1353</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35">
      <c r="A126" t="s">
        <v>1069</v>
      </c>
      <c r="B126" t="s">
        <v>1515</v>
      </c>
      <c r="C126" t="s">
        <v>1352</v>
      </c>
      <c r="D126" t="s">
        <v>1353</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35">
      <c r="A127" t="s">
        <v>1516</v>
      </c>
      <c r="B127" t="s">
        <v>1517</v>
      </c>
      <c r="C127" t="s">
        <v>1352</v>
      </c>
      <c r="D127" t="s">
        <v>1353</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35">
      <c r="A128" t="s">
        <v>1160</v>
      </c>
      <c r="B128" t="s">
        <v>1518</v>
      </c>
      <c r="C128" t="s">
        <v>1352</v>
      </c>
      <c r="D128" t="s">
        <v>1353</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35">
      <c r="A129" t="s">
        <v>1224</v>
      </c>
      <c r="B129" t="s">
        <v>1519</v>
      </c>
      <c r="C129" t="s">
        <v>1352</v>
      </c>
      <c r="D129" t="s">
        <v>1353</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35">
      <c r="A130" t="s">
        <v>1520</v>
      </c>
      <c r="B130" t="s">
        <v>1521</v>
      </c>
      <c r="C130" t="s">
        <v>1352</v>
      </c>
      <c r="D130" t="s">
        <v>1353</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35">
      <c r="A131" t="s">
        <v>1522</v>
      </c>
      <c r="B131" t="s">
        <v>1523</v>
      </c>
      <c r="C131" t="s">
        <v>1352</v>
      </c>
      <c r="D131" t="s">
        <v>1353</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35">
      <c r="A132" t="s">
        <v>1121</v>
      </c>
      <c r="B132" t="s">
        <v>1524</v>
      </c>
      <c r="C132" t="s">
        <v>1352</v>
      </c>
      <c r="D132" t="s">
        <v>1353</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35">
      <c r="A133" t="s">
        <v>1525</v>
      </c>
      <c r="B133" t="s">
        <v>1526</v>
      </c>
      <c r="C133" t="s">
        <v>1352</v>
      </c>
      <c r="D133" t="s">
        <v>1353</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35">
      <c r="A134" t="s">
        <v>1527</v>
      </c>
      <c r="B134" t="s">
        <v>1528</v>
      </c>
      <c r="C134" t="s">
        <v>1352</v>
      </c>
      <c r="D134" t="s">
        <v>1353</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35">
      <c r="A135" t="s">
        <v>1122</v>
      </c>
      <c r="B135" t="s">
        <v>1529</v>
      </c>
      <c r="C135" t="s">
        <v>1352</v>
      </c>
      <c r="D135" t="s">
        <v>1353</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35">
      <c r="A136" t="s">
        <v>1095</v>
      </c>
      <c r="B136" t="s">
        <v>1530</v>
      </c>
      <c r="C136" t="s">
        <v>1352</v>
      </c>
      <c r="D136" t="s">
        <v>1353</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35">
      <c r="A137" t="s">
        <v>1107</v>
      </c>
      <c r="B137" t="s">
        <v>1531</v>
      </c>
      <c r="C137" t="s">
        <v>1352</v>
      </c>
      <c r="D137" t="s">
        <v>1353</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35">
      <c r="A138" t="s">
        <v>1532</v>
      </c>
      <c r="B138" t="s">
        <v>1533</v>
      </c>
      <c r="C138" t="s">
        <v>1352</v>
      </c>
      <c r="D138" t="s">
        <v>1353</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35">
      <c r="A139" t="s">
        <v>1534</v>
      </c>
      <c r="B139" t="s">
        <v>1535</v>
      </c>
      <c r="C139" t="s">
        <v>1352</v>
      </c>
      <c r="D139" t="s">
        <v>1353</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35">
      <c r="A140" t="s">
        <v>1536</v>
      </c>
      <c r="B140" t="s">
        <v>1537</v>
      </c>
      <c r="C140" t="s">
        <v>1352</v>
      </c>
      <c r="D140" t="s">
        <v>1353</v>
      </c>
    </row>
    <row r="141" spans="1:64" x14ac:dyDescent="0.35">
      <c r="A141" t="s">
        <v>1538</v>
      </c>
      <c r="B141" t="s">
        <v>1539</v>
      </c>
      <c r="C141" t="s">
        <v>1352</v>
      </c>
      <c r="D141" t="s">
        <v>1353</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35">
      <c r="A142" t="s">
        <v>1540</v>
      </c>
      <c r="B142" t="s">
        <v>1541</v>
      </c>
      <c r="C142" t="s">
        <v>1352</v>
      </c>
      <c r="D142" t="s">
        <v>1353</v>
      </c>
    </row>
    <row r="143" spans="1:64" x14ac:dyDescent="0.35">
      <c r="A143" t="s">
        <v>1147</v>
      </c>
      <c r="B143" t="s">
        <v>1542</v>
      </c>
      <c r="C143" t="s">
        <v>1352</v>
      </c>
      <c r="D143" t="s">
        <v>1353</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35">
      <c r="A144" t="s">
        <v>1543</v>
      </c>
      <c r="B144" t="s">
        <v>1544</v>
      </c>
      <c r="C144" t="s">
        <v>1352</v>
      </c>
      <c r="D144" t="s">
        <v>1353</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35">
      <c r="A145" t="s">
        <v>1545</v>
      </c>
      <c r="B145" t="s">
        <v>1546</v>
      </c>
      <c r="C145" t="s">
        <v>1352</v>
      </c>
      <c r="D145" t="s">
        <v>1353</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35">
      <c r="A146" t="s">
        <v>1086</v>
      </c>
      <c r="B146" t="s">
        <v>1547</v>
      </c>
      <c r="C146" t="s">
        <v>1352</v>
      </c>
      <c r="D146" t="s">
        <v>1353</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35">
      <c r="A147" t="s">
        <v>1548</v>
      </c>
      <c r="B147" t="s">
        <v>1549</v>
      </c>
      <c r="C147" t="s">
        <v>1352</v>
      </c>
      <c r="D147" t="s">
        <v>1353</v>
      </c>
    </row>
    <row r="148" spans="1:64" x14ac:dyDescent="0.35">
      <c r="A148" t="s">
        <v>1252</v>
      </c>
      <c r="B148" t="s">
        <v>1550</v>
      </c>
      <c r="C148" t="s">
        <v>1352</v>
      </c>
      <c r="D148" t="s">
        <v>1353</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35">
      <c r="A149" t="s">
        <v>1274</v>
      </c>
      <c r="B149" t="s">
        <v>1551</v>
      </c>
      <c r="C149" t="s">
        <v>1352</v>
      </c>
      <c r="D149" t="s">
        <v>1353</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35">
      <c r="A150" t="s">
        <v>1251</v>
      </c>
      <c r="B150" t="s">
        <v>1552</v>
      </c>
      <c r="C150" t="s">
        <v>1352</v>
      </c>
      <c r="D150" t="s">
        <v>1353</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35">
      <c r="A151" t="s">
        <v>1553</v>
      </c>
      <c r="B151" t="s">
        <v>1554</v>
      </c>
      <c r="C151" t="s">
        <v>1352</v>
      </c>
      <c r="D151" t="s">
        <v>1353</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35">
      <c r="A152" t="s">
        <v>1555</v>
      </c>
      <c r="B152" t="s">
        <v>1556</v>
      </c>
      <c r="C152" t="s">
        <v>1352</v>
      </c>
      <c r="D152" t="s">
        <v>1353</v>
      </c>
    </row>
    <row r="153" spans="1:64" x14ac:dyDescent="0.35">
      <c r="A153" t="s">
        <v>1108</v>
      </c>
      <c r="B153" t="s">
        <v>1557</v>
      </c>
      <c r="C153" t="s">
        <v>1352</v>
      </c>
      <c r="D153" t="s">
        <v>1353</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35">
      <c r="A154" t="s">
        <v>1558</v>
      </c>
      <c r="B154" t="s">
        <v>1559</v>
      </c>
      <c r="C154" t="s">
        <v>1352</v>
      </c>
      <c r="D154" t="s">
        <v>1353</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35">
      <c r="A155" t="s">
        <v>1560</v>
      </c>
      <c r="B155" t="s">
        <v>1561</v>
      </c>
      <c r="C155" t="s">
        <v>1352</v>
      </c>
      <c r="D155" t="s">
        <v>1353</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35">
      <c r="A156" t="s">
        <v>1070</v>
      </c>
      <c r="B156" t="s">
        <v>1562</v>
      </c>
      <c r="C156" t="s">
        <v>1352</v>
      </c>
      <c r="D156" t="s">
        <v>1353</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35">
      <c r="A157" t="s">
        <v>1144</v>
      </c>
      <c r="B157" t="s">
        <v>1563</v>
      </c>
      <c r="C157" t="s">
        <v>1352</v>
      </c>
      <c r="D157" t="s">
        <v>1353</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35">
      <c r="A158" t="s">
        <v>1564</v>
      </c>
      <c r="B158" t="s">
        <v>1565</v>
      </c>
      <c r="C158" t="s">
        <v>1352</v>
      </c>
      <c r="D158" t="s">
        <v>1353</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35">
      <c r="A159" t="s">
        <v>1195</v>
      </c>
      <c r="B159" t="s">
        <v>1566</v>
      </c>
      <c r="C159" t="s">
        <v>1352</v>
      </c>
      <c r="D159" t="s">
        <v>1353</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35">
      <c r="A160" t="s">
        <v>1567</v>
      </c>
      <c r="B160" t="s">
        <v>1568</v>
      </c>
      <c r="C160" t="s">
        <v>1352</v>
      </c>
      <c r="D160" t="s">
        <v>1353</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35">
      <c r="A161" t="s">
        <v>1569</v>
      </c>
      <c r="B161" t="s">
        <v>1570</v>
      </c>
      <c r="C161" t="s">
        <v>1352</v>
      </c>
      <c r="D161" t="s">
        <v>1353</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35">
      <c r="A162" t="s">
        <v>1264</v>
      </c>
      <c r="B162" t="s">
        <v>1571</v>
      </c>
      <c r="C162" t="s">
        <v>1352</v>
      </c>
      <c r="D162" t="s">
        <v>1353</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35">
      <c r="A163" t="s">
        <v>1096</v>
      </c>
      <c r="B163" t="s">
        <v>1572</v>
      </c>
      <c r="C163" t="s">
        <v>1352</v>
      </c>
      <c r="D163" t="s">
        <v>1353</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35">
      <c r="A164" t="s">
        <v>1262</v>
      </c>
      <c r="B164" t="s">
        <v>1573</v>
      </c>
      <c r="C164" t="s">
        <v>1352</v>
      </c>
      <c r="D164" t="s">
        <v>1353</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35">
      <c r="A165" t="s">
        <v>1164</v>
      </c>
      <c r="B165" t="s">
        <v>1574</v>
      </c>
      <c r="C165" t="s">
        <v>1352</v>
      </c>
      <c r="D165" t="s">
        <v>1353</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35">
      <c r="A166" t="s">
        <v>1575</v>
      </c>
      <c r="B166" t="s">
        <v>1576</v>
      </c>
      <c r="C166" t="s">
        <v>1352</v>
      </c>
      <c r="D166" t="s">
        <v>1353</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35">
      <c r="A167" t="s">
        <v>1263</v>
      </c>
      <c r="B167" t="s">
        <v>1577</v>
      </c>
      <c r="C167" t="s">
        <v>1352</v>
      </c>
      <c r="D167" t="s">
        <v>1353</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35">
      <c r="A168" t="s">
        <v>1156</v>
      </c>
      <c r="B168" t="s">
        <v>1578</v>
      </c>
      <c r="C168" t="s">
        <v>1352</v>
      </c>
      <c r="D168" t="s">
        <v>1353</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35">
      <c r="A169" t="s">
        <v>1579</v>
      </c>
      <c r="B169" t="s">
        <v>1580</v>
      </c>
      <c r="C169" t="s">
        <v>1352</v>
      </c>
      <c r="D169" t="s">
        <v>1353</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35">
      <c r="A170" t="s">
        <v>596</v>
      </c>
      <c r="B170" t="s">
        <v>1581</v>
      </c>
      <c r="C170" t="s">
        <v>1352</v>
      </c>
      <c r="D170" t="s">
        <v>1353</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35">
      <c r="A171" t="s">
        <v>1097</v>
      </c>
      <c r="B171" t="s">
        <v>1582</v>
      </c>
      <c r="C171" t="s">
        <v>1352</v>
      </c>
      <c r="D171" t="s">
        <v>1353</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35">
      <c r="A172" t="s">
        <v>1071</v>
      </c>
      <c r="B172" t="s">
        <v>1583</v>
      </c>
      <c r="C172" t="s">
        <v>1352</v>
      </c>
      <c r="D172" t="s">
        <v>1353</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35">
      <c r="A173" t="s">
        <v>879</v>
      </c>
      <c r="B173" t="s">
        <v>1584</v>
      </c>
      <c r="C173" t="s">
        <v>1352</v>
      </c>
      <c r="D173" t="s">
        <v>1353</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35">
      <c r="A174" t="s">
        <v>1163</v>
      </c>
      <c r="B174" t="s">
        <v>1585</v>
      </c>
      <c r="C174" t="s">
        <v>1352</v>
      </c>
      <c r="D174" t="s">
        <v>1353</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35">
      <c r="A175" t="s">
        <v>1586</v>
      </c>
      <c r="B175" t="s">
        <v>1587</v>
      </c>
      <c r="C175" t="s">
        <v>1352</v>
      </c>
      <c r="D175" t="s">
        <v>1353</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35">
      <c r="A176" t="s">
        <v>598</v>
      </c>
      <c r="B176" t="s">
        <v>1588</v>
      </c>
      <c r="C176" t="s">
        <v>1352</v>
      </c>
      <c r="D176" t="s">
        <v>1353</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35">
      <c r="A177" t="s">
        <v>1218</v>
      </c>
      <c r="B177" t="s">
        <v>1589</v>
      </c>
      <c r="C177" t="s">
        <v>1352</v>
      </c>
      <c r="D177" t="s">
        <v>1353</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35">
      <c r="A178" t="s">
        <v>1098</v>
      </c>
      <c r="B178" t="s">
        <v>1590</v>
      </c>
      <c r="C178" t="s">
        <v>1352</v>
      </c>
      <c r="D178" t="s">
        <v>1353</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35">
      <c r="A179" t="s">
        <v>1099</v>
      </c>
      <c r="B179" t="s">
        <v>1591</v>
      </c>
      <c r="C179" t="s">
        <v>1352</v>
      </c>
      <c r="D179" t="s">
        <v>1353</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35">
      <c r="A180" t="s">
        <v>1196</v>
      </c>
      <c r="B180" t="s">
        <v>1592</v>
      </c>
      <c r="C180" t="s">
        <v>1352</v>
      </c>
      <c r="D180" t="s">
        <v>1353</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35">
      <c r="A181" t="s">
        <v>1275</v>
      </c>
      <c r="B181" t="s">
        <v>1593</v>
      </c>
      <c r="C181" t="s">
        <v>1352</v>
      </c>
      <c r="D181" t="s">
        <v>1353</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35">
      <c r="A182" t="s">
        <v>1253</v>
      </c>
      <c r="B182" t="s">
        <v>1594</v>
      </c>
      <c r="C182" t="s">
        <v>1352</v>
      </c>
      <c r="D182" t="s">
        <v>1353</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35">
      <c r="A183" t="s">
        <v>1145</v>
      </c>
      <c r="B183" t="s">
        <v>1595</v>
      </c>
      <c r="C183" t="s">
        <v>1352</v>
      </c>
      <c r="D183" t="s">
        <v>1353</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35">
      <c r="A184" t="s">
        <v>1596</v>
      </c>
      <c r="B184" t="s">
        <v>1597</v>
      </c>
      <c r="C184" t="s">
        <v>1352</v>
      </c>
      <c r="D184" t="s">
        <v>1353</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35">
      <c r="A185" t="s">
        <v>1214</v>
      </c>
      <c r="B185" t="s">
        <v>1598</v>
      </c>
      <c r="C185" t="s">
        <v>1352</v>
      </c>
      <c r="D185" t="s">
        <v>1353</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35">
      <c r="A186" t="s">
        <v>1599</v>
      </c>
      <c r="B186" t="s">
        <v>1600</v>
      </c>
      <c r="C186" t="s">
        <v>1352</v>
      </c>
      <c r="D186" t="s">
        <v>1353</v>
      </c>
    </row>
    <row r="187" spans="1:64" x14ac:dyDescent="0.35">
      <c r="A187" t="s">
        <v>1123</v>
      </c>
      <c r="B187" t="s">
        <v>1601</v>
      </c>
      <c r="C187" t="s">
        <v>1352</v>
      </c>
      <c r="D187" t="s">
        <v>1353</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35">
      <c r="A188" t="s">
        <v>1602</v>
      </c>
      <c r="B188" t="s">
        <v>1603</v>
      </c>
      <c r="C188" t="s">
        <v>1352</v>
      </c>
      <c r="D188" t="s">
        <v>1353</v>
      </c>
    </row>
    <row r="189" spans="1:64" x14ac:dyDescent="0.35">
      <c r="A189" t="s">
        <v>1146</v>
      </c>
      <c r="B189" t="s">
        <v>1604</v>
      </c>
      <c r="C189" t="s">
        <v>1352</v>
      </c>
      <c r="D189" t="s">
        <v>1353</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35">
      <c r="A190" t="s">
        <v>1197</v>
      </c>
      <c r="B190" t="s">
        <v>1605</v>
      </c>
      <c r="C190" t="s">
        <v>1352</v>
      </c>
      <c r="D190" t="s">
        <v>1353</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35">
      <c r="A191" t="s">
        <v>1208</v>
      </c>
      <c r="B191" t="s">
        <v>1606</v>
      </c>
      <c r="C191" t="s">
        <v>1352</v>
      </c>
      <c r="D191" t="s">
        <v>1353</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35">
      <c r="A192" t="s">
        <v>1165</v>
      </c>
      <c r="B192" t="s">
        <v>1607</v>
      </c>
      <c r="C192" t="s">
        <v>1352</v>
      </c>
      <c r="D192" t="s">
        <v>1353</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35">
      <c r="A193" t="s">
        <v>1608</v>
      </c>
      <c r="B193" t="s">
        <v>1609</v>
      </c>
      <c r="C193" t="s">
        <v>1352</v>
      </c>
      <c r="D193" t="s">
        <v>1353</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35">
      <c r="A194" t="s">
        <v>1219</v>
      </c>
      <c r="B194" t="s">
        <v>1610</v>
      </c>
      <c r="C194" t="s">
        <v>1352</v>
      </c>
      <c r="D194" t="s">
        <v>1353</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35">
      <c r="A195" t="s">
        <v>1238</v>
      </c>
      <c r="B195" t="s">
        <v>1611</v>
      </c>
      <c r="C195" t="s">
        <v>1352</v>
      </c>
      <c r="D195" t="s">
        <v>1353</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35">
      <c r="A196" t="s">
        <v>1612</v>
      </c>
      <c r="B196" t="s">
        <v>1613</v>
      </c>
      <c r="C196" t="s">
        <v>1352</v>
      </c>
      <c r="D196" t="s">
        <v>1353</v>
      </c>
    </row>
    <row r="197" spans="1:64" x14ac:dyDescent="0.35">
      <c r="A197" t="s">
        <v>1184</v>
      </c>
      <c r="B197" t="s">
        <v>1614</v>
      </c>
      <c r="C197" t="s">
        <v>1352</v>
      </c>
      <c r="D197" t="s">
        <v>1353</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35">
      <c r="A198" t="s">
        <v>1615</v>
      </c>
      <c r="B198" t="s">
        <v>1616</v>
      </c>
      <c r="C198" t="s">
        <v>1352</v>
      </c>
      <c r="D198" t="s">
        <v>1353</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35">
      <c r="A199" t="s">
        <v>1265</v>
      </c>
      <c r="B199" t="s">
        <v>1617</v>
      </c>
      <c r="C199" t="s">
        <v>1352</v>
      </c>
      <c r="D199" t="s">
        <v>1353</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35">
      <c r="A200" t="s">
        <v>1207</v>
      </c>
      <c r="B200" t="s">
        <v>1618</v>
      </c>
      <c r="C200" t="s">
        <v>1352</v>
      </c>
      <c r="D200" t="s">
        <v>1353</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35">
      <c r="A201" t="s">
        <v>1619</v>
      </c>
      <c r="B201" t="s">
        <v>1620</v>
      </c>
      <c r="C201" t="s">
        <v>1352</v>
      </c>
      <c r="D201" t="s">
        <v>1353</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35">
      <c r="A202" t="s">
        <v>1621</v>
      </c>
      <c r="B202" t="s">
        <v>1622</v>
      </c>
      <c r="C202" t="s">
        <v>1352</v>
      </c>
      <c r="D202" t="s">
        <v>1353</v>
      </c>
    </row>
    <row r="203" spans="1:64" x14ac:dyDescent="0.35">
      <c r="A203" t="s">
        <v>1623</v>
      </c>
      <c r="B203" t="s">
        <v>1624</v>
      </c>
      <c r="C203" t="s">
        <v>1352</v>
      </c>
      <c r="D203" t="s">
        <v>1353</v>
      </c>
    </row>
    <row r="204" spans="1:64" x14ac:dyDescent="0.35">
      <c r="A204" t="s">
        <v>1227</v>
      </c>
      <c r="B204" t="s">
        <v>1625</v>
      </c>
      <c r="C204" t="s">
        <v>1352</v>
      </c>
      <c r="D204" t="s">
        <v>1353</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35">
      <c r="A205" t="s">
        <v>1124</v>
      </c>
      <c r="B205" t="s">
        <v>1626</v>
      </c>
      <c r="C205" t="s">
        <v>1352</v>
      </c>
      <c r="D205" t="s">
        <v>1353</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35">
      <c r="A206" t="s">
        <v>1240</v>
      </c>
      <c r="B206" t="s">
        <v>1627</v>
      </c>
      <c r="C206" t="s">
        <v>1352</v>
      </c>
      <c r="D206" t="s">
        <v>1353</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35">
      <c r="A207" t="s">
        <v>1241</v>
      </c>
      <c r="B207" t="s">
        <v>1628</v>
      </c>
      <c r="C207" t="s">
        <v>1352</v>
      </c>
      <c r="D207" t="s">
        <v>1353</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35">
      <c r="A208" t="s">
        <v>600</v>
      </c>
      <c r="B208" t="s">
        <v>1629</v>
      </c>
      <c r="C208" t="s">
        <v>1352</v>
      </c>
      <c r="D208" t="s">
        <v>1353</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35">
      <c r="A209" t="s">
        <v>1630</v>
      </c>
      <c r="B209" t="s">
        <v>1631</v>
      </c>
      <c r="C209" t="s">
        <v>1352</v>
      </c>
      <c r="D209" t="s">
        <v>1353</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35">
      <c r="A210" t="s">
        <v>1125</v>
      </c>
      <c r="B210" t="s">
        <v>1632</v>
      </c>
      <c r="C210" t="s">
        <v>1352</v>
      </c>
      <c r="D210" t="s">
        <v>1353</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35">
      <c r="A211" t="s">
        <v>1109</v>
      </c>
      <c r="B211" t="s">
        <v>1633</v>
      </c>
      <c r="C211" t="s">
        <v>1352</v>
      </c>
      <c r="D211" t="s">
        <v>1353</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35">
      <c r="A212" t="s">
        <v>1100</v>
      </c>
      <c r="B212" t="s">
        <v>1634</v>
      </c>
      <c r="C212" t="s">
        <v>1352</v>
      </c>
      <c r="D212" t="s">
        <v>1353</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35">
      <c r="A213" t="s">
        <v>1166</v>
      </c>
      <c r="B213" t="s">
        <v>1635</v>
      </c>
      <c r="C213" t="s">
        <v>1352</v>
      </c>
      <c r="D213" t="s">
        <v>1353</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35">
      <c r="A214" t="s">
        <v>1220</v>
      </c>
      <c r="B214" t="s">
        <v>1636</v>
      </c>
      <c r="C214" t="s">
        <v>1352</v>
      </c>
      <c r="D214" t="s">
        <v>1353</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35">
      <c r="A215" t="s">
        <v>1101</v>
      </c>
      <c r="B215" t="s">
        <v>1637</v>
      </c>
      <c r="C215" t="s">
        <v>1352</v>
      </c>
      <c r="D215" t="s">
        <v>1353</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35">
      <c r="A216" t="s">
        <v>1192</v>
      </c>
      <c r="B216" t="s">
        <v>1638</v>
      </c>
      <c r="C216" t="s">
        <v>1352</v>
      </c>
      <c r="D216" t="s">
        <v>1353</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35">
      <c r="A217" t="s">
        <v>1639</v>
      </c>
      <c r="B217" t="s">
        <v>1640</v>
      </c>
      <c r="C217" t="s">
        <v>1352</v>
      </c>
      <c r="D217" t="s">
        <v>1353</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35">
      <c r="A218" t="s">
        <v>1075</v>
      </c>
      <c r="B218" t="s">
        <v>1641</v>
      </c>
      <c r="C218" t="s">
        <v>1352</v>
      </c>
      <c r="D218" t="s">
        <v>1353</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35">
      <c r="A219" t="s">
        <v>1266</v>
      </c>
      <c r="B219" t="s">
        <v>1642</v>
      </c>
      <c r="C219" t="s">
        <v>1352</v>
      </c>
      <c r="D219" t="s">
        <v>1353</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35">
      <c r="A220" t="s">
        <v>1643</v>
      </c>
      <c r="B220" t="s">
        <v>1644</v>
      </c>
      <c r="C220" t="s">
        <v>1352</v>
      </c>
      <c r="D220" t="s">
        <v>1353</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35">
      <c r="A221" t="s">
        <v>1076</v>
      </c>
      <c r="B221" t="s">
        <v>1645</v>
      </c>
      <c r="C221" t="s">
        <v>1352</v>
      </c>
      <c r="D221" t="s">
        <v>1353</v>
      </c>
      <c r="BD221">
        <v>227</v>
      </c>
      <c r="BE221">
        <v>227</v>
      </c>
      <c r="BF221">
        <v>227</v>
      </c>
      <c r="BG221">
        <v>227</v>
      </c>
      <c r="BH221">
        <v>227</v>
      </c>
      <c r="BI221">
        <v>227</v>
      </c>
      <c r="BJ221">
        <v>227</v>
      </c>
      <c r="BK221">
        <v>227</v>
      </c>
      <c r="BL221">
        <v>227</v>
      </c>
    </row>
    <row r="222" spans="1:64" x14ac:dyDescent="0.35">
      <c r="A222" t="s">
        <v>1646</v>
      </c>
      <c r="B222" t="s">
        <v>1647</v>
      </c>
      <c r="C222" t="s">
        <v>1352</v>
      </c>
      <c r="D222" t="s">
        <v>1353</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35">
      <c r="A223" t="s">
        <v>1648</v>
      </c>
      <c r="B223" t="s">
        <v>1649</v>
      </c>
      <c r="C223" t="s">
        <v>1352</v>
      </c>
      <c r="D223" t="s">
        <v>1353</v>
      </c>
    </row>
    <row r="224" spans="1:64" x14ac:dyDescent="0.35">
      <c r="A224" t="s">
        <v>1084</v>
      </c>
      <c r="B224" t="s">
        <v>1650</v>
      </c>
      <c r="C224" t="s">
        <v>1352</v>
      </c>
      <c r="D224" t="s">
        <v>1353</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35">
      <c r="A225" t="s">
        <v>1209</v>
      </c>
      <c r="B225" t="s">
        <v>1651</v>
      </c>
      <c r="C225" t="s">
        <v>1352</v>
      </c>
      <c r="D225" t="s">
        <v>1353</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35">
      <c r="A226" t="s">
        <v>1652</v>
      </c>
      <c r="B226" t="s">
        <v>1653</v>
      </c>
      <c r="C226" t="s">
        <v>1352</v>
      </c>
      <c r="D226" t="s">
        <v>1353</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35">
      <c r="A227" t="s">
        <v>1267</v>
      </c>
      <c r="B227" t="s">
        <v>1654</v>
      </c>
      <c r="C227" t="s">
        <v>1352</v>
      </c>
      <c r="D227" t="s">
        <v>1353</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35">
      <c r="A228" t="s">
        <v>1254</v>
      </c>
      <c r="B228" t="s">
        <v>1655</v>
      </c>
      <c r="C228" t="s">
        <v>1352</v>
      </c>
      <c r="D228" t="s">
        <v>1353</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35">
      <c r="A229" t="s">
        <v>603</v>
      </c>
      <c r="B229" t="s">
        <v>1656</v>
      </c>
      <c r="C229" t="s">
        <v>1352</v>
      </c>
      <c r="D229" t="s">
        <v>1353</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35">
      <c r="A230" t="s">
        <v>1657</v>
      </c>
      <c r="B230" t="s">
        <v>1658</v>
      </c>
      <c r="C230" t="s">
        <v>1352</v>
      </c>
      <c r="D230" t="s">
        <v>1353</v>
      </c>
      <c r="BC230">
        <v>10</v>
      </c>
      <c r="BD230">
        <v>6.6</v>
      </c>
      <c r="BE230">
        <v>3.2</v>
      </c>
      <c r="BF230">
        <v>6.1</v>
      </c>
      <c r="BG230">
        <v>0</v>
      </c>
      <c r="BH230">
        <v>5.8</v>
      </c>
      <c r="BI230">
        <v>0</v>
      </c>
      <c r="BJ230">
        <v>14</v>
      </c>
      <c r="BK230">
        <v>19</v>
      </c>
      <c r="BL230">
        <v>14</v>
      </c>
    </row>
    <row r="231" spans="1:64" x14ac:dyDescent="0.35">
      <c r="A231" t="s">
        <v>1074</v>
      </c>
      <c r="B231" t="s">
        <v>1659</v>
      </c>
      <c r="C231" t="s">
        <v>1352</v>
      </c>
      <c r="D231" t="s">
        <v>1353</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35">
      <c r="A232" t="s">
        <v>1127</v>
      </c>
      <c r="B232" t="s">
        <v>1660</v>
      </c>
      <c r="C232" t="s">
        <v>1352</v>
      </c>
      <c r="D232" t="s">
        <v>1353</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35">
      <c r="A233" t="s">
        <v>1661</v>
      </c>
      <c r="B233" t="s">
        <v>1662</v>
      </c>
      <c r="C233" t="s">
        <v>1352</v>
      </c>
      <c r="D233" t="s">
        <v>1353</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35">
      <c r="A234" t="s">
        <v>1080</v>
      </c>
      <c r="B234" t="s">
        <v>1663</v>
      </c>
      <c r="C234" t="s">
        <v>1352</v>
      </c>
      <c r="D234" t="s">
        <v>1353</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35">
      <c r="A235" t="s">
        <v>1664</v>
      </c>
      <c r="B235" t="s">
        <v>1665</v>
      </c>
      <c r="C235" t="s">
        <v>1352</v>
      </c>
      <c r="D235" t="s">
        <v>1353</v>
      </c>
    </row>
    <row r="236" spans="1:64" x14ac:dyDescent="0.35">
      <c r="A236" t="s">
        <v>1666</v>
      </c>
      <c r="B236" t="s">
        <v>1667</v>
      </c>
      <c r="C236" t="s">
        <v>1352</v>
      </c>
      <c r="D236" t="s">
        <v>1353</v>
      </c>
    </row>
    <row r="237" spans="1:64" x14ac:dyDescent="0.35">
      <c r="A237" t="s">
        <v>1102</v>
      </c>
      <c r="B237" t="s">
        <v>1668</v>
      </c>
      <c r="C237" t="s">
        <v>1352</v>
      </c>
      <c r="D237" t="s">
        <v>1353</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35">
      <c r="A238" t="s">
        <v>1167</v>
      </c>
      <c r="B238" t="s">
        <v>1669</v>
      </c>
      <c r="C238" t="s">
        <v>1352</v>
      </c>
      <c r="D238" t="s">
        <v>1353</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35">
      <c r="A239" t="s">
        <v>1135</v>
      </c>
      <c r="B239" t="s">
        <v>1670</v>
      </c>
      <c r="C239" t="s">
        <v>1352</v>
      </c>
      <c r="D239" t="s">
        <v>1353</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35">
      <c r="A240" t="s">
        <v>1136</v>
      </c>
      <c r="B240" t="s">
        <v>1671</v>
      </c>
      <c r="C240" t="s">
        <v>1352</v>
      </c>
      <c r="D240" t="s">
        <v>1353</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35">
      <c r="A241" t="s">
        <v>1672</v>
      </c>
      <c r="B241" t="s">
        <v>1673</v>
      </c>
      <c r="C241" t="s">
        <v>1352</v>
      </c>
      <c r="D241" t="s">
        <v>1353</v>
      </c>
    </row>
    <row r="242" spans="1:64" x14ac:dyDescent="0.35">
      <c r="A242" t="s">
        <v>1168</v>
      </c>
      <c r="B242" t="s">
        <v>1674</v>
      </c>
      <c r="C242" t="s">
        <v>1352</v>
      </c>
      <c r="D242" t="s">
        <v>1353</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35">
      <c r="A243" t="s">
        <v>1675</v>
      </c>
      <c r="B243" t="s">
        <v>1676</v>
      </c>
      <c r="C243" t="s">
        <v>1352</v>
      </c>
      <c r="D243" t="s">
        <v>1353</v>
      </c>
    </row>
    <row r="244" spans="1:64" x14ac:dyDescent="0.35">
      <c r="A244" t="s">
        <v>1229</v>
      </c>
      <c r="B244" t="s">
        <v>1677</v>
      </c>
      <c r="C244" t="s">
        <v>1352</v>
      </c>
      <c r="D244" t="s">
        <v>1353</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35">
      <c r="A245" t="s">
        <v>1678</v>
      </c>
      <c r="B245" t="s">
        <v>1679</v>
      </c>
      <c r="C245" t="s">
        <v>1352</v>
      </c>
      <c r="D245" t="s">
        <v>1353</v>
      </c>
    </row>
    <row r="246" spans="1:64" x14ac:dyDescent="0.35">
      <c r="A246" t="s">
        <v>1680</v>
      </c>
      <c r="B246" t="s">
        <v>1681</v>
      </c>
      <c r="C246" t="s">
        <v>1352</v>
      </c>
      <c r="D246" t="s">
        <v>1353</v>
      </c>
    </row>
    <row r="247" spans="1:64" x14ac:dyDescent="0.35">
      <c r="A247" t="s">
        <v>1187</v>
      </c>
      <c r="B247" t="s">
        <v>1682</v>
      </c>
      <c r="C247" t="s">
        <v>1352</v>
      </c>
      <c r="D247" t="s">
        <v>1353</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35">
      <c r="A248" t="s">
        <v>1110</v>
      </c>
      <c r="B248" t="s">
        <v>1683</v>
      </c>
      <c r="C248" t="s">
        <v>1352</v>
      </c>
      <c r="D248" t="s">
        <v>1353</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35">
      <c r="A249" t="s">
        <v>1128</v>
      </c>
      <c r="B249" t="s">
        <v>1684</v>
      </c>
      <c r="C249" t="s">
        <v>1352</v>
      </c>
      <c r="D249" t="s">
        <v>1353</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35">
      <c r="A250" t="s">
        <v>1685</v>
      </c>
      <c r="B250" t="s">
        <v>1686</v>
      </c>
      <c r="C250" t="s">
        <v>1352</v>
      </c>
      <c r="D250" t="s">
        <v>1353</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35">
      <c r="A251" t="s">
        <v>1687</v>
      </c>
      <c r="B251" t="s">
        <v>1688</v>
      </c>
      <c r="C251" t="s">
        <v>1352</v>
      </c>
      <c r="D251" t="s">
        <v>1353</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35">
      <c r="A252" t="s">
        <v>604</v>
      </c>
      <c r="B252" t="s">
        <v>1689</v>
      </c>
      <c r="C252" t="s">
        <v>1352</v>
      </c>
      <c r="D252" t="s">
        <v>1353</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35">
      <c r="A253" t="s">
        <v>1243</v>
      </c>
      <c r="B253" t="s">
        <v>1690</v>
      </c>
      <c r="C253" t="s">
        <v>1352</v>
      </c>
      <c r="D253" t="s">
        <v>1353</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35">
      <c r="A254" t="s">
        <v>1691</v>
      </c>
      <c r="B254" t="s">
        <v>1692</v>
      </c>
      <c r="C254" t="s">
        <v>1352</v>
      </c>
      <c r="D254" t="s">
        <v>1353</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35">
      <c r="A255" t="s">
        <v>1210</v>
      </c>
      <c r="B255" t="s">
        <v>1693</v>
      </c>
      <c r="C255" t="s">
        <v>1352</v>
      </c>
      <c r="D255" t="s">
        <v>1353</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35">
      <c r="A256" t="s">
        <v>1694</v>
      </c>
      <c r="B256" t="s">
        <v>1695</v>
      </c>
      <c r="C256" t="s">
        <v>1352</v>
      </c>
      <c r="D256" t="s">
        <v>1353</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35">
      <c r="A257" t="s">
        <v>1137</v>
      </c>
      <c r="B257" t="s">
        <v>1696</v>
      </c>
      <c r="C257" t="s">
        <v>1352</v>
      </c>
      <c r="D257" t="s">
        <v>1353</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35">
      <c r="A258" t="s">
        <v>1697</v>
      </c>
      <c r="B258" t="s">
        <v>1698</v>
      </c>
      <c r="C258" t="s">
        <v>1352</v>
      </c>
      <c r="D258" t="s">
        <v>1353</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35">
      <c r="A259" t="s">
        <v>1699</v>
      </c>
      <c r="B259" t="s">
        <v>1700</v>
      </c>
      <c r="C259" t="s">
        <v>1352</v>
      </c>
      <c r="D259" t="s">
        <v>1353</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35">
      <c r="A260" t="s">
        <v>1701</v>
      </c>
      <c r="B260" t="s">
        <v>1702</v>
      </c>
      <c r="C260" t="s">
        <v>1352</v>
      </c>
      <c r="D260" t="s">
        <v>1353</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35">
      <c r="A261" t="s">
        <v>1703</v>
      </c>
      <c r="B261" t="s">
        <v>1704</v>
      </c>
      <c r="C261" t="s">
        <v>1352</v>
      </c>
      <c r="D261" t="s">
        <v>1353</v>
      </c>
    </row>
    <row r="262" spans="1:65" x14ac:dyDescent="0.35">
      <c r="A262" t="s">
        <v>1705</v>
      </c>
      <c r="B262" t="s">
        <v>1706</v>
      </c>
      <c r="C262" t="s">
        <v>1352</v>
      </c>
      <c r="D262" t="s">
        <v>1353</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35">
      <c r="A263" t="s">
        <v>1221</v>
      </c>
      <c r="B263" t="s">
        <v>1707</v>
      </c>
      <c r="C263" t="s">
        <v>1352</v>
      </c>
      <c r="D263" t="s">
        <v>1353</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35">
      <c r="A264" t="s">
        <v>1017</v>
      </c>
      <c r="B264" t="s">
        <v>1708</v>
      </c>
      <c r="C264" t="s">
        <v>1352</v>
      </c>
      <c r="D264" t="s">
        <v>1353</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35">
      <c r="A265" t="s">
        <v>1228</v>
      </c>
      <c r="B265" t="s">
        <v>1709</v>
      </c>
      <c r="C265" t="s">
        <v>1352</v>
      </c>
      <c r="D265" t="s">
        <v>1353</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35">
      <c r="A266" t="s">
        <v>1710</v>
      </c>
      <c r="B266" t="s">
        <v>1711</v>
      </c>
      <c r="C266" t="s">
        <v>1352</v>
      </c>
      <c r="D266" t="s">
        <v>1353</v>
      </c>
    </row>
    <row r="267" spans="1:65" x14ac:dyDescent="0.35">
      <c r="A267" t="s">
        <v>1712</v>
      </c>
      <c r="B267" t="s">
        <v>1713</v>
      </c>
      <c r="C267" t="s">
        <v>1352</v>
      </c>
      <c r="D267" t="s">
        <v>1353</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35">
      <c r="A268" t="s">
        <v>602</v>
      </c>
      <c r="B268" t="s">
        <v>1714</v>
      </c>
      <c r="C268" t="s">
        <v>1352</v>
      </c>
      <c r="D268" t="s">
        <v>1353</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35">
      <c r="A269" t="s">
        <v>606</v>
      </c>
      <c r="B269" t="s">
        <v>1715</v>
      </c>
      <c r="C269" t="s">
        <v>1352</v>
      </c>
      <c r="D269" t="s">
        <v>1353</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35">
      <c r="A270" t="s">
        <v>607</v>
      </c>
      <c r="B270" t="s">
        <v>1716</v>
      </c>
      <c r="C270" t="s">
        <v>1352</v>
      </c>
      <c r="D270" t="s">
        <v>1353</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35"/>
    <row r="272" spans="1:65" s="1" customFormat="1" x14ac:dyDescent="0.35">
      <c r="BB272" s="1" t="s">
        <v>1717</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x14ac:dyDescent="0.35">
      <c r="BM273" s="51" t="s">
        <v>1718</v>
      </c>
    </row>
    <row r="274" spans="8:65" s="1" customFormat="1" x14ac:dyDescent="0.35">
      <c r="I274" s="1" t="s">
        <v>1719</v>
      </c>
    </row>
    <row r="275" spans="8:65" s="1" customFormat="1" x14ac:dyDescent="0.35">
      <c r="H275">
        <v>2020</v>
      </c>
      <c r="I275" s="156">
        <f>BL77*$BM$272</f>
        <v>129.45230835262726</v>
      </c>
    </row>
    <row r="276" spans="8:65" s="1" customFormat="1" x14ac:dyDescent="0.35">
      <c r="H276">
        <v>2021</v>
      </c>
      <c r="I276" s="156">
        <f>I275*$BM$272</f>
        <v>119.69928669874062</v>
      </c>
    </row>
    <row r="277" spans="8:65" s="1" customFormat="1" x14ac:dyDescent="0.35">
      <c r="H277">
        <v>2022</v>
      </c>
      <c r="I277" s="156">
        <f t="shared" ref="I277:I295" si="1">I276*$BM$272</f>
        <v>110.68106408082075</v>
      </c>
    </row>
    <row r="278" spans="8:65" s="1" customFormat="1" x14ac:dyDescent="0.35">
      <c r="H278">
        <v>2023</v>
      </c>
      <c r="I278" s="156">
        <f t="shared" si="1"/>
        <v>102.34228025848073</v>
      </c>
    </row>
    <row r="279" spans="8:65" s="1" customFormat="1" x14ac:dyDescent="0.35">
      <c r="H279">
        <v>2024</v>
      </c>
      <c r="I279" s="156">
        <f t="shared" si="1"/>
        <v>94.631745868084593</v>
      </c>
    </row>
    <row r="280" spans="8:65" s="1" customFormat="1" x14ac:dyDescent="0.35">
      <c r="H280">
        <v>2025</v>
      </c>
      <c r="I280" s="156">
        <f t="shared" si="1"/>
        <v>87.502128186162466</v>
      </c>
    </row>
    <row r="281" spans="8:65" s="1" customFormat="1" x14ac:dyDescent="0.35">
      <c r="H281">
        <v>2026</v>
      </c>
      <c r="I281" s="156">
        <f t="shared" si="1"/>
        <v>80.909660567615845</v>
      </c>
    </row>
    <row r="282" spans="8:65" s="1" customFormat="1" x14ac:dyDescent="0.35">
      <c r="H282">
        <v>2027</v>
      </c>
      <c r="I282" s="156">
        <f t="shared" si="1"/>
        <v>74.813873775038658</v>
      </c>
    </row>
    <row r="283" spans="8:65" s="1" customFormat="1" x14ac:dyDescent="0.35">
      <c r="H283">
        <v>2028</v>
      </c>
      <c r="I283" s="156">
        <f t="shared" si="1"/>
        <v>69.177347549863129</v>
      </c>
    </row>
    <row r="284" spans="8:65" s="1" customFormat="1" x14ac:dyDescent="0.35">
      <c r="H284">
        <v>2029</v>
      </c>
      <c r="I284" s="156">
        <f t="shared" si="1"/>
        <v>63.965480900298175</v>
      </c>
    </row>
    <row r="285" spans="8:65" s="1" customFormat="1" x14ac:dyDescent="0.35">
      <c r="H285">
        <v>2030</v>
      </c>
      <c r="I285" s="156">
        <f t="shared" si="1"/>
        <v>59.14627969592491</v>
      </c>
    </row>
    <row r="286" spans="8:65" s="1" customFormat="1" x14ac:dyDescent="0.35">
      <c r="H286">
        <v>2031</v>
      </c>
      <c r="I286" s="156">
        <f t="shared" si="1"/>
        <v>54.690160265054338</v>
      </c>
    </row>
    <row r="287" spans="8:65" s="1" customFormat="1" x14ac:dyDescent="0.35">
      <c r="H287">
        <v>2032</v>
      </c>
      <c r="I287" s="156">
        <f t="shared" si="1"/>
        <v>50.569767789188688</v>
      </c>
    </row>
    <row r="288" spans="8:65" s="1" customFormat="1" x14ac:dyDescent="0.35">
      <c r="H288">
        <v>2033</v>
      </c>
      <c r="I288" s="156">
        <f t="shared" si="1"/>
        <v>46.759808379762937</v>
      </c>
    </row>
    <row r="289" spans="3:9" s="1" customFormat="1" x14ac:dyDescent="0.35">
      <c r="C289" s="49"/>
      <c r="D289" s="49"/>
      <c r="E289" s="49"/>
      <c r="H289">
        <v>2034</v>
      </c>
      <c r="I289" s="156">
        <f t="shared" si="1"/>
        <v>43.236893806334535</v>
      </c>
    </row>
    <row r="290" spans="3:9" s="1" customFormat="1" x14ac:dyDescent="0.35">
      <c r="C290" s="49"/>
      <c r="D290" s="49"/>
      <c r="E290" s="49"/>
      <c r="H290">
        <v>2035</v>
      </c>
      <c r="I290" s="156">
        <f t="shared" si="1"/>
        <v>39.979397923052979</v>
      </c>
    </row>
    <row r="291" spans="3:9" s="1" customFormat="1" x14ac:dyDescent="0.35">
      <c r="C291" s="49"/>
      <c r="D291" s="49"/>
      <c r="E291" s="49"/>
      <c r="H291">
        <v>2036</v>
      </c>
      <c r="I291" s="156">
        <f t="shared" si="1"/>
        <v>36.967323912053139</v>
      </c>
    </row>
    <row r="292" spans="3:9" s="1" customFormat="1" x14ac:dyDescent="0.35">
      <c r="H292">
        <v>2037</v>
      </c>
      <c r="I292" s="156">
        <f t="shared" si="1"/>
        <v>34.182181528818241</v>
      </c>
    </row>
    <row r="293" spans="3:9" s="1" customFormat="1" x14ac:dyDescent="0.35">
      <c r="H293">
        <v>2038</v>
      </c>
      <c r="I293" s="156">
        <f t="shared" si="1"/>
        <v>31.606873595957559</v>
      </c>
    </row>
    <row r="294" spans="3:9" s="1" customFormat="1" x14ac:dyDescent="0.35">
      <c r="H294">
        <v>2039</v>
      </c>
      <c r="I294" s="156">
        <f t="shared" si="1"/>
        <v>29.225591048617215</v>
      </c>
    </row>
    <row r="295" spans="3:9" s="1" customFormat="1" x14ac:dyDescent="0.35">
      <c r="H295">
        <v>2040</v>
      </c>
      <c r="I295" s="156">
        <f t="shared" si="1"/>
        <v>27.023715887238417</v>
      </c>
    </row>
    <row r="296" spans="3:9" s="1" customFormat="1" x14ac:dyDescent="0.35"/>
    <row r="297" spans="3:9" s="1" customFormat="1" x14ac:dyDescent="0.35"/>
  </sheetData>
  <pageMargins left="0.7" right="0.7" top="0.75" bottom="0.75" header="0.3" footer="0.3"/>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4.5" x14ac:dyDescent="0.35"/>
  <cols>
    <col min="1" max="1" width="44.1796875" bestFit="1" customWidth="1"/>
    <col min="2" max="2" width="25.54296875" bestFit="1" customWidth="1"/>
    <col min="3" max="3" width="41" bestFit="1" customWidth="1"/>
    <col min="4" max="4" width="14.26953125" bestFit="1" customWidth="1"/>
    <col min="5" max="8" width="5" bestFit="1" customWidth="1"/>
    <col min="9" max="9" width="10.81640625" customWidth="1"/>
    <col min="10" max="44" width="5" bestFit="1" customWidth="1"/>
    <col min="45" max="63" width="11.453125" bestFit="1" customWidth="1"/>
    <col min="64" max="64" width="5" bestFit="1" customWidth="1"/>
    <col min="65" max="65" width="5.8164062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1720</v>
      </c>
      <c r="D5" t="s">
        <v>1721</v>
      </c>
    </row>
    <row r="6" spans="1:65" x14ac:dyDescent="0.35">
      <c r="A6" t="s">
        <v>1354</v>
      </c>
      <c r="B6" t="s">
        <v>1355</v>
      </c>
      <c r="C6" t="s">
        <v>1720</v>
      </c>
      <c r="D6" t="s">
        <v>1721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35">
      <c r="A7" t="s">
        <v>1139</v>
      </c>
      <c r="B7" t="s">
        <v>1356</v>
      </c>
      <c r="C7" t="s">
        <v>1720</v>
      </c>
      <c r="D7" t="s">
        <v>1721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35">
      <c r="A8" t="s">
        <v>1357</v>
      </c>
      <c r="B8" t="s">
        <v>1358</v>
      </c>
      <c r="C8" t="s">
        <v>1720</v>
      </c>
      <c r="D8" t="s">
        <v>1721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35">
      <c r="A9" t="s">
        <v>1078</v>
      </c>
      <c r="B9" t="s">
        <v>1359</v>
      </c>
      <c r="C9" t="s">
        <v>1720</v>
      </c>
      <c r="D9" t="s">
        <v>1721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35">
      <c r="A10" t="s">
        <v>1257</v>
      </c>
      <c r="B10" t="s">
        <v>1360</v>
      </c>
      <c r="C10" t="s">
        <v>1720</v>
      </c>
      <c r="D10" t="s">
        <v>1721</v>
      </c>
    </row>
    <row r="11" spans="1:65" x14ac:dyDescent="0.35">
      <c r="A11" t="s">
        <v>1361</v>
      </c>
      <c r="B11" t="s">
        <v>1362</v>
      </c>
      <c r="C11" t="s">
        <v>1720</v>
      </c>
      <c r="D11" t="s">
        <v>1721</v>
      </c>
    </row>
    <row r="12" spans="1:65" x14ac:dyDescent="0.35">
      <c r="A12" t="s">
        <v>1363</v>
      </c>
      <c r="B12" t="s">
        <v>1364</v>
      </c>
      <c r="C12" t="s">
        <v>1720</v>
      </c>
      <c r="D12" t="s">
        <v>1721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35">
      <c r="A13" t="s">
        <v>1129</v>
      </c>
      <c r="B13" t="s">
        <v>1365</v>
      </c>
      <c r="C13" t="s">
        <v>1720</v>
      </c>
      <c r="D13" t="s">
        <v>1721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35">
      <c r="A14" t="s">
        <v>1199</v>
      </c>
      <c r="B14" t="s">
        <v>1366</v>
      </c>
      <c r="C14" t="s">
        <v>1720</v>
      </c>
      <c r="D14" t="s">
        <v>1721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35">
      <c r="A15" t="s">
        <v>1113</v>
      </c>
      <c r="B15" t="s">
        <v>1367</v>
      </c>
      <c r="C15" t="s">
        <v>1720</v>
      </c>
      <c r="D15" t="s">
        <v>1721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35">
      <c r="A16" t="s">
        <v>1368</v>
      </c>
      <c r="B16" t="s">
        <v>1369</v>
      </c>
      <c r="C16" t="s">
        <v>1720</v>
      </c>
      <c r="D16" t="s">
        <v>1721</v>
      </c>
    </row>
    <row r="17" spans="1:63" x14ac:dyDescent="0.35">
      <c r="A17" t="s">
        <v>1172</v>
      </c>
      <c r="B17" t="s">
        <v>1370</v>
      </c>
      <c r="C17" t="s">
        <v>1720</v>
      </c>
      <c r="D17" t="s">
        <v>1721</v>
      </c>
    </row>
    <row r="18" spans="1:63" x14ac:dyDescent="0.35">
      <c r="A18" t="s">
        <v>1213</v>
      </c>
      <c r="B18" t="s">
        <v>1371</v>
      </c>
      <c r="C18" t="s">
        <v>1720</v>
      </c>
      <c r="D18" t="s">
        <v>1721</v>
      </c>
    </row>
    <row r="19" spans="1:63" x14ac:dyDescent="0.35">
      <c r="A19" t="s">
        <v>1270</v>
      </c>
      <c r="B19" t="s">
        <v>1372</v>
      </c>
      <c r="C19" t="s">
        <v>1720</v>
      </c>
      <c r="D19" t="s">
        <v>1721</v>
      </c>
    </row>
    <row r="20" spans="1:63" x14ac:dyDescent="0.35">
      <c r="A20" t="s">
        <v>1114</v>
      </c>
      <c r="B20" t="s">
        <v>1373</v>
      </c>
      <c r="C20" t="s">
        <v>1720</v>
      </c>
      <c r="D20" t="s">
        <v>1721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35">
      <c r="A21" t="s">
        <v>582</v>
      </c>
      <c r="B21" t="s">
        <v>1374</v>
      </c>
      <c r="C21" t="s">
        <v>1720</v>
      </c>
      <c r="D21" t="s">
        <v>1721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35">
      <c r="A22" t="s">
        <v>1271</v>
      </c>
      <c r="B22" t="s">
        <v>1375</v>
      </c>
      <c r="C22" t="s">
        <v>1720</v>
      </c>
      <c r="D22" t="s">
        <v>1721</v>
      </c>
    </row>
    <row r="23" spans="1:63" x14ac:dyDescent="0.35">
      <c r="A23" t="s">
        <v>1088</v>
      </c>
      <c r="B23" t="s">
        <v>1376</v>
      </c>
      <c r="C23" t="s">
        <v>1720</v>
      </c>
      <c r="D23" t="s">
        <v>1721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35">
      <c r="A24" t="s">
        <v>1089</v>
      </c>
      <c r="B24" t="s">
        <v>1377</v>
      </c>
      <c r="C24" t="s">
        <v>1720</v>
      </c>
      <c r="D24" t="s">
        <v>1721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35">
      <c r="A25" t="s">
        <v>1140</v>
      </c>
      <c r="B25" t="s">
        <v>1378</v>
      </c>
      <c r="C25" t="s">
        <v>1720</v>
      </c>
      <c r="D25" t="s">
        <v>1721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35">
      <c r="A26" t="s">
        <v>1235</v>
      </c>
      <c r="B26" t="s">
        <v>1379</v>
      </c>
      <c r="C26" t="s">
        <v>1720</v>
      </c>
      <c r="D26" t="s">
        <v>1721</v>
      </c>
    </row>
    <row r="27" spans="1:63" x14ac:dyDescent="0.35">
      <c r="A27" t="s">
        <v>1115</v>
      </c>
      <c r="B27" t="s">
        <v>1380</v>
      </c>
      <c r="C27" t="s">
        <v>1720</v>
      </c>
      <c r="D27" t="s">
        <v>1721</v>
      </c>
    </row>
    <row r="28" spans="1:63" x14ac:dyDescent="0.35">
      <c r="A28" t="s">
        <v>1381</v>
      </c>
      <c r="B28" t="s">
        <v>1382</v>
      </c>
      <c r="C28" t="s">
        <v>1720</v>
      </c>
      <c r="D28" t="s">
        <v>1721</v>
      </c>
    </row>
    <row r="29" spans="1:63" x14ac:dyDescent="0.35">
      <c r="A29" t="s">
        <v>1258</v>
      </c>
      <c r="B29" t="s">
        <v>1383</v>
      </c>
      <c r="C29" t="s">
        <v>1720</v>
      </c>
      <c r="D29" t="s">
        <v>1721</v>
      </c>
    </row>
    <row r="30" spans="1:63" x14ac:dyDescent="0.35">
      <c r="A30" t="s">
        <v>1234</v>
      </c>
      <c r="B30" t="s">
        <v>1384</v>
      </c>
      <c r="C30" t="s">
        <v>1720</v>
      </c>
      <c r="D30" t="s">
        <v>1721</v>
      </c>
    </row>
    <row r="31" spans="1:63" x14ac:dyDescent="0.35">
      <c r="A31" t="s">
        <v>1190</v>
      </c>
      <c r="B31" t="s">
        <v>1385</v>
      </c>
      <c r="C31" t="s">
        <v>1720</v>
      </c>
      <c r="D31" t="s">
        <v>1721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35">
      <c r="A32" t="s">
        <v>1386</v>
      </c>
      <c r="B32" t="s">
        <v>1387</v>
      </c>
      <c r="C32" t="s">
        <v>1720</v>
      </c>
      <c r="D32" t="s">
        <v>1721</v>
      </c>
    </row>
    <row r="33" spans="1:63" x14ac:dyDescent="0.35">
      <c r="A33" t="s">
        <v>1388</v>
      </c>
      <c r="B33" t="s">
        <v>1389</v>
      </c>
      <c r="C33" t="s">
        <v>1720</v>
      </c>
      <c r="D33" t="s">
        <v>1721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35">
      <c r="A34" t="s">
        <v>1201</v>
      </c>
      <c r="B34" t="s">
        <v>1390</v>
      </c>
      <c r="C34" t="s">
        <v>1720</v>
      </c>
      <c r="D34" t="s">
        <v>1721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35">
      <c r="A35" t="s">
        <v>1175</v>
      </c>
      <c r="B35" t="s">
        <v>1391</v>
      </c>
      <c r="C35" t="s">
        <v>1720</v>
      </c>
      <c r="D35" t="s">
        <v>1721</v>
      </c>
    </row>
    <row r="36" spans="1:63" x14ac:dyDescent="0.35">
      <c r="A36" t="s">
        <v>1159</v>
      </c>
      <c r="B36" t="s">
        <v>1392</v>
      </c>
      <c r="C36" t="s">
        <v>1720</v>
      </c>
      <c r="D36" t="s">
        <v>1721</v>
      </c>
    </row>
    <row r="37" spans="1:63" x14ac:dyDescent="0.35">
      <c r="A37" t="s">
        <v>1141</v>
      </c>
      <c r="B37" t="s">
        <v>1393</v>
      </c>
      <c r="C37" t="s">
        <v>1720</v>
      </c>
      <c r="D37" t="s">
        <v>1721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35">
      <c r="A38" t="s">
        <v>580</v>
      </c>
      <c r="B38" t="s">
        <v>1394</v>
      </c>
      <c r="C38" t="s">
        <v>1720</v>
      </c>
      <c r="D38" t="s">
        <v>1721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35">
      <c r="A39" t="s">
        <v>584</v>
      </c>
      <c r="B39" t="s">
        <v>1395</v>
      </c>
      <c r="C39" t="s">
        <v>1720</v>
      </c>
      <c r="D39" t="s">
        <v>1721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35">
      <c r="A40" t="s">
        <v>1278</v>
      </c>
      <c r="B40" t="s">
        <v>1396</v>
      </c>
      <c r="C40" t="s">
        <v>1720</v>
      </c>
      <c r="D40" t="s">
        <v>1721</v>
      </c>
    </row>
    <row r="41" spans="1:63" x14ac:dyDescent="0.35">
      <c r="A41" t="s">
        <v>1397</v>
      </c>
      <c r="B41" t="s">
        <v>1398</v>
      </c>
      <c r="C41" t="s">
        <v>1720</v>
      </c>
      <c r="D41" t="s">
        <v>1721</v>
      </c>
    </row>
    <row r="42" spans="1:63" x14ac:dyDescent="0.35">
      <c r="A42" t="s">
        <v>1276</v>
      </c>
      <c r="B42" t="s">
        <v>1399</v>
      </c>
      <c r="C42" t="s">
        <v>1720</v>
      </c>
      <c r="D42" t="s">
        <v>1721</v>
      </c>
    </row>
    <row r="43" spans="1:63" x14ac:dyDescent="0.35">
      <c r="A43" t="s">
        <v>1245</v>
      </c>
      <c r="B43" t="s">
        <v>1400</v>
      </c>
      <c r="C43" t="s">
        <v>1720</v>
      </c>
      <c r="D43" t="s">
        <v>1721</v>
      </c>
    </row>
    <row r="44" spans="1:63" x14ac:dyDescent="0.35">
      <c r="A44" t="s">
        <v>1202</v>
      </c>
      <c r="B44" t="s">
        <v>1401</v>
      </c>
      <c r="C44" t="s">
        <v>1720</v>
      </c>
      <c r="D44" t="s">
        <v>1721</v>
      </c>
    </row>
    <row r="45" spans="1:63" x14ac:dyDescent="0.35">
      <c r="A45" t="s">
        <v>1150</v>
      </c>
      <c r="B45" t="s">
        <v>1402</v>
      </c>
      <c r="C45" t="s">
        <v>1720</v>
      </c>
      <c r="D45" t="s">
        <v>1721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35">
      <c r="A46" t="s">
        <v>1403</v>
      </c>
      <c r="B46" t="s">
        <v>1404</v>
      </c>
      <c r="C46" t="s">
        <v>1720</v>
      </c>
      <c r="D46" t="s">
        <v>1721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35">
      <c r="A47" t="s">
        <v>1079</v>
      </c>
      <c r="B47" t="s">
        <v>1405</v>
      </c>
      <c r="C47" t="s">
        <v>1720</v>
      </c>
      <c r="D47" t="s">
        <v>1721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35">
      <c r="A48" t="s">
        <v>1406</v>
      </c>
      <c r="B48" t="s">
        <v>1407</v>
      </c>
      <c r="C48" t="s">
        <v>1720</v>
      </c>
      <c r="D48" t="s">
        <v>1721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35">
      <c r="A49" t="s">
        <v>1408</v>
      </c>
      <c r="B49" t="s">
        <v>1409</v>
      </c>
      <c r="C49" t="s">
        <v>1720</v>
      </c>
      <c r="D49" t="s">
        <v>1721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35">
      <c r="A50" t="s">
        <v>1203</v>
      </c>
      <c r="B50" t="s">
        <v>1410</v>
      </c>
      <c r="C50" t="s">
        <v>1720</v>
      </c>
      <c r="D50" t="s">
        <v>1721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35">
      <c r="A51" t="s">
        <v>1067</v>
      </c>
      <c r="B51" t="s">
        <v>1411</v>
      </c>
      <c r="C51" t="s">
        <v>1720</v>
      </c>
      <c r="D51" t="s">
        <v>1721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35">
      <c r="A52" t="s">
        <v>1090</v>
      </c>
      <c r="B52" t="s">
        <v>1412</v>
      </c>
      <c r="C52" t="s">
        <v>1720</v>
      </c>
      <c r="D52" t="s">
        <v>1721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35">
      <c r="A53" t="s">
        <v>1191</v>
      </c>
      <c r="B53" t="s">
        <v>1413</v>
      </c>
      <c r="C53" t="s">
        <v>1720</v>
      </c>
      <c r="D53" t="s">
        <v>1721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35">
      <c r="A54" t="s">
        <v>1414</v>
      </c>
      <c r="B54" t="s">
        <v>1415</v>
      </c>
      <c r="C54" t="s">
        <v>1720</v>
      </c>
      <c r="D54" t="s">
        <v>1721</v>
      </c>
    </row>
    <row r="55" spans="1:63" x14ac:dyDescent="0.35">
      <c r="A55" t="s">
        <v>1176</v>
      </c>
      <c r="B55" t="s">
        <v>1416</v>
      </c>
      <c r="C55" t="s">
        <v>1720</v>
      </c>
      <c r="D55" t="s">
        <v>1721</v>
      </c>
    </row>
    <row r="56" spans="1:63" x14ac:dyDescent="0.35">
      <c r="A56" t="s">
        <v>1417</v>
      </c>
      <c r="B56" t="s">
        <v>1418</v>
      </c>
      <c r="C56" t="s">
        <v>1720</v>
      </c>
      <c r="D56" t="s">
        <v>1721</v>
      </c>
    </row>
    <row r="57" spans="1:63" x14ac:dyDescent="0.35">
      <c r="A57" t="s">
        <v>1419</v>
      </c>
      <c r="B57" t="s">
        <v>1420</v>
      </c>
      <c r="C57" t="s">
        <v>1720</v>
      </c>
      <c r="D57" t="s">
        <v>1721</v>
      </c>
    </row>
    <row r="58" spans="1:63" x14ac:dyDescent="0.35">
      <c r="A58" t="s">
        <v>1116</v>
      </c>
      <c r="B58" t="s">
        <v>1421</v>
      </c>
      <c r="C58" t="s">
        <v>1720</v>
      </c>
      <c r="D58" t="s">
        <v>1721</v>
      </c>
    </row>
    <row r="59" spans="1:63" x14ac:dyDescent="0.35">
      <c r="A59" t="s">
        <v>1422</v>
      </c>
      <c r="B59" t="s">
        <v>1423</v>
      </c>
      <c r="C59" t="s">
        <v>1720</v>
      </c>
      <c r="D59" t="s">
        <v>1721</v>
      </c>
    </row>
    <row r="60" spans="1:63" x14ac:dyDescent="0.35">
      <c r="A60" t="s">
        <v>1273</v>
      </c>
      <c r="B60" t="s">
        <v>1424</v>
      </c>
      <c r="C60" t="s">
        <v>1720</v>
      </c>
      <c r="D60" t="s">
        <v>1721</v>
      </c>
    </row>
    <row r="61" spans="1:63" x14ac:dyDescent="0.35">
      <c r="A61" t="s">
        <v>1068</v>
      </c>
      <c r="B61" t="s">
        <v>1425</v>
      </c>
      <c r="C61" t="s">
        <v>1720</v>
      </c>
      <c r="D61" t="s">
        <v>1721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35">
      <c r="A62" t="s">
        <v>1426</v>
      </c>
      <c r="B62" t="s">
        <v>1427</v>
      </c>
      <c r="C62" t="s">
        <v>1720</v>
      </c>
      <c r="D62" t="s">
        <v>1721</v>
      </c>
    </row>
    <row r="63" spans="1:63" x14ac:dyDescent="0.35">
      <c r="A63" t="s">
        <v>1246</v>
      </c>
      <c r="B63" t="s">
        <v>1428</v>
      </c>
      <c r="C63" t="s">
        <v>1720</v>
      </c>
      <c r="D63" t="s">
        <v>1721</v>
      </c>
    </row>
    <row r="64" spans="1:63" x14ac:dyDescent="0.35">
      <c r="A64" t="s">
        <v>1178</v>
      </c>
      <c r="B64" t="s">
        <v>1429</v>
      </c>
      <c r="C64" t="s">
        <v>1720</v>
      </c>
      <c r="D64" t="s">
        <v>1721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35">
      <c r="A65" t="s">
        <v>1105</v>
      </c>
      <c r="B65" t="s">
        <v>1430</v>
      </c>
      <c r="C65" t="s">
        <v>1720</v>
      </c>
      <c r="D65" t="s">
        <v>1721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35">
      <c r="A66" t="s">
        <v>1431</v>
      </c>
      <c r="B66" t="s">
        <v>1432</v>
      </c>
      <c r="C66" t="s">
        <v>1720</v>
      </c>
      <c r="D66" t="s">
        <v>1721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35">
      <c r="A67" t="s">
        <v>1433</v>
      </c>
      <c r="B67" t="s">
        <v>1434</v>
      </c>
      <c r="C67" t="s">
        <v>1720</v>
      </c>
      <c r="D67" t="s">
        <v>1721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35">
      <c r="A68" t="s">
        <v>1435</v>
      </c>
      <c r="B68" t="s">
        <v>1436</v>
      </c>
      <c r="C68" t="s">
        <v>1720</v>
      </c>
      <c r="D68" t="s">
        <v>1721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35">
      <c r="A69" t="s">
        <v>1437</v>
      </c>
      <c r="B69" t="s">
        <v>1438</v>
      </c>
      <c r="C69" t="s">
        <v>1720</v>
      </c>
      <c r="D69" t="s">
        <v>1721</v>
      </c>
    </row>
    <row r="70" spans="1:63" x14ac:dyDescent="0.35">
      <c r="A70" t="s">
        <v>1439</v>
      </c>
      <c r="B70" t="s">
        <v>1440</v>
      </c>
      <c r="C70" t="s">
        <v>1720</v>
      </c>
      <c r="D70" t="s">
        <v>1721</v>
      </c>
    </row>
    <row r="71" spans="1:63" x14ac:dyDescent="0.35">
      <c r="A71" t="s">
        <v>1204</v>
      </c>
      <c r="B71" t="s">
        <v>1441</v>
      </c>
      <c r="C71" t="s">
        <v>1720</v>
      </c>
      <c r="D71" t="s">
        <v>1721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35">
      <c r="A72" t="s">
        <v>1442</v>
      </c>
      <c r="B72" t="s">
        <v>1443</v>
      </c>
      <c r="C72" t="s">
        <v>1720</v>
      </c>
      <c r="D72" t="s">
        <v>1721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35">
      <c r="A73" t="s">
        <v>1444</v>
      </c>
      <c r="B73" t="s">
        <v>1445</v>
      </c>
      <c r="C73" t="s">
        <v>1720</v>
      </c>
      <c r="D73" t="s">
        <v>1721</v>
      </c>
    </row>
    <row r="74" spans="1:63" x14ac:dyDescent="0.35">
      <c r="A74" t="s">
        <v>592</v>
      </c>
      <c r="B74" t="s">
        <v>1446</v>
      </c>
      <c r="C74" t="s">
        <v>1720</v>
      </c>
      <c r="D74" t="s">
        <v>1721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35">
      <c r="A75" t="s">
        <v>1268</v>
      </c>
      <c r="B75" t="s">
        <v>1447</v>
      </c>
      <c r="C75" t="s">
        <v>1720</v>
      </c>
      <c r="D75" t="s">
        <v>1721</v>
      </c>
    </row>
    <row r="76" spans="1:63" x14ac:dyDescent="0.35">
      <c r="A76" t="s">
        <v>1247</v>
      </c>
      <c r="B76" t="s">
        <v>1448</v>
      </c>
      <c r="C76" t="s">
        <v>1720</v>
      </c>
      <c r="D76" t="s">
        <v>1721</v>
      </c>
    </row>
    <row r="77" spans="1:63" x14ac:dyDescent="0.35">
      <c r="A77" t="s">
        <v>594</v>
      </c>
      <c r="B77" t="s">
        <v>926</v>
      </c>
      <c r="C77" t="s">
        <v>1720</v>
      </c>
      <c r="D77" t="s">
        <v>1721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35">
      <c r="A78" t="s">
        <v>1449</v>
      </c>
      <c r="B78" t="s">
        <v>1450</v>
      </c>
      <c r="C78" t="s">
        <v>1720</v>
      </c>
      <c r="D78" t="s">
        <v>1721</v>
      </c>
    </row>
    <row r="79" spans="1:63" x14ac:dyDescent="0.35">
      <c r="A79" t="s">
        <v>1451</v>
      </c>
      <c r="B79" t="s">
        <v>1452</v>
      </c>
      <c r="C79" t="s">
        <v>1720</v>
      </c>
      <c r="D79" t="s">
        <v>1721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35">
      <c r="A80" t="s">
        <v>1248</v>
      </c>
      <c r="B80" t="s">
        <v>1453</v>
      </c>
      <c r="C80" t="s">
        <v>1720</v>
      </c>
      <c r="D80" t="s">
        <v>1721</v>
      </c>
    </row>
    <row r="81" spans="1:63" x14ac:dyDescent="0.35">
      <c r="A81" t="s">
        <v>1217</v>
      </c>
      <c r="B81" t="s">
        <v>1454</v>
      </c>
      <c r="C81" t="s">
        <v>1720</v>
      </c>
      <c r="D81" t="s">
        <v>1721</v>
      </c>
    </row>
    <row r="82" spans="1:63" x14ac:dyDescent="0.35">
      <c r="A82" t="s">
        <v>1272</v>
      </c>
      <c r="B82" t="s">
        <v>1455</v>
      </c>
      <c r="C82" t="s">
        <v>1720</v>
      </c>
      <c r="D82" t="s">
        <v>1721</v>
      </c>
    </row>
    <row r="83" spans="1:63" x14ac:dyDescent="0.35">
      <c r="A83" t="s">
        <v>1456</v>
      </c>
      <c r="B83" t="s">
        <v>1457</v>
      </c>
      <c r="C83" t="s">
        <v>1720</v>
      </c>
      <c r="D83" t="s">
        <v>1721</v>
      </c>
    </row>
    <row r="84" spans="1:63" x14ac:dyDescent="0.35">
      <c r="A84" t="s">
        <v>1458</v>
      </c>
      <c r="B84" t="s">
        <v>1459</v>
      </c>
      <c r="C84" t="s">
        <v>1720</v>
      </c>
      <c r="D84" t="s">
        <v>1721</v>
      </c>
    </row>
    <row r="85" spans="1:63" x14ac:dyDescent="0.35">
      <c r="A85" t="s">
        <v>1083</v>
      </c>
      <c r="B85" t="s">
        <v>1460</v>
      </c>
      <c r="C85" t="s">
        <v>1720</v>
      </c>
      <c r="D85" t="s">
        <v>1721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35">
      <c r="A86" t="s">
        <v>1255</v>
      </c>
      <c r="B86" t="s">
        <v>1461</v>
      </c>
      <c r="C86" t="s">
        <v>1720</v>
      </c>
      <c r="D86" t="s">
        <v>1721</v>
      </c>
    </row>
    <row r="87" spans="1:63" x14ac:dyDescent="0.35">
      <c r="A87" t="s">
        <v>1117</v>
      </c>
      <c r="B87" t="s">
        <v>1462</v>
      </c>
      <c r="C87" t="s">
        <v>1720</v>
      </c>
      <c r="D87" t="s">
        <v>1721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35">
      <c r="A88" t="s">
        <v>1092</v>
      </c>
      <c r="B88" t="s">
        <v>1463</v>
      </c>
      <c r="C88" t="s">
        <v>1720</v>
      </c>
      <c r="D88" t="s">
        <v>1721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35">
      <c r="A89" t="s">
        <v>1464</v>
      </c>
      <c r="B89" t="s">
        <v>1465</v>
      </c>
      <c r="C89" t="s">
        <v>1720</v>
      </c>
      <c r="D89" t="s">
        <v>1721</v>
      </c>
    </row>
    <row r="90" spans="1:63" x14ac:dyDescent="0.35">
      <c r="A90" t="s">
        <v>1093</v>
      </c>
      <c r="B90" t="s">
        <v>1466</v>
      </c>
      <c r="C90" t="s">
        <v>1720</v>
      </c>
      <c r="D90" t="s">
        <v>1721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35">
      <c r="A91" t="s">
        <v>1467</v>
      </c>
      <c r="B91" t="s">
        <v>1468</v>
      </c>
      <c r="C91" t="s">
        <v>1720</v>
      </c>
      <c r="D91" t="s">
        <v>1721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35">
      <c r="A92" t="s">
        <v>1094</v>
      </c>
      <c r="B92" t="s">
        <v>1469</v>
      </c>
      <c r="C92" t="s">
        <v>1720</v>
      </c>
      <c r="D92" t="s">
        <v>1721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35">
      <c r="A93" t="s">
        <v>1082</v>
      </c>
      <c r="B93" t="s">
        <v>1470</v>
      </c>
      <c r="C93" t="s">
        <v>1720</v>
      </c>
      <c r="D93" t="s">
        <v>1721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35">
      <c r="A94" t="s">
        <v>1260</v>
      </c>
      <c r="B94" t="s">
        <v>1471</v>
      </c>
      <c r="C94" t="s">
        <v>1720</v>
      </c>
      <c r="D94" t="s">
        <v>1721</v>
      </c>
    </row>
    <row r="95" spans="1:63" x14ac:dyDescent="0.35">
      <c r="A95" t="s">
        <v>1179</v>
      </c>
      <c r="B95" t="s">
        <v>1472</v>
      </c>
      <c r="C95" t="s">
        <v>1720</v>
      </c>
      <c r="D95" t="s">
        <v>1721</v>
      </c>
    </row>
    <row r="96" spans="1:63" x14ac:dyDescent="0.35">
      <c r="A96" t="s">
        <v>1473</v>
      </c>
      <c r="B96" t="s">
        <v>1474</v>
      </c>
      <c r="C96" t="s">
        <v>1720</v>
      </c>
      <c r="D96" t="s">
        <v>1721</v>
      </c>
    </row>
    <row r="97" spans="1:63" x14ac:dyDescent="0.35">
      <c r="A97" t="s">
        <v>1193</v>
      </c>
      <c r="B97" t="s">
        <v>1475</v>
      </c>
      <c r="C97" t="s">
        <v>1720</v>
      </c>
      <c r="D97" t="s">
        <v>1721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35">
      <c r="A98" t="s">
        <v>1223</v>
      </c>
      <c r="B98" t="s">
        <v>1476</v>
      </c>
      <c r="C98" t="s">
        <v>1720</v>
      </c>
      <c r="D98" t="s">
        <v>1721</v>
      </c>
    </row>
    <row r="99" spans="1:63" x14ac:dyDescent="0.35">
      <c r="A99" t="s">
        <v>1206</v>
      </c>
      <c r="B99" t="s">
        <v>1477</v>
      </c>
      <c r="C99" t="s">
        <v>1720</v>
      </c>
      <c r="D99" t="s">
        <v>1721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35">
      <c r="A100" t="s">
        <v>1478</v>
      </c>
      <c r="B100" t="s">
        <v>1479</v>
      </c>
      <c r="C100" t="s">
        <v>1720</v>
      </c>
      <c r="D100" t="s">
        <v>1721</v>
      </c>
    </row>
    <row r="101" spans="1:63" x14ac:dyDescent="0.35">
      <c r="A101" t="s">
        <v>1480</v>
      </c>
      <c r="B101" t="s">
        <v>1481</v>
      </c>
      <c r="C101" t="s">
        <v>1720</v>
      </c>
      <c r="D101" t="s">
        <v>1721</v>
      </c>
    </row>
    <row r="102" spans="1:63" x14ac:dyDescent="0.35">
      <c r="A102" t="s">
        <v>1194</v>
      </c>
      <c r="B102" t="s">
        <v>1482</v>
      </c>
      <c r="C102" t="s">
        <v>1720</v>
      </c>
      <c r="D102" t="s">
        <v>1721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35">
      <c r="A103" t="s">
        <v>1483</v>
      </c>
      <c r="B103" t="s">
        <v>1484</v>
      </c>
      <c r="C103" t="s">
        <v>1720</v>
      </c>
      <c r="D103" t="s">
        <v>1721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35">
      <c r="A104" t="s">
        <v>1259</v>
      </c>
      <c r="B104" t="s">
        <v>1485</v>
      </c>
      <c r="C104" t="s">
        <v>1720</v>
      </c>
      <c r="D104" t="s">
        <v>1721</v>
      </c>
    </row>
    <row r="105" spans="1:63" x14ac:dyDescent="0.35">
      <c r="A105" t="s">
        <v>1181</v>
      </c>
      <c r="B105" t="s">
        <v>1486</v>
      </c>
      <c r="C105" t="s">
        <v>1720</v>
      </c>
      <c r="D105" t="s">
        <v>1721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35">
      <c r="A106" t="s">
        <v>1237</v>
      </c>
      <c r="B106" t="s">
        <v>1487</v>
      </c>
      <c r="C106" t="s">
        <v>1720</v>
      </c>
      <c r="D106" t="s">
        <v>1721</v>
      </c>
    </row>
    <row r="107" spans="1:63" x14ac:dyDescent="0.35">
      <c r="A107" t="s">
        <v>1488</v>
      </c>
      <c r="B107" t="s">
        <v>1489</v>
      </c>
      <c r="C107" t="s">
        <v>1720</v>
      </c>
      <c r="D107" t="s">
        <v>1721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35">
      <c r="A108" t="s">
        <v>1490</v>
      </c>
      <c r="B108" t="s">
        <v>1491</v>
      </c>
      <c r="C108" t="s">
        <v>1720</v>
      </c>
      <c r="D108" t="s">
        <v>1721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35">
      <c r="A109" t="s">
        <v>1492</v>
      </c>
      <c r="B109" t="s">
        <v>1493</v>
      </c>
      <c r="C109" t="s">
        <v>1720</v>
      </c>
      <c r="D109" t="s">
        <v>1721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35">
      <c r="A110" t="s">
        <v>1494</v>
      </c>
      <c r="B110" t="s">
        <v>1495</v>
      </c>
      <c r="C110" t="s">
        <v>1720</v>
      </c>
      <c r="D110" t="s">
        <v>1721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35">
      <c r="A111" t="s">
        <v>1161</v>
      </c>
      <c r="B111" t="s">
        <v>1496</v>
      </c>
      <c r="C111" t="s">
        <v>1720</v>
      </c>
      <c r="D111" t="s">
        <v>1721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35">
      <c r="A112" t="s">
        <v>1497</v>
      </c>
      <c r="B112" t="s">
        <v>1498</v>
      </c>
      <c r="C112" t="s">
        <v>1720</v>
      </c>
      <c r="D112" t="s">
        <v>1721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35">
      <c r="A113" t="s">
        <v>1499</v>
      </c>
      <c r="B113" t="s">
        <v>1500</v>
      </c>
      <c r="C113" t="s">
        <v>1720</v>
      </c>
      <c r="D113" t="s">
        <v>1721</v>
      </c>
    </row>
    <row r="114" spans="1:63" x14ac:dyDescent="0.35">
      <c r="A114" t="s">
        <v>1142</v>
      </c>
      <c r="B114" t="s">
        <v>1501</v>
      </c>
      <c r="C114" t="s">
        <v>1720</v>
      </c>
      <c r="D114" t="s">
        <v>1721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35">
      <c r="A115" t="s">
        <v>1502</v>
      </c>
      <c r="B115" t="s">
        <v>1503</v>
      </c>
      <c r="C115" t="s">
        <v>1720</v>
      </c>
      <c r="D115" t="s">
        <v>1721</v>
      </c>
    </row>
    <row r="116" spans="1:63" x14ac:dyDescent="0.35">
      <c r="A116" t="s">
        <v>1250</v>
      </c>
      <c r="B116" t="s">
        <v>1504</v>
      </c>
      <c r="C116" t="s">
        <v>1720</v>
      </c>
      <c r="D116" t="s">
        <v>1721</v>
      </c>
    </row>
    <row r="117" spans="1:63" x14ac:dyDescent="0.35">
      <c r="A117" t="s">
        <v>1505</v>
      </c>
      <c r="B117" t="s">
        <v>1506</v>
      </c>
      <c r="C117" t="s">
        <v>1720</v>
      </c>
      <c r="D117" t="s">
        <v>1721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35">
      <c r="A118" t="s">
        <v>1118</v>
      </c>
      <c r="B118" t="s">
        <v>1507</v>
      </c>
      <c r="C118" t="s">
        <v>1720</v>
      </c>
      <c r="D118" t="s">
        <v>1721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35">
      <c r="A119" t="s">
        <v>1249</v>
      </c>
      <c r="B119" t="s">
        <v>1508</v>
      </c>
      <c r="C119" t="s">
        <v>1720</v>
      </c>
      <c r="D119" t="s">
        <v>1721</v>
      </c>
    </row>
    <row r="120" spans="1:63" x14ac:dyDescent="0.35">
      <c r="A120" t="s">
        <v>1119</v>
      </c>
      <c r="B120" t="s">
        <v>1509</v>
      </c>
      <c r="C120" t="s">
        <v>1720</v>
      </c>
      <c r="D120" t="s">
        <v>1721</v>
      </c>
    </row>
    <row r="121" spans="1:63" x14ac:dyDescent="0.35">
      <c r="A121" t="s">
        <v>1261</v>
      </c>
      <c r="B121" t="s">
        <v>1510</v>
      </c>
      <c r="C121" t="s">
        <v>1720</v>
      </c>
      <c r="D121" t="s">
        <v>1721</v>
      </c>
    </row>
    <row r="122" spans="1:63" x14ac:dyDescent="0.35">
      <c r="A122" t="s">
        <v>1182</v>
      </c>
      <c r="B122" t="s">
        <v>1511</v>
      </c>
      <c r="C122" t="s">
        <v>1720</v>
      </c>
      <c r="D122" t="s">
        <v>1721</v>
      </c>
    </row>
    <row r="123" spans="1:63" x14ac:dyDescent="0.35">
      <c r="A123" t="s">
        <v>1120</v>
      </c>
      <c r="B123" t="s">
        <v>1512</v>
      </c>
      <c r="C123" t="s">
        <v>1720</v>
      </c>
      <c r="D123" t="s">
        <v>1721</v>
      </c>
    </row>
    <row r="124" spans="1:63" x14ac:dyDescent="0.35">
      <c r="A124" t="s">
        <v>1155</v>
      </c>
      <c r="B124" t="s">
        <v>1513</v>
      </c>
      <c r="C124" t="s">
        <v>1720</v>
      </c>
      <c r="D124" t="s">
        <v>1721</v>
      </c>
    </row>
    <row r="125" spans="1:63" x14ac:dyDescent="0.35">
      <c r="A125" t="s">
        <v>1133</v>
      </c>
      <c r="B125" t="s">
        <v>1514</v>
      </c>
      <c r="C125" t="s">
        <v>1720</v>
      </c>
      <c r="D125" t="s">
        <v>1721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35">
      <c r="A126" t="s">
        <v>1069</v>
      </c>
      <c r="B126" t="s">
        <v>1515</v>
      </c>
      <c r="C126" t="s">
        <v>1720</v>
      </c>
      <c r="D126" t="s">
        <v>1721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35">
      <c r="A127" t="s">
        <v>1516</v>
      </c>
      <c r="B127" t="s">
        <v>1517</v>
      </c>
      <c r="C127" t="s">
        <v>1720</v>
      </c>
      <c r="D127" t="s">
        <v>1721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35">
      <c r="A128" t="s">
        <v>1160</v>
      </c>
      <c r="B128" t="s">
        <v>1518</v>
      </c>
      <c r="C128" t="s">
        <v>1720</v>
      </c>
      <c r="D128" t="s">
        <v>1721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35">
      <c r="A129" t="s">
        <v>1224</v>
      </c>
      <c r="B129" t="s">
        <v>1519</v>
      </c>
      <c r="C129" t="s">
        <v>1720</v>
      </c>
      <c r="D129" t="s">
        <v>1721</v>
      </c>
    </row>
    <row r="130" spans="1:63" x14ac:dyDescent="0.35">
      <c r="A130" t="s">
        <v>1520</v>
      </c>
      <c r="B130" t="s">
        <v>1521</v>
      </c>
      <c r="C130" t="s">
        <v>1720</v>
      </c>
      <c r="D130" t="s">
        <v>1721</v>
      </c>
    </row>
    <row r="131" spans="1:63" x14ac:dyDescent="0.35">
      <c r="A131" t="s">
        <v>1522</v>
      </c>
      <c r="B131" t="s">
        <v>1523</v>
      </c>
      <c r="C131" t="s">
        <v>1720</v>
      </c>
      <c r="D131" t="s">
        <v>1721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35">
      <c r="A132" t="s">
        <v>1121</v>
      </c>
      <c r="B132" t="s">
        <v>1524</v>
      </c>
      <c r="C132" t="s">
        <v>1720</v>
      </c>
      <c r="D132" t="s">
        <v>1721</v>
      </c>
    </row>
    <row r="133" spans="1:63" x14ac:dyDescent="0.35">
      <c r="A133" t="s">
        <v>1525</v>
      </c>
      <c r="B133" t="s">
        <v>1526</v>
      </c>
      <c r="C133" t="s">
        <v>1720</v>
      </c>
      <c r="D133" t="s">
        <v>1721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35">
      <c r="A134" t="s">
        <v>1527</v>
      </c>
      <c r="B134" t="s">
        <v>1528</v>
      </c>
      <c r="C134" t="s">
        <v>1720</v>
      </c>
      <c r="D134" t="s">
        <v>1721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35">
      <c r="A135" t="s">
        <v>1122</v>
      </c>
      <c r="B135" t="s">
        <v>1529</v>
      </c>
      <c r="C135" t="s">
        <v>1720</v>
      </c>
      <c r="D135" t="s">
        <v>1721</v>
      </c>
    </row>
    <row r="136" spans="1:63" x14ac:dyDescent="0.35">
      <c r="A136" t="s">
        <v>1095</v>
      </c>
      <c r="B136" t="s">
        <v>1530</v>
      </c>
      <c r="C136" t="s">
        <v>1720</v>
      </c>
      <c r="D136" t="s">
        <v>1721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35">
      <c r="A137" t="s">
        <v>1107</v>
      </c>
      <c r="B137" t="s">
        <v>1531</v>
      </c>
      <c r="C137" t="s">
        <v>1720</v>
      </c>
      <c r="D137" t="s">
        <v>1721</v>
      </c>
    </row>
    <row r="138" spans="1:63" x14ac:dyDescent="0.35">
      <c r="A138" t="s">
        <v>1532</v>
      </c>
      <c r="B138" t="s">
        <v>1533</v>
      </c>
      <c r="C138" t="s">
        <v>1720</v>
      </c>
      <c r="D138" t="s">
        <v>1721</v>
      </c>
    </row>
    <row r="139" spans="1:63" x14ac:dyDescent="0.35">
      <c r="A139" t="s">
        <v>1534</v>
      </c>
      <c r="B139" t="s">
        <v>1535</v>
      </c>
      <c r="C139" t="s">
        <v>1720</v>
      </c>
      <c r="D139" t="s">
        <v>1721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35">
      <c r="A140" t="s">
        <v>1536</v>
      </c>
      <c r="B140" t="s">
        <v>1537</v>
      </c>
      <c r="C140" t="s">
        <v>1720</v>
      </c>
      <c r="D140" t="s">
        <v>1721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35">
      <c r="A141" t="s">
        <v>1538</v>
      </c>
      <c r="B141" t="s">
        <v>1539</v>
      </c>
      <c r="C141" t="s">
        <v>1720</v>
      </c>
      <c r="D141" t="s">
        <v>1721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35">
      <c r="A142" t="s">
        <v>1540</v>
      </c>
      <c r="B142" t="s">
        <v>1541</v>
      </c>
      <c r="C142" t="s">
        <v>1720</v>
      </c>
      <c r="D142" t="s">
        <v>1721</v>
      </c>
    </row>
    <row r="143" spans="1:63" x14ac:dyDescent="0.35">
      <c r="A143" t="s">
        <v>1147</v>
      </c>
      <c r="B143" t="s">
        <v>1542</v>
      </c>
      <c r="C143" t="s">
        <v>1720</v>
      </c>
      <c r="D143" t="s">
        <v>1721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35">
      <c r="A144" t="s">
        <v>1543</v>
      </c>
      <c r="B144" t="s">
        <v>1544</v>
      </c>
      <c r="C144" t="s">
        <v>1720</v>
      </c>
      <c r="D144" t="s">
        <v>1721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35">
      <c r="A145" t="s">
        <v>1545</v>
      </c>
      <c r="B145" t="s">
        <v>1546</v>
      </c>
      <c r="C145" t="s">
        <v>1720</v>
      </c>
      <c r="D145" t="s">
        <v>1721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35">
      <c r="A146" t="s">
        <v>1086</v>
      </c>
      <c r="B146" t="s">
        <v>1547</v>
      </c>
      <c r="C146" t="s">
        <v>1720</v>
      </c>
      <c r="D146" t="s">
        <v>1721</v>
      </c>
    </row>
    <row r="147" spans="1:63" x14ac:dyDescent="0.35">
      <c r="A147" t="s">
        <v>1548</v>
      </c>
      <c r="B147" t="s">
        <v>1549</v>
      </c>
      <c r="C147" t="s">
        <v>1720</v>
      </c>
      <c r="D147" t="s">
        <v>1721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35">
      <c r="A148" t="s">
        <v>1252</v>
      </c>
      <c r="B148" t="s">
        <v>1550</v>
      </c>
      <c r="C148" t="s">
        <v>1720</v>
      </c>
      <c r="D148" t="s">
        <v>1721</v>
      </c>
    </row>
    <row r="149" spans="1:63" x14ac:dyDescent="0.35">
      <c r="A149" t="s">
        <v>1274</v>
      </c>
      <c r="B149" t="s">
        <v>1551</v>
      </c>
      <c r="C149" t="s">
        <v>1720</v>
      </c>
      <c r="D149" t="s">
        <v>1721</v>
      </c>
    </row>
    <row r="150" spans="1:63" x14ac:dyDescent="0.35">
      <c r="A150" t="s">
        <v>1251</v>
      </c>
      <c r="B150" t="s">
        <v>1552</v>
      </c>
      <c r="C150" t="s">
        <v>1720</v>
      </c>
      <c r="D150" t="s">
        <v>1721</v>
      </c>
    </row>
    <row r="151" spans="1:63" x14ac:dyDescent="0.35">
      <c r="A151" t="s">
        <v>1553</v>
      </c>
      <c r="B151" t="s">
        <v>1554</v>
      </c>
      <c r="C151" t="s">
        <v>1720</v>
      </c>
      <c r="D151" t="s">
        <v>1721</v>
      </c>
    </row>
    <row r="152" spans="1:63" x14ac:dyDescent="0.35">
      <c r="A152" t="s">
        <v>1555</v>
      </c>
      <c r="B152" t="s">
        <v>1556</v>
      </c>
      <c r="C152" t="s">
        <v>1720</v>
      </c>
      <c r="D152" t="s">
        <v>1721</v>
      </c>
    </row>
    <row r="153" spans="1:63" x14ac:dyDescent="0.35">
      <c r="A153" t="s">
        <v>1108</v>
      </c>
      <c r="B153" t="s">
        <v>1557</v>
      </c>
      <c r="C153" t="s">
        <v>1720</v>
      </c>
      <c r="D153" t="s">
        <v>1721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35">
      <c r="A154" t="s">
        <v>1558</v>
      </c>
      <c r="B154" t="s">
        <v>1559</v>
      </c>
      <c r="C154" t="s">
        <v>1720</v>
      </c>
      <c r="D154" t="s">
        <v>1721</v>
      </c>
    </row>
    <row r="155" spans="1:63" x14ac:dyDescent="0.35">
      <c r="A155" t="s">
        <v>1560</v>
      </c>
      <c r="B155" t="s">
        <v>1561</v>
      </c>
      <c r="C155" t="s">
        <v>1720</v>
      </c>
      <c r="D155" t="s">
        <v>1721</v>
      </c>
    </row>
    <row r="156" spans="1:63" x14ac:dyDescent="0.35">
      <c r="A156" t="s">
        <v>1070</v>
      </c>
      <c r="B156" t="s">
        <v>1562</v>
      </c>
      <c r="C156" t="s">
        <v>1720</v>
      </c>
      <c r="D156" t="s">
        <v>1721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35">
      <c r="A157" t="s">
        <v>1144</v>
      </c>
      <c r="B157" t="s">
        <v>1563</v>
      </c>
      <c r="C157" t="s">
        <v>1720</v>
      </c>
      <c r="D157" t="s">
        <v>1721</v>
      </c>
    </row>
    <row r="158" spans="1:63" x14ac:dyDescent="0.35">
      <c r="A158" t="s">
        <v>1564</v>
      </c>
      <c r="B158" t="s">
        <v>1565</v>
      </c>
      <c r="C158" t="s">
        <v>1720</v>
      </c>
      <c r="D158" t="s">
        <v>1721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35">
      <c r="A159" t="s">
        <v>1195</v>
      </c>
      <c r="B159" t="s">
        <v>1566</v>
      </c>
      <c r="C159" t="s">
        <v>1720</v>
      </c>
      <c r="D159" t="s">
        <v>1721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35">
      <c r="A160" t="s">
        <v>1567</v>
      </c>
      <c r="B160" t="s">
        <v>1568</v>
      </c>
      <c r="C160" t="s">
        <v>1720</v>
      </c>
      <c r="D160" t="s">
        <v>1721</v>
      </c>
    </row>
    <row r="161" spans="1:63" x14ac:dyDescent="0.35">
      <c r="A161" t="s">
        <v>1569</v>
      </c>
      <c r="B161" t="s">
        <v>1570</v>
      </c>
      <c r="C161" t="s">
        <v>1720</v>
      </c>
      <c r="D161" t="s">
        <v>1721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35">
      <c r="A162" t="s">
        <v>1264</v>
      </c>
      <c r="B162" t="s">
        <v>1571</v>
      </c>
      <c r="C162" t="s">
        <v>1720</v>
      </c>
      <c r="D162" t="s">
        <v>1721</v>
      </c>
    </row>
    <row r="163" spans="1:63" x14ac:dyDescent="0.35">
      <c r="A163" t="s">
        <v>1096</v>
      </c>
      <c r="B163" t="s">
        <v>1572</v>
      </c>
      <c r="C163" t="s">
        <v>1720</v>
      </c>
      <c r="D163" t="s">
        <v>1721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35">
      <c r="A164" t="s">
        <v>1262</v>
      </c>
      <c r="B164" t="s">
        <v>1573</v>
      </c>
      <c r="C164" t="s">
        <v>1720</v>
      </c>
      <c r="D164" t="s">
        <v>1721</v>
      </c>
    </row>
    <row r="165" spans="1:63" x14ac:dyDescent="0.35">
      <c r="A165" t="s">
        <v>1164</v>
      </c>
      <c r="B165" t="s">
        <v>1574</v>
      </c>
      <c r="C165" t="s">
        <v>1720</v>
      </c>
      <c r="D165" t="s">
        <v>1721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35">
      <c r="A166" t="s">
        <v>1575</v>
      </c>
      <c r="B166" t="s">
        <v>1576</v>
      </c>
      <c r="C166" t="s">
        <v>1720</v>
      </c>
      <c r="D166" t="s">
        <v>1721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35">
      <c r="A167" t="s">
        <v>1263</v>
      </c>
      <c r="B167" t="s">
        <v>1577</v>
      </c>
      <c r="C167" t="s">
        <v>1720</v>
      </c>
      <c r="D167" t="s">
        <v>1721</v>
      </c>
    </row>
    <row r="168" spans="1:63" x14ac:dyDescent="0.35">
      <c r="A168" t="s">
        <v>1156</v>
      </c>
      <c r="B168" t="s">
        <v>1578</v>
      </c>
      <c r="C168" t="s">
        <v>1720</v>
      </c>
      <c r="D168" t="s">
        <v>1721</v>
      </c>
    </row>
    <row r="169" spans="1:63" x14ac:dyDescent="0.35">
      <c r="A169" t="s">
        <v>1579</v>
      </c>
      <c r="B169" t="s">
        <v>1580</v>
      </c>
      <c r="C169" t="s">
        <v>1720</v>
      </c>
      <c r="D169" t="s">
        <v>1721</v>
      </c>
    </row>
    <row r="170" spans="1:63" x14ac:dyDescent="0.35">
      <c r="A170" t="s">
        <v>596</v>
      </c>
      <c r="B170" t="s">
        <v>1581</v>
      </c>
      <c r="C170" t="s">
        <v>1720</v>
      </c>
      <c r="D170" t="s">
        <v>1721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35">
      <c r="A171" t="s">
        <v>1097</v>
      </c>
      <c r="B171" t="s">
        <v>1582</v>
      </c>
      <c r="C171" t="s">
        <v>1720</v>
      </c>
      <c r="D171" t="s">
        <v>1721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35">
      <c r="A172" t="s">
        <v>1071</v>
      </c>
      <c r="B172" t="s">
        <v>1583</v>
      </c>
      <c r="C172" t="s">
        <v>1720</v>
      </c>
      <c r="D172" t="s">
        <v>1721</v>
      </c>
    </row>
    <row r="173" spans="1:63" x14ac:dyDescent="0.35">
      <c r="A173" t="s">
        <v>879</v>
      </c>
      <c r="B173" t="s">
        <v>1584</v>
      </c>
      <c r="C173" t="s">
        <v>1720</v>
      </c>
      <c r="D173" t="s">
        <v>1721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35">
      <c r="A174" t="s">
        <v>1163</v>
      </c>
      <c r="B174" t="s">
        <v>1585</v>
      </c>
      <c r="C174" t="s">
        <v>1720</v>
      </c>
      <c r="D174" t="s">
        <v>1721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35">
      <c r="A175" t="s">
        <v>1586</v>
      </c>
      <c r="B175" t="s">
        <v>1587</v>
      </c>
      <c r="C175" t="s">
        <v>1720</v>
      </c>
      <c r="D175" t="s">
        <v>1721</v>
      </c>
    </row>
    <row r="176" spans="1:63" x14ac:dyDescent="0.35">
      <c r="A176" t="s">
        <v>598</v>
      </c>
      <c r="B176" t="s">
        <v>1588</v>
      </c>
      <c r="C176" t="s">
        <v>1720</v>
      </c>
      <c r="D176" t="s">
        <v>1721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35">
      <c r="A177" t="s">
        <v>1218</v>
      </c>
      <c r="B177" t="s">
        <v>1589</v>
      </c>
      <c r="C177" t="s">
        <v>1720</v>
      </c>
      <c r="D177" t="s">
        <v>1721</v>
      </c>
    </row>
    <row r="178" spans="1:63" x14ac:dyDescent="0.35">
      <c r="A178" t="s">
        <v>1098</v>
      </c>
      <c r="B178" t="s">
        <v>1590</v>
      </c>
      <c r="C178" t="s">
        <v>1720</v>
      </c>
      <c r="D178" t="s">
        <v>1721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35">
      <c r="A179" t="s">
        <v>1099</v>
      </c>
      <c r="B179" t="s">
        <v>1591</v>
      </c>
      <c r="C179" t="s">
        <v>1720</v>
      </c>
      <c r="D179" t="s">
        <v>1721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35">
      <c r="A180" t="s">
        <v>1196</v>
      </c>
      <c r="B180" t="s">
        <v>1592</v>
      </c>
      <c r="C180" t="s">
        <v>1720</v>
      </c>
      <c r="D180" t="s">
        <v>1721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35">
      <c r="A181" t="s">
        <v>1275</v>
      </c>
      <c r="B181" t="s">
        <v>1593</v>
      </c>
      <c r="C181" t="s">
        <v>1720</v>
      </c>
      <c r="D181" t="s">
        <v>1721</v>
      </c>
    </row>
    <row r="182" spans="1:63" x14ac:dyDescent="0.35">
      <c r="A182" t="s">
        <v>1253</v>
      </c>
      <c r="B182" t="s">
        <v>1594</v>
      </c>
      <c r="C182" t="s">
        <v>1720</v>
      </c>
      <c r="D182" t="s">
        <v>1721</v>
      </c>
    </row>
    <row r="183" spans="1:63" x14ac:dyDescent="0.35">
      <c r="A183" t="s">
        <v>1145</v>
      </c>
      <c r="B183" t="s">
        <v>1595</v>
      </c>
      <c r="C183" t="s">
        <v>1720</v>
      </c>
      <c r="D183" t="s">
        <v>1721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35">
      <c r="A184" t="s">
        <v>1596</v>
      </c>
      <c r="B184" t="s">
        <v>1597</v>
      </c>
      <c r="C184" t="s">
        <v>1720</v>
      </c>
      <c r="D184" t="s">
        <v>1721</v>
      </c>
    </row>
    <row r="185" spans="1:63" x14ac:dyDescent="0.35">
      <c r="A185" t="s">
        <v>1214</v>
      </c>
      <c r="B185" t="s">
        <v>1598</v>
      </c>
      <c r="C185" t="s">
        <v>1720</v>
      </c>
      <c r="D185" t="s">
        <v>1721</v>
      </c>
    </row>
    <row r="186" spans="1:63" x14ac:dyDescent="0.35">
      <c r="A186" t="s">
        <v>1599</v>
      </c>
      <c r="B186" t="s">
        <v>1600</v>
      </c>
      <c r="C186" t="s">
        <v>1720</v>
      </c>
      <c r="D186" t="s">
        <v>1721</v>
      </c>
    </row>
    <row r="187" spans="1:63" x14ac:dyDescent="0.35">
      <c r="A187" t="s">
        <v>1123</v>
      </c>
      <c r="B187" t="s">
        <v>1601</v>
      </c>
      <c r="C187" t="s">
        <v>1720</v>
      </c>
      <c r="D187" t="s">
        <v>1721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35">
      <c r="A188" t="s">
        <v>1602</v>
      </c>
      <c r="B188" t="s">
        <v>1603</v>
      </c>
      <c r="C188" t="s">
        <v>1720</v>
      </c>
      <c r="D188" t="s">
        <v>1721</v>
      </c>
    </row>
    <row r="189" spans="1:63" x14ac:dyDescent="0.35">
      <c r="A189" t="s">
        <v>1146</v>
      </c>
      <c r="B189" t="s">
        <v>1604</v>
      </c>
      <c r="C189" t="s">
        <v>1720</v>
      </c>
      <c r="D189" t="s">
        <v>1721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35">
      <c r="A190" t="s">
        <v>1197</v>
      </c>
      <c r="B190" t="s">
        <v>1605</v>
      </c>
      <c r="C190" t="s">
        <v>1720</v>
      </c>
      <c r="D190" t="s">
        <v>1721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35">
      <c r="A191" t="s">
        <v>1208</v>
      </c>
      <c r="B191" t="s">
        <v>1606</v>
      </c>
      <c r="C191" t="s">
        <v>1720</v>
      </c>
      <c r="D191" t="s">
        <v>1721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35">
      <c r="A192" t="s">
        <v>1165</v>
      </c>
      <c r="B192" t="s">
        <v>1607</v>
      </c>
      <c r="C192" t="s">
        <v>1720</v>
      </c>
      <c r="D192" t="s">
        <v>1721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35">
      <c r="A193" t="s">
        <v>1608</v>
      </c>
      <c r="B193" t="s">
        <v>1609</v>
      </c>
      <c r="C193" t="s">
        <v>1720</v>
      </c>
      <c r="D193" t="s">
        <v>1721</v>
      </c>
    </row>
    <row r="194" spans="1:63" x14ac:dyDescent="0.35">
      <c r="A194" t="s">
        <v>1219</v>
      </c>
      <c r="B194" t="s">
        <v>1610</v>
      </c>
      <c r="C194" t="s">
        <v>1720</v>
      </c>
      <c r="D194" t="s">
        <v>1721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35">
      <c r="A195" t="s">
        <v>1238</v>
      </c>
      <c r="B195" t="s">
        <v>1611</v>
      </c>
      <c r="C195" t="s">
        <v>1720</v>
      </c>
      <c r="D195" t="s">
        <v>1721</v>
      </c>
    </row>
    <row r="196" spans="1:63" x14ac:dyDescent="0.35">
      <c r="A196" t="s">
        <v>1612</v>
      </c>
      <c r="B196" t="s">
        <v>1613</v>
      </c>
      <c r="C196" t="s">
        <v>1720</v>
      </c>
      <c r="D196" t="s">
        <v>1721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35">
      <c r="A197" t="s">
        <v>1184</v>
      </c>
      <c r="B197" t="s">
        <v>1614</v>
      </c>
      <c r="C197" t="s">
        <v>1720</v>
      </c>
      <c r="D197" t="s">
        <v>1721</v>
      </c>
    </row>
    <row r="198" spans="1:63" x14ac:dyDescent="0.35">
      <c r="A198" t="s">
        <v>1615</v>
      </c>
      <c r="B198" t="s">
        <v>1616</v>
      </c>
      <c r="C198" t="s">
        <v>1720</v>
      </c>
      <c r="D198" t="s">
        <v>1721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35">
      <c r="A199" t="s">
        <v>1265</v>
      </c>
      <c r="B199" t="s">
        <v>1617</v>
      </c>
      <c r="C199" t="s">
        <v>1720</v>
      </c>
      <c r="D199" t="s">
        <v>1721</v>
      </c>
    </row>
    <row r="200" spans="1:63" x14ac:dyDescent="0.35">
      <c r="A200" t="s">
        <v>1207</v>
      </c>
      <c r="B200" t="s">
        <v>1618</v>
      </c>
      <c r="C200" t="s">
        <v>1720</v>
      </c>
      <c r="D200" t="s">
        <v>1721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35">
      <c r="A201" t="s">
        <v>1619</v>
      </c>
      <c r="B201" t="s">
        <v>1620</v>
      </c>
      <c r="C201" t="s">
        <v>1720</v>
      </c>
      <c r="D201" t="s">
        <v>1721</v>
      </c>
    </row>
    <row r="202" spans="1:63" x14ac:dyDescent="0.35">
      <c r="A202" t="s">
        <v>1621</v>
      </c>
      <c r="B202" t="s">
        <v>1622</v>
      </c>
      <c r="C202" t="s">
        <v>1720</v>
      </c>
      <c r="D202" t="s">
        <v>1721</v>
      </c>
    </row>
    <row r="203" spans="1:63" x14ac:dyDescent="0.35">
      <c r="A203" t="s">
        <v>1623</v>
      </c>
      <c r="B203" t="s">
        <v>1624</v>
      </c>
      <c r="C203" t="s">
        <v>1720</v>
      </c>
      <c r="D203" t="s">
        <v>1721</v>
      </c>
    </row>
    <row r="204" spans="1:63" x14ac:dyDescent="0.35">
      <c r="A204" t="s">
        <v>1227</v>
      </c>
      <c r="B204" t="s">
        <v>1625</v>
      </c>
      <c r="C204" t="s">
        <v>1720</v>
      </c>
      <c r="D204" t="s">
        <v>1721</v>
      </c>
    </row>
    <row r="205" spans="1:63" x14ac:dyDescent="0.35">
      <c r="A205" t="s">
        <v>1124</v>
      </c>
      <c r="B205" t="s">
        <v>1626</v>
      </c>
      <c r="C205" t="s">
        <v>1720</v>
      </c>
      <c r="D205" t="s">
        <v>1721</v>
      </c>
    </row>
    <row r="206" spans="1:63" x14ac:dyDescent="0.35">
      <c r="A206" t="s">
        <v>1240</v>
      </c>
      <c r="B206" t="s">
        <v>1627</v>
      </c>
      <c r="C206" t="s">
        <v>1720</v>
      </c>
      <c r="D206" t="s">
        <v>1721</v>
      </c>
    </row>
    <row r="207" spans="1:63" x14ac:dyDescent="0.35">
      <c r="A207" t="s">
        <v>1241</v>
      </c>
      <c r="B207" t="s">
        <v>1628</v>
      </c>
      <c r="C207" t="s">
        <v>1720</v>
      </c>
      <c r="D207" t="s">
        <v>1721</v>
      </c>
    </row>
    <row r="208" spans="1:63" x14ac:dyDescent="0.35">
      <c r="A208" t="s">
        <v>600</v>
      </c>
      <c r="B208" t="s">
        <v>1629</v>
      </c>
      <c r="C208" t="s">
        <v>1720</v>
      </c>
      <c r="D208" t="s">
        <v>1721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35">
      <c r="A209" t="s">
        <v>1630</v>
      </c>
      <c r="B209" t="s">
        <v>1631</v>
      </c>
      <c r="C209" t="s">
        <v>1720</v>
      </c>
      <c r="D209" t="s">
        <v>1721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35">
      <c r="A210" t="s">
        <v>1125</v>
      </c>
      <c r="B210" t="s">
        <v>1632</v>
      </c>
      <c r="C210" t="s">
        <v>1720</v>
      </c>
      <c r="D210" t="s">
        <v>1721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35">
      <c r="A211" t="s">
        <v>1109</v>
      </c>
      <c r="B211" t="s">
        <v>1633</v>
      </c>
      <c r="C211" t="s">
        <v>1720</v>
      </c>
      <c r="D211" t="s">
        <v>1721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35">
      <c r="A212" t="s">
        <v>1100</v>
      </c>
      <c r="B212" t="s">
        <v>1634</v>
      </c>
      <c r="C212" t="s">
        <v>1720</v>
      </c>
      <c r="D212" t="s">
        <v>1721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35">
      <c r="A213" t="s">
        <v>1166</v>
      </c>
      <c r="B213" t="s">
        <v>1635</v>
      </c>
      <c r="C213" t="s">
        <v>1720</v>
      </c>
      <c r="D213" t="s">
        <v>1721</v>
      </c>
    </row>
    <row r="214" spans="1:63" x14ac:dyDescent="0.35">
      <c r="A214" t="s">
        <v>1220</v>
      </c>
      <c r="B214" t="s">
        <v>1636</v>
      </c>
      <c r="C214" t="s">
        <v>1720</v>
      </c>
      <c r="D214" t="s">
        <v>1721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35">
      <c r="A215" t="s">
        <v>1101</v>
      </c>
      <c r="B215" t="s">
        <v>1637</v>
      </c>
      <c r="C215" t="s">
        <v>1720</v>
      </c>
      <c r="D215" t="s">
        <v>1721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35">
      <c r="A216" t="s">
        <v>1192</v>
      </c>
      <c r="B216" t="s">
        <v>1638</v>
      </c>
      <c r="C216" t="s">
        <v>1720</v>
      </c>
      <c r="D216" t="s">
        <v>1721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35">
      <c r="A217" t="s">
        <v>1639</v>
      </c>
      <c r="B217" t="s">
        <v>1640</v>
      </c>
      <c r="C217" t="s">
        <v>1720</v>
      </c>
      <c r="D217" t="s">
        <v>1721</v>
      </c>
    </row>
    <row r="218" spans="1:63" x14ac:dyDescent="0.35">
      <c r="A218" t="s">
        <v>1075</v>
      </c>
      <c r="B218" t="s">
        <v>1641</v>
      </c>
      <c r="C218" t="s">
        <v>1720</v>
      </c>
      <c r="D218" t="s">
        <v>1721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35">
      <c r="A219" t="s">
        <v>1266</v>
      </c>
      <c r="B219" t="s">
        <v>1642</v>
      </c>
      <c r="C219" t="s">
        <v>1720</v>
      </c>
      <c r="D219" t="s">
        <v>1721</v>
      </c>
    </row>
    <row r="220" spans="1:63" x14ac:dyDescent="0.35">
      <c r="A220" t="s">
        <v>1643</v>
      </c>
      <c r="B220" t="s">
        <v>1644</v>
      </c>
      <c r="C220" t="s">
        <v>1720</v>
      </c>
      <c r="D220" t="s">
        <v>1721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35">
      <c r="A221" t="s">
        <v>1076</v>
      </c>
      <c r="B221" t="s">
        <v>1645</v>
      </c>
      <c r="C221" t="s">
        <v>1720</v>
      </c>
      <c r="D221" t="s">
        <v>1721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35">
      <c r="A222" t="s">
        <v>1646</v>
      </c>
      <c r="B222" t="s">
        <v>1647</v>
      </c>
      <c r="C222" t="s">
        <v>1720</v>
      </c>
      <c r="D222" t="s">
        <v>1721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35">
      <c r="A223" t="s">
        <v>1648</v>
      </c>
      <c r="B223" t="s">
        <v>1649</v>
      </c>
      <c r="C223" t="s">
        <v>1720</v>
      </c>
      <c r="D223" t="s">
        <v>1721</v>
      </c>
    </row>
    <row r="224" spans="1:63" x14ac:dyDescent="0.35">
      <c r="A224" t="s">
        <v>1084</v>
      </c>
      <c r="B224" t="s">
        <v>1650</v>
      </c>
      <c r="C224" t="s">
        <v>1720</v>
      </c>
      <c r="D224" t="s">
        <v>1721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35">
      <c r="A225" t="s">
        <v>1209</v>
      </c>
      <c r="B225" t="s">
        <v>1651</v>
      </c>
      <c r="C225" t="s">
        <v>1720</v>
      </c>
      <c r="D225" t="s">
        <v>1721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35">
      <c r="A226" t="s">
        <v>1652</v>
      </c>
      <c r="B226" t="s">
        <v>1653</v>
      </c>
      <c r="C226" t="s">
        <v>1720</v>
      </c>
      <c r="D226" t="s">
        <v>1721</v>
      </c>
    </row>
    <row r="227" spans="1:63" x14ac:dyDescent="0.35">
      <c r="A227" t="s">
        <v>1267</v>
      </c>
      <c r="B227" t="s">
        <v>1654</v>
      </c>
      <c r="C227" t="s">
        <v>1720</v>
      </c>
      <c r="D227" t="s">
        <v>1721</v>
      </c>
    </row>
    <row r="228" spans="1:63" x14ac:dyDescent="0.35">
      <c r="A228" t="s">
        <v>1254</v>
      </c>
      <c r="B228" t="s">
        <v>1655</v>
      </c>
      <c r="C228" t="s">
        <v>1720</v>
      </c>
      <c r="D228" t="s">
        <v>1721</v>
      </c>
    </row>
    <row r="229" spans="1:63" x14ac:dyDescent="0.35">
      <c r="A229" t="s">
        <v>603</v>
      </c>
      <c r="B229" t="s">
        <v>1656</v>
      </c>
      <c r="C229" t="s">
        <v>1720</v>
      </c>
      <c r="D229" t="s">
        <v>1721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35">
      <c r="A230" t="s">
        <v>1657</v>
      </c>
      <c r="B230" t="s">
        <v>1658</v>
      </c>
      <c r="C230" t="s">
        <v>1720</v>
      </c>
      <c r="D230" t="s">
        <v>1721</v>
      </c>
    </row>
    <row r="231" spans="1:63" x14ac:dyDescent="0.35">
      <c r="A231" t="s">
        <v>1074</v>
      </c>
      <c r="B231" t="s">
        <v>1659</v>
      </c>
      <c r="C231" t="s">
        <v>1720</v>
      </c>
      <c r="D231" t="s">
        <v>1721</v>
      </c>
    </row>
    <row r="232" spans="1:63" x14ac:dyDescent="0.35">
      <c r="A232" t="s">
        <v>1127</v>
      </c>
      <c r="B232" t="s">
        <v>1660</v>
      </c>
      <c r="C232" t="s">
        <v>1720</v>
      </c>
      <c r="D232" t="s">
        <v>1721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35">
      <c r="A233" t="s">
        <v>1661</v>
      </c>
      <c r="B233" t="s">
        <v>1662</v>
      </c>
      <c r="C233" t="s">
        <v>1720</v>
      </c>
      <c r="D233" t="s">
        <v>1721</v>
      </c>
    </row>
    <row r="234" spans="1:63" x14ac:dyDescent="0.35">
      <c r="A234" t="s">
        <v>1080</v>
      </c>
      <c r="B234" t="s">
        <v>1663</v>
      </c>
      <c r="C234" t="s">
        <v>1720</v>
      </c>
      <c r="D234" t="s">
        <v>1721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35">
      <c r="A235" t="s">
        <v>1664</v>
      </c>
      <c r="B235" t="s">
        <v>1665</v>
      </c>
      <c r="C235" t="s">
        <v>1720</v>
      </c>
      <c r="D235" t="s">
        <v>1721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35">
      <c r="A236" t="s">
        <v>1666</v>
      </c>
      <c r="B236" t="s">
        <v>1667</v>
      </c>
      <c r="C236" t="s">
        <v>1720</v>
      </c>
      <c r="D236" t="s">
        <v>1721</v>
      </c>
    </row>
    <row r="237" spans="1:63" x14ac:dyDescent="0.35">
      <c r="A237" t="s">
        <v>1102</v>
      </c>
      <c r="B237" t="s">
        <v>1668</v>
      </c>
      <c r="C237" t="s">
        <v>1720</v>
      </c>
      <c r="D237" t="s">
        <v>1721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35">
      <c r="A238" t="s">
        <v>1167</v>
      </c>
      <c r="B238" t="s">
        <v>1669</v>
      </c>
      <c r="C238" t="s">
        <v>1720</v>
      </c>
      <c r="D238" t="s">
        <v>1721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35">
      <c r="A239" t="s">
        <v>1135</v>
      </c>
      <c r="B239" t="s">
        <v>1670</v>
      </c>
      <c r="C239" t="s">
        <v>1720</v>
      </c>
      <c r="D239" t="s">
        <v>1721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35">
      <c r="A240" t="s">
        <v>1136</v>
      </c>
      <c r="B240" t="s">
        <v>1671</v>
      </c>
      <c r="C240" t="s">
        <v>1720</v>
      </c>
      <c r="D240" t="s">
        <v>1721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35">
      <c r="A241" t="s">
        <v>1672</v>
      </c>
      <c r="B241" t="s">
        <v>1673</v>
      </c>
      <c r="C241" t="s">
        <v>1720</v>
      </c>
      <c r="D241" t="s">
        <v>1721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35">
      <c r="A242" t="s">
        <v>1168</v>
      </c>
      <c r="B242" t="s">
        <v>1674</v>
      </c>
      <c r="C242" t="s">
        <v>1720</v>
      </c>
      <c r="D242" t="s">
        <v>1721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35">
      <c r="A243" t="s">
        <v>1675</v>
      </c>
      <c r="B243" t="s">
        <v>1676</v>
      </c>
      <c r="C243" t="s">
        <v>1720</v>
      </c>
      <c r="D243" t="s">
        <v>1721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35">
      <c r="A244" t="s">
        <v>1229</v>
      </c>
      <c r="B244" t="s">
        <v>1677</v>
      </c>
      <c r="C244" t="s">
        <v>1720</v>
      </c>
      <c r="D244" t="s">
        <v>1721</v>
      </c>
    </row>
    <row r="245" spans="1:63" x14ac:dyDescent="0.35">
      <c r="A245" t="s">
        <v>1678</v>
      </c>
      <c r="B245" t="s">
        <v>1679</v>
      </c>
      <c r="C245" t="s">
        <v>1720</v>
      </c>
      <c r="D245" t="s">
        <v>1721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35">
      <c r="A246" t="s">
        <v>1680</v>
      </c>
      <c r="B246" t="s">
        <v>1681</v>
      </c>
      <c r="C246" t="s">
        <v>1720</v>
      </c>
      <c r="D246" t="s">
        <v>1721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35">
      <c r="A247" t="s">
        <v>1187</v>
      </c>
      <c r="B247" t="s">
        <v>1682</v>
      </c>
      <c r="C247" t="s">
        <v>1720</v>
      </c>
      <c r="D247" t="s">
        <v>1721</v>
      </c>
    </row>
    <row r="248" spans="1:63" x14ac:dyDescent="0.35">
      <c r="A248" t="s">
        <v>1110</v>
      </c>
      <c r="B248" t="s">
        <v>1683</v>
      </c>
      <c r="C248" t="s">
        <v>1720</v>
      </c>
      <c r="D248" t="s">
        <v>1721</v>
      </c>
    </row>
    <row r="249" spans="1:63" x14ac:dyDescent="0.35">
      <c r="A249" t="s">
        <v>1128</v>
      </c>
      <c r="B249" t="s">
        <v>1684</v>
      </c>
      <c r="C249" t="s">
        <v>1720</v>
      </c>
      <c r="D249" t="s">
        <v>1721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35">
      <c r="A250" t="s">
        <v>1685</v>
      </c>
      <c r="B250" t="s">
        <v>1686</v>
      </c>
      <c r="C250" t="s">
        <v>1720</v>
      </c>
      <c r="D250" t="s">
        <v>1721</v>
      </c>
    </row>
    <row r="251" spans="1:63" x14ac:dyDescent="0.35">
      <c r="A251" t="s">
        <v>1687</v>
      </c>
      <c r="B251" t="s">
        <v>1688</v>
      </c>
      <c r="C251" t="s">
        <v>1720</v>
      </c>
      <c r="D251" t="s">
        <v>1721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35">
      <c r="A252" t="s">
        <v>604</v>
      </c>
      <c r="B252" t="s">
        <v>1689</v>
      </c>
      <c r="C252" t="s">
        <v>1720</v>
      </c>
      <c r="D252" t="s">
        <v>1721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35">
      <c r="A253" t="s">
        <v>1243</v>
      </c>
      <c r="B253" t="s">
        <v>1690</v>
      </c>
      <c r="C253" t="s">
        <v>1720</v>
      </c>
      <c r="D253" t="s">
        <v>1721</v>
      </c>
    </row>
    <row r="254" spans="1:63" x14ac:dyDescent="0.35">
      <c r="A254" t="s">
        <v>1691</v>
      </c>
      <c r="B254" t="s">
        <v>1692</v>
      </c>
      <c r="C254" t="s">
        <v>1720</v>
      </c>
      <c r="D254" t="s">
        <v>1721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35">
      <c r="A255" t="s">
        <v>1210</v>
      </c>
      <c r="B255" t="s">
        <v>1693</v>
      </c>
      <c r="C255" t="s">
        <v>1720</v>
      </c>
      <c r="D255" t="s">
        <v>1721</v>
      </c>
    </row>
    <row r="256" spans="1:63" x14ac:dyDescent="0.35">
      <c r="A256" t="s">
        <v>1694</v>
      </c>
      <c r="B256" t="s">
        <v>1695</v>
      </c>
      <c r="C256" t="s">
        <v>1720</v>
      </c>
      <c r="D256" t="s">
        <v>1721</v>
      </c>
    </row>
    <row r="257" spans="1:65" x14ac:dyDescent="0.35">
      <c r="A257" t="s">
        <v>1137</v>
      </c>
      <c r="B257" t="s">
        <v>1696</v>
      </c>
      <c r="C257" t="s">
        <v>1720</v>
      </c>
      <c r="D257" t="s">
        <v>1721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35">
      <c r="A258" t="s">
        <v>1697</v>
      </c>
      <c r="B258" t="s">
        <v>1698</v>
      </c>
      <c r="C258" t="s">
        <v>1720</v>
      </c>
      <c r="D258" t="s">
        <v>1721</v>
      </c>
    </row>
    <row r="259" spans="1:65" x14ac:dyDescent="0.35">
      <c r="A259" t="s">
        <v>1699</v>
      </c>
      <c r="B259" t="s">
        <v>1700</v>
      </c>
      <c r="C259" t="s">
        <v>1720</v>
      </c>
      <c r="D259" t="s">
        <v>1721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35">
      <c r="A260" t="s">
        <v>1701</v>
      </c>
      <c r="B260" t="s">
        <v>1702</v>
      </c>
      <c r="C260" t="s">
        <v>1720</v>
      </c>
      <c r="D260" t="s">
        <v>1721</v>
      </c>
    </row>
    <row r="261" spans="1:65" x14ac:dyDescent="0.35">
      <c r="A261" t="s">
        <v>1703</v>
      </c>
      <c r="B261" t="s">
        <v>1704</v>
      </c>
      <c r="C261" t="s">
        <v>1720</v>
      </c>
      <c r="D261" t="s">
        <v>1721</v>
      </c>
    </row>
    <row r="262" spans="1:65" x14ac:dyDescent="0.35">
      <c r="A262" t="s">
        <v>1705</v>
      </c>
      <c r="B262" t="s">
        <v>1706</v>
      </c>
      <c r="C262" t="s">
        <v>1720</v>
      </c>
      <c r="D262" t="s">
        <v>1721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35">
      <c r="A263" t="s">
        <v>1221</v>
      </c>
      <c r="B263" t="s">
        <v>1707</v>
      </c>
      <c r="C263" t="s">
        <v>1720</v>
      </c>
      <c r="D263" t="s">
        <v>1721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35">
      <c r="A264" t="s">
        <v>1017</v>
      </c>
      <c r="B264" t="s">
        <v>1708</v>
      </c>
      <c r="C264" t="s">
        <v>1720</v>
      </c>
      <c r="D264" t="s">
        <v>1721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35">
      <c r="A265" t="s">
        <v>1228</v>
      </c>
      <c r="B265" t="s">
        <v>1709</v>
      </c>
      <c r="C265" t="s">
        <v>1720</v>
      </c>
      <c r="D265" t="s">
        <v>1721</v>
      </c>
    </row>
    <row r="266" spans="1:65" x14ac:dyDescent="0.35">
      <c r="A266" t="s">
        <v>1710</v>
      </c>
      <c r="B266" t="s">
        <v>1711</v>
      </c>
      <c r="C266" t="s">
        <v>1720</v>
      </c>
      <c r="D266" t="s">
        <v>1721</v>
      </c>
    </row>
    <row r="267" spans="1:65" x14ac:dyDescent="0.35">
      <c r="A267" t="s">
        <v>1712</v>
      </c>
      <c r="B267" t="s">
        <v>1713</v>
      </c>
      <c r="C267" t="s">
        <v>1720</v>
      </c>
      <c r="D267" t="s">
        <v>1721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35">
      <c r="A268" t="s">
        <v>602</v>
      </c>
      <c r="B268" t="s">
        <v>1714</v>
      </c>
      <c r="C268" t="s">
        <v>1720</v>
      </c>
      <c r="D268" t="s">
        <v>1721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35">
      <c r="A269" t="s">
        <v>606</v>
      </c>
      <c r="B269" t="s">
        <v>1715</v>
      </c>
      <c r="C269" t="s">
        <v>1720</v>
      </c>
      <c r="D269" t="s">
        <v>1721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35">
      <c r="A270" t="s">
        <v>607</v>
      </c>
      <c r="B270" t="s">
        <v>1716</v>
      </c>
      <c r="C270" t="s">
        <v>1720</v>
      </c>
      <c r="D270" t="s">
        <v>1721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35"/>
    <row r="272" spans="1:65" s="1" customFormat="1" x14ac:dyDescent="0.35">
      <c r="BB272" s="1" t="s">
        <v>1717</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x14ac:dyDescent="0.35">
      <c r="BM273" s="51" t="s">
        <v>1722</v>
      </c>
    </row>
    <row r="274" spans="8:65" s="1" customFormat="1" x14ac:dyDescent="0.35">
      <c r="I274" s="1" t="s">
        <v>1719</v>
      </c>
    </row>
    <row r="275" spans="8:65" s="1" customFormat="1" x14ac:dyDescent="0.35">
      <c r="H275">
        <v>2020</v>
      </c>
      <c r="I275" s="156">
        <f>BK77*$BM$272</f>
        <v>27.855993768682247</v>
      </c>
    </row>
    <row r="276" spans="8:65" s="1" customFormat="1" x14ac:dyDescent="0.35">
      <c r="H276">
        <v>2021</v>
      </c>
      <c r="I276" s="156">
        <f>I275*$BM$272</f>
        <v>24.389678001331873</v>
      </c>
    </row>
    <row r="277" spans="8:65" s="1" customFormat="1" x14ac:dyDescent="0.35">
      <c r="H277">
        <v>2022</v>
      </c>
      <c r="I277" s="156">
        <f t="shared" ref="I277:I295" si="1">I276*$BM$272</f>
        <v>21.354700103265859</v>
      </c>
    </row>
    <row r="278" spans="8:65" s="1" customFormat="1" x14ac:dyDescent="0.35">
      <c r="H278">
        <v>2023</v>
      </c>
      <c r="I278" s="156">
        <f t="shared" si="1"/>
        <v>18.697385692239166</v>
      </c>
    </row>
    <row r="279" spans="8:65" s="1" customFormat="1" x14ac:dyDescent="0.35">
      <c r="H279">
        <v>2024</v>
      </c>
      <c r="I279" s="156">
        <f t="shared" si="1"/>
        <v>16.370739464090406</v>
      </c>
    </row>
    <row r="280" spans="8:65" s="1" customFormat="1" x14ac:dyDescent="0.35">
      <c r="H280">
        <v>2025</v>
      </c>
      <c r="I280" s="156">
        <f t="shared" si="1"/>
        <v>14.333614068429247</v>
      </c>
    </row>
    <row r="281" spans="8:65" s="1" customFormat="1" x14ac:dyDescent="0.35">
      <c r="H281">
        <v>2026</v>
      </c>
      <c r="I281" s="156">
        <f t="shared" si="1"/>
        <v>12.54998240692411</v>
      </c>
    </row>
    <row r="282" spans="8:65" s="1" customFormat="1" x14ac:dyDescent="0.35">
      <c r="H282">
        <v>2027</v>
      </c>
      <c r="I282" s="156">
        <f t="shared" si="1"/>
        <v>10.988300484594015</v>
      </c>
    </row>
    <row r="283" spans="8:65" s="1" customFormat="1" x14ac:dyDescent="0.35">
      <c r="H283">
        <v>2028</v>
      </c>
      <c r="I283" s="156">
        <f t="shared" si="1"/>
        <v>9.6209495459621177</v>
      </c>
    </row>
    <row r="284" spans="8:65" s="1" customFormat="1" x14ac:dyDescent="0.35">
      <c r="H284">
        <v>2029</v>
      </c>
      <c r="I284" s="156">
        <f t="shared" si="1"/>
        <v>8.4237476301021061</v>
      </c>
    </row>
    <row r="285" spans="8:65" s="1" customFormat="1" x14ac:dyDescent="0.35">
      <c r="H285">
        <v>2030</v>
      </c>
      <c r="I285" s="156">
        <f t="shared" si="1"/>
        <v>7.3755219063000226</v>
      </c>
    </row>
    <row r="286" spans="8:65" s="1" customFormat="1" x14ac:dyDescent="0.35">
      <c r="H286">
        <v>2031</v>
      </c>
      <c r="I286" s="156">
        <f t="shared" si="1"/>
        <v>6.4577342269751909</v>
      </c>
    </row>
    <row r="287" spans="8:65" s="1" customFormat="1" x14ac:dyDescent="0.35">
      <c r="H287">
        <v>2032</v>
      </c>
      <c r="I287" s="156">
        <f t="shared" si="1"/>
        <v>5.6541532756652204</v>
      </c>
    </row>
    <row r="288" spans="8:65" s="1" customFormat="1" x14ac:dyDescent="0.35">
      <c r="H288">
        <v>2033</v>
      </c>
      <c r="I288" s="156">
        <f t="shared" si="1"/>
        <v>4.9505675119259696</v>
      </c>
    </row>
    <row r="289" spans="3:9" s="1" customFormat="1" x14ac:dyDescent="0.35">
      <c r="C289" s="49"/>
      <c r="D289" s="49"/>
      <c r="E289" s="49"/>
      <c r="H289">
        <v>2034</v>
      </c>
      <c r="I289" s="156">
        <f t="shared" si="1"/>
        <v>4.3345338365015342</v>
      </c>
    </row>
    <row r="290" spans="3:9" s="1" customFormat="1" x14ac:dyDescent="0.35">
      <c r="C290" s="49"/>
      <c r="D290" s="49"/>
      <c r="E290" s="49"/>
      <c r="H290">
        <v>2035</v>
      </c>
      <c r="I290" s="156">
        <f t="shared" si="1"/>
        <v>3.7951575318417081</v>
      </c>
    </row>
    <row r="291" spans="3:9" s="1" customFormat="1" x14ac:dyDescent="0.35">
      <c r="C291" s="49"/>
      <c r="D291" s="49"/>
      <c r="E291" s="49"/>
      <c r="H291">
        <v>2036</v>
      </c>
      <c r="I291" s="156">
        <f t="shared" si="1"/>
        <v>3.3228995861570887</v>
      </c>
    </row>
    <row r="292" spans="3:9" s="1" customFormat="1" x14ac:dyDescent="0.35">
      <c r="H292">
        <v>2037</v>
      </c>
      <c r="I292" s="156">
        <f t="shared" si="1"/>
        <v>2.9094079934870769</v>
      </c>
    </row>
    <row r="293" spans="3:9" s="1" customFormat="1" x14ac:dyDescent="0.35">
      <c r="H293">
        <v>2038</v>
      </c>
      <c r="I293" s="156">
        <f t="shared" si="1"/>
        <v>2.547370046278111</v>
      </c>
    </row>
    <row r="294" spans="3:9" s="1" customFormat="1" x14ac:dyDescent="0.35">
      <c r="H294">
        <v>2039</v>
      </c>
      <c r="I294" s="156">
        <f t="shared" si="1"/>
        <v>2.2303830082275358</v>
      </c>
    </row>
    <row r="295" spans="3:9" s="1" customFormat="1" x14ac:dyDescent="0.35">
      <c r="H295">
        <v>2040</v>
      </c>
      <c r="I295" s="156">
        <f t="shared" si="1"/>
        <v>1.9528408802083423</v>
      </c>
    </row>
    <row r="296" spans="3:9" s="1" customFormat="1" x14ac:dyDescent="0.35"/>
  </sheetData>
  <pageMargins left="0.7" right="0.7" top="0.75" bottom="0.75" header="0.3" footer="0.3"/>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4.5" x14ac:dyDescent="0.35"/>
  <cols>
    <col min="1" max="1" width="44.1796875" bestFit="1" customWidth="1"/>
    <col min="2" max="2" width="25.54296875" bestFit="1" customWidth="1"/>
    <col min="3" max="3" width="57.1796875" bestFit="1" customWidth="1"/>
    <col min="4" max="4" width="15" bestFit="1" customWidth="1"/>
    <col min="5" max="8" width="5" bestFit="1" customWidth="1"/>
    <col min="9" max="9" width="10.453125" customWidth="1"/>
    <col min="10" max="14" width="5" bestFit="1" customWidth="1"/>
    <col min="15" max="16" width="5.453125" bestFit="1" customWidth="1"/>
    <col min="17" max="17" width="11.453125" bestFit="1" customWidth="1"/>
    <col min="18" max="20" width="5.453125" bestFit="1" customWidth="1"/>
    <col min="21" max="21" width="9.453125" bestFit="1" customWidth="1"/>
    <col min="22" max="23" width="5.453125" bestFit="1" customWidth="1"/>
    <col min="24" max="25" width="9.453125" bestFit="1" customWidth="1"/>
    <col min="26" max="26" width="5.453125" bestFit="1" customWidth="1"/>
    <col min="27" max="27" width="5" bestFit="1" customWidth="1"/>
    <col min="28" max="31" width="5.453125" bestFit="1" customWidth="1"/>
    <col min="32" max="32" width="9.453125" bestFit="1" customWidth="1"/>
    <col min="33" max="34" width="5" bestFit="1" customWidth="1"/>
    <col min="35" max="35" width="11.453125" bestFit="1" customWidth="1"/>
    <col min="36" max="36" width="5" bestFit="1" customWidth="1"/>
    <col min="37" max="37" width="11.453125" bestFit="1" customWidth="1"/>
    <col min="38" max="40" width="5" bestFit="1" customWidth="1"/>
    <col min="41" max="41" width="10.453125" bestFit="1" customWidth="1"/>
    <col min="42" max="43" width="5" bestFit="1" customWidth="1"/>
    <col min="44" max="45" width="11.453125" bestFit="1" customWidth="1"/>
    <col min="46" max="48" width="5" bestFit="1" customWidth="1"/>
    <col min="49" max="49" width="11.453125" bestFit="1" customWidth="1"/>
    <col min="50" max="50" width="5" bestFit="1" customWidth="1"/>
    <col min="51" max="51" width="6.453125" bestFit="1" customWidth="1"/>
    <col min="52" max="52" width="11.453125" bestFit="1" customWidth="1"/>
    <col min="53" max="53" width="5" bestFit="1" customWidth="1"/>
    <col min="54" max="55" width="11.453125" bestFit="1" customWidth="1"/>
    <col min="56" max="56" width="5" bestFit="1" customWidth="1"/>
    <col min="57" max="57" width="5.453125" bestFit="1" customWidth="1"/>
    <col min="58" max="64" width="11.453125" bestFit="1" customWidth="1"/>
    <col min="65" max="65" width="9.269531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1723</v>
      </c>
      <c r="D5" t="s">
        <v>1724</v>
      </c>
    </row>
    <row r="6" spans="1:65" hidden="1" x14ac:dyDescent="0.35">
      <c r="A6" t="s">
        <v>1354</v>
      </c>
      <c r="B6" t="s">
        <v>1355</v>
      </c>
      <c r="C6" t="s">
        <v>1723</v>
      </c>
      <c r="D6" t="s">
        <v>1724</v>
      </c>
      <c r="AI6">
        <v>14.358738254179832</v>
      </c>
      <c r="AS6">
        <v>20.753712385085958</v>
      </c>
      <c r="BC6">
        <v>23.992611756927229</v>
      </c>
      <c r="BJ6">
        <v>35.420131503789072</v>
      </c>
    </row>
    <row r="7" spans="1:65" hidden="1" x14ac:dyDescent="0.35">
      <c r="A7" t="s">
        <v>1139</v>
      </c>
      <c r="B7" t="s">
        <v>1356</v>
      </c>
      <c r="C7" t="s">
        <v>1723</v>
      </c>
      <c r="D7" t="s">
        <v>1724</v>
      </c>
      <c r="R7">
        <v>1.6</v>
      </c>
      <c r="S7">
        <v>1.6</v>
      </c>
      <c r="AS7">
        <v>3.6</v>
      </c>
      <c r="AV7">
        <v>8.6999999999999993</v>
      </c>
      <c r="AX7">
        <v>12.5</v>
      </c>
      <c r="AY7">
        <v>17.5</v>
      </c>
      <c r="BA7">
        <v>15.2</v>
      </c>
      <c r="BC7">
        <v>19.899999999999999</v>
      </c>
      <c r="BD7">
        <v>20.3</v>
      </c>
      <c r="BE7">
        <v>13.8</v>
      </c>
      <c r="BH7">
        <v>16.3</v>
      </c>
      <c r="BI7">
        <v>19.8</v>
      </c>
      <c r="BK7">
        <v>17.399999999999999</v>
      </c>
    </row>
    <row r="8" spans="1:65" hidden="1" x14ac:dyDescent="0.35">
      <c r="A8" t="s">
        <v>1357</v>
      </c>
      <c r="B8" t="s">
        <v>1358</v>
      </c>
      <c r="C8" t="s">
        <v>1723</v>
      </c>
      <c r="D8" t="s">
        <v>1724</v>
      </c>
      <c r="AI8">
        <v>3.7489882458819337</v>
      </c>
      <c r="AS8">
        <v>8.7280119132884924</v>
      </c>
      <c r="BC8">
        <v>12.577187944338032</v>
      </c>
      <c r="BJ8">
        <v>15.485747394646275</v>
      </c>
    </row>
    <row r="9" spans="1:65" hidden="1" x14ac:dyDescent="0.35">
      <c r="A9" t="s">
        <v>1078</v>
      </c>
      <c r="B9" t="s">
        <v>1359</v>
      </c>
      <c r="C9" t="s">
        <v>1723</v>
      </c>
      <c r="D9" t="s">
        <v>1724</v>
      </c>
      <c r="AO9">
        <v>4.0999999999999996</v>
      </c>
      <c r="AT9">
        <v>4.9000000000000004</v>
      </c>
      <c r="BI9">
        <v>12.5</v>
      </c>
    </row>
    <row r="10" spans="1:65" hidden="1" x14ac:dyDescent="0.35">
      <c r="A10" t="s">
        <v>1257</v>
      </c>
      <c r="B10" t="s">
        <v>1360</v>
      </c>
      <c r="C10" t="s">
        <v>1723</v>
      </c>
      <c r="D10" t="s">
        <v>1724</v>
      </c>
      <c r="AS10">
        <v>17.899999999999999</v>
      </c>
      <c r="AU10">
        <v>8</v>
      </c>
      <c r="AX10">
        <v>25</v>
      </c>
      <c r="BB10">
        <v>10.6</v>
      </c>
      <c r="BK10">
        <v>3.7</v>
      </c>
    </row>
    <row r="11" spans="1:65" hidden="1" x14ac:dyDescent="0.35">
      <c r="A11" t="s">
        <v>1361</v>
      </c>
      <c r="B11" t="s">
        <v>1362</v>
      </c>
      <c r="C11" t="s">
        <v>1723</v>
      </c>
      <c r="D11" t="s">
        <v>1724</v>
      </c>
    </row>
    <row r="12" spans="1:65" hidden="1" x14ac:dyDescent="0.35">
      <c r="A12" t="s">
        <v>1363</v>
      </c>
      <c r="B12" t="s">
        <v>1364</v>
      </c>
      <c r="C12" t="s">
        <v>1723</v>
      </c>
      <c r="D12" t="s">
        <v>1724</v>
      </c>
      <c r="AI12">
        <v>31.213033833706938</v>
      </c>
      <c r="AS12">
        <v>39.421917148558393</v>
      </c>
      <c r="BC12">
        <v>42.852282757414741</v>
      </c>
      <c r="BJ12">
        <v>38.737887619727374</v>
      </c>
    </row>
    <row r="13" spans="1:65" hidden="1" x14ac:dyDescent="0.35">
      <c r="A13" t="s">
        <v>1129</v>
      </c>
      <c r="B13" t="s">
        <v>1365</v>
      </c>
      <c r="C13" t="s">
        <v>1723</v>
      </c>
      <c r="D13" t="s">
        <v>1724</v>
      </c>
      <c r="AN13">
        <v>23.6</v>
      </c>
    </row>
    <row r="14" spans="1:65" hidden="1" x14ac:dyDescent="0.35">
      <c r="A14" t="s">
        <v>1199</v>
      </c>
      <c r="B14" t="s">
        <v>1366</v>
      </c>
      <c r="C14" t="s">
        <v>1723</v>
      </c>
      <c r="D14" t="s">
        <v>1724</v>
      </c>
      <c r="AT14">
        <v>63.8</v>
      </c>
      <c r="AX14">
        <v>69.900000000000006</v>
      </c>
      <c r="BE14">
        <v>53.5</v>
      </c>
      <c r="BF14">
        <v>78.2</v>
      </c>
    </row>
    <row r="15" spans="1:65" hidden="1" x14ac:dyDescent="0.35">
      <c r="A15" t="s">
        <v>1113</v>
      </c>
      <c r="B15" t="s">
        <v>1367</v>
      </c>
      <c r="C15" t="s">
        <v>1723</v>
      </c>
      <c r="D15" t="s">
        <v>1724</v>
      </c>
      <c r="AJ15">
        <v>25.2</v>
      </c>
      <c r="AS15">
        <v>22.3</v>
      </c>
      <c r="AX15">
        <v>19.5</v>
      </c>
      <c r="BC15">
        <v>26.8</v>
      </c>
      <c r="BH15">
        <v>28</v>
      </c>
      <c r="BI15">
        <v>28</v>
      </c>
    </row>
    <row r="16" spans="1:65" hidden="1" x14ac:dyDescent="0.35">
      <c r="A16" t="s">
        <v>1368</v>
      </c>
      <c r="B16" t="s">
        <v>1369</v>
      </c>
      <c r="C16" t="s">
        <v>1723</v>
      </c>
      <c r="D16" t="s">
        <v>1724</v>
      </c>
    </row>
    <row r="17" spans="1:65" hidden="1" x14ac:dyDescent="0.35">
      <c r="A17" t="s">
        <v>1172</v>
      </c>
      <c r="B17" t="s">
        <v>1370</v>
      </c>
      <c r="C17" t="s">
        <v>1723</v>
      </c>
      <c r="D17" t="s">
        <v>1724</v>
      </c>
      <c r="Z17">
        <v>44.6</v>
      </c>
      <c r="AG17">
        <v>50.6</v>
      </c>
    </row>
    <row r="18" spans="1:65" hidden="1" x14ac:dyDescent="0.35">
      <c r="A18" t="s">
        <v>1213</v>
      </c>
      <c r="B18" t="s">
        <v>1371</v>
      </c>
      <c r="C18" t="s">
        <v>1723</v>
      </c>
      <c r="D18" t="s">
        <v>1724</v>
      </c>
      <c r="AE18">
        <v>72.2</v>
      </c>
      <c r="AN18">
        <v>63.9</v>
      </c>
      <c r="AU18">
        <v>70.8</v>
      </c>
      <c r="AX18">
        <v>68.099999999999994</v>
      </c>
      <c r="AY18">
        <v>63.058</v>
      </c>
      <c r="BB18">
        <v>59.21</v>
      </c>
      <c r="BE18">
        <v>65.12</v>
      </c>
      <c r="BI18">
        <v>64.650000000000006</v>
      </c>
    </row>
    <row r="19" spans="1:65" hidden="1" x14ac:dyDescent="0.35">
      <c r="A19" t="s">
        <v>1270</v>
      </c>
      <c r="B19" t="s">
        <v>1372</v>
      </c>
      <c r="C19" t="s">
        <v>1723</v>
      </c>
      <c r="D19" t="s">
        <v>1724</v>
      </c>
      <c r="AO19">
        <v>46.8</v>
      </c>
      <c r="BB19">
        <v>67.599999999999994</v>
      </c>
      <c r="BF19">
        <v>63</v>
      </c>
    </row>
    <row r="20" spans="1:65" hidden="1" x14ac:dyDescent="0.35">
      <c r="A20" t="s">
        <v>1114</v>
      </c>
      <c r="B20" t="s">
        <v>1373</v>
      </c>
      <c r="C20" t="s">
        <v>1723</v>
      </c>
      <c r="D20" t="s">
        <v>1724</v>
      </c>
      <c r="AS20">
        <v>16.7</v>
      </c>
      <c r="AT20">
        <v>11.9</v>
      </c>
      <c r="AY20">
        <v>14.3</v>
      </c>
      <c r="BD20">
        <v>13.9</v>
      </c>
    </row>
    <row r="21" spans="1:65" hidden="1" x14ac:dyDescent="0.35">
      <c r="A21" t="s">
        <v>582</v>
      </c>
      <c r="B21" t="s">
        <v>1374</v>
      </c>
      <c r="C21" t="s">
        <v>1723</v>
      </c>
      <c r="D21" t="s">
        <v>1724</v>
      </c>
      <c r="AF21">
        <v>1.2</v>
      </c>
      <c r="AS21">
        <v>10</v>
      </c>
      <c r="AU21">
        <v>8.5</v>
      </c>
      <c r="AX21">
        <v>7.9</v>
      </c>
      <c r="BB21">
        <v>19.600000000000001</v>
      </c>
      <c r="BC21">
        <v>17.7</v>
      </c>
      <c r="BD21">
        <v>17.7</v>
      </c>
      <c r="BE21">
        <v>30.3</v>
      </c>
      <c r="BI21">
        <v>22.4</v>
      </c>
      <c r="BJ21">
        <v>22.4</v>
      </c>
    </row>
    <row r="22" spans="1:65" hidden="1" x14ac:dyDescent="0.35">
      <c r="A22" t="s">
        <v>1271</v>
      </c>
      <c r="B22" t="s">
        <v>1375</v>
      </c>
      <c r="C22" t="s">
        <v>1723</v>
      </c>
      <c r="D22" t="s">
        <v>1724</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35">
      <c r="A23" t="s">
        <v>1088</v>
      </c>
      <c r="B23" t="s">
        <v>1376</v>
      </c>
      <c r="C23" t="s">
        <v>1723</v>
      </c>
      <c r="D23" t="s">
        <v>1724</v>
      </c>
      <c r="AA23">
        <v>0.7</v>
      </c>
      <c r="AO23">
        <v>3.4</v>
      </c>
      <c r="AT23">
        <v>7.2</v>
      </c>
      <c r="AY23">
        <v>6.1</v>
      </c>
      <c r="BE23">
        <v>7.9</v>
      </c>
      <c r="BG23">
        <v>12.5</v>
      </c>
      <c r="BK23">
        <v>12</v>
      </c>
    </row>
    <row r="24" spans="1:65" hidden="1" x14ac:dyDescent="0.35">
      <c r="A24" t="s">
        <v>1089</v>
      </c>
      <c r="B24" t="s">
        <v>1377</v>
      </c>
      <c r="C24" t="s">
        <v>1723</v>
      </c>
      <c r="D24" t="s">
        <v>1724</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35">
      <c r="A25" t="s">
        <v>1140</v>
      </c>
      <c r="B25" t="s">
        <v>1378</v>
      </c>
      <c r="C25" t="s">
        <v>1723</v>
      </c>
      <c r="D25" t="s">
        <v>1724</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35">
      <c r="A26" t="s">
        <v>1235</v>
      </c>
      <c r="B26" t="s">
        <v>1379</v>
      </c>
      <c r="C26" t="s">
        <v>1723</v>
      </c>
      <c r="D26" t="s">
        <v>1724</v>
      </c>
      <c r="U26">
        <v>6</v>
      </c>
      <c r="AN26">
        <v>45.6</v>
      </c>
      <c r="AQ26">
        <v>39.6</v>
      </c>
      <c r="AX26">
        <v>36.799999999999997</v>
      </c>
      <c r="AZ26">
        <v>40.1</v>
      </c>
    </row>
    <row r="27" spans="1:65" hidden="1" x14ac:dyDescent="0.35">
      <c r="A27" t="s">
        <v>1115</v>
      </c>
      <c r="B27" t="s">
        <v>1380</v>
      </c>
      <c r="C27" t="s">
        <v>1723</v>
      </c>
      <c r="D27" t="s">
        <v>1724</v>
      </c>
      <c r="AH27">
        <v>30.3</v>
      </c>
      <c r="AN27">
        <v>30.6</v>
      </c>
    </row>
    <row r="28" spans="1:65" hidden="1" x14ac:dyDescent="0.35">
      <c r="A28" t="s">
        <v>1381</v>
      </c>
      <c r="B28" t="s">
        <v>1382</v>
      </c>
      <c r="C28" t="s">
        <v>1723</v>
      </c>
      <c r="D28" t="s">
        <v>1724</v>
      </c>
      <c r="AG28">
        <v>60.1</v>
      </c>
    </row>
    <row r="29" spans="1:65" hidden="1" x14ac:dyDescent="0.35">
      <c r="A29" t="s">
        <v>1258</v>
      </c>
      <c r="B29" t="s">
        <v>1383</v>
      </c>
      <c r="C29" t="s">
        <v>1723</v>
      </c>
      <c r="D29" t="s">
        <v>1724</v>
      </c>
      <c r="O29">
        <v>3.1</v>
      </c>
      <c r="AS29">
        <v>16.2</v>
      </c>
      <c r="AY29">
        <v>11.3</v>
      </c>
      <c r="BE29">
        <v>12</v>
      </c>
    </row>
    <row r="30" spans="1:65" hidden="1" x14ac:dyDescent="0.35">
      <c r="A30" t="s">
        <v>1234</v>
      </c>
      <c r="B30" t="s">
        <v>1384</v>
      </c>
      <c r="C30" t="s">
        <v>1723</v>
      </c>
      <c r="D30" t="s">
        <v>1724</v>
      </c>
      <c r="AN30">
        <v>42.1</v>
      </c>
      <c r="AX30">
        <v>56.5</v>
      </c>
      <c r="BE30">
        <v>52</v>
      </c>
      <c r="BJ30">
        <v>59.27</v>
      </c>
    </row>
    <row r="31" spans="1:65" hidden="1" x14ac:dyDescent="0.35">
      <c r="A31" t="s">
        <v>1190</v>
      </c>
      <c r="B31" t="s">
        <v>1385</v>
      </c>
      <c r="C31" t="s">
        <v>1723</v>
      </c>
      <c r="D31" t="s">
        <v>1724</v>
      </c>
      <c r="AJ31">
        <v>41.8</v>
      </c>
      <c r="AR31">
        <v>49.3</v>
      </c>
      <c r="AY31">
        <v>31.5</v>
      </c>
      <c r="BD31">
        <v>52</v>
      </c>
      <c r="BI31">
        <v>48.5</v>
      </c>
    </row>
    <row r="32" spans="1:65" hidden="1" x14ac:dyDescent="0.35">
      <c r="A32" t="s">
        <v>1386</v>
      </c>
      <c r="B32" t="s">
        <v>1387</v>
      </c>
      <c r="C32" t="s">
        <v>1723</v>
      </c>
      <c r="D32" t="s">
        <v>1724</v>
      </c>
    </row>
    <row r="33" spans="1:64" hidden="1" x14ac:dyDescent="0.35">
      <c r="A33" t="s">
        <v>1388</v>
      </c>
      <c r="B33" t="s">
        <v>1389</v>
      </c>
      <c r="C33" t="s">
        <v>1723</v>
      </c>
      <c r="D33" t="s">
        <v>1724</v>
      </c>
      <c r="AB33">
        <v>9.9</v>
      </c>
      <c r="AH33">
        <v>12.2</v>
      </c>
      <c r="AM33">
        <v>17.7</v>
      </c>
      <c r="AQ33">
        <v>25.2</v>
      </c>
      <c r="AS33">
        <v>30.5</v>
      </c>
      <c r="AV33">
        <v>34.9</v>
      </c>
      <c r="AW33">
        <v>34.9</v>
      </c>
      <c r="BA33">
        <v>34.5</v>
      </c>
      <c r="BI33">
        <v>45.1</v>
      </c>
    </row>
    <row r="34" spans="1:64" hidden="1" x14ac:dyDescent="0.35">
      <c r="A34" t="s">
        <v>1201</v>
      </c>
      <c r="B34" t="s">
        <v>1390</v>
      </c>
      <c r="C34" t="s">
        <v>1723</v>
      </c>
      <c r="D34" t="s">
        <v>1724</v>
      </c>
      <c r="AE34">
        <v>56.5</v>
      </c>
      <c r="AO34">
        <v>70.3</v>
      </c>
      <c r="AZ34">
        <v>77.099999999999994</v>
      </c>
      <c r="BF34">
        <v>77.7</v>
      </c>
    </row>
    <row r="35" spans="1:64" hidden="1" x14ac:dyDescent="0.35">
      <c r="A35" t="s">
        <v>1175</v>
      </c>
      <c r="B35" t="s">
        <v>1391</v>
      </c>
      <c r="C35" t="s">
        <v>1723</v>
      </c>
      <c r="D35" t="s">
        <v>1724</v>
      </c>
      <c r="Z35">
        <v>44.7</v>
      </c>
      <c r="AG35">
        <v>53.3</v>
      </c>
      <c r="BE35">
        <v>55.4</v>
      </c>
    </row>
    <row r="36" spans="1:64" hidden="1" x14ac:dyDescent="0.35">
      <c r="A36" t="s">
        <v>1159</v>
      </c>
      <c r="B36" t="s">
        <v>1392</v>
      </c>
      <c r="C36" t="s">
        <v>1723</v>
      </c>
      <c r="D36" t="s">
        <v>1724</v>
      </c>
    </row>
    <row r="37" spans="1:64" hidden="1" x14ac:dyDescent="0.35">
      <c r="A37" t="s">
        <v>1141</v>
      </c>
      <c r="B37" t="s">
        <v>1393</v>
      </c>
      <c r="C37" t="s">
        <v>1723</v>
      </c>
      <c r="D37" t="s">
        <v>1724</v>
      </c>
      <c r="AM37">
        <v>18.8</v>
      </c>
      <c r="AS37">
        <v>30.7</v>
      </c>
      <c r="AZ37">
        <v>35.4</v>
      </c>
      <c r="BC37">
        <v>65.400000000000006</v>
      </c>
    </row>
    <row r="38" spans="1:64" hidden="1" x14ac:dyDescent="0.35">
      <c r="A38" t="s">
        <v>580</v>
      </c>
      <c r="B38" t="s">
        <v>1394</v>
      </c>
      <c r="C38" t="s">
        <v>1723</v>
      </c>
      <c r="D38" t="s">
        <v>1724</v>
      </c>
      <c r="AC38">
        <v>18.600000000000001</v>
      </c>
      <c r="AG38">
        <v>31.7</v>
      </c>
      <c r="AO38">
        <v>46.508599498865998</v>
      </c>
      <c r="AS38">
        <v>42.1</v>
      </c>
      <c r="AZ38">
        <v>51.2</v>
      </c>
      <c r="BA38">
        <v>51.2</v>
      </c>
    </row>
    <row r="39" spans="1:64" hidden="1" x14ac:dyDescent="0.35">
      <c r="A39" t="s">
        <v>584</v>
      </c>
      <c r="B39" t="s">
        <v>1395</v>
      </c>
      <c r="C39" t="s">
        <v>1723</v>
      </c>
      <c r="D39" t="s">
        <v>1724</v>
      </c>
      <c r="AN39">
        <v>3.3</v>
      </c>
      <c r="AS39">
        <v>11.7</v>
      </c>
      <c r="AY39">
        <v>11.2</v>
      </c>
      <c r="BC39">
        <v>12.1</v>
      </c>
      <c r="BD39">
        <v>12.1</v>
      </c>
      <c r="BL39">
        <v>14.4</v>
      </c>
    </row>
    <row r="40" spans="1:64" hidden="1" x14ac:dyDescent="0.35">
      <c r="A40" t="s">
        <v>1278</v>
      </c>
      <c r="B40" t="s">
        <v>1396</v>
      </c>
      <c r="C40" t="s">
        <v>1723</v>
      </c>
      <c r="D40" t="s">
        <v>1724</v>
      </c>
      <c r="AC40">
        <v>69.7</v>
      </c>
      <c r="AN40">
        <v>73.3</v>
      </c>
      <c r="AQ40">
        <v>76</v>
      </c>
      <c r="AU40">
        <v>72</v>
      </c>
    </row>
    <row r="41" spans="1:64" hidden="1" x14ac:dyDescent="0.35">
      <c r="A41" t="s">
        <v>1397</v>
      </c>
      <c r="B41" t="s">
        <v>1398</v>
      </c>
      <c r="C41" t="s">
        <v>1723</v>
      </c>
      <c r="D41" t="s">
        <v>1724</v>
      </c>
    </row>
    <row r="42" spans="1:64" hidden="1" x14ac:dyDescent="0.35">
      <c r="A42" t="s">
        <v>1276</v>
      </c>
      <c r="B42" t="s">
        <v>1399</v>
      </c>
      <c r="C42" t="s">
        <v>1723</v>
      </c>
      <c r="D42" t="s">
        <v>1724</v>
      </c>
      <c r="Y42">
        <v>64.900000000000006</v>
      </c>
      <c r="AN42">
        <v>77.5</v>
      </c>
      <c r="BE42">
        <v>69.2</v>
      </c>
      <c r="BJ42">
        <v>67.3</v>
      </c>
    </row>
    <row r="43" spans="1:64" hidden="1" x14ac:dyDescent="0.35">
      <c r="A43" t="s">
        <v>1245</v>
      </c>
      <c r="B43" t="s">
        <v>1400</v>
      </c>
      <c r="C43" t="s">
        <v>1723</v>
      </c>
      <c r="D43" t="s">
        <v>1724</v>
      </c>
    </row>
    <row r="44" spans="1:64" hidden="1" x14ac:dyDescent="0.35">
      <c r="A44" t="s">
        <v>1202</v>
      </c>
      <c r="B44" t="s">
        <v>1401</v>
      </c>
      <c r="C44" t="s">
        <v>1723</v>
      </c>
      <c r="D44" t="s">
        <v>1724</v>
      </c>
      <c r="AT44">
        <v>57.9</v>
      </c>
      <c r="AY44">
        <v>64.2</v>
      </c>
      <c r="BI44">
        <v>69.844748571179693</v>
      </c>
    </row>
    <row r="45" spans="1:64" hidden="1" x14ac:dyDescent="0.35">
      <c r="A45" t="s">
        <v>1150</v>
      </c>
      <c r="B45" t="s">
        <v>1402</v>
      </c>
      <c r="C45" t="s">
        <v>1723</v>
      </c>
      <c r="D45" t="s">
        <v>1724</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35">
      <c r="A46" t="s">
        <v>1403</v>
      </c>
      <c r="B46" t="s">
        <v>1404</v>
      </c>
      <c r="C46" t="s">
        <v>1723</v>
      </c>
      <c r="D46" t="s">
        <v>1724</v>
      </c>
      <c r="Z46">
        <v>0.5</v>
      </c>
      <c r="AM46">
        <v>4.3</v>
      </c>
      <c r="AR46">
        <v>7.3</v>
      </c>
      <c r="AY46">
        <v>9.3000000000000007</v>
      </c>
      <c r="BE46">
        <v>12.5</v>
      </c>
      <c r="BI46">
        <v>14.3</v>
      </c>
      <c r="BJ46">
        <v>18.8723620582225</v>
      </c>
      <c r="BK46">
        <v>19.600000000000001</v>
      </c>
    </row>
    <row r="47" spans="1:64" hidden="1" x14ac:dyDescent="0.35">
      <c r="A47" t="s">
        <v>1079</v>
      </c>
      <c r="B47" t="s">
        <v>1405</v>
      </c>
      <c r="C47" t="s">
        <v>1723</v>
      </c>
      <c r="D47" t="s">
        <v>1724</v>
      </c>
      <c r="W47">
        <v>0.6</v>
      </c>
      <c r="AJ47">
        <v>4.3</v>
      </c>
      <c r="AQ47">
        <v>7.1</v>
      </c>
      <c r="AS47">
        <v>11.1</v>
      </c>
      <c r="AW47">
        <v>13.1</v>
      </c>
      <c r="AY47">
        <v>15.2</v>
      </c>
      <c r="BD47">
        <v>14.4</v>
      </c>
      <c r="BG47">
        <v>21</v>
      </c>
      <c r="BK47">
        <v>15</v>
      </c>
    </row>
    <row r="48" spans="1:64" hidden="1" x14ac:dyDescent="0.35">
      <c r="A48" t="s">
        <v>1406</v>
      </c>
      <c r="B48" t="s">
        <v>1407</v>
      </c>
      <c r="C48" t="s">
        <v>1723</v>
      </c>
      <c r="D48" t="s">
        <v>1724</v>
      </c>
      <c r="AB48">
        <v>4.4000000000000004</v>
      </c>
      <c r="AC48">
        <v>4.4000000000000004</v>
      </c>
      <c r="AJ48">
        <v>2.2999999999999998</v>
      </c>
      <c r="AT48">
        <v>10.199999999999999</v>
      </c>
      <c r="AZ48">
        <v>5.8</v>
      </c>
      <c r="BC48">
        <v>7.7</v>
      </c>
      <c r="BG48">
        <v>7.5</v>
      </c>
      <c r="BK48">
        <v>17.600000000000001</v>
      </c>
    </row>
    <row r="49" spans="1:64" hidden="1" x14ac:dyDescent="0.35">
      <c r="A49" t="s">
        <v>1408</v>
      </c>
      <c r="B49" t="s">
        <v>1409</v>
      </c>
      <c r="C49" t="s">
        <v>1723</v>
      </c>
      <c r="D49" t="s">
        <v>1724</v>
      </c>
      <c r="AX49">
        <v>12.7</v>
      </c>
      <c r="BE49">
        <v>20</v>
      </c>
      <c r="BH49">
        <v>18.5</v>
      </c>
    </row>
    <row r="50" spans="1:64" hidden="1" x14ac:dyDescent="0.35">
      <c r="A50" t="s">
        <v>1203</v>
      </c>
      <c r="B50" t="s">
        <v>1410</v>
      </c>
      <c r="C50" t="s">
        <v>1723</v>
      </c>
      <c r="D50" t="s">
        <v>1724</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35">
      <c r="A51" t="s">
        <v>1067</v>
      </c>
      <c r="B51" t="s">
        <v>1411</v>
      </c>
      <c r="C51" t="s">
        <v>1723</v>
      </c>
      <c r="D51" t="s">
        <v>1724</v>
      </c>
      <c r="AO51">
        <v>11.4</v>
      </c>
      <c r="AS51">
        <v>20.9</v>
      </c>
      <c r="BE51">
        <v>14.2</v>
      </c>
    </row>
    <row r="52" spans="1:64" hidden="1" x14ac:dyDescent="0.35">
      <c r="A52" t="s">
        <v>1090</v>
      </c>
      <c r="B52" t="s">
        <v>1412</v>
      </c>
      <c r="C52" t="s">
        <v>1723</v>
      </c>
      <c r="D52" t="s">
        <v>1724</v>
      </c>
      <c r="AH52">
        <v>19</v>
      </c>
      <c r="AQ52">
        <v>46</v>
      </c>
      <c r="AX52">
        <v>57.1</v>
      </c>
      <c r="BK52">
        <v>54.7</v>
      </c>
    </row>
    <row r="53" spans="1:64" hidden="1" x14ac:dyDescent="0.35">
      <c r="A53" t="s">
        <v>1191</v>
      </c>
      <c r="B53" t="s">
        <v>1413</v>
      </c>
      <c r="C53" t="s">
        <v>1723</v>
      </c>
      <c r="D53" t="s">
        <v>1724</v>
      </c>
      <c r="U53">
        <v>53.5</v>
      </c>
      <c r="W53">
        <v>54.9</v>
      </c>
      <c r="Z53">
        <v>55.9</v>
      </c>
      <c r="AE53">
        <v>58.2</v>
      </c>
      <c r="AL53">
        <v>64.599999999999994</v>
      </c>
      <c r="AR53">
        <v>71.5</v>
      </c>
      <c r="BB53">
        <v>76.400000000000006</v>
      </c>
      <c r="BC53">
        <v>79.900000000000006</v>
      </c>
      <c r="BD53">
        <v>74.7</v>
      </c>
      <c r="BH53">
        <v>74.900000000000006</v>
      </c>
      <c r="BK53">
        <v>69</v>
      </c>
    </row>
    <row r="54" spans="1:64" hidden="1" x14ac:dyDescent="0.35">
      <c r="A54" t="s">
        <v>1414</v>
      </c>
      <c r="B54" t="s">
        <v>1415</v>
      </c>
      <c r="C54" t="s">
        <v>1723</v>
      </c>
      <c r="D54" t="s">
        <v>1724</v>
      </c>
      <c r="AI54">
        <v>48.520713335264219</v>
      </c>
      <c r="BC54">
        <v>54.554142163060199</v>
      </c>
    </row>
    <row r="55" spans="1:64" hidden="1" x14ac:dyDescent="0.35">
      <c r="A55" t="s">
        <v>1176</v>
      </c>
      <c r="B55" t="s">
        <v>1416</v>
      </c>
      <c r="C55" t="s">
        <v>1723</v>
      </c>
      <c r="D55" t="s">
        <v>1724</v>
      </c>
      <c r="AF55">
        <v>67</v>
      </c>
      <c r="AS55">
        <v>72.2</v>
      </c>
      <c r="AY55">
        <v>71.599999999999994</v>
      </c>
      <c r="BD55">
        <v>73.2</v>
      </c>
      <c r="BG55">
        <v>72.2</v>
      </c>
      <c r="BL55">
        <v>67.940551779009098</v>
      </c>
    </row>
    <row r="56" spans="1:64" hidden="1" x14ac:dyDescent="0.35">
      <c r="A56" t="s">
        <v>1417</v>
      </c>
      <c r="B56" t="s">
        <v>1418</v>
      </c>
      <c r="C56" t="s">
        <v>1723</v>
      </c>
      <c r="D56" t="s">
        <v>1724</v>
      </c>
    </row>
    <row r="57" spans="1:64" hidden="1" x14ac:dyDescent="0.35">
      <c r="A57" t="s">
        <v>1419</v>
      </c>
      <c r="B57" t="s">
        <v>1420</v>
      </c>
      <c r="C57" t="s">
        <v>1723</v>
      </c>
      <c r="D57" t="s">
        <v>1724</v>
      </c>
    </row>
    <row r="58" spans="1:64" hidden="1" x14ac:dyDescent="0.35">
      <c r="A58" t="s">
        <v>1116</v>
      </c>
      <c r="B58" t="s">
        <v>1421</v>
      </c>
      <c r="C58" t="s">
        <v>1723</v>
      </c>
      <c r="D58" t="s">
        <v>1724</v>
      </c>
    </row>
    <row r="59" spans="1:64" hidden="1" x14ac:dyDescent="0.35">
      <c r="A59" t="s">
        <v>1422</v>
      </c>
      <c r="B59" t="s">
        <v>1423</v>
      </c>
      <c r="C59" t="s">
        <v>1723</v>
      </c>
      <c r="D59" t="s">
        <v>1724</v>
      </c>
      <c r="O59">
        <v>24.3</v>
      </c>
      <c r="V59">
        <v>49.3</v>
      </c>
      <c r="AJ59">
        <v>53</v>
      </c>
      <c r="AL59">
        <v>44.9</v>
      </c>
      <c r="AP59">
        <v>62.6</v>
      </c>
      <c r="AX59">
        <v>69.900000000000006</v>
      </c>
      <c r="BA59">
        <v>77.599999999999994</v>
      </c>
    </row>
    <row r="60" spans="1:64" hidden="1" x14ac:dyDescent="0.35">
      <c r="A60" t="s">
        <v>1273</v>
      </c>
      <c r="B60" t="s">
        <v>1424</v>
      </c>
      <c r="C60" t="s">
        <v>1723</v>
      </c>
      <c r="D60" t="s">
        <v>1724</v>
      </c>
      <c r="P60">
        <v>48.25</v>
      </c>
      <c r="Q60">
        <v>60.580071729299902</v>
      </c>
      <c r="AD60">
        <v>67.599999999999994</v>
      </c>
      <c r="AK60">
        <v>65.599999999999994</v>
      </c>
      <c r="AX60">
        <v>61.6</v>
      </c>
      <c r="BA60">
        <v>49.2</v>
      </c>
      <c r="BD60">
        <v>80.2</v>
      </c>
    </row>
    <row r="61" spans="1:64" hidden="1" x14ac:dyDescent="0.35">
      <c r="A61" t="s">
        <v>1068</v>
      </c>
      <c r="B61" t="s">
        <v>1425</v>
      </c>
      <c r="C61" t="s">
        <v>1723</v>
      </c>
      <c r="D61" t="s">
        <v>1724</v>
      </c>
      <c r="AU61">
        <v>5.8</v>
      </c>
      <c r="AY61">
        <v>17.100000000000001</v>
      </c>
      <c r="BE61">
        <v>18</v>
      </c>
    </row>
    <row r="62" spans="1:64" hidden="1" x14ac:dyDescent="0.35">
      <c r="A62" t="s">
        <v>1426</v>
      </c>
      <c r="B62" t="s">
        <v>1427</v>
      </c>
      <c r="C62" t="s">
        <v>1723</v>
      </c>
      <c r="D62" t="s">
        <v>1724</v>
      </c>
      <c r="Z62">
        <v>57.5</v>
      </c>
      <c r="AA62">
        <v>57.5</v>
      </c>
      <c r="AF62">
        <v>47.9</v>
      </c>
    </row>
    <row r="63" spans="1:64" hidden="1" x14ac:dyDescent="0.35">
      <c r="A63" t="s">
        <v>1246</v>
      </c>
      <c r="B63" t="s">
        <v>1428</v>
      </c>
      <c r="C63" t="s">
        <v>1723</v>
      </c>
      <c r="D63" t="s">
        <v>1724</v>
      </c>
      <c r="O63">
        <v>54</v>
      </c>
      <c r="T63">
        <v>59.9</v>
      </c>
      <c r="AG63">
        <v>72</v>
      </c>
    </row>
    <row r="64" spans="1:64" hidden="1" x14ac:dyDescent="0.35">
      <c r="A64" t="s">
        <v>1178</v>
      </c>
      <c r="B64" t="s">
        <v>1429</v>
      </c>
      <c r="C64" t="s">
        <v>1723</v>
      </c>
      <c r="D64" t="s">
        <v>1724</v>
      </c>
      <c r="T64">
        <v>26</v>
      </c>
      <c r="Y64">
        <v>35</v>
      </c>
      <c r="AB64">
        <v>41.8</v>
      </c>
      <c r="AE64">
        <v>46.5</v>
      </c>
      <c r="AJ64">
        <v>51.7</v>
      </c>
      <c r="AO64">
        <v>59.2</v>
      </c>
      <c r="AR64">
        <v>64.2</v>
      </c>
      <c r="AS64">
        <v>62.8</v>
      </c>
      <c r="AU64">
        <v>65.8</v>
      </c>
      <c r="AY64">
        <v>60</v>
      </c>
      <c r="AZ64">
        <v>70</v>
      </c>
      <c r="BC64">
        <v>71.099999999999994</v>
      </c>
      <c r="BF64">
        <v>68.7</v>
      </c>
      <c r="BG64">
        <v>68</v>
      </c>
    </row>
    <row r="65" spans="1:66" hidden="1" x14ac:dyDescent="0.35">
      <c r="A65" t="s">
        <v>1105</v>
      </c>
      <c r="B65" t="s">
        <v>1430</v>
      </c>
      <c r="C65" t="s">
        <v>1723</v>
      </c>
      <c r="D65" t="s">
        <v>1724</v>
      </c>
      <c r="AF65">
        <v>31.3</v>
      </c>
      <c r="AK65">
        <v>43.2</v>
      </c>
      <c r="AN65">
        <v>49.4</v>
      </c>
      <c r="AS65">
        <v>55</v>
      </c>
      <c r="AU65">
        <v>51.8</v>
      </c>
      <c r="AY65">
        <v>53.9</v>
      </c>
      <c r="BE65">
        <v>48</v>
      </c>
      <c r="BF65">
        <v>49.5</v>
      </c>
    </row>
    <row r="66" spans="1:66" hidden="1" x14ac:dyDescent="0.35">
      <c r="A66" t="s">
        <v>1431</v>
      </c>
      <c r="B66" t="s">
        <v>1432</v>
      </c>
      <c r="C66" t="s">
        <v>1723</v>
      </c>
      <c r="D66" t="s">
        <v>1724</v>
      </c>
      <c r="AI66">
        <v>74.041920026887112</v>
      </c>
      <c r="AS66">
        <v>76.099559041395096</v>
      </c>
      <c r="BJ66">
        <v>71.47623154765823</v>
      </c>
    </row>
    <row r="67" spans="1:66" hidden="1" x14ac:dyDescent="0.35">
      <c r="A67" t="s">
        <v>1433</v>
      </c>
      <c r="B67" t="s">
        <v>1434</v>
      </c>
      <c r="C67" t="s">
        <v>1723</v>
      </c>
      <c r="D67" t="s">
        <v>1724</v>
      </c>
      <c r="AI67">
        <v>36.452204123392384</v>
      </c>
      <c r="AS67">
        <v>42.237641915320637</v>
      </c>
      <c r="BC67">
        <v>48.025769068213073</v>
      </c>
      <c r="BJ67">
        <v>47.796847729428798</v>
      </c>
    </row>
    <row r="68" spans="1:66" hidden="1" x14ac:dyDescent="0.35">
      <c r="A68" t="s">
        <v>1435</v>
      </c>
      <c r="B68" t="s">
        <v>1436</v>
      </c>
      <c r="C68" t="s">
        <v>1723</v>
      </c>
      <c r="D68" t="s">
        <v>1724</v>
      </c>
      <c r="AI68">
        <v>72.39990793700818</v>
      </c>
      <c r="AS68">
        <v>74.489572537257885</v>
      </c>
      <c r="BJ68">
        <v>69.644356251152942</v>
      </c>
    </row>
    <row r="69" spans="1:66" hidden="1" x14ac:dyDescent="0.35">
      <c r="A69" t="s">
        <v>1437</v>
      </c>
      <c r="B69" t="s">
        <v>1438</v>
      </c>
      <c r="C69" t="s">
        <v>1723</v>
      </c>
      <c r="D69" t="s">
        <v>1724</v>
      </c>
      <c r="BC69">
        <v>46.865159036736408</v>
      </c>
    </row>
    <row r="70" spans="1:66" hidden="1" x14ac:dyDescent="0.35">
      <c r="A70" t="s">
        <v>1439</v>
      </c>
      <c r="B70" t="s">
        <v>1440</v>
      </c>
      <c r="C70" t="s">
        <v>1723</v>
      </c>
      <c r="D70" t="s">
        <v>1724</v>
      </c>
      <c r="BC70">
        <v>58.298965991139319</v>
      </c>
    </row>
    <row r="71" spans="1:66" hidden="1" x14ac:dyDescent="0.35">
      <c r="A71" t="s">
        <v>1204</v>
      </c>
      <c r="B71" t="s">
        <v>1441</v>
      </c>
      <c r="C71" t="s">
        <v>1723</v>
      </c>
      <c r="D71" t="s">
        <v>1724</v>
      </c>
      <c r="X71">
        <v>25.8</v>
      </c>
      <c r="AA71">
        <v>32.9</v>
      </c>
      <c r="AF71">
        <v>35.799999999999997</v>
      </c>
      <c r="AH71">
        <v>41.6</v>
      </c>
      <c r="AM71">
        <v>45.9</v>
      </c>
      <c r="AR71">
        <v>51.4</v>
      </c>
      <c r="AW71">
        <v>58.7</v>
      </c>
      <c r="BE71">
        <v>71.7</v>
      </c>
    </row>
    <row r="72" spans="1:66" hidden="1" x14ac:dyDescent="0.35">
      <c r="A72" t="s">
        <v>1442</v>
      </c>
      <c r="B72" t="s">
        <v>1443</v>
      </c>
      <c r="C72" t="s">
        <v>1723</v>
      </c>
      <c r="D72" t="s">
        <v>1724</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35">
      <c r="A73" t="s">
        <v>1444</v>
      </c>
      <c r="B73" t="s">
        <v>1445</v>
      </c>
      <c r="C73" t="s">
        <v>1723</v>
      </c>
      <c r="D73" t="s">
        <v>1724</v>
      </c>
    </row>
    <row r="74" spans="1:66" hidden="1" x14ac:dyDescent="0.35">
      <c r="A74" t="s">
        <v>592</v>
      </c>
      <c r="B74" t="s">
        <v>1446</v>
      </c>
      <c r="C74" t="s">
        <v>1723</v>
      </c>
      <c r="D74" t="s">
        <v>1724</v>
      </c>
      <c r="AN74">
        <v>4</v>
      </c>
      <c r="AO74">
        <v>4</v>
      </c>
      <c r="AU74">
        <v>7.2</v>
      </c>
      <c r="BC74">
        <v>7</v>
      </c>
    </row>
    <row r="75" spans="1:66" hidden="1" x14ac:dyDescent="0.35">
      <c r="A75" t="s">
        <v>1268</v>
      </c>
      <c r="B75" t="s">
        <v>1447</v>
      </c>
      <c r="C75" t="s">
        <v>1723</v>
      </c>
      <c r="D75" t="s">
        <v>1724</v>
      </c>
      <c r="V75">
        <v>18.600000000000001</v>
      </c>
      <c r="AD75">
        <v>38</v>
      </c>
      <c r="AN75">
        <v>67.400000000000006</v>
      </c>
      <c r="AR75">
        <v>66</v>
      </c>
      <c r="AY75">
        <v>62.3</v>
      </c>
      <c r="BG75">
        <v>71.7</v>
      </c>
      <c r="BI75">
        <v>69.900000000000006</v>
      </c>
      <c r="BK75">
        <v>70.099999999999994</v>
      </c>
    </row>
    <row r="76" spans="1:66" hidden="1" x14ac:dyDescent="0.35">
      <c r="A76" t="s">
        <v>1247</v>
      </c>
      <c r="B76" t="s">
        <v>1448</v>
      </c>
      <c r="C76" t="s">
        <v>1723</v>
      </c>
      <c r="D76" t="s">
        <v>1724</v>
      </c>
      <c r="AM76">
        <v>56.4</v>
      </c>
      <c r="AX76">
        <v>57.9</v>
      </c>
    </row>
    <row r="77" spans="1:66" x14ac:dyDescent="0.35">
      <c r="A77" t="s">
        <v>594</v>
      </c>
      <c r="B77" t="s">
        <v>926</v>
      </c>
      <c r="C77" t="s">
        <v>1723</v>
      </c>
      <c r="D77" t="s">
        <v>1724</v>
      </c>
      <c r="AI77">
        <v>2.9</v>
      </c>
      <c r="AP77">
        <v>2.8</v>
      </c>
      <c r="AS77">
        <v>6.3</v>
      </c>
      <c r="AX77">
        <v>13.9</v>
      </c>
      <c r="BD77">
        <v>27.3</v>
      </c>
      <c r="BG77">
        <v>40.4</v>
      </c>
      <c r="BH77">
        <v>35.9</v>
      </c>
      <c r="BI77">
        <v>35.1</v>
      </c>
      <c r="BJ77">
        <v>35.3211751208786</v>
      </c>
      <c r="BK77">
        <v>37.799999999999997</v>
      </c>
      <c r="BL77">
        <v>40.5</v>
      </c>
      <c r="BN77" s="86" t="s">
        <v>1725</v>
      </c>
    </row>
    <row r="78" spans="1:66" hidden="1" x14ac:dyDescent="0.35">
      <c r="A78" t="s">
        <v>1449</v>
      </c>
      <c r="B78" t="s">
        <v>1450</v>
      </c>
      <c r="C78" t="s">
        <v>1723</v>
      </c>
      <c r="D78" t="s">
        <v>1724</v>
      </c>
      <c r="BN78" s="86"/>
    </row>
    <row r="79" spans="1:66" hidden="1" x14ac:dyDescent="0.35">
      <c r="A79" t="s">
        <v>1451</v>
      </c>
      <c r="B79" t="s">
        <v>1452</v>
      </c>
      <c r="C79" t="s">
        <v>1723</v>
      </c>
      <c r="D79" t="s">
        <v>1724</v>
      </c>
      <c r="AI79">
        <v>6.9706743775684634</v>
      </c>
      <c r="AS79">
        <v>17.056998932717931</v>
      </c>
      <c r="BC79">
        <v>20.144738028522603</v>
      </c>
      <c r="BJ79">
        <v>24.066766901603117</v>
      </c>
      <c r="BN79" s="86"/>
    </row>
    <row r="80" spans="1:66" hidden="1" x14ac:dyDescent="0.35">
      <c r="A80" t="s">
        <v>1248</v>
      </c>
      <c r="B80" t="s">
        <v>1453</v>
      </c>
      <c r="C80" t="s">
        <v>1723</v>
      </c>
      <c r="D80" t="s">
        <v>1724</v>
      </c>
      <c r="P80">
        <v>53.9</v>
      </c>
      <c r="V80">
        <v>77.2</v>
      </c>
      <c r="AI80">
        <v>75.400000000000006</v>
      </c>
      <c r="AK80">
        <v>75.480769230769198</v>
      </c>
      <c r="AR80">
        <v>72.847682119205302</v>
      </c>
      <c r="AZ80">
        <v>68.8888888888889</v>
      </c>
      <c r="BH80">
        <v>81.564245810055894</v>
      </c>
      <c r="BN80" s="86"/>
    </row>
    <row r="81" spans="1:66" hidden="1" x14ac:dyDescent="0.35">
      <c r="A81" t="s">
        <v>1217</v>
      </c>
      <c r="B81" t="s">
        <v>1454</v>
      </c>
      <c r="C81" t="s">
        <v>1723</v>
      </c>
      <c r="D81" t="s">
        <v>1724</v>
      </c>
      <c r="S81">
        <v>35.1</v>
      </c>
      <c r="BN81" s="86"/>
    </row>
    <row r="82" spans="1:66" hidden="1" x14ac:dyDescent="0.35">
      <c r="A82" t="s">
        <v>1272</v>
      </c>
      <c r="B82" t="s">
        <v>1455</v>
      </c>
      <c r="C82" t="s">
        <v>1723</v>
      </c>
      <c r="D82" t="s">
        <v>1724</v>
      </c>
      <c r="P82">
        <v>20.9</v>
      </c>
      <c r="W82">
        <v>47.6</v>
      </c>
      <c r="AG82">
        <v>66.599999999999994</v>
      </c>
      <c r="AM82">
        <v>69.3</v>
      </c>
      <c r="AS82">
        <v>76.5</v>
      </c>
      <c r="AX82">
        <v>74.8</v>
      </c>
      <c r="BA82">
        <v>74.099999999999994</v>
      </c>
      <c r="BC82">
        <v>72.7</v>
      </c>
      <c r="BD82">
        <v>72.7</v>
      </c>
      <c r="BN82" s="86"/>
    </row>
    <row r="83" spans="1:66" hidden="1" x14ac:dyDescent="0.35">
      <c r="A83" t="s">
        <v>1456</v>
      </c>
      <c r="B83" t="s">
        <v>1457</v>
      </c>
      <c r="C83" t="s">
        <v>1723</v>
      </c>
      <c r="D83" t="s">
        <v>1724</v>
      </c>
      <c r="BN83" s="86"/>
    </row>
    <row r="84" spans="1:66" hidden="1" x14ac:dyDescent="0.35">
      <c r="A84" t="s">
        <v>1458</v>
      </c>
      <c r="B84" t="s">
        <v>1459</v>
      </c>
      <c r="C84" t="s">
        <v>1723</v>
      </c>
      <c r="D84" t="s">
        <v>1724</v>
      </c>
      <c r="BN84" s="86"/>
    </row>
    <row r="85" spans="1:66" hidden="1" x14ac:dyDescent="0.35">
      <c r="A85" t="s">
        <v>1083</v>
      </c>
      <c r="B85" t="s">
        <v>1460</v>
      </c>
      <c r="C85" t="s">
        <v>1723</v>
      </c>
      <c r="D85" t="s">
        <v>1724</v>
      </c>
      <c r="AS85">
        <v>13.4</v>
      </c>
      <c r="BE85">
        <v>19.399999999999999</v>
      </c>
      <c r="BN85" s="86"/>
    </row>
    <row r="86" spans="1:66" hidden="1" x14ac:dyDescent="0.35">
      <c r="A86" t="s">
        <v>1255</v>
      </c>
      <c r="B86" t="s">
        <v>1461</v>
      </c>
      <c r="C86" t="s">
        <v>1723</v>
      </c>
      <c r="D86" t="s">
        <v>1724</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x14ac:dyDescent="0.35">
      <c r="A87" t="s">
        <v>1117</v>
      </c>
      <c r="B87" t="s">
        <v>1462</v>
      </c>
      <c r="C87" t="s">
        <v>1723</v>
      </c>
      <c r="D87" t="s">
        <v>1724</v>
      </c>
      <c r="AR87">
        <v>19.8</v>
      </c>
      <c r="AS87">
        <v>19.8</v>
      </c>
      <c r="AX87">
        <v>19.8</v>
      </c>
      <c r="AY87">
        <v>31.1</v>
      </c>
      <c r="BB87">
        <v>26.7</v>
      </c>
      <c r="BC87">
        <v>34.700000000000003</v>
      </c>
      <c r="BK87">
        <v>32.700000000000003</v>
      </c>
      <c r="BN87" s="86"/>
    </row>
    <row r="88" spans="1:66" hidden="1" x14ac:dyDescent="0.35">
      <c r="A88" t="s">
        <v>1092</v>
      </c>
      <c r="B88" t="s">
        <v>1463</v>
      </c>
      <c r="C88" t="s">
        <v>1723</v>
      </c>
      <c r="D88" t="s">
        <v>1724</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x14ac:dyDescent="0.35">
      <c r="A89" t="s">
        <v>1464</v>
      </c>
      <c r="B89" t="s">
        <v>1465</v>
      </c>
      <c r="C89" t="s">
        <v>1723</v>
      </c>
      <c r="D89" t="s">
        <v>1724</v>
      </c>
      <c r="BN89" s="86"/>
    </row>
    <row r="90" spans="1:66" hidden="1" x14ac:dyDescent="0.35">
      <c r="A90" t="s">
        <v>1093</v>
      </c>
      <c r="B90" t="s">
        <v>1466</v>
      </c>
      <c r="C90" t="s">
        <v>1723</v>
      </c>
      <c r="D90" t="s">
        <v>1724</v>
      </c>
      <c r="AK90">
        <v>1</v>
      </c>
      <c r="AL90">
        <v>1</v>
      </c>
      <c r="AR90">
        <v>4.2</v>
      </c>
      <c r="AX90">
        <v>5.7</v>
      </c>
      <c r="BE90">
        <v>4.5999999999999996</v>
      </c>
      <c r="BI90">
        <v>7.8</v>
      </c>
      <c r="BK90">
        <v>10.3</v>
      </c>
      <c r="BN90" s="86"/>
    </row>
    <row r="91" spans="1:66" hidden="1" x14ac:dyDescent="0.35">
      <c r="A91" t="s">
        <v>1467</v>
      </c>
      <c r="B91" t="s">
        <v>1468</v>
      </c>
      <c r="C91" t="s">
        <v>1723</v>
      </c>
      <c r="D91" t="s">
        <v>1724</v>
      </c>
      <c r="AI91">
        <v>6.7</v>
      </c>
      <c r="AS91">
        <v>8.6999999999999993</v>
      </c>
      <c r="AT91">
        <v>12.7</v>
      </c>
      <c r="BC91">
        <v>8.5</v>
      </c>
      <c r="BF91">
        <v>8.1</v>
      </c>
      <c r="BK91">
        <v>16.3</v>
      </c>
      <c r="BM91">
        <v>17.100000000000001</v>
      </c>
      <c r="BN91" s="86"/>
    </row>
    <row r="92" spans="1:66" hidden="1" x14ac:dyDescent="0.35">
      <c r="A92" t="s">
        <v>1094</v>
      </c>
      <c r="B92" t="s">
        <v>1469</v>
      </c>
      <c r="C92" t="s">
        <v>1723</v>
      </c>
      <c r="D92" t="s">
        <v>1724</v>
      </c>
      <c r="AS92">
        <v>4.5</v>
      </c>
      <c r="AY92">
        <v>9.6</v>
      </c>
      <c r="BC92">
        <v>13.1</v>
      </c>
      <c r="BG92">
        <v>14.4</v>
      </c>
      <c r="BL92">
        <v>20.2</v>
      </c>
      <c r="BN92" s="86"/>
    </row>
    <row r="93" spans="1:66" hidden="1" x14ac:dyDescent="0.35">
      <c r="A93" t="s">
        <v>1082</v>
      </c>
      <c r="B93" t="s">
        <v>1470</v>
      </c>
      <c r="C93" t="s">
        <v>1723</v>
      </c>
      <c r="D93" t="s">
        <v>1724</v>
      </c>
      <c r="AS93">
        <v>6.5</v>
      </c>
      <c r="BD93">
        <v>9.5</v>
      </c>
      <c r="BN93" s="86"/>
    </row>
    <row r="94" spans="1:66" hidden="1" x14ac:dyDescent="0.35">
      <c r="A94" t="s">
        <v>1260</v>
      </c>
      <c r="B94" t="s">
        <v>1471</v>
      </c>
      <c r="C94" t="s">
        <v>1723</v>
      </c>
      <c r="D94" t="s">
        <v>1724</v>
      </c>
      <c r="AB94">
        <v>31.6</v>
      </c>
      <c r="AR94">
        <v>33.6</v>
      </c>
      <c r="AT94">
        <v>45.9</v>
      </c>
      <c r="BN94" s="86"/>
    </row>
    <row r="95" spans="1:66" hidden="1" x14ac:dyDescent="0.35">
      <c r="A95" t="s">
        <v>1179</v>
      </c>
      <c r="B95" t="s">
        <v>1472</v>
      </c>
      <c r="C95" t="s">
        <v>1723</v>
      </c>
      <c r="D95" t="s">
        <v>1724</v>
      </c>
      <c r="AD95">
        <v>27.3</v>
      </c>
      <c r="AI95">
        <v>52.1</v>
      </c>
      <c r="BN95" s="86"/>
    </row>
    <row r="96" spans="1:66" hidden="1" x14ac:dyDescent="0.35">
      <c r="A96" t="s">
        <v>1473</v>
      </c>
      <c r="B96" t="s">
        <v>1474</v>
      </c>
      <c r="C96" t="s">
        <v>1723</v>
      </c>
      <c r="D96" t="s">
        <v>1724</v>
      </c>
      <c r="BN96" s="86"/>
    </row>
    <row r="97" spans="1:66" hidden="1" x14ac:dyDescent="0.35">
      <c r="A97" t="s">
        <v>1193</v>
      </c>
      <c r="B97" t="s">
        <v>1475</v>
      </c>
      <c r="C97" t="s">
        <v>1723</v>
      </c>
      <c r="D97" t="s">
        <v>1724</v>
      </c>
      <c r="W97">
        <v>15.2</v>
      </c>
      <c r="AB97">
        <v>20.6</v>
      </c>
      <c r="AF97">
        <v>19.100000000000001</v>
      </c>
      <c r="AN97">
        <v>26.9</v>
      </c>
      <c r="AR97">
        <v>30.9</v>
      </c>
      <c r="AU97">
        <v>34.5</v>
      </c>
      <c r="BB97">
        <v>44</v>
      </c>
      <c r="BH97">
        <v>48.9</v>
      </c>
      <c r="BN97" s="86"/>
    </row>
    <row r="98" spans="1:66" hidden="1" x14ac:dyDescent="0.35">
      <c r="A98" t="s">
        <v>1223</v>
      </c>
      <c r="B98" t="s">
        <v>1476</v>
      </c>
      <c r="C98" t="s">
        <v>1723</v>
      </c>
      <c r="D98" t="s">
        <v>1724</v>
      </c>
      <c r="AU98">
        <v>58.3</v>
      </c>
      <c r="BN98" s="86"/>
    </row>
    <row r="99" spans="1:66" hidden="1" x14ac:dyDescent="0.35">
      <c r="A99" t="s">
        <v>1206</v>
      </c>
      <c r="B99" t="s">
        <v>1477</v>
      </c>
      <c r="C99" t="s">
        <v>1723</v>
      </c>
      <c r="D99" t="s">
        <v>1724</v>
      </c>
      <c r="T99">
        <v>23.4</v>
      </c>
      <c r="AK99">
        <v>36.9</v>
      </c>
      <c r="AS99">
        <v>36.299999999999997</v>
      </c>
      <c r="AX99">
        <v>33.6</v>
      </c>
      <c r="AY99">
        <v>33</v>
      </c>
      <c r="AZ99">
        <v>33</v>
      </c>
      <c r="BB99">
        <v>40</v>
      </c>
      <c r="BG99">
        <v>32.5</v>
      </c>
      <c r="BN99" s="86"/>
    </row>
    <row r="100" spans="1:66" hidden="1" x14ac:dyDescent="0.35">
      <c r="A100" t="s">
        <v>1478</v>
      </c>
      <c r="B100" t="s">
        <v>1479</v>
      </c>
      <c r="C100" t="s">
        <v>1723</v>
      </c>
      <c r="D100" t="s">
        <v>1724</v>
      </c>
      <c r="AI100">
        <v>62.358209176801232</v>
      </c>
      <c r="AS100">
        <v>66.623126410012702</v>
      </c>
      <c r="BN100" s="86"/>
    </row>
    <row r="101" spans="1:66" hidden="1" x14ac:dyDescent="0.35">
      <c r="A101" t="s">
        <v>1480</v>
      </c>
      <c r="B101" t="s">
        <v>1481</v>
      </c>
      <c r="C101" t="s">
        <v>1723</v>
      </c>
      <c r="D101" t="s">
        <v>1724</v>
      </c>
      <c r="Q101">
        <v>43.3</v>
      </c>
      <c r="V101">
        <v>64</v>
      </c>
      <c r="AA101">
        <v>63.9</v>
      </c>
      <c r="AF101">
        <v>75</v>
      </c>
      <c r="AK101">
        <v>79.7</v>
      </c>
      <c r="AP101">
        <v>80.900000000000006</v>
      </c>
      <c r="AU101">
        <v>81.3</v>
      </c>
      <c r="AZ101">
        <v>75.400000000000006</v>
      </c>
      <c r="BE101">
        <v>71.900000000000006</v>
      </c>
      <c r="BJ101">
        <v>64.5</v>
      </c>
      <c r="BN101" s="86"/>
    </row>
    <row r="102" spans="1:66" hidden="1" x14ac:dyDescent="0.35">
      <c r="A102" t="s">
        <v>1194</v>
      </c>
      <c r="B102" t="s">
        <v>1482</v>
      </c>
      <c r="C102" t="s">
        <v>1723</v>
      </c>
      <c r="D102" t="s">
        <v>1724</v>
      </c>
      <c r="Z102">
        <v>23.6</v>
      </c>
      <c r="AC102">
        <v>30.4</v>
      </c>
      <c r="AF102">
        <v>32.9</v>
      </c>
      <c r="AK102">
        <v>34.700000000000003</v>
      </c>
      <c r="AO102">
        <v>40.299999999999997</v>
      </c>
      <c r="AT102">
        <v>50.9</v>
      </c>
      <c r="AY102">
        <v>56.3</v>
      </c>
      <c r="BE102">
        <v>63.8</v>
      </c>
      <c r="BN102" s="86"/>
    </row>
    <row r="103" spans="1:66" hidden="1" x14ac:dyDescent="0.35">
      <c r="A103" t="s">
        <v>1483</v>
      </c>
      <c r="B103" t="s">
        <v>1484</v>
      </c>
      <c r="C103" t="s">
        <v>1723</v>
      </c>
      <c r="D103" t="s">
        <v>1724</v>
      </c>
      <c r="AI103">
        <v>5.5597444521443471</v>
      </c>
      <c r="AS103">
        <v>12.139790619301492</v>
      </c>
      <c r="BC103">
        <v>20.22477169081025</v>
      </c>
      <c r="BJ103">
        <v>26.686730700532966</v>
      </c>
      <c r="BN103" s="86"/>
    </row>
    <row r="104" spans="1:66" hidden="1" x14ac:dyDescent="0.35">
      <c r="A104" t="s">
        <v>1259</v>
      </c>
      <c r="B104" t="s">
        <v>1485</v>
      </c>
      <c r="C104" t="s">
        <v>1723</v>
      </c>
      <c r="D104" t="s">
        <v>1724</v>
      </c>
      <c r="O104">
        <v>7</v>
      </c>
      <c r="BN104" s="86"/>
    </row>
    <row r="105" spans="1:66" hidden="1" x14ac:dyDescent="0.35">
      <c r="A105" t="s">
        <v>1181</v>
      </c>
      <c r="B105" t="s">
        <v>1486</v>
      </c>
      <c r="C105" t="s">
        <v>1723</v>
      </c>
      <c r="D105" t="s">
        <v>1724</v>
      </c>
      <c r="V105">
        <v>5.4</v>
      </c>
      <c r="AB105">
        <v>3.9</v>
      </c>
      <c r="AF105">
        <v>5</v>
      </c>
      <c r="AH105">
        <v>9.4</v>
      </c>
      <c r="AN105">
        <v>13.2</v>
      </c>
      <c r="AS105">
        <v>22.9</v>
      </c>
      <c r="AY105">
        <v>24.8</v>
      </c>
      <c r="BE105">
        <v>31.3</v>
      </c>
      <c r="BI105">
        <v>31.8</v>
      </c>
      <c r="BJ105">
        <v>31.8</v>
      </c>
      <c r="BN105" s="86"/>
    </row>
    <row r="106" spans="1:66" hidden="1" x14ac:dyDescent="0.35">
      <c r="A106" t="s">
        <v>1237</v>
      </c>
      <c r="B106" t="s">
        <v>1487</v>
      </c>
      <c r="C106" t="s">
        <v>1723</v>
      </c>
      <c r="D106" t="s">
        <v>1724</v>
      </c>
      <c r="K106">
        <v>18.5</v>
      </c>
      <c r="N106">
        <v>31</v>
      </c>
      <c r="Q106">
        <v>40</v>
      </c>
      <c r="S106">
        <v>44</v>
      </c>
      <c r="T106">
        <v>52</v>
      </c>
      <c r="V106">
        <v>52.2</v>
      </c>
      <c r="AE106">
        <v>62.3</v>
      </c>
      <c r="AL106">
        <v>71.3</v>
      </c>
      <c r="BB106">
        <v>54</v>
      </c>
      <c r="BN106" s="86"/>
    </row>
    <row r="107" spans="1:66" hidden="1" x14ac:dyDescent="0.35">
      <c r="A107" t="s">
        <v>1488</v>
      </c>
      <c r="B107" t="s">
        <v>1489</v>
      </c>
      <c r="C107" t="s">
        <v>1723</v>
      </c>
      <c r="D107" t="s">
        <v>1724</v>
      </c>
      <c r="AI107">
        <v>59.544368418512754</v>
      </c>
      <c r="AS107">
        <v>61.769007454525742</v>
      </c>
      <c r="BJ107">
        <v>61.169515606261442</v>
      </c>
      <c r="BN107" s="86"/>
    </row>
    <row r="108" spans="1:66" hidden="1" x14ac:dyDescent="0.35">
      <c r="A108" t="s">
        <v>1490</v>
      </c>
      <c r="B108" t="s">
        <v>1491</v>
      </c>
      <c r="C108" t="s">
        <v>1723</v>
      </c>
      <c r="D108" t="s">
        <v>1724</v>
      </c>
      <c r="AI108">
        <v>51.333503465717193</v>
      </c>
      <c r="AS108">
        <v>53.476094893081004</v>
      </c>
      <c r="BC108">
        <v>44.534836559611563</v>
      </c>
      <c r="BJ108">
        <v>53.353280864362901</v>
      </c>
      <c r="BN108" s="86"/>
    </row>
    <row r="109" spans="1:66" hidden="1" x14ac:dyDescent="0.35">
      <c r="A109" t="s">
        <v>1492</v>
      </c>
      <c r="B109" t="s">
        <v>1493</v>
      </c>
      <c r="C109" t="s">
        <v>1723</v>
      </c>
      <c r="D109" t="s">
        <v>1724</v>
      </c>
      <c r="AI109">
        <v>11.898754124018946</v>
      </c>
      <c r="AS109">
        <v>21.840676772838354</v>
      </c>
      <c r="BC109">
        <v>26.817318363299293</v>
      </c>
      <c r="BJ109">
        <v>31.342561968024381</v>
      </c>
      <c r="BN109" s="86"/>
    </row>
    <row r="110" spans="1:66" hidden="1" x14ac:dyDescent="0.35">
      <c r="A110" t="s">
        <v>1494</v>
      </c>
      <c r="B110" t="s">
        <v>1495</v>
      </c>
      <c r="C110" t="s">
        <v>1723</v>
      </c>
      <c r="D110" t="s">
        <v>1724</v>
      </c>
      <c r="AI110">
        <v>8.8016008142949218</v>
      </c>
      <c r="AS110">
        <v>21.405928214563129</v>
      </c>
      <c r="BC110">
        <v>20.735152966124531</v>
      </c>
      <c r="BJ110">
        <v>23.822484829020137</v>
      </c>
      <c r="BN110" s="86"/>
    </row>
    <row r="111" spans="1:66" hidden="1" x14ac:dyDescent="0.35">
      <c r="A111" t="s">
        <v>1161</v>
      </c>
      <c r="B111" t="s">
        <v>1496</v>
      </c>
      <c r="C111" t="s">
        <v>1723</v>
      </c>
      <c r="D111" t="s">
        <v>1724</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x14ac:dyDescent="0.35">
      <c r="A112" t="s">
        <v>1497</v>
      </c>
      <c r="B112" t="s">
        <v>1498</v>
      </c>
      <c r="C112" t="s">
        <v>1723</v>
      </c>
      <c r="D112" t="s">
        <v>1724</v>
      </c>
      <c r="AI112">
        <v>13.71379372190542</v>
      </c>
      <c r="AS112">
        <v>22.064417746598192</v>
      </c>
      <c r="BC112">
        <v>29.696910692493006</v>
      </c>
      <c r="BJ112">
        <v>35.067694960697722</v>
      </c>
      <c r="BN112" s="86"/>
    </row>
    <row r="113" spans="1:66" hidden="1" x14ac:dyDescent="0.35">
      <c r="A113" t="s">
        <v>1499</v>
      </c>
      <c r="B113" t="s">
        <v>1500</v>
      </c>
      <c r="C113" t="s">
        <v>1723</v>
      </c>
      <c r="D113" t="s">
        <v>1724</v>
      </c>
      <c r="BN113" s="86"/>
    </row>
    <row r="114" spans="1:66" hidden="1" x14ac:dyDescent="0.35">
      <c r="A114" t="s">
        <v>1142</v>
      </c>
      <c r="B114" t="s">
        <v>1501</v>
      </c>
      <c r="C114" t="s">
        <v>1723</v>
      </c>
      <c r="D114" t="s">
        <v>1724</v>
      </c>
      <c r="P114">
        <v>9.5</v>
      </c>
      <c r="Z114">
        <v>28.1</v>
      </c>
      <c r="AG114">
        <v>39.9</v>
      </c>
      <c r="AL114">
        <v>36.5</v>
      </c>
      <c r="AR114">
        <v>42.8</v>
      </c>
      <c r="AS114">
        <v>42.3</v>
      </c>
      <c r="AV114">
        <v>45.7</v>
      </c>
      <c r="AW114">
        <v>45.7</v>
      </c>
      <c r="AY114">
        <v>48.5</v>
      </c>
      <c r="BA114">
        <v>48.1</v>
      </c>
      <c r="BI114">
        <v>47.8</v>
      </c>
      <c r="BN114" s="86"/>
    </row>
    <row r="115" spans="1:66" hidden="1" x14ac:dyDescent="0.35">
      <c r="A115" t="s">
        <v>1502</v>
      </c>
      <c r="B115" t="s">
        <v>1503</v>
      </c>
      <c r="C115" t="s">
        <v>1723</v>
      </c>
      <c r="D115" t="s">
        <v>1724</v>
      </c>
      <c r="BN115" s="86"/>
    </row>
    <row r="116" spans="1:66" hidden="1" x14ac:dyDescent="0.35">
      <c r="A116" t="s">
        <v>1250</v>
      </c>
      <c r="B116" t="s">
        <v>1504</v>
      </c>
      <c r="C116" t="s">
        <v>1723</v>
      </c>
      <c r="D116" t="s">
        <v>1724</v>
      </c>
      <c r="AQ116">
        <v>67.599999999999994</v>
      </c>
      <c r="AU116">
        <v>66</v>
      </c>
      <c r="AW116">
        <v>69.880952380952394</v>
      </c>
      <c r="AX116">
        <v>61.4</v>
      </c>
      <c r="BC116">
        <v>70.906949352178998</v>
      </c>
      <c r="BN116" s="86"/>
    </row>
    <row r="117" spans="1:66" hidden="1" x14ac:dyDescent="0.35">
      <c r="A117" t="s">
        <v>1505</v>
      </c>
      <c r="B117" t="s">
        <v>1506</v>
      </c>
      <c r="C117" t="s">
        <v>1723</v>
      </c>
      <c r="D117" t="s">
        <v>1724</v>
      </c>
      <c r="V117">
        <v>25.9</v>
      </c>
      <c r="AH117">
        <v>30.5</v>
      </c>
      <c r="AK117">
        <v>44.6</v>
      </c>
      <c r="AL117">
        <v>49.2</v>
      </c>
      <c r="AM117">
        <v>51.1</v>
      </c>
      <c r="AN117">
        <v>53.6</v>
      </c>
      <c r="AO117">
        <v>56.1</v>
      </c>
      <c r="AP117">
        <v>56</v>
      </c>
      <c r="AS117">
        <v>56</v>
      </c>
      <c r="AU117">
        <v>58.9</v>
      </c>
      <c r="BC117">
        <v>57</v>
      </c>
      <c r="BD117">
        <v>57</v>
      </c>
      <c r="BN117" s="86"/>
    </row>
    <row r="118" spans="1:66" hidden="1" x14ac:dyDescent="0.35">
      <c r="A118" t="s">
        <v>1118</v>
      </c>
      <c r="B118" t="s">
        <v>1507</v>
      </c>
      <c r="C118" t="s">
        <v>1723</v>
      </c>
      <c r="D118" t="s">
        <v>1724</v>
      </c>
      <c r="S118">
        <v>12.9</v>
      </c>
      <c r="AH118">
        <v>10.4</v>
      </c>
      <c r="AS118">
        <v>25.4</v>
      </c>
      <c r="AY118">
        <v>32.799999999999997</v>
      </c>
      <c r="BD118">
        <v>33.799999999999997</v>
      </c>
      <c r="BK118">
        <v>36.1</v>
      </c>
      <c r="BN118" s="86"/>
    </row>
    <row r="119" spans="1:66" hidden="1" x14ac:dyDescent="0.35">
      <c r="A119" t="s">
        <v>1249</v>
      </c>
      <c r="B119" t="s">
        <v>1508</v>
      </c>
      <c r="C119" t="s">
        <v>1723</v>
      </c>
      <c r="D119" t="s">
        <v>1724</v>
      </c>
      <c r="BN119" s="86"/>
    </row>
    <row r="120" spans="1:66" hidden="1" x14ac:dyDescent="0.35">
      <c r="A120" t="s">
        <v>1119</v>
      </c>
      <c r="B120" t="s">
        <v>1509</v>
      </c>
      <c r="C120" t="s">
        <v>1723</v>
      </c>
      <c r="D120" t="s">
        <v>1724</v>
      </c>
      <c r="AG120">
        <v>51.9</v>
      </c>
      <c r="BN120" s="86"/>
    </row>
    <row r="121" spans="1:66" hidden="1" x14ac:dyDescent="0.35">
      <c r="A121" t="s">
        <v>1261</v>
      </c>
      <c r="B121" t="s">
        <v>1510</v>
      </c>
      <c r="C121" t="s">
        <v>1723</v>
      </c>
      <c r="D121" t="s">
        <v>1724</v>
      </c>
      <c r="X121">
        <v>32.700000000000003</v>
      </c>
      <c r="AO121">
        <v>40.6</v>
      </c>
      <c r="BF121">
        <v>51.8</v>
      </c>
      <c r="BN121" s="86"/>
    </row>
    <row r="122" spans="1:66" hidden="1" x14ac:dyDescent="0.35">
      <c r="A122" t="s">
        <v>1182</v>
      </c>
      <c r="B122" t="s">
        <v>1511</v>
      </c>
      <c r="C122" t="s">
        <v>1723</v>
      </c>
      <c r="D122" t="s">
        <v>1724</v>
      </c>
      <c r="U122">
        <v>36.200000000000003</v>
      </c>
      <c r="X122">
        <v>54.2</v>
      </c>
      <c r="AB122">
        <v>48.4</v>
      </c>
      <c r="AH122">
        <v>50.9</v>
      </c>
      <c r="AL122">
        <v>58.3</v>
      </c>
      <c r="AP122">
        <v>62.6</v>
      </c>
      <c r="AV122">
        <v>66.2</v>
      </c>
      <c r="BA122">
        <v>68.400000000000006</v>
      </c>
      <c r="BB122">
        <v>68.400000000000006</v>
      </c>
      <c r="BN122" s="86"/>
    </row>
    <row r="123" spans="1:66" hidden="1" x14ac:dyDescent="0.35">
      <c r="A123" t="s">
        <v>1120</v>
      </c>
      <c r="B123" t="s">
        <v>1512</v>
      </c>
      <c r="C123" t="s">
        <v>1723</v>
      </c>
      <c r="D123" t="s">
        <v>1724</v>
      </c>
      <c r="Q123">
        <v>17.600000000000001</v>
      </c>
      <c r="U123">
        <v>17.399999999999999</v>
      </c>
      <c r="AB123">
        <v>20.8</v>
      </c>
      <c r="AI123">
        <v>26.9</v>
      </c>
      <c r="AP123">
        <v>37.700000000000003</v>
      </c>
      <c r="AU123">
        <v>41.2</v>
      </c>
      <c r="AZ123">
        <v>41.9</v>
      </c>
      <c r="BB123">
        <v>42</v>
      </c>
      <c r="BE123">
        <v>42.3</v>
      </c>
      <c r="BK123">
        <v>37.4</v>
      </c>
      <c r="BN123" s="86"/>
    </row>
    <row r="124" spans="1:66" hidden="1" x14ac:dyDescent="0.35">
      <c r="A124" t="s">
        <v>1155</v>
      </c>
      <c r="B124" t="s">
        <v>1513</v>
      </c>
      <c r="C124" t="s">
        <v>1723</v>
      </c>
      <c r="D124" t="s">
        <v>1724</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x14ac:dyDescent="0.35">
      <c r="A125" t="s">
        <v>1133</v>
      </c>
      <c r="B125" t="s">
        <v>1514</v>
      </c>
      <c r="C125" t="s">
        <v>1723</v>
      </c>
      <c r="D125" t="s">
        <v>1724</v>
      </c>
      <c r="AN125">
        <v>46.1</v>
      </c>
      <c r="AR125">
        <v>54.3</v>
      </c>
      <c r="AY125">
        <v>49.4</v>
      </c>
      <c r="BD125">
        <v>49.8</v>
      </c>
      <c r="BH125">
        <v>53.6</v>
      </c>
      <c r="BK125">
        <v>50.09</v>
      </c>
      <c r="BN125" s="86"/>
    </row>
    <row r="126" spans="1:66" hidden="1" x14ac:dyDescent="0.35">
      <c r="A126" t="s">
        <v>1069</v>
      </c>
      <c r="B126" t="s">
        <v>1515</v>
      </c>
      <c r="C126" t="s">
        <v>1723</v>
      </c>
      <c r="D126" t="s">
        <v>1724</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x14ac:dyDescent="0.35">
      <c r="A127" t="s">
        <v>1516</v>
      </c>
      <c r="B127" t="s">
        <v>1517</v>
      </c>
      <c r="C127" t="s">
        <v>1723</v>
      </c>
      <c r="D127" t="s">
        <v>1724</v>
      </c>
      <c r="AP127">
        <v>48.9</v>
      </c>
      <c r="AY127">
        <v>45.8</v>
      </c>
      <c r="BE127">
        <v>33.700000000000003</v>
      </c>
      <c r="BG127">
        <v>40</v>
      </c>
      <c r="BJ127">
        <v>49</v>
      </c>
      <c r="BK127">
        <v>37.799999999999997</v>
      </c>
      <c r="BN127" s="86"/>
    </row>
    <row r="128" spans="1:66" hidden="1" x14ac:dyDescent="0.35">
      <c r="A128" t="s">
        <v>1160</v>
      </c>
      <c r="B128" t="s">
        <v>1518</v>
      </c>
      <c r="C128" t="s">
        <v>1723</v>
      </c>
      <c r="D128" t="s">
        <v>1724</v>
      </c>
      <c r="AN128">
        <v>6.9</v>
      </c>
      <c r="AQ128">
        <v>16.100000000000001</v>
      </c>
      <c r="AS128">
        <v>18.8</v>
      </c>
      <c r="AX128">
        <v>27.2</v>
      </c>
      <c r="AY128">
        <v>27.2</v>
      </c>
      <c r="BC128">
        <v>34.9</v>
      </c>
      <c r="BD128">
        <v>34.9</v>
      </c>
      <c r="BG128">
        <v>38.799999999999997</v>
      </c>
      <c r="BN128" s="86"/>
    </row>
    <row r="129" spans="1:66" hidden="1" x14ac:dyDescent="0.35">
      <c r="A129" t="s">
        <v>1224</v>
      </c>
      <c r="B129" t="s">
        <v>1519</v>
      </c>
      <c r="C129" t="s">
        <v>1723</v>
      </c>
      <c r="D129" t="s">
        <v>1724</v>
      </c>
      <c r="AS129">
        <v>31.1</v>
      </c>
      <c r="BB129">
        <v>18</v>
      </c>
      <c r="BL129">
        <v>27.2</v>
      </c>
      <c r="BN129" s="86"/>
    </row>
    <row r="130" spans="1:66" hidden="1" x14ac:dyDescent="0.35">
      <c r="A130" t="s">
        <v>1520</v>
      </c>
      <c r="B130" t="s">
        <v>1521</v>
      </c>
      <c r="C130" t="s">
        <v>1723</v>
      </c>
      <c r="D130" t="s">
        <v>1724</v>
      </c>
      <c r="AC130">
        <v>37</v>
      </c>
      <c r="BN130" s="86"/>
    </row>
    <row r="131" spans="1:66" hidden="1" x14ac:dyDescent="0.35">
      <c r="A131" t="s">
        <v>1522</v>
      </c>
      <c r="B131" t="s">
        <v>1523</v>
      </c>
      <c r="C131" t="s">
        <v>1723</v>
      </c>
      <c r="D131" t="s">
        <v>1724</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x14ac:dyDescent="0.35">
      <c r="A132" t="s">
        <v>1121</v>
      </c>
      <c r="B132" t="s">
        <v>1524</v>
      </c>
      <c r="C132" t="s">
        <v>1723</v>
      </c>
      <c r="D132" t="s">
        <v>1724</v>
      </c>
      <c r="AD132">
        <v>37.299999999999997</v>
      </c>
      <c r="AF132">
        <v>31.7</v>
      </c>
      <c r="AM132">
        <v>47.4</v>
      </c>
      <c r="AO132">
        <v>40.9</v>
      </c>
      <c r="AR132">
        <v>39.299999999999997</v>
      </c>
      <c r="BN132" s="86"/>
    </row>
    <row r="133" spans="1:66" hidden="1" x14ac:dyDescent="0.35">
      <c r="A133" t="s">
        <v>1525</v>
      </c>
      <c r="B133" t="s">
        <v>1526</v>
      </c>
      <c r="C133" t="s">
        <v>1723</v>
      </c>
      <c r="D133" t="s">
        <v>1724</v>
      </c>
      <c r="BN133" s="86"/>
    </row>
    <row r="134" spans="1:66" hidden="1" x14ac:dyDescent="0.35">
      <c r="A134" t="s">
        <v>1527</v>
      </c>
      <c r="B134" t="s">
        <v>1528</v>
      </c>
      <c r="C134" t="s">
        <v>1723</v>
      </c>
      <c r="D134" t="s">
        <v>1724</v>
      </c>
      <c r="AL134">
        <v>15.1</v>
      </c>
      <c r="AS134">
        <v>28.9</v>
      </c>
      <c r="AX134">
        <v>35</v>
      </c>
      <c r="BE134">
        <v>42.7</v>
      </c>
      <c r="BJ134">
        <v>49</v>
      </c>
      <c r="BN134" s="86"/>
    </row>
    <row r="135" spans="1:66" hidden="1" x14ac:dyDescent="0.35">
      <c r="A135" t="s">
        <v>1122</v>
      </c>
      <c r="B135" t="s">
        <v>1529</v>
      </c>
      <c r="C135" t="s">
        <v>1723</v>
      </c>
      <c r="D135" t="s">
        <v>1724</v>
      </c>
      <c r="P135">
        <v>23</v>
      </c>
      <c r="AC135">
        <v>46.7</v>
      </c>
      <c r="AO135">
        <v>37.200000000000003</v>
      </c>
      <c r="AS135">
        <v>40.4</v>
      </c>
      <c r="AW135">
        <v>34.200000000000003</v>
      </c>
      <c r="BB135">
        <v>46.8</v>
      </c>
      <c r="BN135" s="86"/>
    </row>
    <row r="136" spans="1:66" hidden="1" x14ac:dyDescent="0.35">
      <c r="A136" t="s">
        <v>1095</v>
      </c>
      <c r="B136" t="s">
        <v>1530</v>
      </c>
      <c r="C136" t="s">
        <v>1723</v>
      </c>
      <c r="D136" t="s">
        <v>1724</v>
      </c>
      <c r="AE136">
        <v>5.5</v>
      </c>
      <c r="AZ136">
        <v>10.3</v>
      </c>
      <c r="BF136">
        <v>19.100000000000001</v>
      </c>
      <c r="BI136">
        <v>30.2</v>
      </c>
      <c r="BM136">
        <v>23.8</v>
      </c>
      <c r="BN136" s="86"/>
    </row>
    <row r="137" spans="1:66" hidden="1" x14ac:dyDescent="0.35">
      <c r="A137" t="s">
        <v>1107</v>
      </c>
      <c r="B137" t="s">
        <v>1531</v>
      </c>
      <c r="C137" t="s">
        <v>1723</v>
      </c>
      <c r="D137" t="s">
        <v>1724</v>
      </c>
      <c r="AN137">
        <v>25.7</v>
      </c>
      <c r="AV137">
        <v>23.7</v>
      </c>
      <c r="AZ137">
        <v>20.399999999999999</v>
      </c>
      <c r="BG137">
        <v>16.3</v>
      </c>
      <c r="BN137" s="86"/>
    </row>
    <row r="138" spans="1:66" hidden="1" x14ac:dyDescent="0.35">
      <c r="A138" t="s">
        <v>1532</v>
      </c>
      <c r="B138" t="s">
        <v>1533</v>
      </c>
      <c r="C138" t="s">
        <v>1723</v>
      </c>
      <c r="D138" t="s">
        <v>1724</v>
      </c>
      <c r="Z138">
        <v>50.7</v>
      </c>
      <c r="AG138">
        <v>45.9</v>
      </c>
      <c r="BE138">
        <v>52.5</v>
      </c>
      <c r="BN138" s="86"/>
    </row>
    <row r="139" spans="1:66" hidden="1" x14ac:dyDescent="0.35">
      <c r="A139" t="s">
        <v>1534</v>
      </c>
      <c r="B139" t="s">
        <v>1535</v>
      </c>
      <c r="C139" t="s">
        <v>1723</v>
      </c>
      <c r="D139" t="s">
        <v>1724</v>
      </c>
      <c r="BN139" s="86"/>
    </row>
    <row r="140" spans="1:66" hidden="1" x14ac:dyDescent="0.35">
      <c r="A140" t="s">
        <v>1536</v>
      </c>
      <c r="B140" t="s">
        <v>1537</v>
      </c>
      <c r="C140" t="s">
        <v>1723</v>
      </c>
      <c r="D140" t="s">
        <v>1724</v>
      </c>
      <c r="AI140">
        <v>13.657033344503597</v>
      </c>
      <c r="AS140">
        <v>21.094790035580274</v>
      </c>
      <c r="BC140">
        <v>29.252902714689203</v>
      </c>
      <c r="BJ140">
        <v>35.187941070601156</v>
      </c>
      <c r="BN140" s="86"/>
    </row>
    <row r="141" spans="1:66" hidden="1" x14ac:dyDescent="0.35">
      <c r="A141" t="s">
        <v>1538</v>
      </c>
      <c r="B141" t="s">
        <v>1539</v>
      </c>
      <c r="C141" t="s">
        <v>1723</v>
      </c>
      <c r="D141" t="s">
        <v>1724</v>
      </c>
      <c r="AI141">
        <v>9.9744231466827742</v>
      </c>
      <c r="AS141">
        <v>14.036427019605622</v>
      </c>
      <c r="BC141">
        <v>21.317700477030844</v>
      </c>
      <c r="BJ141">
        <v>28.152851492084451</v>
      </c>
      <c r="BN141" s="86"/>
    </row>
    <row r="142" spans="1:66" hidden="1" x14ac:dyDescent="0.35">
      <c r="A142" t="s">
        <v>1540</v>
      </c>
      <c r="B142" t="s">
        <v>1541</v>
      </c>
      <c r="C142" t="s">
        <v>1723</v>
      </c>
      <c r="D142" t="s">
        <v>1724</v>
      </c>
      <c r="BN142" s="86"/>
    </row>
    <row r="143" spans="1:66" hidden="1" x14ac:dyDescent="0.35">
      <c r="A143" t="s">
        <v>1147</v>
      </c>
      <c r="B143" t="s">
        <v>1542</v>
      </c>
      <c r="C143" t="s">
        <v>1723</v>
      </c>
      <c r="D143" t="s">
        <v>1724</v>
      </c>
      <c r="T143">
        <v>20.2</v>
      </c>
      <c r="V143">
        <v>26.9</v>
      </c>
      <c r="AA143">
        <v>33.700000000000003</v>
      </c>
      <c r="AF143">
        <v>40.6</v>
      </c>
      <c r="AL143">
        <v>43.7</v>
      </c>
      <c r="AS143">
        <v>49.6</v>
      </c>
      <c r="AZ143">
        <v>52.5</v>
      </c>
      <c r="BI143">
        <v>53.6</v>
      </c>
      <c r="BN143" s="86"/>
    </row>
    <row r="144" spans="1:66" hidden="1" x14ac:dyDescent="0.35">
      <c r="A144" t="s">
        <v>1543</v>
      </c>
      <c r="B144" t="s">
        <v>1544</v>
      </c>
      <c r="C144" t="s">
        <v>1723</v>
      </c>
      <c r="D144" t="s">
        <v>1724</v>
      </c>
      <c r="AI144">
        <v>33.877738499912546</v>
      </c>
      <c r="AS144">
        <v>39.989501951125554</v>
      </c>
      <c r="BC144">
        <v>45.271869015143622</v>
      </c>
      <c r="BJ144">
        <v>44.613452061523944</v>
      </c>
      <c r="BN144" s="86"/>
    </row>
    <row r="145" spans="1:66" hidden="1" x14ac:dyDescent="0.35">
      <c r="A145" t="s">
        <v>1545</v>
      </c>
      <c r="B145" t="s">
        <v>1546</v>
      </c>
      <c r="C145" t="s">
        <v>1723</v>
      </c>
      <c r="D145" t="s">
        <v>1724</v>
      </c>
      <c r="AI145">
        <v>51.599088938009317</v>
      </c>
      <c r="AS145">
        <v>53.486466774357936</v>
      </c>
      <c r="BC145">
        <v>44.78749584899208</v>
      </c>
      <c r="BJ145">
        <v>53.37546004436895</v>
      </c>
      <c r="BN145" s="86"/>
    </row>
    <row r="146" spans="1:66" hidden="1" x14ac:dyDescent="0.35">
      <c r="A146" t="s">
        <v>1086</v>
      </c>
      <c r="B146" t="s">
        <v>1547</v>
      </c>
      <c r="C146" t="s">
        <v>1723</v>
      </c>
      <c r="D146" t="s">
        <v>1724</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x14ac:dyDescent="0.35">
      <c r="A147" t="s">
        <v>1548</v>
      </c>
      <c r="B147" t="s">
        <v>1549</v>
      </c>
      <c r="C147" t="s">
        <v>1723</v>
      </c>
      <c r="D147" t="s">
        <v>1724</v>
      </c>
      <c r="AI147">
        <v>76.275994842826989</v>
      </c>
      <c r="AS147">
        <v>79.921719026934753</v>
      </c>
      <c r="BJ147">
        <v>75.740393869379716</v>
      </c>
      <c r="BN147" s="86"/>
    </row>
    <row r="148" spans="1:66" hidden="1" x14ac:dyDescent="0.35">
      <c r="A148" t="s">
        <v>1252</v>
      </c>
      <c r="B148" t="s">
        <v>1550</v>
      </c>
      <c r="C148" t="s">
        <v>1723</v>
      </c>
      <c r="D148" t="s">
        <v>1724</v>
      </c>
      <c r="AN148">
        <v>33.200000000000003</v>
      </c>
      <c r="AY148">
        <v>50.4</v>
      </c>
      <c r="BB148">
        <v>52.1676300578035</v>
      </c>
      <c r="BN148" s="86"/>
    </row>
    <row r="149" spans="1:66" hidden="1" x14ac:dyDescent="0.35">
      <c r="A149" t="s">
        <v>1274</v>
      </c>
      <c r="B149" t="s">
        <v>1551</v>
      </c>
      <c r="C149" t="s">
        <v>1723</v>
      </c>
      <c r="D149" t="s">
        <v>1724</v>
      </c>
      <c r="BN149" s="86"/>
    </row>
    <row r="150" spans="1:66" hidden="1" x14ac:dyDescent="0.35">
      <c r="A150" t="s">
        <v>1251</v>
      </c>
      <c r="B150" t="s">
        <v>1552</v>
      </c>
      <c r="C150" t="s">
        <v>1723</v>
      </c>
      <c r="D150" t="s">
        <v>1724</v>
      </c>
      <c r="AN150">
        <v>55.5</v>
      </c>
      <c r="BN150" s="86"/>
    </row>
    <row r="151" spans="1:66" hidden="1" x14ac:dyDescent="0.35">
      <c r="A151" t="s">
        <v>1553</v>
      </c>
      <c r="B151" t="s">
        <v>1554</v>
      </c>
      <c r="C151" t="s">
        <v>1723</v>
      </c>
      <c r="D151" t="s">
        <v>1724</v>
      </c>
      <c r="BN151" s="86"/>
    </row>
    <row r="152" spans="1:66" hidden="1" x14ac:dyDescent="0.35">
      <c r="A152" t="s">
        <v>1555</v>
      </c>
      <c r="B152" t="s">
        <v>1556</v>
      </c>
      <c r="C152" t="s">
        <v>1723</v>
      </c>
      <c r="D152" t="s">
        <v>1724</v>
      </c>
      <c r="BN152" s="86"/>
    </row>
    <row r="153" spans="1:66" hidden="1" x14ac:dyDescent="0.35">
      <c r="A153" t="s">
        <v>1108</v>
      </c>
      <c r="B153" t="s">
        <v>1557</v>
      </c>
      <c r="C153" t="s">
        <v>1723</v>
      </c>
      <c r="D153" t="s">
        <v>1724</v>
      </c>
      <c r="Y153">
        <v>16.399999999999999</v>
      </c>
      <c r="AC153">
        <v>21.2</v>
      </c>
      <c r="AF153">
        <v>28.9</v>
      </c>
      <c r="AK153">
        <v>35.5</v>
      </c>
      <c r="AN153">
        <v>42.4</v>
      </c>
      <c r="AP153">
        <v>48.8</v>
      </c>
      <c r="AW153">
        <v>54.8</v>
      </c>
      <c r="BD153">
        <v>58.6</v>
      </c>
      <c r="BK153">
        <v>59.1</v>
      </c>
      <c r="BN153" s="86"/>
    </row>
    <row r="154" spans="1:66" hidden="1" x14ac:dyDescent="0.35">
      <c r="A154" t="s">
        <v>1558</v>
      </c>
      <c r="B154" t="s">
        <v>1559</v>
      </c>
      <c r="C154" t="s">
        <v>1723</v>
      </c>
      <c r="D154" t="s">
        <v>1724</v>
      </c>
      <c r="BN154" s="86"/>
    </row>
    <row r="155" spans="1:66" hidden="1" x14ac:dyDescent="0.35">
      <c r="A155" t="s">
        <v>1560</v>
      </c>
      <c r="B155" t="s">
        <v>1561</v>
      </c>
      <c r="C155" t="s">
        <v>1723</v>
      </c>
      <c r="D155" t="s">
        <v>1724</v>
      </c>
      <c r="AP155">
        <v>49.9</v>
      </c>
      <c r="AS155">
        <v>43.7</v>
      </c>
      <c r="AX155">
        <v>43.9</v>
      </c>
      <c r="BE155">
        <v>41.7</v>
      </c>
      <c r="BM155">
        <v>43.89</v>
      </c>
      <c r="BN155" s="86"/>
    </row>
    <row r="156" spans="1:66" hidden="1" x14ac:dyDescent="0.35">
      <c r="A156" t="s">
        <v>1070</v>
      </c>
      <c r="B156" t="s">
        <v>1562</v>
      </c>
      <c r="C156" t="s">
        <v>1723</v>
      </c>
      <c r="D156" t="s">
        <v>1724</v>
      </c>
      <c r="AK156">
        <v>5.0999999999999996</v>
      </c>
      <c r="AP156">
        <v>9.6999999999999993</v>
      </c>
      <c r="AR156">
        <v>12.9</v>
      </c>
      <c r="AS156">
        <v>12.4</v>
      </c>
      <c r="AW156">
        <v>18.3</v>
      </c>
      <c r="BB156">
        <v>29.2</v>
      </c>
      <c r="BF156">
        <v>33.299999999999997</v>
      </c>
      <c r="BJ156">
        <v>38.6</v>
      </c>
      <c r="BK156">
        <v>40.5</v>
      </c>
      <c r="BN156" s="86"/>
    </row>
    <row r="157" spans="1:66" hidden="1" x14ac:dyDescent="0.35">
      <c r="A157" t="s">
        <v>1144</v>
      </c>
      <c r="B157" t="s">
        <v>1563</v>
      </c>
      <c r="C157" t="s">
        <v>1723</v>
      </c>
      <c r="D157" t="s">
        <v>1724</v>
      </c>
      <c r="AJ157">
        <v>19</v>
      </c>
      <c r="AR157">
        <v>33</v>
      </c>
      <c r="AW157">
        <v>34</v>
      </c>
      <c r="BB157">
        <v>27</v>
      </c>
      <c r="BJ157">
        <v>14.7</v>
      </c>
      <c r="BN157" s="86"/>
    </row>
    <row r="158" spans="1:66" hidden="1" x14ac:dyDescent="0.35">
      <c r="A158" t="s">
        <v>1564</v>
      </c>
      <c r="B158" t="s">
        <v>1565</v>
      </c>
      <c r="C158" t="s">
        <v>1723</v>
      </c>
      <c r="D158" t="s">
        <v>1724</v>
      </c>
      <c r="AI158">
        <v>34.275896326155568</v>
      </c>
      <c r="AS158">
        <v>49.618322255286728</v>
      </c>
      <c r="BC158">
        <v>51.583380306844695</v>
      </c>
      <c r="BN158" s="86"/>
    </row>
    <row r="159" spans="1:66" hidden="1" x14ac:dyDescent="0.35">
      <c r="A159" t="s">
        <v>1195</v>
      </c>
      <c r="B159" t="s">
        <v>1566</v>
      </c>
      <c r="C159" t="s">
        <v>1723</v>
      </c>
      <c r="D159" t="s">
        <v>1724</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x14ac:dyDescent="0.35">
      <c r="A160" t="s">
        <v>1567</v>
      </c>
      <c r="B160" t="s">
        <v>1568</v>
      </c>
      <c r="C160" t="s">
        <v>1723</v>
      </c>
      <c r="D160" t="s">
        <v>1724</v>
      </c>
      <c r="O160">
        <v>18.100000000000001</v>
      </c>
      <c r="AD160">
        <v>19.399999999999999</v>
      </c>
      <c r="AZ160">
        <v>42.4</v>
      </c>
      <c r="BN160" s="86"/>
    </row>
    <row r="161" spans="1:66" hidden="1" x14ac:dyDescent="0.35">
      <c r="A161" t="s">
        <v>1569</v>
      </c>
      <c r="B161" t="s">
        <v>1570</v>
      </c>
      <c r="C161" t="s">
        <v>1723</v>
      </c>
      <c r="D161" t="s">
        <v>1724</v>
      </c>
      <c r="AI161">
        <v>53.977893456758842</v>
      </c>
      <c r="AS161">
        <v>56.361245539656366</v>
      </c>
      <c r="BJ161">
        <v>56.010354019056933</v>
      </c>
      <c r="BN161" s="86"/>
    </row>
    <row r="162" spans="1:66" hidden="1" x14ac:dyDescent="0.35">
      <c r="A162" t="s">
        <v>1264</v>
      </c>
      <c r="B162" t="s">
        <v>1571</v>
      </c>
      <c r="C162" t="s">
        <v>1723</v>
      </c>
      <c r="D162" t="s">
        <v>1724</v>
      </c>
      <c r="O162">
        <v>3.1</v>
      </c>
      <c r="BD162">
        <v>12.8</v>
      </c>
      <c r="BL162">
        <v>14</v>
      </c>
      <c r="BN162" s="86"/>
    </row>
    <row r="163" spans="1:66" hidden="1" x14ac:dyDescent="0.35">
      <c r="A163" t="s">
        <v>1096</v>
      </c>
      <c r="B163" t="s">
        <v>1572</v>
      </c>
      <c r="C163" t="s">
        <v>1723</v>
      </c>
      <c r="D163" t="s">
        <v>1724</v>
      </c>
      <c r="AF163">
        <v>1.3</v>
      </c>
      <c r="AO163">
        <v>4.5</v>
      </c>
      <c r="AT163">
        <v>6.9</v>
      </c>
      <c r="AY163">
        <v>6.9</v>
      </c>
      <c r="BC163">
        <v>8.8000000000000007</v>
      </c>
      <c r="BF163">
        <v>9.9</v>
      </c>
      <c r="BH163">
        <v>15.1</v>
      </c>
      <c r="BK163">
        <v>16.399999999999999</v>
      </c>
      <c r="BN163" s="86"/>
    </row>
    <row r="164" spans="1:66" hidden="1" x14ac:dyDescent="0.35">
      <c r="A164" t="s">
        <v>1262</v>
      </c>
      <c r="B164" t="s">
        <v>1573</v>
      </c>
      <c r="C164" t="s">
        <v>1723</v>
      </c>
      <c r="D164" t="s">
        <v>1724</v>
      </c>
      <c r="P164">
        <v>16</v>
      </c>
      <c r="AL164">
        <v>46</v>
      </c>
      <c r="BN164" s="86"/>
    </row>
    <row r="165" spans="1:66" hidden="1" x14ac:dyDescent="0.35">
      <c r="A165" t="s">
        <v>1164</v>
      </c>
      <c r="B165" t="s">
        <v>1574</v>
      </c>
      <c r="C165" t="s">
        <v>1723</v>
      </c>
      <c r="D165" t="s">
        <v>1724</v>
      </c>
      <c r="AJ165">
        <v>13.6</v>
      </c>
      <c r="AP165">
        <v>28.3</v>
      </c>
      <c r="AT165">
        <v>32.799999999999997</v>
      </c>
      <c r="AZ165">
        <v>38.4</v>
      </c>
      <c r="BC165">
        <v>45.8</v>
      </c>
      <c r="BI165">
        <v>51.3</v>
      </c>
      <c r="BN165" s="86"/>
    </row>
    <row r="166" spans="1:66" hidden="1" x14ac:dyDescent="0.35">
      <c r="A166" t="s">
        <v>1575</v>
      </c>
      <c r="B166" t="s">
        <v>1576</v>
      </c>
      <c r="C166" t="s">
        <v>1723</v>
      </c>
      <c r="D166" t="s">
        <v>1724</v>
      </c>
      <c r="AI166">
        <v>34.040256345668169</v>
      </c>
      <c r="AS166">
        <v>49.956660565034376</v>
      </c>
      <c r="BC166">
        <v>51.95426356216084</v>
      </c>
      <c r="BN166" s="86"/>
    </row>
    <row r="167" spans="1:66" hidden="1" x14ac:dyDescent="0.35">
      <c r="A167" t="s">
        <v>1263</v>
      </c>
      <c r="B167" t="s">
        <v>1577</v>
      </c>
      <c r="C167" t="s">
        <v>1723</v>
      </c>
      <c r="D167" t="s">
        <v>1724</v>
      </c>
      <c r="O167">
        <v>7</v>
      </c>
      <c r="AS167">
        <v>30.7</v>
      </c>
      <c r="AY167">
        <v>17.399999999999999</v>
      </c>
      <c r="BF167">
        <v>15.4</v>
      </c>
      <c r="BK167">
        <v>11.6</v>
      </c>
      <c r="BN167" s="86"/>
    </row>
    <row r="168" spans="1:66" hidden="1" x14ac:dyDescent="0.35">
      <c r="A168" t="s">
        <v>1156</v>
      </c>
      <c r="B168" t="s">
        <v>1578</v>
      </c>
      <c r="C168" t="s">
        <v>1723</v>
      </c>
      <c r="D168" t="s">
        <v>1724</v>
      </c>
      <c r="AM168">
        <v>41.2</v>
      </c>
      <c r="AO168">
        <v>41.2</v>
      </c>
      <c r="AQ168">
        <v>45.7</v>
      </c>
      <c r="AS168">
        <v>59.1</v>
      </c>
      <c r="AV168">
        <v>58.4</v>
      </c>
      <c r="AX168">
        <v>61.1</v>
      </c>
      <c r="BA168">
        <v>49.6</v>
      </c>
      <c r="BC168">
        <v>50.4</v>
      </c>
      <c r="BF168">
        <v>48.2</v>
      </c>
      <c r="BK168">
        <v>45.2</v>
      </c>
      <c r="BN168" s="86"/>
    </row>
    <row r="169" spans="1:66" hidden="1" x14ac:dyDescent="0.35">
      <c r="A169" t="s">
        <v>1579</v>
      </c>
      <c r="B169" t="s">
        <v>1580</v>
      </c>
      <c r="C169" t="s">
        <v>1723</v>
      </c>
      <c r="D169" t="s">
        <v>1724</v>
      </c>
      <c r="O169">
        <v>16</v>
      </c>
      <c r="BN169" s="86"/>
    </row>
    <row r="170" spans="1:66" hidden="1" x14ac:dyDescent="0.35">
      <c r="A170" t="s">
        <v>596</v>
      </c>
      <c r="B170" t="s">
        <v>1581</v>
      </c>
      <c r="C170" t="s">
        <v>1723</v>
      </c>
      <c r="D170" t="s">
        <v>1724</v>
      </c>
      <c r="AP170">
        <v>5.0999999999999996</v>
      </c>
      <c r="AV170">
        <v>11.7</v>
      </c>
      <c r="AW170">
        <v>11.7</v>
      </c>
      <c r="BA170">
        <v>14.7</v>
      </c>
      <c r="BB170">
        <v>10.4</v>
      </c>
      <c r="BD170">
        <v>11.3</v>
      </c>
      <c r="BH170">
        <v>25.3</v>
      </c>
      <c r="BN170" s="86"/>
    </row>
    <row r="171" spans="1:66" hidden="1" x14ac:dyDescent="0.35">
      <c r="A171" t="s">
        <v>1097</v>
      </c>
      <c r="B171" t="s">
        <v>1582</v>
      </c>
      <c r="C171" t="s">
        <v>1723</v>
      </c>
      <c r="D171" t="s">
        <v>1724</v>
      </c>
      <c r="Z171">
        <v>0.3</v>
      </c>
      <c r="AJ171">
        <v>1.2</v>
      </c>
      <c r="AT171">
        <v>5.4</v>
      </c>
      <c r="AZ171">
        <v>8</v>
      </c>
      <c r="BD171">
        <v>10.1</v>
      </c>
      <c r="BH171">
        <v>15.6</v>
      </c>
      <c r="BN171" s="86"/>
    </row>
    <row r="172" spans="1:66" hidden="1" x14ac:dyDescent="0.35">
      <c r="A172" t="s">
        <v>1071</v>
      </c>
      <c r="B172" t="s">
        <v>1583</v>
      </c>
      <c r="C172" t="s">
        <v>1723</v>
      </c>
      <c r="D172" t="s">
        <v>1724</v>
      </c>
      <c r="T172">
        <v>29.2</v>
      </c>
      <c r="AD172">
        <v>44.2</v>
      </c>
      <c r="AJ172">
        <v>49.2</v>
      </c>
      <c r="AU172">
        <v>39.299999999999997</v>
      </c>
      <c r="BG172">
        <v>32</v>
      </c>
      <c r="BN172" s="86"/>
    </row>
    <row r="173" spans="1:66" hidden="1" x14ac:dyDescent="0.35">
      <c r="A173" t="s">
        <v>879</v>
      </c>
      <c r="B173" t="s">
        <v>1584</v>
      </c>
      <c r="C173" t="s">
        <v>1723</v>
      </c>
      <c r="D173" t="s">
        <v>1724</v>
      </c>
      <c r="AC173">
        <v>3.2</v>
      </c>
      <c r="AK173">
        <v>7.4</v>
      </c>
      <c r="AO173">
        <v>14.4</v>
      </c>
      <c r="AS173">
        <v>26.1</v>
      </c>
      <c r="AW173">
        <v>28.1</v>
      </c>
      <c r="AX173">
        <v>28.1</v>
      </c>
      <c r="AY173">
        <v>38.6</v>
      </c>
      <c r="BC173">
        <v>42.2</v>
      </c>
      <c r="BG173">
        <v>57.4</v>
      </c>
      <c r="BI173">
        <v>58.1</v>
      </c>
      <c r="BN173" s="86"/>
    </row>
    <row r="174" spans="1:66" hidden="1" x14ac:dyDescent="0.35">
      <c r="A174" t="s">
        <v>1163</v>
      </c>
      <c r="B174" t="s">
        <v>1585</v>
      </c>
      <c r="C174" t="s">
        <v>1723</v>
      </c>
      <c r="D174" t="s">
        <v>1724</v>
      </c>
      <c r="L174">
        <v>6.2</v>
      </c>
      <c r="S174">
        <v>23.7</v>
      </c>
      <c r="AC174">
        <v>29.8</v>
      </c>
      <c r="AD174">
        <v>29.8</v>
      </c>
      <c r="AG174">
        <v>31.4</v>
      </c>
      <c r="AM174">
        <v>30.4</v>
      </c>
      <c r="AW174">
        <v>32.299999999999997</v>
      </c>
      <c r="BG174">
        <v>34.299999999999997</v>
      </c>
      <c r="BN174" s="86"/>
    </row>
    <row r="175" spans="1:66" hidden="1" x14ac:dyDescent="0.35">
      <c r="A175" t="s">
        <v>1586</v>
      </c>
      <c r="B175" t="s">
        <v>1587</v>
      </c>
      <c r="C175" t="s">
        <v>1723</v>
      </c>
      <c r="D175" t="s">
        <v>1724</v>
      </c>
      <c r="AI175">
        <v>66.599999999999994</v>
      </c>
      <c r="AS175">
        <v>68.491873481454562</v>
      </c>
      <c r="BC175">
        <v>70.400000000000006</v>
      </c>
      <c r="BJ175">
        <v>66.099999999999994</v>
      </c>
      <c r="BN175" s="86"/>
    </row>
    <row r="176" spans="1:66" hidden="1" x14ac:dyDescent="0.35">
      <c r="A176" t="s">
        <v>598</v>
      </c>
      <c r="B176" t="s">
        <v>1588</v>
      </c>
      <c r="C176" t="s">
        <v>1723</v>
      </c>
      <c r="D176" t="s">
        <v>1724</v>
      </c>
      <c r="AH176">
        <v>32.1</v>
      </c>
      <c r="AK176">
        <v>26</v>
      </c>
      <c r="AS176">
        <v>42.6</v>
      </c>
      <c r="AZ176">
        <v>53.5</v>
      </c>
      <c r="BF176">
        <v>55.3</v>
      </c>
      <c r="BN176" s="86"/>
    </row>
    <row r="177" spans="1:66" hidden="1" x14ac:dyDescent="0.35">
      <c r="A177" t="s">
        <v>1218</v>
      </c>
      <c r="B177" t="s">
        <v>1589</v>
      </c>
      <c r="C177" t="s">
        <v>1723</v>
      </c>
      <c r="D177" t="s">
        <v>1724</v>
      </c>
      <c r="BN177" s="86"/>
    </row>
    <row r="178" spans="1:66" hidden="1" x14ac:dyDescent="0.35">
      <c r="A178" t="s">
        <v>1098</v>
      </c>
      <c r="B178" t="s">
        <v>1590</v>
      </c>
      <c r="C178" t="s">
        <v>1723</v>
      </c>
      <c r="D178" t="s">
        <v>1724</v>
      </c>
      <c r="AK178">
        <v>2.2999999999999998</v>
      </c>
      <c r="AQ178">
        <v>4.5999999999999996</v>
      </c>
      <c r="AS178">
        <v>11.2</v>
      </c>
      <c r="AY178">
        <v>9.6999999999999993</v>
      </c>
      <c r="BE178">
        <v>12.2</v>
      </c>
      <c r="BH178">
        <v>13.2</v>
      </c>
      <c r="BI178">
        <v>14.4</v>
      </c>
      <c r="BJ178">
        <v>18.116231235010002</v>
      </c>
      <c r="BK178">
        <v>10.5</v>
      </c>
      <c r="BN178" s="86"/>
    </row>
    <row r="179" spans="1:66" hidden="1" x14ac:dyDescent="0.35">
      <c r="A179" t="s">
        <v>1099</v>
      </c>
      <c r="B179" t="s">
        <v>1591</v>
      </c>
      <c r="C179" t="s">
        <v>1723</v>
      </c>
      <c r="D179" t="s">
        <v>1724</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x14ac:dyDescent="0.35">
      <c r="A180" t="s">
        <v>1196</v>
      </c>
      <c r="B180" t="s">
        <v>1592</v>
      </c>
      <c r="C180" t="s">
        <v>1723</v>
      </c>
      <c r="D180" t="s">
        <v>1724</v>
      </c>
      <c r="Z180">
        <v>22.8</v>
      </c>
      <c r="AL180">
        <v>44.9</v>
      </c>
      <c r="AQ180">
        <v>57.4</v>
      </c>
      <c r="AT180">
        <v>66.099999999999994</v>
      </c>
      <c r="AZ180">
        <v>69.8</v>
      </c>
      <c r="BE180">
        <v>77.400000000000006</v>
      </c>
      <c r="BN180" s="86"/>
    </row>
    <row r="181" spans="1:66" hidden="1" x14ac:dyDescent="0.35">
      <c r="A181" t="s">
        <v>1275</v>
      </c>
      <c r="B181" t="s">
        <v>1593</v>
      </c>
      <c r="C181" t="s">
        <v>1723</v>
      </c>
      <c r="D181" t="s">
        <v>1724</v>
      </c>
      <c r="N181">
        <v>41.6</v>
      </c>
      <c r="T181">
        <v>69.099999999999994</v>
      </c>
      <c r="V181">
        <v>65.2</v>
      </c>
      <c r="AA181">
        <v>73.900000000000006</v>
      </c>
      <c r="AG181">
        <v>72</v>
      </c>
      <c r="AL181">
        <v>75.599999999999994</v>
      </c>
      <c r="AQ181">
        <v>74</v>
      </c>
      <c r="AV181">
        <v>73</v>
      </c>
      <c r="BA181">
        <v>72</v>
      </c>
      <c r="BF181">
        <v>70</v>
      </c>
      <c r="BN181" s="86"/>
    </row>
    <row r="182" spans="1:66" hidden="1" x14ac:dyDescent="0.35">
      <c r="A182" t="s">
        <v>1253</v>
      </c>
      <c r="B182" t="s">
        <v>1594</v>
      </c>
      <c r="C182" t="s">
        <v>1723</v>
      </c>
      <c r="D182" t="s">
        <v>1724</v>
      </c>
      <c r="W182">
        <v>65.2</v>
      </c>
      <c r="AH182">
        <v>69.2</v>
      </c>
      <c r="AQ182">
        <v>78.3</v>
      </c>
      <c r="AX182">
        <v>82.2</v>
      </c>
      <c r="BN182" s="86"/>
    </row>
    <row r="183" spans="1:66" hidden="1" x14ac:dyDescent="0.35">
      <c r="A183" t="s">
        <v>1145</v>
      </c>
      <c r="B183" t="s">
        <v>1595</v>
      </c>
      <c r="C183" t="s">
        <v>1723</v>
      </c>
      <c r="D183" t="s">
        <v>1724</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x14ac:dyDescent="0.35">
      <c r="A184" t="s">
        <v>1596</v>
      </c>
      <c r="B184" t="s">
        <v>1597</v>
      </c>
      <c r="C184" t="s">
        <v>1723</v>
      </c>
      <c r="D184" t="s">
        <v>1724</v>
      </c>
      <c r="AZ184">
        <v>25.1</v>
      </c>
      <c r="BN184" s="86"/>
    </row>
    <row r="185" spans="1:66" hidden="1" x14ac:dyDescent="0.35">
      <c r="A185" t="s">
        <v>1214</v>
      </c>
      <c r="B185" t="s">
        <v>1598</v>
      </c>
      <c r="C185" t="s">
        <v>1723</v>
      </c>
      <c r="D185" t="s">
        <v>1724</v>
      </c>
      <c r="U185">
        <v>61.5</v>
      </c>
      <c r="AN185">
        <v>72.3</v>
      </c>
      <c r="BH185">
        <v>74.7</v>
      </c>
      <c r="BN185" s="86"/>
    </row>
    <row r="186" spans="1:66" hidden="1" x14ac:dyDescent="0.35">
      <c r="A186" t="s">
        <v>1599</v>
      </c>
      <c r="B186" t="s">
        <v>1600</v>
      </c>
      <c r="C186" t="s">
        <v>1723</v>
      </c>
      <c r="D186" t="s">
        <v>1724</v>
      </c>
      <c r="AI186">
        <v>59.5124098791864</v>
      </c>
      <c r="AS186">
        <v>63.914418628955403</v>
      </c>
      <c r="BC186">
        <v>68.084516543018438</v>
      </c>
      <c r="BN186" s="86"/>
    </row>
    <row r="187" spans="1:66" hidden="1" x14ac:dyDescent="0.35">
      <c r="A187" t="s">
        <v>1123</v>
      </c>
      <c r="B187" t="s">
        <v>1601</v>
      </c>
      <c r="C187" t="s">
        <v>1723</v>
      </c>
      <c r="D187" t="s">
        <v>1724</v>
      </c>
      <c r="AH187">
        <v>7.5</v>
      </c>
      <c r="AN187">
        <v>18.2</v>
      </c>
      <c r="AS187">
        <v>24.6</v>
      </c>
      <c r="BA187">
        <v>15.3</v>
      </c>
      <c r="BG187">
        <v>18.8</v>
      </c>
      <c r="BN187" s="86"/>
    </row>
    <row r="188" spans="1:66" hidden="1" x14ac:dyDescent="0.35">
      <c r="A188" t="s">
        <v>1602</v>
      </c>
      <c r="B188" t="s">
        <v>1603</v>
      </c>
      <c r="C188" t="s">
        <v>1723</v>
      </c>
      <c r="D188" t="s">
        <v>1724</v>
      </c>
      <c r="AS188">
        <v>26.141506029600837</v>
      </c>
      <c r="BN188" s="86"/>
    </row>
    <row r="189" spans="1:66" hidden="1" x14ac:dyDescent="0.35">
      <c r="A189" t="s">
        <v>1146</v>
      </c>
      <c r="B189" t="s">
        <v>1604</v>
      </c>
      <c r="C189" t="s">
        <v>1723</v>
      </c>
      <c r="D189" t="s">
        <v>1724</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x14ac:dyDescent="0.35">
      <c r="A190" t="s">
        <v>1197</v>
      </c>
      <c r="B190" t="s">
        <v>1605</v>
      </c>
      <c r="C190" t="s">
        <v>1723</v>
      </c>
      <c r="D190" t="s">
        <v>1724</v>
      </c>
      <c r="U190">
        <v>45.9</v>
      </c>
      <c r="X190">
        <v>54.1</v>
      </c>
      <c r="AC190">
        <v>54.2</v>
      </c>
      <c r="AD190">
        <v>54.2</v>
      </c>
      <c r="BB190">
        <v>59.5</v>
      </c>
      <c r="BF190">
        <v>60.1</v>
      </c>
      <c r="BH190">
        <v>46.9</v>
      </c>
      <c r="BN190" s="86"/>
    </row>
    <row r="191" spans="1:66" hidden="1" x14ac:dyDescent="0.35">
      <c r="A191" t="s">
        <v>1208</v>
      </c>
      <c r="B191" t="s">
        <v>1606</v>
      </c>
      <c r="C191" t="s">
        <v>1723</v>
      </c>
      <c r="D191" t="s">
        <v>1724</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x14ac:dyDescent="0.35">
      <c r="A192" t="s">
        <v>1165</v>
      </c>
      <c r="B192" t="s">
        <v>1607</v>
      </c>
      <c r="C192" t="s">
        <v>1723</v>
      </c>
      <c r="D192" t="s">
        <v>1724</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x14ac:dyDescent="0.35">
      <c r="A193" t="s">
        <v>1608</v>
      </c>
      <c r="B193" t="s">
        <v>1609</v>
      </c>
      <c r="C193" t="s">
        <v>1723</v>
      </c>
      <c r="D193" t="s">
        <v>1724</v>
      </c>
      <c r="AV193">
        <v>29.7</v>
      </c>
      <c r="BN193" s="86"/>
    </row>
    <row r="194" spans="1:66" hidden="1" x14ac:dyDescent="0.35">
      <c r="A194" t="s">
        <v>1219</v>
      </c>
      <c r="B194" t="s">
        <v>1610</v>
      </c>
      <c r="C194" t="s">
        <v>1723</v>
      </c>
      <c r="D194" t="s">
        <v>1724</v>
      </c>
      <c r="AO194">
        <v>19.600000000000001</v>
      </c>
      <c r="AP194">
        <v>19.600000000000001</v>
      </c>
      <c r="AY194">
        <v>24.3</v>
      </c>
      <c r="AZ194">
        <v>24.3</v>
      </c>
      <c r="BK194">
        <v>30.5</v>
      </c>
      <c r="BN194" s="86"/>
    </row>
    <row r="195" spans="1:66" hidden="1" x14ac:dyDescent="0.35">
      <c r="A195" t="s">
        <v>1238</v>
      </c>
      <c r="B195" t="s">
        <v>1611</v>
      </c>
      <c r="C195" t="s">
        <v>1723</v>
      </c>
      <c r="D195" t="s">
        <v>1724</v>
      </c>
      <c r="Q195">
        <v>13.2</v>
      </c>
      <c r="V195">
        <v>26.3</v>
      </c>
      <c r="AJ195">
        <v>28</v>
      </c>
      <c r="BD195">
        <v>41.2</v>
      </c>
      <c r="BN195" s="86"/>
    </row>
    <row r="196" spans="1:66" hidden="1" x14ac:dyDescent="0.35">
      <c r="A196" t="s">
        <v>1612</v>
      </c>
      <c r="B196" t="s">
        <v>1613</v>
      </c>
      <c r="C196" t="s">
        <v>1723</v>
      </c>
      <c r="D196" t="s">
        <v>1724</v>
      </c>
      <c r="AI196">
        <v>5.5019892937674904</v>
      </c>
      <c r="AS196">
        <v>12.066684000560063</v>
      </c>
      <c r="BC196">
        <v>16.819905983573118</v>
      </c>
      <c r="BJ196">
        <v>22.884442373810714</v>
      </c>
      <c r="BN196" s="86"/>
    </row>
    <row r="197" spans="1:66" hidden="1" x14ac:dyDescent="0.35">
      <c r="A197" t="s">
        <v>1184</v>
      </c>
      <c r="B197" t="s">
        <v>1614</v>
      </c>
      <c r="C197" t="s">
        <v>1723</v>
      </c>
      <c r="D197" t="s">
        <v>1724</v>
      </c>
      <c r="M197">
        <v>50.8</v>
      </c>
      <c r="S197">
        <v>55</v>
      </c>
      <c r="U197">
        <v>57.6</v>
      </c>
      <c r="AA197">
        <v>62.1</v>
      </c>
      <c r="AO197">
        <v>67.599999999999994</v>
      </c>
      <c r="AU197">
        <v>72.2</v>
      </c>
      <c r="BN197" s="86"/>
    </row>
    <row r="198" spans="1:66" hidden="1" x14ac:dyDescent="0.35">
      <c r="A198" t="s">
        <v>1615</v>
      </c>
      <c r="B198" t="s">
        <v>1616</v>
      </c>
      <c r="C198" t="s">
        <v>1723</v>
      </c>
      <c r="D198" t="s">
        <v>1724</v>
      </c>
      <c r="AJ198">
        <v>53</v>
      </c>
      <c r="AK198">
        <v>53</v>
      </c>
      <c r="AP198">
        <v>55.8</v>
      </c>
      <c r="AU198">
        <v>58.2</v>
      </c>
      <c r="AW198">
        <v>56.3</v>
      </c>
      <c r="AY198">
        <v>58.5</v>
      </c>
      <c r="BC198">
        <v>65.3</v>
      </c>
      <c r="BG198">
        <v>76.5</v>
      </c>
      <c r="BJ198">
        <v>68.8</v>
      </c>
      <c r="BN198" s="86"/>
    </row>
    <row r="199" spans="1:66" hidden="1" x14ac:dyDescent="0.35">
      <c r="A199" t="s">
        <v>1265</v>
      </c>
      <c r="B199" t="s">
        <v>1617</v>
      </c>
      <c r="C199" t="s">
        <v>1723</v>
      </c>
      <c r="D199" t="s">
        <v>1724</v>
      </c>
      <c r="Y199">
        <v>37.799999999999997</v>
      </c>
      <c r="AP199">
        <v>70.400000000000006</v>
      </c>
      <c r="AY199">
        <v>82.5</v>
      </c>
      <c r="BG199">
        <v>67.083438816994502</v>
      </c>
      <c r="BN199" s="86"/>
    </row>
    <row r="200" spans="1:66" hidden="1" x14ac:dyDescent="0.35">
      <c r="A200" t="s">
        <v>1207</v>
      </c>
      <c r="B200" t="s">
        <v>1618</v>
      </c>
      <c r="C200" t="s">
        <v>1723</v>
      </c>
      <c r="D200" t="s">
        <v>1724</v>
      </c>
      <c r="V200">
        <v>23.3</v>
      </c>
      <c r="X200">
        <v>25.4</v>
      </c>
      <c r="AF200">
        <v>29</v>
      </c>
      <c r="AI200">
        <v>35.200000000000003</v>
      </c>
      <c r="AO200">
        <v>41.3</v>
      </c>
      <c r="AQ200">
        <v>47.5</v>
      </c>
      <c r="AW200">
        <v>60.5</v>
      </c>
      <c r="BA200">
        <v>70.7</v>
      </c>
      <c r="BI200">
        <v>66.5</v>
      </c>
      <c r="BN200" s="86"/>
    </row>
    <row r="201" spans="1:66" hidden="1" x14ac:dyDescent="0.35">
      <c r="A201" t="s">
        <v>1619</v>
      </c>
      <c r="B201" t="s">
        <v>1620</v>
      </c>
      <c r="C201" t="s">
        <v>1723</v>
      </c>
      <c r="D201" t="s">
        <v>1724</v>
      </c>
      <c r="AO201">
        <v>30.7</v>
      </c>
      <c r="AS201">
        <v>36.700000000000003</v>
      </c>
      <c r="AW201">
        <v>37.299999999999997</v>
      </c>
      <c r="AY201">
        <v>38.9</v>
      </c>
      <c r="AZ201">
        <v>38.9</v>
      </c>
      <c r="BC201">
        <v>44.2</v>
      </c>
      <c r="BG201">
        <v>44.1</v>
      </c>
      <c r="BM201">
        <v>42.8</v>
      </c>
      <c r="BN201" s="86"/>
    </row>
    <row r="202" spans="1:66" hidden="1" x14ac:dyDescent="0.35">
      <c r="A202" t="s">
        <v>1621</v>
      </c>
      <c r="B202" t="s">
        <v>1622</v>
      </c>
      <c r="C202" t="s">
        <v>1723</v>
      </c>
      <c r="D202" t="s">
        <v>1724</v>
      </c>
      <c r="BN202" s="86"/>
    </row>
    <row r="203" spans="1:66" hidden="1" x14ac:dyDescent="0.35">
      <c r="A203" t="s">
        <v>1623</v>
      </c>
      <c r="B203" t="s">
        <v>1624</v>
      </c>
      <c r="C203" t="s">
        <v>1723</v>
      </c>
      <c r="D203" t="s">
        <v>1724</v>
      </c>
      <c r="AI203">
        <v>64.595692648770239</v>
      </c>
      <c r="AS203">
        <v>64.380557801988985</v>
      </c>
      <c r="BC203">
        <v>69.911178900535702</v>
      </c>
      <c r="BN203" s="86"/>
    </row>
    <row r="204" spans="1:66" hidden="1" x14ac:dyDescent="0.35">
      <c r="A204" t="s">
        <v>1227</v>
      </c>
      <c r="B204" t="s">
        <v>1625</v>
      </c>
      <c r="C204" t="s">
        <v>1723</v>
      </c>
      <c r="D204" t="s">
        <v>1724</v>
      </c>
      <c r="BN204" s="86"/>
    </row>
    <row r="205" spans="1:66" hidden="1" x14ac:dyDescent="0.35">
      <c r="A205" t="s">
        <v>1124</v>
      </c>
      <c r="B205" t="s">
        <v>1626</v>
      </c>
      <c r="C205" t="s">
        <v>1723</v>
      </c>
      <c r="D205" t="s">
        <v>1724</v>
      </c>
      <c r="AF205">
        <v>28.9</v>
      </c>
      <c r="AQ205">
        <v>32.299999999999997</v>
      </c>
      <c r="BE205">
        <v>34.4</v>
      </c>
      <c r="BN205" s="86"/>
    </row>
    <row r="206" spans="1:66" hidden="1" x14ac:dyDescent="0.35">
      <c r="A206" t="s">
        <v>1240</v>
      </c>
      <c r="B206" t="s">
        <v>1627</v>
      </c>
      <c r="C206" t="s">
        <v>1723</v>
      </c>
      <c r="D206" t="s">
        <v>1724</v>
      </c>
      <c r="W206">
        <v>5.3</v>
      </c>
      <c r="AL206">
        <v>14.5</v>
      </c>
      <c r="AR206">
        <v>29.5</v>
      </c>
      <c r="AW206">
        <v>38.200000000000003</v>
      </c>
      <c r="AX206">
        <v>50.5</v>
      </c>
      <c r="BN206" s="86"/>
    </row>
    <row r="207" spans="1:66" hidden="1" x14ac:dyDescent="0.35">
      <c r="A207" t="s">
        <v>1241</v>
      </c>
      <c r="B207" t="s">
        <v>1628</v>
      </c>
      <c r="C207" t="s">
        <v>1723</v>
      </c>
      <c r="D207" t="s">
        <v>1724</v>
      </c>
      <c r="AL207">
        <v>44.4</v>
      </c>
      <c r="AM207">
        <v>48.6</v>
      </c>
      <c r="AN207">
        <v>47.5</v>
      </c>
      <c r="AO207">
        <v>47.1</v>
      </c>
      <c r="AW207">
        <v>64.599999999999994</v>
      </c>
      <c r="AZ207">
        <v>65</v>
      </c>
      <c r="BC207">
        <v>54.4</v>
      </c>
      <c r="BD207">
        <v>55</v>
      </c>
      <c r="BN207" s="86"/>
    </row>
    <row r="208" spans="1:66" hidden="1" x14ac:dyDescent="0.35">
      <c r="A208" t="s">
        <v>600</v>
      </c>
      <c r="B208" t="s">
        <v>1629</v>
      </c>
      <c r="C208" t="s">
        <v>1723</v>
      </c>
      <c r="D208" t="s">
        <v>1724</v>
      </c>
      <c r="AB208">
        <v>0.9</v>
      </c>
      <c r="AK208">
        <v>12.9</v>
      </c>
      <c r="AO208">
        <v>7.1</v>
      </c>
      <c r="AS208">
        <v>5.7</v>
      </c>
      <c r="AX208">
        <v>9.6999999999999993</v>
      </c>
      <c r="BA208">
        <v>27.1</v>
      </c>
      <c r="BC208">
        <v>45.1</v>
      </c>
      <c r="BD208">
        <v>44.5</v>
      </c>
      <c r="BH208">
        <v>47.5</v>
      </c>
      <c r="BN208" s="86"/>
    </row>
    <row r="209" spans="1:66" hidden="1" x14ac:dyDescent="0.35">
      <c r="A209" t="s">
        <v>1630</v>
      </c>
      <c r="B209" t="s">
        <v>1631</v>
      </c>
      <c r="C209" t="s">
        <v>1723</v>
      </c>
      <c r="D209" t="s">
        <v>1724</v>
      </c>
      <c r="AI209">
        <v>36.020230628973458</v>
      </c>
      <c r="AS209">
        <v>39.908808721588336</v>
      </c>
      <c r="BC209">
        <v>45.162204640285495</v>
      </c>
      <c r="BJ209">
        <v>45.600981419537888</v>
      </c>
      <c r="BN209" s="86"/>
    </row>
    <row r="210" spans="1:66" hidden="1" x14ac:dyDescent="0.35">
      <c r="A210" t="s">
        <v>1125</v>
      </c>
      <c r="B210" t="s">
        <v>1632</v>
      </c>
      <c r="C210" t="s">
        <v>1723</v>
      </c>
      <c r="D210" t="s">
        <v>1724</v>
      </c>
      <c r="AP210">
        <v>28.5</v>
      </c>
      <c r="BI210">
        <v>20.8</v>
      </c>
      <c r="BN210" s="86"/>
    </row>
    <row r="211" spans="1:66" hidden="1" x14ac:dyDescent="0.35">
      <c r="A211" t="s">
        <v>1109</v>
      </c>
      <c r="B211" t="s">
        <v>1633</v>
      </c>
      <c r="C211" t="s">
        <v>1723</v>
      </c>
      <c r="D211" t="s">
        <v>1724</v>
      </c>
      <c r="X211">
        <v>3.9</v>
      </c>
      <c r="AI211">
        <v>5.6</v>
      </c>
      <c r="AL211">
        <v>6.9</v>
      </c>
      <c r="AR211">
        <v>5.4</v>
      </c>
      <c r="AY211">
        <v>9</v>
      </c>
      <c r="BC211">
        <v>8.5</v>
      </c>
      <c r="BG211">
        <v>11.7</v>
      </c>
      <c r="BN211" s="86"/>
    </row>
    <row r="212" spans="1:66" hidden="1" x14ac:dyDescent="0.35">
      <c r="A212" t="s">
        <v>1100</v>
      </c>
      <c r="B212" t="s">
        <v>1634</v>
      </c>
      <c r="C212" t="s">
        <v>1723</v>
      </c>
      <c r="D212" t="s">
        <v>1724</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x14ac:dyDescent="0.35">
      <c r="A213" t="s">
        <v>1166</v>
      </c>
      <c r="B213" t="s">
        <v>1635</v>
      </c>
      <c r="C213" t="s">
        <v>1723</v>
      </c>
      <c r="D213" t="s">
        <v>1724</v>
      </c>
      <c r="R213">
        <v>52.8</v>
      </c>
      <c r="V213">
        <v>62.8</v>
      </c>
      <c r="AA213">
        <v>58.8</v>
      </c>
      <c r="AF213">
        <v>53</v>
      </c>
      <c r="AK213">
        <v>52</v>
      </c>
      <c r="AP213">
        <v>55</v>
      </c>
      <c r="BN213" s="86"/>
    </row>
    <row r="214" spans="1:66" hidden="1" x14ac:dyDescent="0.35">
      <c r="A214" t="s">
        <v>1220</v>
      </c>
      <c r="B214" t="s">
        <v>1636</v>
      </c>
      <c r="C214" t="s">
        <v>1723</v>
      </c>
      <c r="D214" t="s">
        <v>1724</v>
      </c>
      <c r="AZ214">
        <v>27.4</v>
      </c>
      <c r="BH214">
        <v>24.3</v>
      </c>
      <c r="BN214" s="86"/>
    </row>
    <row r="215" spans="1:66" hidden="1" x14ac:dyDescent="0.35">
      <c r="A215" t="s">
        <v>1101</v>
      </c>
      <c r="B215" t="s">
        <v>1637</v>
      </c>
      <c r="C215" t="s">
        <v>1723</v>
      </c>
      <c r="D215" t="s">
        <v>1724</v>
      </c>
      <c r="AK215">
        <v>2.4</v>
      </c>
      <c r="AS215">
        <v>3.9</v>
      </c>
      <c r="AX215">
        <v>4.9000000000000004</v>
      </c>
      <c r="BA215">
        <v>6.7</v>
      </c>
      <c r="BC215">
        <v>10</v>
      </c>
      <c r="BF215">
        <v>15.6</v>
      </c>
      <c r="BJ215">
        <v>21.8</v>
      </c>
      <c r="BL215">
        <v>20.8</v>
      </c>
      <c r="BN215" s="86"/>
    </row>
    <row r="216" spans="1:66" hidden="1" x14ac:dyDescent="0.35">
      <c r="A216" t="s">
        <v>1192</v>
      </c>
      <c r="B216" t="s">
        <v>1638</v>
      </c>
      <c r="C216" t="s">
        <v>1723</v>
      </c>
      <c r="D216" t="s">
        <v>1724</v>
      </c>
      <c r="T216">
        <v>20</v>
      </c>
      <c r="W216">
        <v>32.299999999999997</v>
      </c>
      <c r="AD216">
        <v>44.5</v>
      </c>
      <c r="AG216">
        <v>43.5</v>
      </c>
      <c r="AL216">
        <v>48.4</v>
      </c>
      <c r="AQ216">
        <v>54.7</v>
      </c>
      <c r="AV216">
        <v>61</v>
      </c>
      <c r="BA216">
        <v>66.099999999999994</v>
      </c>
      <c r="BG216">
        <v>67.599999999999994</v>
      </c>
      <c r="BN216" s="86"/>
    </row>
    <row r="217" spans="1:66" hidden="1" x14ac:dyDescent="0.35">
      <c r="A217" t="s">
        <v>1639</v>
      </c>
      <c r="B217" t="s">
        <v>1640</v>
      </c>
      <c r="C217" t="s">
        <v>1723</v>
      </c>
      <c r="D217" t="s">
        <v>1724</v>
      </c>
      <c r="BN217" s="86"/>
    </row>
    <row r="218" spans="1:66" hidden="1" x14ac:dyDescent="0.35">
      <c r="A218" t="s">
        <v>1075</v>
      </c>
      <c r="B218" t="s">
        <v>1641</v>
      </c>
      <c r="C218" t="s">
        <v>1723</v>
      </c>
      <c r="D218" t="s">
        <v>1724</v>
      </c>
      <c r="AR218">
        <v>1</v>
      </c>
      <c r="AY218">
        <v>1.1000000000000001</v>
      </c>
      <c r="BD218">
        <v>1.5</v>
      </c>
      <c r="BL218">
        <v>0.9</v>
      </c>
      <c r="BN218" s="86"/>
    </row>
    <row r="219" spans="1:66" hidden="1" x14ac:dyDescent="0.35">
      <c r="A219" t="s">
        <v>1266</v>
      </c>
      <c r="B219" t="s">
        <v>1642</v>
      </c>
      <c r="C219" t="s">
        <v>1723</v>
      </c>
      <c r="D219" t="s">
        <v>1724</v>
      </c>
      <c r="O219">
        <v>3.7</v>
      </c>
      <c r="AS219">
        <v>33</v>
      </c>
      <c r="AY219">
        <v>18.899999999999999</v>
      </c>
      <c r="BC219">
        <v>22.3</v>
      </c>
      <c r="BG219">
        <v>18.399999999999999</v>
      </c>
      <c r="BL219">
        <v>21.4</v>
      </c>
      <c r="BN219" s="86"/>
    </row>
    <row r="220" spans="1:66" hidden="1" x14ac:dyDescent="0.35">
      <c r="A220" t="s">
        <v>1643</v>
      </c>
      <c r="B220" t="s">
        <v>1644</v>
      </c>
      <c r="C220" t="s">
        <v>1723</v>
      </c>
      <c r="D220" t="s">
        <v>1724</v>
      </c>
      <c r="AI220">
        <v>10.535110005132699</v>
      </c>
      <c r="AS220">
        <v>15.861261662699617</v>
      </c>
      <c r="BC220">
        <v>18.901557813527596</v>
      </c>
      <c r="BJ220">
        <v>27.530043697602235</v>
      </c>
      <c r="BN220" s="86"/>
    </row>
    <row r="221" spans="1:66" hidden="1" x14ac:dyDescent="0.35">
      <c r="A221" t="s">
        <v>1076</v>
      </c>
      <c r="B221" t="s">
        <v>1645</v>
      </c>
      <c r="C221" t="s">
        <v>1723</v>
      </c>
      <c r="D221" t="s">
        <v>1724</v>
      </c>
      <c r="AY221">
        <v>3.3</v>
      </c>
      <c r="BC221">
        <v>1.7</v>
      </c>
      <c r="BD221">
        <v>6.5</v>
      </c>
      <c r="BH221">
        <v>5</v>
      </c>
      <c r="BN221" s="86"/>
    </row>
    <row r="222" spans="1:66" hidden="1" x14ac:dyDescent="0.35">
      <c r="A222" t="s">
        <v>1646</v>
      </c>
      <c r="B222" t="s">
        <v>1647</v>
      </c>
      <c r="C222" t="s">
        <v>1723</v>
      </c>
      <c r="D222" t="s">
        <v>1724</v>
      </c>
      <c r="AI222">
        <v>10.535110005132696</v>
      </c>
      <c r="AS222">
        <v>15.861261662699617</v>
      </c>
      <c r="BC222">
        <v>18.901557813527599</v>
      </c>
      <c r="BJ222">
        <v>27.530043697602231</v>
      </c>
      <c r="BN222" s="86"/>
    </row>
    <row r="223" spans="1:66" hidden="1" x14ac:dyDescent="0.35">
      <c r="A223" t="s">
        <v>1648</v>
      </c>
      <c r="B223" t="s">
        <v>1649</v>
      </c>
      <c r="C223" t="s">
        <v>1723</v>
      </c>
      <c r="D223" t="s">
        <v>1724</v>
      </c>
      <c r="AS223">
        <v>27.711031718142401</v>
      </c>
      <c r="BN223" s="86"/>
    </row>
    <row r="224" spans="1:66" hidden="1" x14ac:dyDescent="0.35">
      <c r="A224" t="s">
        <v>1084</v>
      </c>
      <c r="B224" t="s">
        <v>1650</v>
      </c>
      <c r="C224" t="s">
        <v>1723</v>
      </c>
      <c r="D224" t="s">
        <v>1724</v>
      </c>
      <c r="AS224">
        <v>28</v>
      </c>
      <c r="AY224">
        <v>28.5</v>
      </c>
      <c r="BB224">
        <v>33.700000000000003</v>
      </c>
      <c r="BG224">
        <v>37.4</v>
      </c>
      <c r="BL224">
        <v>46.1</v>
      </c>
      <c r="BN224" s="86"/>
    </row>
    <row r="225" spans="1:66" hidden="1" x14ac:dyDescent="0.35">
      <c r="A225" t="s">
        <v>1209</v>
      </c>
      <c r="B225" t="s">
        <v>1651</v>
      </c>
      <c r="C225" t="s">
        <v>1723</v>
      </c>
      <c r="D225" t="s">
        <v>1724</v>
      </c>
      <c r="AK225">
        <v>46.6</v>
      </c>
      <c r="AS225">
        <v>40.700000000000003</v>
      </c>
      <c r="AY225">
        <v>45</v>
      </c>
      <c r="BC225">
        <v>47.2</v>
      </c>
      <c r="BK225">
        <v>38.5</v>
      </c>
      <c r="BN225" s="86"/>
    </row>
    <row r="226" spans="1:66" hidden="1" x14ac:dyDescent="0.35">
      <c r="A226" t="s">
        <v>1652</v>
      </c>
      <c r="B226" t="s">
        <v>1653</v>
      </c>
      <c r="C226" t="s">
        <v>1723</v>
      </c>
      <c r="D226" t="s">
        <v>1724</v>
      </c>
      <c r="AJ226">
        <v>41</v>
      </c>
      <c r="AP226">
        <v>65.599999999999994</v>
      </c>
      <c r="BN226" s="86"/>
    </row>
    <row r="227" spans="1:66" hidden="1" x14ac:dyDescent="0.35">
      <c r="A227" t="s">
        <v>1267</v>
      </c>
      <c r="B227" t="s">
        <v>1654</v>
      </c>
      <c r="C227" t="s">
        <v>1723</v>
      </c>
      <c r="D227" t="s">
        <v>1724</v>
      </c>
      <c r="O227">
        <v>14.2</v>
      </c>
      <c r="AN227">
        <v>63.2</v>
      </c>
      <c r="BN227" s="86"/>
    </row>
    <row r="228" spans="1:66" hidden="1" x14ac:dyDescent="0.35">
      <c r="A228" t="s">
        <v>1254</v>
      </c>
      <c r="B228" t="s">
        <v>1655</v>
      </c>
      <c r="C228" t="s">
        <v>1723</v>
      </c>
      <c r="D228" t="s">
        <v>1724</v>
      </c>
      <c r="Z228">
        <v>72</v>
      </c>
      <c r="AO228">
        <v>64.8</v>
      </c>
      <c r="BF228">
        <v>68.8</v>
      </c>
      <c r="BJ228">
        <v>68.099999999999994</v>
      </c>
      <c r="BN228" s="86"/>
    </row>
    <row r="229" spans="1:66" hidden="1" x14ac:dyDescent="0.35">
      <c r="A229" t="s">
        <v>603</v>
      </c>
      <c r="B229" t="s">
        <v>1656</v>
      </c>
      <c r="C229" t="s">
        <v>1723</v>
      </c>
      <c r="D229" t="s">
        <v>1724</v>
      </c>
      <c r="AG229">
        <v>17.100000000000001</v>
      </c>
      <c r="AH229">
        <v>17.100000000000001</v>
      </c>
      <c r="AS229">
        <v>26.1</v>
      </c>
      <c r="AU229">
        <v>38.6</v>
      </c>
      <c r="AZ229">
        <v>47.7</v>
      </c>
      <c r="BC229">
        <v>63.1</v>
      </c>
      <c r="BG229">
        <v>65.5</v>
      </c>
      <c r="BN229" s="86"/>
    </row>
    <row r="230" spans="1:66" hidden="1" x14ac:dyDescent="0.35">
      <c r="A230" t="s">
        <v>1657</v>
      </c>
      <c r="B230" t="s">
        <v>1658</v>
      </c>
      <c r="C230" t="s">
        <v>1723</v>
      </c>
      <c r="D230" t="s">
        <v>1724</v>
      </c>
      <c r="BN230" s="86"/>
    </row>
    <row r="231" spans="1:66" hidden="1" x14ac:dyDescent="0.35">
      <c r="A231" t="s">
        <v>1074</v>
      </c>
      <c r="B231" t="s">
        <v>1659</v>
      </c>
      <c r="C231" t="s">
        <v>1723</v>
      </c>
      <c r="D231" t="s">
        <v>1724</v>
      </c>
      <c r="BN231" s="86"/>
    </row>
    <row r="232" spans="1:66" hidden="1" x14ac:dyDescent="0.35">
      <c r="A232" t="s">
        <v>1127</v>
      </c>
      <c r="B232" t="s">
        <v>1660</v>
      </c>
      <c r="C232" t="s">
        <v>1723</v>
      </c>
      <c r="D232" t="s">
        <v>1724</v>
      </c>
      <c r="W232">
        <v>22.4</v>
      </c>
      <c r="AL232">
        <v>28.3</v>
      </c>
      <c r="AT232">
        <v>35.1</v>
      </c>
      <c r="AY232">
        <v>46.6</v>
      </c>
      <c r="BB232">
        <v>37.5</v>
      </c>
      <c r="BN232" s="86"/>
    </row>
    <row r="233" spans="1:66" hidden="1" x14ac:dyDescent="0.35">
      <c r="A233" t="s">
        <v>1661</v>
      </c>
      <c r="B233" t="s">
        <v>1662</v>
      </c>
      <c r="C233" t="s">
        <v>1723</v>
      </c>
      <c r="D233" t="s">
        <v>1724</v>
      </c>
      <c r="BN233" s="86"/>
    </row>
    <row r="234" spans="1:66" hidden="1" x14ac:dyDescent="0.35">
      <c r="A234" t="s">
        <v>1080</v>
      </c>
      <c r="B234" t="s">
        <v>1663</v>
      </c>
      <c r="C234" t="s">
        <v>1723</v>
      </c>
      <c r="D234" t="s">
        <v>1724</v>
      </c>
      <c r="AP234">
        <v>1.2</v>
      </c>
      <c r="AS234">
        <v>6.4</v>
      </c>
      <c r="AW234">
        <v>1.7</v>
      </c>
      <c r="BC234">
        <v>4.5</v>
      </c>
      <c r="BH234">
        <v>5</v>
      </c>
      <c r="BL234">
        <v>6.7</v>
      </c>
      <c r="BN234" s="86"/>
    </row>
    <row r="235" spans="1:66" hidden="1" x14ac:dyDescent="0.35">
      <c r="A235" t="s">
        <v>1664</v>
      </c>
      <c r="B235" t="s">
        <v>1665</v>
      </c>
      <c r="C235" t="s">
        <v>1723</v>
      </c>
      <c r="D235" t="s">
        <v>1724</v>
      </c>
      <c r="AI235">
        <v>74.344760907810937</v>
      </c>
      <c r="AS235">
        <v>76.324711379774996</v>
      </c>
      <c r="BJ235">
        <v>71.510219915722203</v>
      </c>
      <c r="BN235" s="86"/>
    </row>
    <row r="236" spans="1:66" hidden="1" x14ac:dyDescent="0.35">
      <c r="A236" t="s">
        <v>1666</v>
      </c>
      <c r="B236" t="s">
        <v>1667</v>
      </c>
      <c r="C236" t="s">
        <v>1723</v>
      </c>
      <c r="D236" t="s">
        <v>1724</v>
      </c>
      <c r="BC236">
        <v>46.320135014112168</v>
      </c>
      <c r="BN236" s="86"/>
    </row>
    <row r="237" spans="1:66" hidden="1" x14ac:dyDescent="0.35">
      <c r="A237" t="s">
        <v>1102</v>
      </c>
      <c r="B237" t="s">
        <v>1668</v>
      </c>
      <c r="C237" t="s">
        <v>1723</v>
      </c>
      <c r="D237" t="s">
        <v>1724</v>
      </c>
      <c r="AG237">
        <v>3.1</v>
      </c>
      <c r="AQ237">
        <v>7</v>
      </c>
      <c r="AS237">
        <v>13.3</v>
      </c>
      <c r="AY237">
        <v>11.6</v>
      </c>
      <c r="BC237">
        <v>13.7</v>
      </c>
      <c r="BG237">
        <v>17.2</v>
      </c>
      <c r="BJ237">
        <v>21.5</v>
      </c>
      <c r="BN237" s="86"/>
    </row>
    <row r="238" spans="1:66" hidden="1" x14ac:dyDescent="0.35">
      <c r="A238" t="s">
        <v>1167</v>
      </c>
      <c r="B238" t="s">
        <v>1669</v>
      </c>
      <c r="C238" t="s">
        <v>1723</v>
      </c>
      <c r="D238" t="s">
        <v>1724</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x14ac:dyDescent="0.35">
      <c r="A239" t="s">
        <v>1135</v>
      </c>
      <c r="B239" t="s">
        <v>1670</v>
      </c>
      <c r="C239" t="s">
        <v>1723</v>
      </c>
      <c r="D239" t="s">
        <v>1724</v>
      </c>
      <c r="AS239">
        <v>28.3</v>
      </c>
      <c r="AX239">
        <v>36.200000000000003</v>
      </c>
      <c r="AZ239">
        <v>31.7</v>
      </c>
      <c r="BE239">
        <v>25.8</v>
      </c>
      <c r="BJ239">
        <v>27.1</v>
      </c>
      <c r="BN239" s="86"/>
    </row>
    <row r="240" spans="1:66" hidden="1" x14ac:dyDescent="0.35">
      <c r="A240" t="s">
        <v>1136</v>
      </c>
      <c r="B240" t="s">
        <v>1671</v>
      </c>
      <c r="C240" t="s">
        <v>1723</v>
      </c>
      <c r="D240" t="s">
        <v>1724</v>
      </c>
      <c r="AS240">
        <v>45.2</v>
      </c>
      <c r="AY240">
        <v>46.9</v>
      </c>
      <c r="BH240">
        <v>47.1</v>
      </c>
      <c r="BI240">
        <v>47.1</v>
      </c>
      <c r="BL240">
        <v>47.3</v>
      </c>
      <c r="BN240" s="86"/>
    </row>
    <row r="241" spans="1:66" hidden="1" x14ac:dyDescent="0.35">
      <c r="A241" t="s">
        <v>1672</v>
      </c>
      <c r="B241" t="s">
        <v>1673</v>
      </c>
      <c r="C241" t="s">
        <v>1723</v>
      </c>
      <c r="D241" t="s">
        <v>1724</v>
      </c>
      <c r="BN241" s="86"/>
    </row>
    <row r="242" spans="1:66" hidden="1" x14ac:dyDescent="0.35">
      <c r="A242" t="s">
        <v>1168</v>
      </c>
      <c r="B242" t="s">
        <v>1674</v>
      </c>
      <c r="C242" t="s">
        <v>1723</v>
      </c>
      <c r="D242" t="s">
        <v>1724</v>
      </c>
      <c r="AJ242">
        <v>20.399999999999999</v>
      </c>
      <c r="AM242">
        <v>20.7</v>
      </c>
      <c r="AP242">
        <v>25.1</v>
      </c>
      <c r="AT242">
        <v>6.6</v>
      </c>
      <c r="AV242">
        <v>8.6</v>
      </c>
      <c r="AZ242">
        <v>15.8</v>
      </c>
      <c r="BC242">
        <v>20.6</v>
      </c>
      <c r="BI242">
        <v>23.7</v>
      </c>
      <c r="BN242" s="86"/>
    </row>
    <row r="243" spans="1:66" hidden="1" x14ac:dyDescent="0.35">
      <c r="A243" t="s">
        <v>1675</v>
      </c>
      <c r="B243" t="s">
        <v>1676</v>
      </c>
      <c r="C243" t="s">
        <v>1723</v>
      </c>
      <c r="D243" t="s">
        <v>1724</v>
      </c>
      <c r="AI243">
        <v>34.040256345668169</v>
      </c>
      <c r="AS243">
        <v>50.103479569329643</v>
      </c>
      <c r="BC243">
        <v>52.040610005849487</v>
      </c>
      <c r="BN243" s="86"/>
    </row>
    <row r="244" spans="1:66" hidden="1" x14ac:dyDescent="0.35">
      <c r="A244" t="s">
        <v>1229</v>
      </c>
      <c r="B244" t="s">
        <v>1677</v>
      </c>
      <c r="C244" t="s">
        <v>1723</v>
      </c>
      <c r="D244" t="s">
        <v>1724</v>
      </c>
      <c r="BE244">
        <v>28.4</v>
      </c>
      <c r="BL244">
        <v>25.2</v>
      </c>
      <c r="BN244" s="86"/>
    </row>
    <row r="245" spans="1:66" hidden="1" x14ac:dyDescent="0.35">
      <c r="A245" t="s">
        <v>1678</v>
      </c>
      <c r="B245" t="s">
        <v>1679</v>
      </c>
      <c r="C245" t="s">
        <v>1723</v>
      </c>
      <c r="D245" t="s">
        <v>1724</v>
      </c>
      <c r="AI245">
        <v>36.020230628973458</v>
      </c>
      <c r="AS245">
        <v>39.908808721588329</v>
      </c>
      <c r="BC245">
        <v>45.162204640285502</v>
      </c>
      <c r="BJ245">
        <v>45.600981419537895</v>
      </c>
      <c r="BN245" s="86"/>
    </row>
    <row r="246" spans="1:66" hidden="1" x14ac:dyDescent="0.35">
      <c r="A246" t="s">
        <v>1680</v>
      </c>
      <c r="B246" t="s">
        <v>1681</v>
      </c>
      <c r="C246" t="s">
        <v>1723</v>
      </c>
      <c r="D246" t="s">
        <v>1724</v>
      </c>
      <c r="AI246">
        <v>10.535110005132697</v>
      </c>
      <c r="AS246">
        <v>15.861261662699624</v>
      </c>
      <c r="BC246">
        <v>18.901557813527599</v>
      </c>
      <c r="BJ246">
        <v>27.530043697602235</v>
      </c>
      <c r="BN246" s="86"/>
    </row>
    <row r="247" spans="1:66" hidden="1" x14ac:dyDescent="0.35">
      <c r="A247" t="s">
        <v>1187</v>
      </c>
      <c r="B247" t="s">
        <v>1682</v>
      </c>
      <c r="C247" t="s">
        <v>1723</v>
      </c>
      <c r="D247" t="s">
        <v>1724</v>
      </c>
      <c r="P247">
        <v>36.5</v>
      </c>
      <c r="V247">
        <v>53.4</v>
      </c>
      <c r="AF247">
        <v>44.4</v>
      </c>
      <c r="AS247">
        <v>33.299999999999997</v>
      </c>
      <c r="AY247">
        <v>38.1</v>
      </c>
      <c r="BD247">
        <v>37.6</v>
      </c>
      <c r="BN247" s="86"/>
    </row>
    <row r="248" spans="1:66" hidden="1" x14ac:dyDescent="0.35">
      <c r="A248" t="s">
        <v>1110</v>
      </c>
      <c r="B248" t="s">
        <v>1683</v>
      </c>
      <c r="C248" t="s">
        <v>1723</v>
      </c>
      <c r="D248" t="s">
        <v>1724</v>
      </c>
      <c r="W248">
        <v>24.7</v>
      </c>
      <c r="AB248">
        <v>34.200000000000003</v>
      </c>
      <c r="AG248">
        <v>40.4</v>
      </c>
      <c r="AN248">
        <v>51</v>
      </c>
      <c r="AS248">
        <v>57.7</v>
      </c>
      <c r="AT248">
        <v>53.1</v>
      </c>
      <c r="AY248">
        <v>51.5</v>
      </c>
      <c r="BE248">
        <v>50.9</v>
      </c>
      <c r="BK248">
        <v>44.3</v>
      </c>
      <c r="BN248" s="86"/>
    </row>
    <row r="249" spans="1:66" hidden="1" x14ac:dyDescent="0.35">
      <c r="A249" t="s">
        <v>1128</v>
      </c>
      <c r="B249" t="s">
        <v>1684</v>
      </c>
      <c r="C249" t="s">
        <v>1723</v>
      </c>
      <c r="D249" t="s">
        <v>1724</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x14ac:dyDescent="0.35">
      <c r="A250" t="s">
        <v>1685</v>
      </c>
      <c r="B250" t="s">
        <v>1686</v>
      </c>
      <c r="C250" t="s">
        <v>1723</v>
      </c>
      <c r="D250" t="s">
        <v>1724</v>
      </c>
      <c r="AZ250">
        <v>22.4</v>
      </c>
      <c r="BN250" s="86"/>
    </row>
    <row r="251" spans="1:66" hidden="1" x14ac:dyDescent="0.35">
      <c r="A251" t="s">
        <v>1687</v>
      </c>
      <c r="B251" t="s">
        <v>1688</v>
      </c>
      <c r="C251" t="s">
        <v>1723</v>
      </c>
      <c r="D251" t="s">
        <v>1724</v>
      </c>
      <c r="AK251">
        <v>6.6</v>
      </c>
      <c r="AM251">
        <v>13.1</v>
      </c>
      <c r="AO251">
        <v>13.3</v>
      </c>
      <c r="AR251">
        <v>18.8</v>
      </c>
      <c r="AW251">
        <v>23.4</v>
      </c>
      <c r="AX251">
        <v>20</v>
      </c>
      <c r="BC251">
        <v>27.4</v>
      </c>
      <c r="BI251">
        <v>32</v>
      </c>
      <c r="BN251" s="86"/>
    </row>
    <row r="252" spans="1:66" hidden="1" x14ac:dyDescent="0.35">
      <c r="A252" t="s">
        <v>604</v>
      </c>
      <c r="B252" t="s">
        <v>1689</v>
      </c>
      <c r="C252" t="s">
        <v>1723</v>
      </c>
      <c r="D252" t="s">
        <v>1724</v>
      </c>
      <c r="AH252">
        <v>2.5</v>
      </c>
      <c r="AN252">
        <v>7.8</v>
      </c>
      <c r="AT252">
        <v>18.2</v>
      </c>
      <c r="AX252">
        <v>18.7</v>
      </c>
      <c r="AY252">
        <v>17.899999999999999</v>
      </c>
      <c r="BD252">
        <v>26</v>
      </c>
      <c r="BG252">
        <v>25.3</v>
      </c>
      <c r="BH252">
        <v>29.5</v>
      </c>
      <c r="BI252">
        <v>34.5</v>
      </c>
      <c r="BJ252">
        <v>33.882523083517803</v>
      </c>
      <c r="BK252">
        <v>36.299999999999997</v>
      </c>
      <c r="BN252" s="86"/>
    </row>
    <row r="253" spans="1:66" hidden="1" x14ac:dyDescent="0.35">
      <c r="A253" t="s">
        <v>1243</v>
      </c>
      <c r="B253" t="s">
        <v>1690</v>
      </c>
      <c r="C253" t="s">
        <v>1723</v>
      </c>
      <c r="D253" t="s">
        <v>1724</v>
      </c>
      <c r="AR253">
        <v>37.6</v>
      </c>
      <c r="AX253">
        <v>58.5</v>
      </c>
      <c r="AZ253">
        <v>47.5</v>
      </c>
      <c r="BE253">
        <v>47.8</v>
      </c>
      <c r="BN253" s="86"/>
    </row>
    <row r="254" spans="1:66" hidden="1" x14ac:dyDescent="0.35">
      <c r="A254" t="s">
        <v>1691</v>
      </c>
      <c r="B254" t="s">
        <v>1692</v>
      </c>
      <c r="C254" t="s">
        <v>1723</v>
      </c>
      <c r="D254" t="s">
        <v>1724</v>
      </c>
      <c r="AI254">
        <v>75.194862660775925</v>
      </c>
      <c r="AS254">
        <v>77.254867767247703</v>
      </c>
      <c r="BJ254">
        <v>73.097506712649249</v>
      </c>
      <c r="BN254" s="86"/>
    </row>
    <row r="255" spans="1:66" hidden="1" x14ac:dyDescent="0.35">
      <c r="A255" t="s">
        <v>1210</v>
      </c>
      <c r="B255" t="s">
        <v>1693</v>
      </c>
      <c r="C255" t="s">
        <v>1723</v>
      </c>
      <c r="D255" t="s">
        <v>1724</v>
      </c>
      <c r="AE255">
        <v>72.400000000000006</v>
      </c>
      <c r="AW255">
        <v>74.8</v>
      </c>
      <c r="BH255">
        <v>78.274219633171299</v>
      </c>
      <c r="BN255" s="86"/>
    </row>
    <row r="256" spans="1:66" hidden="1" x14ac:dyDescent="0.35">
      <c r="A256" t="s">
        <v>1694</v>
      </c>
      <c r="B256" t="s">
        <v>1695</v>
      </c>
      <c r="C256" t="s">
        <v>1723</v>
      </c>
      <c r="D256" t="s">
        <v>1724</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x14ac:dyDescent="0.35">
      <c r="A257" t="s">
        <v>1137</v>
      </c>
      <c r="B257" t="s">
        <v>1696</v>
      </c>
      <c r="C257" t="s">
        <v>1723</v>
      </c>
      <c r="D257" t="s">
        <v>1724</v>
      </c>
      <c r="AO257">
        <v>51.3</v>
      </c>
      <c r="AS257">
        <v>63.6</v>
      </c>
      <c r="AU257">
        <v>62.8</v>
      </c>
      <c r="AY257">
        <v>61.9</v>
      </c>
      <c r="BN257" s="86"/>
    </row>
    <row r="258" spans="1:66" hidden="1" x14ac:dyDescent="0.35">
      <c r="A258" t="s">
        <v>1697</v>
      </c>
      <c r="B258" t="s">
        <v>1698</v>
      </c>
      <c r="C258" t="s">
        <v>1723</v>
      </c>
      <c r="D258" t="s">
        <v>1724</v>
      </c>
      <c r="Z258">
        <v>51.6</v>
      </c>
      <c r="AG258">
        <v>55.9</v>
      </c>
      <c r="BN258" s="86"/>
    </row>
    <row r="259" spans="1:66" hidden="1" x14ac:dyDescent="0.35">
      <c r="A259" t="s">
        <v>1699</v>
      </c>
      <c r="B259" t="s">
        <v>1700</v>
      </c>
      <c r="C259" t="s">
        <v>1723</v>
      </c>
      <c r="D259" t="s">
        <v>1724</v>
      </c>
      <c r="V259">
        <v>46.1</v>
      </c>
      <c r="AL259">
        <v>54.5</v>
      </c>
      <c r="AQ259">
        <v>61.7</v>
      </c>
      <c r="BN259" s="86"/>
    </row>
    <row r="260" spans="1:66" hidden="1" x14ac:dyDescent="0.35">
      <c r="A260" t="s">
        <v>1701</v>
      </c>
      <c r="B260" t="s">
        <v>1702</v>
      </c>
      <c r="C260" t="s">
        <v>1723</v>
      </c>
      <c r="D260" t="s">
        <v>1724</v>
      </c>
      <c r="BN260" s="86"/>
    </row>
    <row r="261" spans="1:66" hidden="1" x14ac:dyDescent="0.35">
      <c r="A261" t="s">
        <v>1703</v>
      </c>
      <c r="B261" t="s">
        <v>1704</v>
      </c>
      <c r="C261" t="s">
        <v>1723</v>
      </c>
      <c r="D261" t="s">
        <v>1724</v>
      </c>
      <c r="AU261">
        <v>72.599999999999994</v>
      </c>
      <c r="BN261" s="86"/>
    </row>
    <row r="262" spans="1:66" hidden="1" x14ac:dyDescent="0.35">
      <c r="A262" t="s">
        <v>1705</v>
      </c>
      <c r="B262" t="s">
        <v>1706</v>
      </c>
      <c r="C262" t="s">
        <v>1723</v>
      </c>
      <c r="D262" t="s">
        <v>1724</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x14ac:dyDescent="0.35">
      <c r="A263" t="s">
        <v>1221</v>
      </c>
      <c r="B263" t="s">
        <v>1707</v>
      </c>
      <c r="C263" t="s">
        <v>1723</v>
      </c>
      <c r="D263" t="s">
        <v>1724</v>
      </c>
      <c r="AC263">
        <v>20.8</v>
      </c>
      <c r="AN263">
        <v>32.1</v>
      </c>
      <c r="AZ263">
        <v>37</v>
      </c>
      <c r="BF263">
        <v>37.1</v>
      </c>
      <c r="BN263" s="86"/>
    </row>
    <row r="264" spans="1:66" hidden="1" x14ac:dyDescent="0.35">
      <c r="A264" t="s">
        <v>1017</v>
      </c>
      <c r="B264" t="s">
        <v>1708</v>
      </c>
      <c r="C264" t="s">
        <v>1723</v>
      </c>
      <c r="D264" t="s">
        <v>1724</v>
      </c>
      <c r="AI264">
        <v>53.495480705570358</v>
      </c>
      <c r="AS264">
        <v>55.41656771461178</v>
      </c>
      <c r="BC264">
        <v>48.415906173198515</v>
      </c>
      <c r="BJ264">
        <v>53.803504118733848</v>
      </c>
      <c r="BN264" s="86"/>
    </row>
    <row r="265" spans="1:66" hidden="1" x14ac:dyDescent="0.35">
      <c r="A265" t="s">
        <v>1228</v>
      </c>
      <c r="B265" t="s">
        <v>1709</v>
      </c>
      <c r="C265" t="s">
        <v>1723</v>
      </c>
      <c r="D265" t="s">
        <v>1724</v>
      </c>
      <c r="AQ265">
        <v>23.2</v>
      </c>
      <c r="BB265">
        <v>26.7</v>
      </c>
      <c r="BG265">
        <v>24.3</v>
      </c>
      <c r="BN265" s="86"/>
    </row>
    <row r="266" spans="1:66" hidden="1" x14ac:dyDescent="0.35">
      <c r="A266" t="s">
        <v>1710</v>
      </c>
      <c r="B266" t="s">
        <v>1711</v>
      </c>
      <c r="C266" t="s">
        <v>1723</v>
      </c>
      <c r="D266" t="s">
        <v>1724</v>
      </c>
      <c r="BN266" s="86"/>
    </row>
    <row r="267" spans="1:66" hidden="1" x14ac:dyDescent="0.35">
      <c r="A267" t="s">
        <v>1712</v>
      </c>
      <c r="B267" t="s">
        <v>1713</v>
      </c>
      <c r="C267" t="s">
        <v>1723</v>
      </c>
      <c r="D267" t="s">
        <v>1724</v>
      </c>
      <c r="X267">
        <v>1.6</v>
      </c>
      <c r="AK267">
        <v>6.1</v>
      </c>
      <c r="AP267">
        <v>9.8000000000000007</v>
      </c>
      <c r="AV267">
        <v>13.4</v>
      </c>
      <c r="AY267">
        <v>19.2</v>
      </c>
      <c r="BF267">
        <v>25.2</v>
      </c>
      <c r="BN267" s="86"/>
    </row>
    <row r="268" spans="1:66" hidden="1" x14ac:dyDescent="0.35">
      <c r="A268" t="s">
        <v>602</v>
      </c>
      <c r="B268" t="s">
        <v>1714</v>
      </c>
      <c r="C268" t="s">
        <v>1723</v>
      </c>
      <c r="D268" t="s">
        <v>1724</v>
      </c>
      <c r="AG268">
        <v>48.4</v>
      </c>
      <c r="AH268">
        <v>48.4</v>
      </c>
      <c r="AQ268">
        <v>55.1</v>
      </c>
      <c r="AV268">
        <v>59.8</v>
      </c>
      <c r="AW268">
        <v>59.8</v>
      </c>
      <c r="BI268">
        <v>54</v>
      </c>
      <c r="BN268" s="86"/>
    </row>
    <row r="269" spans="1:66" hidden="1" x14ac:dyDescent="0.35">
      <c r="A269" t="s">
        <v>606</v>
      </c>
      <c r="B269" t="s">
        <v>1715</v>
      </c>
      <c r="C269" t="s">
        <v>1723</v>
      </c>
      <c r="D269" t="s">
        <v>1724</v>
      </c>
      <c r="AK269">
        <v>8.9</v>
      </c>
      <c r="AO269">
        <v>14.4</v>
      </c>
      <c r="AP269">
        <v>14.4</v>
      </c>
      <c r="AR269">
        <v>18.5</v>
      </c>
      <c r="AU269">
        <v>25.3</v>
      </c>
      <c r="AZ269">
        <v>32.700000000000003</v>
      </c>
      <c r="BG269">
        <v>44.7</v>
      </c>
      <c r="BK269">
        <v>47.5</v>
      </c>
      <c r="BN269" s="86"/>
    </row>
    <row r="270" spans="1:66" hidden="1" x14ac:dyDescent="0.35">
      <c r="A270" t="s">
        <v>607</v>
      </c>
      <c r="B270" t="s">
        <v>1716</v>
      </c>
      <c r="C270" t="s">
        <v>1723</v>
      </c>
      <c r="D270" t="s">
        <v>1724</v>
      </c>
      <c r="AC270">
        <v>26.6</v>
      </c>
      <c r="AG270">
        <v>36.1</v>
      </c>
      <c r="AH270">
        <v>36.1</v>
      </c>
      <c r="AM270">
        <v>42.2</v>
      </c>
      <c r="AR270">
        <v>50.4</v>
      </c>
      <c r="AY270">
        <v>58.4</v>
      </c>
      <c r="BB270">
        <v>63</v>
      </c>
      <c r="BD270">
        <v>57.3</v>
      </c>
      <c r="BG270">
        <v>66.5</v>
      </c>
      <c r="BH270">
        <v>65.8</v>
      </c>
      <c r="BN270" s="86"/>
    </row>
    <row r="271" spans="1:66" s="1" customFormat="1" hidden="1" x14ac:dyDescent="0.35">
      <c r="BN271" s="87"/>
    </row>
    <row r="272" spans="1:66" s="1" customFormat="1" x14ac:dyDescent="0.35">
      <c r="BH272" s="1">
        <f>'unmet need'!BH77</f>
        <v>24.4</v>
      </c>
      <c r="BI272" s="1">
        <f>'unmet need'!BI77</f>
        <v>22.3</v>
      </c>
      <c r="BJ272" s="1">
        <f>'unmet need'!BJ77</f>
        <v>22.724205180569701</v>
      </c>
      <c r="BK272" s="1">
        <f>'unmet need'!BK77</f>
        <v>20.6</v>
      </c>
      <c r="BN272" s="87" t="s">
        <v>1726</v>
      </c>
    </row>
    <row r="273" spans="8:66" s="1" customFormat="1" x14ac:dyDescent="0.35">
      <c r="BH273" s="1">
        <f>BH272+BH77</f>
        <v>60.3</v>
      </c>
      <c r="BI273" s="1">
        <f>BI272+BI77</f>
        <v>57.400000000000006</v>
      </c>
      <c r="BJ273" s="1">
        <f>BJ272+BJ77</f>
        <v>58.045380301448304</v>
      </c>
      <c r="BK273" s="1">
        <f>BK272+BK77</f>
        <v>58.4</v>
      </c>
      <c r="BN273" s="87" t="s">
        <v>1727</v>
      </c>
    </row>
    <row r="274" spans="8:66" s="1" customFormat="1" x14ac:dyDescent="0.35">
      <c r="I274" s="1" t="s">
        <v>1719</v>
      </c>
      <c r="BN274" s="87" t="s">
        <v>1728</v>
      </c>
    </row>
    <row r="275" spans="8:66" s="1" customFormat="1" x14ac:dyDescent="0.35">
      <c r="H275">
        <v>2020</v>
      </c>
      <c r="I275" s="156">
        <f>BL77*$BM$276</f>
        <v>41.231655893534402</v>
      </c>
    </row>
    <row r="276" spans="8:66" s="1" customFormat="1" x14ac:dyDescent="0.35">
      <c r="H276">
        <v>2021</v>
      </c>
      <c r="I276" s="156">
        <f t="shared" ref="I276:I295" si="0">I275*$BM$276</f>
        <v>41.976529573403212</v>
      </c>
      <c r="BB276" s="1" t="s">
        <v>1717</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1729</v>
      </c>
    </row>
    <row r="277" spans="8:66" s="1" customFormat="1" x14ac:dyDescent="0.35">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1730</v>
      </c>
    </row>
    <row r="278" spans="8:66" s="1" customFormat="1" x14ac:dyDescent="0.35">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1731</v>
      </c>
    </row>
    <row r="279" spans="8:66" s="1" customFormat="1" x14ac:dyDescent="0.35">
      <c r="H279">
        <v>2024</v>
      </c>
      <c r="I279" s="156">
        <f t="shared" si="0"/>
        <v>44.292866847517914</v>
      </c>
    </row>
    <row r="280" spans="8:66" s="1" customFormat="1" x14ac:dyDescent="0.35">
      <c r="H280">
        <v>2025</v>
      </c>
      <c r="I280" s="156">
        <f t="shared" si="0"/>
        <v>45.093043071481389</v>
      </c>
    </row>
    <row r="281" spans="8:66" s="1" customFormat="1" x14ac:dyDescent="0.35">
      <c r="H281">
        <v>2026</v>
      </c>
      <c r="I281" s="156">
        <f t="shared" si="0"/>
        <v>45.907674941127063</v>
      </c>
    </row>
    <row r="282" spans="8:66" s="1" customFormat="1" x14ac:dyDescent="0.35">
      <c r="H282">
        <v>2027</v>
      </c>
      <c r="I282" s="156">
        <f t="shared" si="0"/>
        <v>46.737023606044026</v>
      </c>
    </row>
    <row r="283" spans="8:66" s="1" customFormat="1" x14ac:dyDescent="0.35">
      <c r="H283">
        <v>2028</v>
      </c>
      <c r="I283" s="156">
        <f t="shared" si="0"/>
        <v>47.581354933639545</v>
      </c>
    </row>
    <row r="284" spans="8:66" s="1" customFormat="1" x14ac:dyDescent="0.35">
      <c r="H284">
        <v>2029</v>
      </c>
      <c r="I284" s="156">
        <f t="shared" si="0"/>
        <v>48.440939594369162</v>
      </c>
    </row>
    <row r="285" spans="8:66" s="1" customFormat="1" x14ac:dyDescent="0.35">
      <c r="H285">
        <v>2030</v>
      </c>
      <c r="I285" s="156">
        <f t="shared" si="0"/>
        <v>49.316053148506548</v>
      </c>
    </row>
    <row r="286" spans="8:66" s="1" customFormat="1" x14ac:dyDescent="0.35">
      <c r="H286">
        <v>2031</v>
      </c>
      <c r="I286" s="156">
        <f t="shared" si="0"/>
        <v>50.206976134480882</v>
      </c>
    </row>
    <row r="287" spans="8:66" s="1" customFormat="1" x14ac:dyDescent="0.35">
      <c r="H287">
        <v>2032</v>
      </c>
      <c r="I287" s="156">
        <f t="shared" si="0"/>
        <v>51.113994158810115</v>
      </c>
    </row>
    <row r="288" spans="8:66" s="1" customFormat="1" x14ac:dyDescent="0.35">
      <c r="H288">
        <v>2033</v>
      </c>
      <c r="I288" s="156">
        <f t="shared" si="0"/>
        <v>52.037397987658913</v>
      </c>
    </row>
    <row r="289" spans="3:9" s="1" customFormat="1" x14ac:dyDescent="0.35">
      <c r="C289" s="49"/>
      <c r="D289" s="49"/>
      <c r="E289" s="49"/>
      <c r="H289">
        <v>2034</v>
      </c>
      <c r="I289" s="156">
        <f t="shared" si="0"/>
        <v>52.977483640050657</v>
      </c>
    </row>
    <row r="290" spans="3:9" s="1" customFormat="1" x14ac:dyDescent="0.35">
      <c r="C290" s="49"/>
      <c r="D290" s="49"/>
      <c r="E290" s="49"/>
      <c r="H290">
        <v>2035</v>
      </c>
      <c r="I290" s="156">
        <f t="shared" si="0"/>
        <v>53.93455248276338</v>
      </c>
    </row>
    <row r="291" spans="3:9" s="1" customFormat="1" x14ac:dyDescent="0.35">
      <c r="C291" s="49"/>
      <c r="D291" s="49"/>
      <c r="E291" s="49"/>
      <c r="H291">
        <v>2036</v>
      </c>
      <c r="I291" s="156">
        <f t="shared" si="0"/>
        <v>54.908911326940029</v>
      </c>
    </row>
    <row r="292" spans="3:9" s="1" customFormat="1" x14ac:dyDescent="0.35">
      <c r="H292">
        <v>2037</v>
      </c>
      <c r="I292" s="156">
        <f t="shared" si="0"/>
        <v>55.900872526444061</v>
      </c>
    </row>
    <row r="293" spans="3:9" s="1" customFormat="1" x14ac:dyDescent="0.35">
      <c r="H293">
        <v>2038</v>
      </c>
      <c r="I293" s="156">
        <f t="shared" si="0"/>
        <v>56.910754077991911</v>
      </c>
    </row>
    <row r="294" spans="3:9" s="1" customFormat="1" x14ac:dyDescent="0.35">
      <c r="H294">
        <v>2039</v>
      </c>
      <c r="I294" s="156">
        <f t="shared" si="0"/>
        <v>57.938879723094374</v>
      </c>
    </row>
    <row r="295" spans="3:9" s="1" customFormat="1" x14ac:dyDescent="0.35">
      <c r="H295">
        <v>2040</v>
      </c>
      <c r="I295" s="156">
        <f t="shared" si="0"/>
        <v>58.985579051839629</v>
      </c>
    </row>
    <row r="296" spans="3:9" s="1" customFormat="1" x14ac:dyDescent="0.35"/>
  </sheetData>
  <pageMargins left="0.7" right="0.7" top="0.75" bottom="0.75" header="0.3" footer="0.3"/>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4.5" x14ac:dyDescent="0.35"/>
  <cols>
    <col min="1" max="1" width="14.453125" customWidth="1"/>
    <col min="2" max="2" width="25.54296875" bestFit="1" customWidth="1"/>
    <col min="3" max="3" width="53" bestFit="1" customWidth="1"/>
    <col min="4" max="4" width="12.7265625" bestFit="1" customWidth="1"/>
    <col min="5" max="34" width="5" bestFit="1" customWidth="1"/>
    <col min="35" max="35" width="11.453125" bestFit="1" customWidth="1"/>
    <col min="36" max="44" width="5" bestFit="1" customWidth="1"/>
    <col min="45" max="45" width="11.453125" bestFit="1" customWidth="1"/>
    <col min="46" max="54" width="5" bestFit="1" customWidth="1"/>
    <col min="55" max="55" width="11.453125" bestFit="1" customWidth="1"/>
    <col min="56" max="60" width="5" bestFit="1" customWidth="1"/>
    <col min="61" max="61" width="5.453125" bestFit="1" customWidth="1"/>
    <col min="62" max="64" width="11.453125" bestFit="1" customWidth="1"/>
    <col min="65" max="65" width="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1732</v>
      </c>
      <c r="D5" t="s">
        <v>1733</v>
      </c>
    </row>
    <row r="6" spans="1:65" hidden="1" x14ac:dyDescent="0.35">
      <c r="A6" t="s">
        <v>1354</v>
      </c>
      <c r="B6" t="s">
        <v>1355</v>
      </c>
      <c r="C6" t="s">
        <v>1732</v>
      </c>
      <c r="D6" t="s">
        <v>1733</v>
      </c>
      <c r="BC6">
        <v>25.432069149232998</v>
      </c>
      <c r="BJ6">
        <v>22.321067933728632</v>
      </c>
    </row>
    <row r="7" spans="1:65" hidden="1" x14ac:dyDescent="0.35">
      <c r="A7" t="s">
        <v>1139</v>
      </c>
      <c r="B7" t="s">
        <v>1356</v>
      </c>
      <c r="C7" t="s">
        <v>1732</v>
      </c>
      <c r="D7" t="s">
        <v>1733</v>
      </c>
      <c r="BI7">
        <v>24.5</v>
      </c>
    </row>
    <row r="8" spans="1:65" hidden="1" x14ac:dyDescent="0.35">
      <c r="A8" t="s">
        <v>1357</v>
      </c>
      <c r="B8" t="s">
        <v>1358</v>
      </c>
      <c r="C8" t="s">
        <v>1732</v>
      </c>
      <c r="D8" t="s">
        <v>1733</v>
      </c>
      <c r="AI8">
        <v>23.558726346809131</v>
      </c>
      <c r="AS8">
        <v>23.690605164947261</v>
      </c>
      <c r="BC8">
        <v>22.771091977052873</v>
      </c>
      <c r="BJ8">
        <v>22.958818927252459</v>
      </c>
    </row>
    <row r="9" spans="1:65" hidden="1" x14ac:dyDescent="0.35">
      <c r="A9" t="s">
        <v>1078</v>
      </c>
      <c r="B9" t="s">
        <v>1359</v>
      </c>
      <c r="C9" t="s">
        <v>1732</v>
      </c>
      <c r="D9" t="s">
        <v>1733</v>
      </c>
      <c r="BI9">
        <v>38</v>
      </c>
    </row>
    <row r="10" spans="1:65" hidden="1" x14ac:dyDescent="0.35">
      <c r="A10" t="s">
        <v>1257</v>
      </c>
      <c r="B10" t="s">
        <v>1360</v>
      </c>
      <c r="C10" t="s">
        <v>1732</v>
      </c>
      <c r="D10" t="s">
        <v>1733</v>
      </c>
      <c r="BB10">
        <v>12.9</v>
      </c>
      <c r="BK10">
        <v>15.1</v>
      </c>
    </row>
    <row r="11" spans="1:65" hidden="1" x14ac:dyDescent="0.35">
      <c r="A11" t="s">
        <v>1361</v>
      </c>
      <c r="B11" t="s">
        <v>1362</v>
      </c>
      <c r="C11" t="s">
        <v>1732</v>
      </c>
      <c r="D11" t="s">
        <v>1733</v>
      </c>
    </row>
    <row r="12" spans="1:65" hidden="1" x14ac:dyDescent="0.35">
      <c r="A12" t="s">
        <v>1363</v>
      </c>
      <c r="B12" t="s">
        <v>1364</v>
      </c>
      <c r="C12" t="s">
        <v>1732</v>
      </c>
      <c r="D12" t="s">
        <v>1733</v>
      </c>
      <c r="BC12">
        <v>14.241775777841585</v>
      </c>
    </row>
    <row r="13" spans="1:65" hidden="1" x14ac:dyDescent="0.35">
      <c r="A13" t="s">
        <v>1129</v>
      </c>
      <c r="B13" t="s">
        <v>1365</v>
      </c>
      <c r="C13" t="s">
        <v>1732</v>
      </c>
      <c r="D13" t="s">
        <v>1733</v>
      </c>
    </row>
    <row r="14" spans="1:65" hidden="1" x14ac:dyDescent="0.35">
      <c r="A14" t="s">
        <v>1199</v>
      </c>
      <c r="B14" t="s">
        <v>1366</v>
      </c>
      <c r="C14" t="s">
        <v>1732</v>
      </c>
      <c r="D14" t="s">
        <v>1733</v>
      </c>
    </row>
    <row r="15" spans="1:65" hidden="1" x14ac:dyDescent="0.35">
      <c r="A15" t="s">
        <v>1113</v>
      </c>
      <c r="B15" t="s">
        <v>1367</v>
      </c>
      <c r="C15" t="s">
        <v>1732</v>
      </c>
      <c r="D15" t="s">
        <v>1733</v>
      </c>
      <c r="AS15">
        <v>18.100000000000001</v>
      </c>
      <c r="AX15">
        <v>19.3</v>
      </c>
      <c r="BC15">
        <v>13.5</v>
      </c>
      <c r="BH15">
        <v>12.5</v>
      </c>
      <c r="BI15">
        <v>12.5</v>
      </c>
    </row>
    <row r="16" spans="1:65" hidden="1" x14ac:dyDescent="0.35">
      <c r="A16" t="s">
        <v>1368</v>
      </c>
      <c r="B16" t="s">
        <v>1369</v>
      </c>
      <c r="C16" t="s">
        <v>1732</v>
      </c>
      <c r="D16" t="s">
        <v>1733</v>
      </c>
    </row>
    <row r="17" spans="1:65" hidden="1" x14ac:dyDescent="0.35">
      <c r="A17" t="s">
        <v>1172</v>
      </c>
      <c r="B17" t="s">
        <v>1370</v>
      </c>
      <c r="C17" t="s">
        <v>1732</v>
      </c>
      <c r="D17" t="s">
        <v>1733</v>
      </c>
    </row>
    <row r="18" spans="1:65" hidden="1" x14ac:dyDescent="0.35">
      <c r="A18" t="s">
        <v>1213</v>
      </c>
      <c r="B18" t="s">
        <v>1371</v>
      </c>
      <c r="C18" t="s">
        <v>1732</v>
      </c>
      <c r="D18" t="s">
        <v>1733</v>
      </c>
    </row>
    <row r="19" spans="1:65" hidden="1" x14ac:dyDescent="0.35">
      <c r="A19" t="s">
        <v>1270</v>
      </c>
      <c r="B19" t="s">
        <v>1372</v>
      </c>
      <c r="C19" t="s">
        <v>1732</v>
      </c>
      <c r="D19" t="s">
        <v>1733</v>
      </c>
    </row>
    <row r="20" spans="1:65" hidden="1" x14ac:dyDescent="0.35">
      <c r="A20" t="s">
        <v>1114</v>
      </c>
      <c r="B20" t="s">
        <v>1373</v>
      </c>
      <c r="C20" t="s">
        <v>1732</v>
      </c>
      <c r="D20" t="s">
        <v>1733</v>
      </c>
      <c r="AT20">
        <v>11.5</v>
      </c>
      <c r="AY20">
        <v>15.4</v>
      </c>
    </row>
    <row r="21" spans="1:65" hidden="1" x14ac:dyDescent="0.35">
      <c r="A21" t="s">
        <v>582</v>
      </c>
      <c r="B21" t="s">
        <v>1374</v>
      </c>
      <c r="C21" t="s">
        <v>1732</v>
      </c>
      <c r="D21" t="s">
        <v>1733</v>
      </c>
      <c r="AF21">
        <v>25.1</v>
      </c>
      <c r="AU21">
        <v>29</v>
      </c>
      <c r="BC21">
        <v>32.4</v>
      </c>
      <c r="BD21">
        <v>32.4</v>
      </c>
      <c r="BI21">
        <v>29.7</v>
      </c>
      <c r="BJ21">
        <v>29.7</v>
      </c>
    </row>
    <row r="22" spans="1:65" hidden="1" x14ac:dyDescent="0.35">
      <c r="A22" t="s">
        <v>1271</v>
      </c>
      <c r="B22" t="s">
        <v>1375</v>
      </c>
      <c r="C22" t="s">
        <v>1732</v>
      </c>
      <c r="D22" t="s">
        <v>1733</v>
      </c>
      <c r="AK22">
        <v>3.4</v>
      </c>
    </row>
    <row r="23" spans="1:65" hidden="1" x14ac:dyDescent="0.35">
      <c r="A23" t="s">
        <v>1088</v>
      </c>
      <c r="B23" t="s">
        <v>1376</v>
      </c>
      <c r="C23" t="s">
        <v>1732</v>
      </c>
      <c r="D23" t="s">
        <v>1733</v>
      </c>
      <c r="AO23">
        <v>27.7</v>
      </c>
      <c r="AT23">
        <v>27.9</v>
      </c>
      <c r="AY23">
        <v>27.3</v>
      </c>
      <c r="BE23">
        <v>32.6</v>
      </c>
      <c r="BG23">
        <v>33.1</v>
      </c>
      <c r="BK23">
        <v>32.299999999999997</v>
      </c>
    </row>
    <row r="24" spans="1:65" hidden="1" x14ac:dyDescent="0.35">
      <c r="A24" t="s">
        <v>1089</v>
      </c>
      <c r="B24" t="s">
        <v>1377</v>
      </c>
      <c r="C24" t="s">
        <v>1732</v>
      </c>
      <c r="D24" t="s">
        <v>1733</v>
      </c>
      <c r="AL24">
        <v>24.6</v>
      </c>
      <c r="AR24">
        <v>30.3</v>
      </c>
      <c r="AV24">
        <v>29.8</v>
      </c>
      <c r="BC24">
        <v>24.5</v>
      </c>
      <c r="BD24">
        <v>24.5</v>
      </c>
      <c r="BG24">
        <v>33</v>
      </c>
      <c r="BH24">
        <v>33</v>
      </c>
      <c r="BI24">
        <v>29.3</v>
      </c>
      <c r="BJ24">
        <v>29.0538985758878</v>
      </c>
      <c r="BK24">
        <v>22.798760533421401</v>
      </c>
      <c r="BL24">
        <v>23.3</v>
      </c>
      <c r="BM24">
        <v>26</v>
      </c>
    </row>
    <row r="25" spans="1:65" hidden="1" x14ac:dyDescent="0.35">
      <c r="A25" t="s">
        <v>1140</v>
      </c>
      <c r="B25" t="s">
        <v>1378</v>
      </c>
      <c r="C25" t="s">
        <v>1732</v>
      </c>
      <c r="D25" t="s">
        <v>1733</v>
      </c>
      <c r="AM25">
        <v>21.6</v>
      </c>
      <c r="AP25">
        <v>19.7</v>
      </c>
      <c r="AS25">
        <v>18.2</v>
      </c>
      <c r="AW25">
        <v>15</v>
      </c>
      <c r="AZ25">
        <v>16.8</v>
      </c>
      <c r="BD25">
        <v>13.5</v>
      </c>
      <c r="BF25">
        <v>13.9</v>
      </c>
      <c r="BG25">
        <v>12</v>
      </c>
      <c r="BL25">
        <v>13.7</v>
      </c>
    </row>
    <row r="26" spans="1:65" hidden="1" x14ac:dyDescent="0.35">
      <c r="A26" t="s">
        <v>1235</v>
      </c>
      <c r="B26" t="s">
        <v>1379</v>
      </c>
      <c r="C26" t="s">
        <v>1732</v>
      </c>
      <c r="D26" t="s">
        <v>1733</v>
      </c>
      <c r="AQ26">
        <v>29.7</v>
      </c>
    </row>
    <row r="27" spans="1:65" hidden="1" x14ac:dyDescent="0.35">
      <c r="A27" t="s">
        <v>1115</v>
      </c>
      <c r="B27" t="s">
        <v>1380</v>
      </c>
      <c r="C27" t="s">
        <v>1732</v>
      </c>
      <c r="D27" t="s">
        <v>1733</v>
      </c>
    </row>
    <row r="28" spans="1:65" hidden="1" x14ac:dyDescent="0.35">
      <c r="A28" t="s">
        <v>1381</v>
      </c>
      <c r="B28" t="s">
        <v>1382</v>
      </c>
      <c r="C28" t="s">
        <v>1732</v>
      </c>
      <c r="D28" t="s">
        <v>1733</v>
      </c>
    </row>
    <row r="29" spans="1:65" hidden="1" x14ac:dyDescent="0.35">
      <c r="A29" t="s">
        <v>1258</v>
      </c>
      <c r="B29" t="s">
        <v>1383</v>
      </c>
      <c r="C29" t="s">
        <v>1732</v>
      </c>
      <c r="D29" t="s">
        <v>1733</v>
      </c>
      <c r="BE29">
        <v>9</v>
      </c>
    </row>
    <row r="30" spans="1:65" hidden="1" x14ac:dyDescent="0.35">
      <c r="A30" t="s">
        <v>1234</v>
      </c>
      <c r="B30" t="s">
        <v>1384</v>
      </c>
      <c r="C30" t="s">
        <v>1732</v>
      </c>
      <c r="D30" t="s">
        <v>1733</v>
      </c>
      <c r="BE30">
        <v>7</v>
      </c>
    </row>
    <row r="31" spans="1:65" hidden="1" x14ac:dyDescent="0.35">
      <c r="A31" t="s">
        <v>1190</v>
      </c>
      <c r="B31" t="s">
        <v>1385</v>
      </c>
      <c r="C31" t="s">
        <v>1732</v>
      </c>
      <c r="D31" t="s">
        <v>1733</v>
      </c>
      <c r="AJ31">
        <v>25.7</v>
      </c>
      <c r="AR31">
        <v>20.8</v>
      </c>
      <c r="BD31">
        <v>15.9</v>
      </c>
      <c r="BI31">
        <v>22.2</v>
      </c>
    </row>
    <row r="32" spans="1:65" hidden="1" x14ac:dyDescent="0.35">
      <c r="A32" t="s">
        <v>1386</v>
      </c>
      <c r="B32" t="s">
        <v>1387</v>
      </c>
      <c r="C32" t="s">
        <v>1732</v>
      </c>
      <c r="D32" t="s">
        <v>1733</v>
      </c>
    </row>
    <row r="33" spans="1:64" hidden="1" x14ac:dyDescent="0.35">
      <c r="A33" t="s">
        <v>1388</v>
      </c>
      <c r="B33" t="s">
        <v>1389</v>
      </c>
      <c r="C33" t="s">
        <v>1732</v>
      </c>
      <c r="D33" t="s">
        <v>1733</v>
      </c>
      <c r="AH33">
        <v>35.700000000000003</v>
      </c>
      <c r="AM33">
        <v>28.9</v>
      </c>
      <c r="AQ33">
        <v>26.6</v>
      </c>
      <c r="AV33">
        <v>22.8</v>
      </c>
      <c r="AW33">
        <v>22.8</v>
      </c>
      <c r="BA33">
        <v>20.100000000000001</v>
      </c>
      <c r="BI33">
        <v>23.2</v>
      </c>
    </row>
    <row r="34" spans="1:64" hidden="1" x14ac:dyDescent="0.35">
      <c r="A34" t="s">
        <v>1201</v>
      </c>
      <c r="B34" t="s">
        <v>1390</v>
      </c>
      <c r="C34" t="s">
        <v>1732</v>
      </c>
      <c r="D34" t="s">
        <v>1733</v>
      </c>
      <c r="AE34">
        <v>12.8</v>
      </c>
      <c r="AO34">
        <v>10.8</v>
      </c>
      <c r="AY34">
        <v>6</v>
      </c>
      <c r="AZ34">
        <v>6</v>
      </c>
    </row>
    <row r="35" spans="1:64" hidden="1" x14ac:dyDescent="0.35">
      <c r="A35" t="s">
        <v>1175</v>
      </c>
      <c r="B35" t="s">
        <v>1391</v>
      </c>
      <c r="C35" t="s">
        <v>1732</v>
      </c>
      <c r="D35" t="s">
        <v>1733</v>
      </c>
      <c r="BE35">
        <v>19.899999999999999</v>
      </c>
    </row>
    <row r="36" spans="1:64" hidden="1" x14ac:dyDescent="0.35">
      <c r="A36" t="s">
        <v>1159</v>
      </c>
      <c r="B36" t="s">
        <v>1392</v>
      </c>
      <c r="C36" t="s">
        <v>1732</v>
      </c>
      <c r="D36" t="s">
        <v>1733</v>
      </c>
    </row>
    <row r="37" spans="1:64" hidden="1" x14ac:dyDescent="0.35">
      <c r="A37" t="s">
        <v>1141</v>
      </c>
      <c r="B37" t="s">
        <v>1393</v>
      </c>
      <c r="C37" t="s">
        <v>1732</v>
      </c>
      <c r="D37" t="s">
        <v>1733</v>
      </c>
      <c r="BC37">
        <v>11.7</v>
      </c>
    </row>
    <row r="38" spans="1:64" hidden="1" x14ac:dyDescent="0.35">
      <c r="A38" t="s">
        <v>580</v>
      </c>
      <c r="B38" t="s">
        <v>1394</v>
      </c>
      <c r="C38" t="s">
        <v>1732</v>
      </c>
      <c r="D38" t="s">
        <v>1733</v>
      </c>
      <c r="AG38">
        <v>26.9</v>
      </c>
      <c r="AZ38">
        <v>9.6</v>
      </c>
      <c r="BA38">
        <v>9.6</v>
      </c>
    </row>
    <row r="39" spans="1:64" hidden="1" x14ac:dyDescent="0.35">
      <c r="A39" t="s">
        <v>584</v>
      </c>
      <c r="B39" t="s">
        <v>1395</v>
      </c>
      <c r="C39" t="s">
        <v>1732</v>
      </c>
      <c r="D39" t="s">
        <v>1733</v>
      </c>
      <c r="AN39">
        <v>19.100000000000001</v>
      </c>
      <c r="BC39">
        <v>27</v>
      </c>
      <c r="BD39">
        <v>27</v>
      </c>
      <c r="BL39">
        <v>37.6</v>
      </c>
    </row>
    <row r="40" spans="1:64" hidden="1" x14ac:dyDescent="0.35">
      <c r="A40" t="s">
        <v>1278</v>
      </c>
      <c r="B40" t="s">
        <v>1396</v>
      </c>
      <c r="C40" t="s">
        <v>1732</v>
      </c>
      <c r="D40" t="s">
        <v>1733</v>
      </c>
    </row>
    <row r="41" spans="1:64" hidden="1" x14ac:dyDescent="0.35">
      <c r="A41" t="s">
        <v>1397</v>
      </c>
      <c r="B41" t="s">
        <v>1398</v>
      </c>
      <c r="C41" t="s">
        <v>1732</v>
      </c>
      <c r="D41" t="s">
        <v>1733</v>
      </c>
    </row>
    <row r="42" spans="1:64" hidden="1" x14ac:dyDescent="0.35">
      <c r="A42" t="s">
        <v>1276</v>
      </c>
      <c r="B42" t="s">
        <v>1399</v>
      </c>
      <c r="C42" t="s">
        <v>1732</v>
      </c>
      <c r="D42" t="s">
        <v>1733</v>
      </c>
    </row>
    <row r="43" spans="1:64" hidden="1" x14ac:dyDescent="0.35">
      <c r="A43" t="s">
        <v>1245</v>
      </c>
      <c r="B43" t="s">
        <v>1400</v>
      </c>
      <c r="C43" t="s">
        <v>1732</v>
      </c>
      <c r="D43" t="s">
        <v>1733</v>
      </c>
    </row>
    <row r="44" spans="1:64" hidden="1" x14ac:dyDescent="0.35">
      <c r="A44" t="s">
        <v>1202</v>
      </c>
      <c r="B44" t="s">
        <v>1401</v>
      </c>
      <c r="C44" t="s">
        <v>1732</v>
      </c>
      <c r="D44" t="s">
        <v>1733</v>
      </c>
    </row>
    <row r="45" spans="1:64" hidden="1" x14ac:dyDescent="0.35">
      <c r="A45" t="s">
        <v>1150</v>
      </c>
      <c r="B45" t="s">
        <v>1402</v>
      </c>
      <c r="C45" t="s">
        <v>1732</v>
      </c>
      <c r="D45" t="s">
        <v>1733</v>
      </c>
      <c r="AK45">
        <v>3.3</v>
      </c>
      <c r="AP45">
        <v>2.7</v>
      </c>
      <c r="AT45">
        <v>2.2999999999999998</v>
      </c>
    </row>
    <row r="46" spans="1:64" hidden="1" x14ac:dyDescent="0.35">
      <c r="A46" t="s">
        <v>1403</v>
      </c>
      <c r="B46" t="s">
        <v>1404</v>
      </c>
      <c r="C46" t="s">
        <v>1732</v>
      </c>
      <c r="D46" t="s">
        <v>1733</v>
      </c>
      <c r="AM46">
        <v>30.4</v>
      </c>
      <c r="AR46">
        <v>28.9</v>
      </c>
      <c r="BE46">
        <v>27.1</v>
      </c>
      <c r="BI46">
        <v>30.5</v>
      </c>
      <c r="BJ46">
        <v>32.856492245041203</v>
      </c>
      <c r="BK46">
        <v>26.5</v>
      </c>
    </row>
    <row r="47" spans="1:64" hidden="1" x14ac:dyDescent="0.35">
      <c r="A47" t="s">
        <v>1079</v>
      </c>
      <c r="B47" t="s">
        <v>1405</v>
      </c>
      <c r="C47" t="s">
        <v>1732</v>
      </c>
      <c r="D47" t="s">
        <v>1733</v>
      </c>
      <c r="AJ47">
        <v>22.4</v>
      </c>
      <c r="AQ47">
        <v>20.7</v>
      </c>
      <c r="AW47">
        <v>20.5</v>
      </c>
      <c r="BD47">
        <v>23.5</v>
      </c>
      <c r="BG47">
        <v>18</v>
      </c>
      <c r="BK47">
        <v>23</v>
      </c>
    </row>
    <row r="48" spans="1:64" hidden="1" x14ac:dyDescent="0.35">
      <c r="A48" t="s">
        <v>1406</v>
      </c>
      <c r="B48" t="s">
        <v>1407</v>
      </c>
      <c r="C48" t="s">
        <v>1732</v>
      </c>
      <c r="D48" t="s">
        <v>1733</v>
      </c>
      <c r="AZ48">
        <v>26.9</v>
      </c>
      <c r="BC48">
        <v>24.2</v>
      </c>
      <c r="BG48">
        <v>27.7</v>
      </c>
      <c r="BK48">
        <v>28.7</v>
      </c>
    </row>
    <row r="49" spans="1:64" hidden="1" x14ac:dyDescent="0.35">
      <c r="A49" t="s">
        <v>1408</v>
      </c>
      <c r="B49" t="s">
        <v>1409</v>
      </c>
      <c r="C49" t="s">
        <v>1732</v>
      </c>
      <c r="D49" t="s">
        <v>1733</v>
      </c>
      <c r="AX49">
        <v>19.5</v>
      </c>
      <c r="BE49">
        <v>18.2</v>
      </c>
      <c r="BH49">
        <v>17.899999999999999</v>
      </c>
    </row>
    <row r="50" spans="1:64" hidden="1" x14ac:dyDescent="0.35">
      <c r="A50" t="s">
        <v>1203</v>
      </c>
      <c r="B50" t="s">
        <v>1410</v>
      </c>
      <c r="C50" t="s">
        <v>1732</v>
      </c>
      <c r="D50" t="s">
        <v>1733</v>
      </c>
      <c r="AE50">
        <v>13.5</v>
      </c>
      <c r="AI50">
        <v>13.7</v>
      </c>
      <c r="AN50">
        <v>11.4</v>
      </c>
      <c r="AS50">
        <v>10</v>
      </c>
      <c r="AX50">
        <v>8.6</v>
      </c>
      <c r="BC50">
        <v>8</v>
      </c>
      <c r="BH50">
        <v>7</v>
      </c>
      <c r="BI50">
        <v>6.7</v>
      </c>
    </row>
    <row r="51" spans="1:64" hidden="1" x14ac:dyDescent="0.35">
      <c r="A51" t="s">
        <v>1067</v>
      </c>
      <c r="B51" t="s">
        <v>1411</v>
      </c>
      <c r="C51" t="s">
        <v>1732</v>
      </c>
      <c r="D51" t="s">
        <v>1733</v>
      </c>
      <c r="AO51">
        <v>35.6</v>
      </c>
      <c r="BE51">
        <v>31.6</v>
      </c>
    </row>
    <row r="52" spans="1:64" hidden="1" x14ac:dyDescent="0.35">
      <c r="A52" t="s">
        <v>1090</v>
      </c>
      <c r="B52" t="s">
        <v>1412</v>
      </c>
      <c r="C52" t="s">
        <v>1732</v>
      </c>
      <c r="D52" t="s">
        <v>1733</v>
      </c>
      <c r="AQ52">
        <v>14.2</v>
      </c>
      <c r="AX52">
        <v>16.7</v>
      </c>
    </row>
    <row r="53" spans="1:64" hidden="1" x14ac:dyDescent="0.35">
      <c r="A53" t="s">
        <v>1191</v>
      </c>
      <c r="B53" t="s">
        <v>1413</v>
      </c>
      <c r="C53" t="s">
        <v>1732</v>
      </c>
      <c r="D53" t="s">
        <v>1733</v>
      </c>
      <c r="AL53">
        <v>5</v>
      </c>
      <c r="BC53">
        <v>11.7</v>
      </c>
      <c r="BD53">
        <v>7.6</v>
      </c>
      <c r="BK53">
        <v>13.7</v>
      </c>
    </row>
    <row r="54" spans="1:64" hidden="1" x14ac:dyDescent="0.35">
      <c r="A54" t="s">
        <v>1414</v>
      </c>
      <c r="B54" t="s">
        <v>1415</v>
      </c>
      <c r="C54" t="s">
        <v>1732</v>
      </c>
      <c r="D54" t="s">
        <v>1733</v>
      </c>
      <c r="BC54">
        <v>16.881390455074595</v>
      </c>
    </row>
    <row r="55" spans="1:64" hidden="1" x14ac:dyDescent="0.35">
      <c r="A55" t="s">
        <v>1176</v>
      </c>
      <c r="B55" t="s">
        <v>1416</v>
      </c>
      <c r="C55" t="s">
        <v>1732</v>
      </c>
      <c r="D55" t="s">
        <v>1733</v>
      </c>
      <c r="BD55">
        <v>9.1</v>
      </c>
      <c r="BG55">
        <v>8</v>
      </c>
      <c r="BL55">
        <v>8.7802372119324499</v>
      </c>
    </row>
    <row r="56" spans="1:64" hidden="1" x14ac:dyDescent="0.35">
      <c r="A56" t="s">
        <v>1417</v>
      </c>
      <c r="B56" t="s">
        <v>1418</v>
      </c>
      <c r="C56" t="s">
        <v>1732</v>
      </c>
      <c r="D56" t="s">
        <v>1733</v>
      </c>
    </row>
    <row r="57" spans="1:64" hidden="1" x14ac:dyDescent="0.35">
      <c r="A57" t="s">
        <v>1419</v>
      </c>
      <c r="B57" t="s">
        <v>1420</v>
      </c>
      <c r="C57" t="s">
        <v>1732</v>
      </c>
      <c r="D57" t="s">
        <v>1733</v>
      </c>
    </row>
    <row r="58" spans="1:64" hidden="1" x14ac:dyDescent="0.35">
      <c r="A58" t="s">
        <v>1116</v>
      </c>
      <c r="B58" t="s">
        <v>1421</v>
      </c>
      <c r="C58" t="s">
        <v>1732</v>
      </c>
      <c r="D58" t="s">
        <v>1733</v>
      </c>
    </row>
    <row r="59" spans="1:64" hidden="1" x14ac:dyDescent="0.35">
      <c r="A59" t="s">
        <v>1422</v>
      </c>
      <c r="B59" t="s">
        <v>1423</v>
      </c>
      <c r="C59" t="s">
        <v>1732</v>
      </c>
      <c r="D59" t="s">
        <v>1733</v>
      </c>
      <c r="AL59">
        <v>14.6</v>
      </c>
      <c r="AP59">
        <v>10.8</v>
      </c>
      <c r="AX59">
        <v>8.1</v>
      </c>
      <c r="BA59">
        <v>4.3</v>
      </c>
    </row>
    <row r="60" spans="1:64" hidden="1" x14ac:dyDescent="0.35">
      <c r="A60" t="s">
        <v>1273</v>
      </c>
      <c r="B60" t="s">
        <v>1424</v>
      </c>
      <c r="C60" t="s">
        <v>1732</v>
      </c>
      <c r="D60" t="s">
        <v>1733</v>
      </c>
    </row>
    <row r="61" spans="1:64" hidden="1" x14ac:dyDescent="0.35">
      <c r="A61" t="s">
        <v>1068</v>
      </c>
      <c r="B61" t="s">
        <v>1425</v>
      </c>
      <c r="C61" t="s">
        <v>1732</v>
      </c>
      <c r="D61" t="s">
        <v>1733</v>
      </c>
    </row>
    <row r="62" spans="1:64" hidden="1" x14ac:dyDescent="0.35">
      <c r="A62" t="s">
        <v>1426</v>
      </c>
      <c r="B62" t="s">
        <v>1427</v>
      </c>
      <c r="C62" t="s">
        <v>1732</v>
      </c>
      <c r="D62" t="s">
        <v>1733</v>
      </c>
    </row>
    <row r="63" spans="1:64" hidden="1" x14ac:dyDescent="0.35">
      <c r="A63" t="s">
        <v>1246</v>
      </c>
      <c r="B63" t="s">
        <v>1428</v>
      </c>
      <c r="C63" t="s">
        <v>1732</v>
      </c>
      <c r="D63" t="s">
        <v>1733</v>
      </c>
    </row>
    <row r="64" spans="1:64" hidden="1" x14ac:dyDescent="0.35">
      <c r="A64" t="s">
        <v>1178</v>
      </c>
      <c r="B64" t="s">
        <v>1429</v>
      </c>
      <c r="C64" t="s">
        <v>1732</v>
      </c>
      <c r="D64" t="s">
        <v>1733</v>
      </c>
      <c r="AE64">
        <v>19.399999999999999</v>
      </c>
      <c r="AJ64">
        <v>19.399999999999999</v>
      </c>
      <c r="AO64">
        <v>14.3</v>
      </c>
      <c r="AR64">
        <v>13.8</v>
      </c>
      <c r="AU64">
        <v>12.4</v>
      </c>
      <c r="AZ64">
        <v>11.1</v>
      </c>
      <c r="BF64">
        <v>10.8</v>
      </c>
      <c r="BG64">
        <v>11.4</v>
      </c>
    </row>
    <row r="65" spans="1:63" hidden="1" x14ac:dyDescent="0.35">
      <c r="A65" t="s">
        <v>1105</v>
      </c>
      <c r="B65" t="s">
        <v>1430</v>
      </c>
      <c r="C65" t="s">
        <v>1732</v>
      </c>
      <c r="D65" t="s">
        <v>1733</v>
      </c>
      <c r="AY65">
        <v>10.8</v>
      </c>
      <c r="BE65">
        <v>10.4</v>
      </c>
      <c r="BF65">
        <v>7</v>
      </c>
    </row>
    <row r="66" spans="1:63" hidden="1" x14ac:dyDescent="0.35">
      <c r="A66" t="s">
        <v>1431</v>
      </c>
      <c r="B66" t="s">
        <v>1432</v>
      </c>
      <c r="C66" t="s">
        <v>1732</v>
      </c>
      <c r="D66" t="s">
        <v>1733</v>
      </c>
      <c r="AI66">
        <v>5.5430541004073604</v>
      </c>
      <c r="AS66">
        <v>4.6751851167517255</v>
      </c>
    </row>
    <row r="67" spans="1:63" hidden="1" x14ac:dyDescent="0.35">
      <c r="A67" t="s">
        <v>1433</v>
      </c>
      <c r="B67" t="s">
        <v>1434</v>
      </c>
      <c r="C67" t="s">
        <v>1732</v>
      </c>
      <c r="D67" t="s">
        <v>1733</v>
      </c>
      <c r="AS67">
        <v>19.036163737095563</v>
      </c>
      <c r="BC67">
        <v>17.123465430722138</v>
      </c>
      <c r="BJ67">
        <v>14.082296311851188</v>
      </c>
    </row>
    <row r="68" spans="1:63" hidden="1" x14ac:dyDescent="0.35">
      <c r="A68" t="s">
        <v>1435</v>
      </c>
      <c r="B68" t="s">
        <v>1436</v>
      </c>
      <c r="C68" t="s">
        <v>1732</v>
      </c>
      <c r="D68" t="s">
        <v>1733</v>
      </c>
      <c r="AI68">
        <v>5.5430541004073604</v>
      </c>
      <c r="AS68">
        <v>4.6751851167517255</v>
      </c>
    </row>
    <row r="69" spans="1:63" hidden="1" x14ac:dyDescent="0.35">
      <c r="A69" t="s">
        <v>1437</v>
      </c>
      <c r="B69" t="s">
        <v>1438</v>
      </c>
      <c r="C69" t="s">
        <v>1732</v>
      </c>
      <c r="D69" t="s">
        <v>1733</v>
      </c>
      <c r="BC69">
        <v>8.6003922174420158</v>
      </c>
    </row>
    <row r="70" spans="1:63" hidden="1" x14ac:dyDescent="0.35">
      <c r="A70" t="s">
        <v>1439</v>
      </c>
      <c r="B70" t="s">
        <v>1440</v>
      </c>
      <c r="C70" t="s">
        <v>1732</v>
      </c>
      <c r="D70" t="s">
        <v>1733</v>
      </c>
    </row>
    <row r="71" spans="1:63" hidden="1" x14ac:dyDescent="0.35">
      <c r="A71" t="s">
        <v>1204</v>
      </c>
      <c r="B71" t="s">
        <v>1441</v>
      </c>
      <c r="C71" t="s">
        <v>1732</v>
      </c>
      <c r="D71" t="s">
        <v>1733</v>
      </c>
      <c r="AF71">
        <v>24.2</v>
      </c>
      <c r="AH71">
        <v>24.6</v>
      </c>
      <c r="AM71">
        <v>15.2</v>
      </c>
      <c r="AR71">
        <v>10</v>
      </c>
      <c r="AW71">
        <v>7.4</v>
      </c>
      <c r="BE71">
        <v>8.8000000000000007</v>
      </c>
    </row>
    <row r="72" spans="1:63" hidden="1" x14ac:dyDescent="0.35">
      <c r="A72" t="s">
        <v>1442</v>
      </c>
      <c r="B72" t="s">
        <v>1443</v>
      </c>
      <c r="C72" t="s">
        <v>1732</v>
      </c>
      <c r="D72" t="s">
        <v>1733</v>
      </c>
      <c r="AK72">
        <v>22.9</v>
      </c>
      <c r="AL72">
        <v>22.9</v>
      </c>
      <c r="AN72">
        <v>20.2</v>
      </c>
      <c r="AO72">
        <v>20.2</v>
      </c>
      <c r="AP72">
        <v>17.8</v>
      </c>
      <c r="AQ72">
        <v>17.8</v>
      </c>
      <c r="AS72">
        <v>13.7</v>
      </c>
      <c r="AV72">
        <v>11.8</v>
      </c>
      <c r="AX72">
        <v>12.3</v>
      </c>
      <c r="BA72">
        <v>11.6</v>
      </c>
      <c r="BG72">
        <v>12.6</v>
      </c>
    </row>
    <row r="73" spans="1:63" hidden="1" x14ac:dyDescent="0.35">
      <c r="A73" t="s">
        <v>1444</v>
      </c>
      <c r="B73" t="s">
        <v>1445</v>
      </c>
      <c r="C73" t="s">
        <v>1732</v>
      </c>
      <c r="D73" t="s">
        <v>1733</v>
      </c>
    </row>
    <row r="74" spans="1:63" hidden="1" x14ac:dyDescent="0.35">
      <c r="A74" t="s">
        <v>592</v>
      </c>
      <c r="B74" t="s">
        <v>1446</v>
      </c>
      <c r="C74" t="s">
        <v>1732</v>
      </c>
      <c r="D74" t="s">
        <v>1733</v>
      </c>
      <c r="AN74">
        <v>29.7</v>
      </c>
      <c r="AO74">
        <v>29.7</v>
      </c>
      <c r="AU74">
        <v>28.5</v>
      </c>
      <c r="BC74">
        <v>27.4</v>
      </c>
    </row>
    <row r="75" spans="1:63" hidden="1" x14ac:dyDescent="0.35">
      <c r="A75" t="s">
        <v>1268</v>
      </c>
      <c r="B75" t="s">
        <v>1447</v>
      </c>
      <c r="C75" t="s">
        <v>1732</v>
      </c>
      <c r="D75" t="s">
        <v>1733</v>
      </c>
      <c r="AN75">
        <v>11.8</v>
      </c>
    </row>
    <row r="76" spans="1:63" hidden="1" x14ac:dyDescent="0.35">
      <c r="A76" t="s">
        <v>1247</v>
      </c>
      <c r="B76" t="s">
        <v>1448</v>
      </c>
      <c r="C76" t="s">
        <v>1732</v>
      </c>
      <c r="D76" t="s">
        <v>1733</v>
      </c>
    </row>
    <row r="77" spans="1:63" x14ac:dyDescent="0.35">
      <c r="A77" t="s">
        <v>594</v>
      </c>
      <c r="B77" t="s">
        <v>926</v>
      </c>
      <c r="C77" t="s">
        <v>1732</v>
      </c>
      <c r="D77" t="s">
        <v>1733</v>
      </c>
      <c r="AS77">
        <v>36.6</v>
      </c>
      <c r="AX77">
        <v>36.1</v>
      </c>
      <c r="BD77">
        <v>26.3</v>
      </c>
      <c r="BH77">
        <v>24.4</v>
      </c>
      <c r="BI77">
        <v>22.3</v>
      </c>
      <c r="BJ77">
        <v>22.724205180569701</v>
      </c>
      <c r="BK77">
        <v>20.6</v>
      </c>
    </row>
    <row r="78" spans="1:63" hidden="1" x14ac:dyDescent="0.35">
      <c r="A78" t="s">
        <v>1449</v>
      </c>
      <c r="B78" t="s">
        <v>1450</v>
      </c>
      <c r="C78" t="s">
        <v>1732</v>
      </c>
      <c r="D78" t="s">
        <v>1733</v>
      </c>
    </row>
    <row r="79" spans="1:63" hidden="1" x14ac:dyDescent="0.35">
      <c r="A79" t="s">
        <v>1451</v>
      </c>
      <c r="B79" t="s">
        <v>1452</v>
      </c>
      <c r="C79" t="s">
        <v>1732</v>
      </c>
      <c r="D79" t="s">
        <v>1733</v>
      </c>
      <c r="BC79">
        <v>21.975174955062435</v>
      </c>
      <c r="BJ79">
        <v>22.006657003566328</v>
      </c>
    </row>
    <row r="80" spans="1:63" hidden="1" x14ac:dyDescent="0.35">
      <c r="A80" t="s">
        <v>1248</v>
      </c>
      <c r="B80" t="s">
        <v>1453</v>
      </c>
      <c r="C80" t="s">
        <v>1732</v>
      </c>
      <c r="D80" t="s">
        <v>1733</v>
      </c>
    </row>
    <row r="81" spans="1:65" hidden="1" x14ac:dyDescent="0.35">
      <c r="A81" t="s">
        <v>1217</v>
      </c>
      <c r="B81" t="s">
        <v>1454</v>
      </c>
      <c r="C81" t="s">
        <v>1732</v>
      </c>
      <c r="D81" t="s">
        <v>1733</v>
      </c>
    </row>
    <row r="82" spans="1:65" hidden="1" x14ac:dyDescent="0.35">
      <c r="A82" t="s">
        <v>1272</v>
      </c>
      <c r="B82" t="s">
        <v>1455</v>
      </c>
      <c r="C82" t="s">
        <v>1732</v>
      </c>
      <c r="D82" t="s">
        <v>1733</v>
      </c>
      <c r="AM82">
        <v>7.4</v>
      </c>
      <c r="AX82">
        <v>1.7</v>
      </c>
    </row>
    <row r="83" spans="1:65" hidden="1" x14ac:dyDescent="0.35">
      <c r="A83" t="s">
        <v>1456</v>
      </c>
      <c r="B83" t="s">
        <v>1457</v>
      </c>
      <c r="C83" t="s">
        <v>1732</v>
      </c>
      <c r="D83" t="s">
        <v>1733</v>
      </c>
    </row>
    <row r="84" spans="1:65" hidden="1" x14ac:dyDescent="0.35">
      <c r="A84" t="s">
        <v>1458</v>
      </c>
      <c r="B84" t="s">
        <v>1459</v>
      </c>
      <c r="C84" t="s">
        <v>1732</v>
      </c>
      <c r="D84" t="s">
        <v>1733</v>
      </c>
    </row>
    <row r="85" spans="1:65" hidden="1" x14ac:dyDescent="0.35">
      <c r="A85" t="s">
        <v>1083</v>
      </c>
      <c r="B85" t="s">
        <v>1460</v>
      </c>
      <c r="C85" t="s">
        <v>1732</v>
      </c>
      <c r="D85" t="s">
        <v>1733</v>
      </c>
      <c r="AS85">
        <v>27.9</v>
      </c>
      <c r="BE85">
        <v>26.5</v>
      </c>
    </row>
    <row r="86" spans="1:65" hidden="1" x14ac:dyDescent="0.35">
      <c r="A86" t="s">
        <v>1255</v>
      </c>
      <c r="B86" t="s">
        <v>1461</v>
      </c>
      <c r="C86" t="s">
        <v>1732</v>
      </c>
      <c r="D86" t="s">
        <v>1733</v>
      </c>
      <c r="BE86">
        <v>8.1199999999999992</v>
      </c>
    </row>
    <row r="87" spans="1:65" hidden="1" x14ac:dyDescent="0.35">
      <c r="A87" t="s">
        <v>1117</v>
      </c>
      <c r="B87" t="s">
        <v>1462</v>
      </c>
      <c r="C87" t="s">
        <v>1732</v>
      </c>
      <c r="D87" t="s">
        <v>1733</v>
      </c>
      <c r="AR87">
        <v>23.8</v>
      </c>
      <c r="AS87">
        <v>23.8</v>
      </c>
      <c r="BC87">
        <v>12.3</v>
      </c>
      <c r="BK87">
        <v>23.1</v>
      </c>
    </row>
    <row r="88" spans="1:65" hidden="1" x14ac:dyDescent="0.35">
      <c r="A88" t="s">
        <v>1092</v>
      </c>
      <c r="B88" t="s">
        <v>1463</v>
      </c>
      <c r="C88" t="s">
        <v>1732</v>
      </c>
      <c r="D88" t="s">
        <v>1733</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35">
      <c r="A89" t="s">
        <v>1464</v>
      </c>
      <c r="B89" t="s">
        <v>1465</v>
      </c>
      <c r="C89" t="s">
        <v>1732</v>
      </c>
      <c r="D89" t="s">
        <v>1733</v>
      </c>
    </row>
    <row r="90" spans="1:65" hidden="1" x14ac:dyDescent="0.35">
      <c r="A90" t="s">
        <v>1093</v>
      </c>
      <c r="B90" t="s">
        <v>1466</v>
      </c>
      <c r="C90" t="s">
        <v>1732</v>
      </c>
      <c r="D90" t="s">
        <v>1733</v>
      </c>
      <c r="AK90">
        <v>24.7</v>
      </c>
      <c r="AL90">
        <v>24.7</v>
      </c>
      <c r="AR90">
        <v>24.8</v>
      </c>
      <c r="AX90">
        <v>21.9</v>
      </c>
      <c r="BE90">
        <v>23.7</v>
      </c>
      <c r="BI90">
        <v>27.6</v>
      </c>
      <c r="BK90">
        <v>22.1</v>
      </c>
    </row>
    <row r="91" spans="1:65" hidden="1" x14ac:dyDescent="0.35">
      <c r="A91" t="s">
        <v>1467</v>
      </c>
      <c r="B91" t="s">
        <v>1468</v>
      </c>
      <c r="C91" t="s">
        <v>1732</v>
      </c>
      <c r="D91" t="s">
        <v>1733</v>
      </c>
      <c r="BC91">
        <v>21.5</v>
      </c>
      <c r="BF91">
        <v>24.9</v>
      </c>
      <c r="BK91">
        <v>26.5</v>
      </c>
      <c r="BM91">
        <v>24.2</v>
      </c>
    </row>
    <row r="92" spans="1:65" hidden="1" x14ac:dyDescent="0.35">
      <c r="A92" t="s">
        <v>1094</v>
      </c>
      <c r="B92" t="s">
        <v>1469</v>
      </c>
      <c r="C92" t="s">
        <v>1732</v>
      </c>
      <c r="D92" t="s">
        <v>1733</v>
      </c>
      <c r="BC92">
        <v>6</v>
      </c>
      <c r="BG92">
        <v>22.3</v>
      </c>
      <c r="BL92">
        <v>21.1</v>
      </c>
    </row>
    <row r="93" spans="1:65" hidden="1" x14ac:dyDescent="0.35">
      <c r="A93" t="s">
        <v>1082</v>
      </c>
      <c r="B93" t="s">
        <v>1470</v>
      </c>
      <c r="C93" t="s">
        <v>1732</v>
      </c>
      <c r="D93" t="s">
        <v>1733</v>
      </c>
      <c r="BD93">
        <v>33.799999999999997</v>
      </c>
    </row>
    <row r="94" spans="1:65" hidden="1" x14ac:dyDescent="0.35">
      <c r="A94" t="s">
        <v>1260</v>
      </c>
      <c r="B94" t="s">
        <v>1471</v>
      </c>
      <c r="C94" t="s">
        <v>1732</v>
      </c>
      <c r="D94" t="s">
        <v>1733</v>
      </c>
    </row>
    <row r="95" spans="1:65" hidden="1" x14ac:dyDescent="0.35">
      <c r="A95" t="s">
        <v>1179</v>
      </c>
      <c r="B95" t="s">
        <v>1472</v>
      </c>
      <c r="C95" t="s">
        <v>1732</v>
      </c>
      <c r="D95" t="s">
        <v>1733</v>
      </c>
    </row>
    <row r="96" spans="1:65" hidden="1" x14ac:dyDescent="0.35">
      <c r="A96" t="s">
        <v>1473</v>
      </c>
      <c r="B96" t="s">
        <v>1474</v>
      </c>
      <c r="C96" t="s">
        <v>1732</v>
      </c>
      <c r="D96" t="s">
        <v>1733</v>
      </c>
    </row>
    <row r="97" spans="1:62" hidden="1" x14ac:dyDescent="0.35">
      <c r="A97" t="s">
        <v>1193</v>
      </c>
      <c r="B97" t="s">
        <v>1475</v>
      </c>
      <c r="C97" t="s">
        <v>1732</v>
      </c>
      <c r="D97" t="s">
        <v>1733</v>
      </c>
      <c r="AF97">
        <v>29.4</v>
      </c>
      <c r="AN97">
        <v>28.1</v>
      </c>
      <c r="AR97">
        <v>26.8</v>
      </c>
      <c r="AU97">
        <v>27.6</v>
      </c>
      <c r="BB97">
        <v>20.8</v>
      </c>
      <c r="BH97">
        <v>13.9</v>
      </c>
    </row>
    <row r="98" spans="1:62" hidden="1" x14ac:dyDescent="0.35">
      <c r="A98" t="s">
        <v>1223</v>
      </c>
      <c r="B98" t="s">
        <v>1476</v>
      </c>
      <c r="C98" t="s">
        <v>1732</v>
      </c>
      <c r="D98" t="s">
        <v>1733</v>
      </c>
    </row>
    <row r="99" spans="1:62" hidden="1" x14ac:dyDescent="0.35">
      <c r="A99" t="s">
        <v>1206</v>
      </c>
      <c r="B99" t="s">
        <v>1477</v>
      </c>
      <c r="C99" t="s">
        <v>1732</v>
      </c>
      <c r="D99" t="s">
        <v>1733</v>
      </c>
      <c r="BB99">
        <v>28.5</v>
      </c>
      <c r="BG99">
        <v>28</v>
      </c>
    </row>
    <row r="100" spans="1:62" hidden="1" x14ac:dyDescent="0.35">
      <c r="A100" t="s">
        <v>1478</v>
      </c>
      <c r="B100" t="s">
        <v>1479</v>
      </c>
      <c r="C100" t="s">
        <v>1732</v>
      </c>
      <c r="D100" t="s">
        <v>1733</v>
      </c>
    </row>
    <row r="101" spans="1:62" hidden="1" x14ac:dyDescent="0.35">
      <c r="A101" t="s">
        <v>1480</v>
      </c>
      <c r="B101" t="s">
        <v>1481</v>
      </c>
      <c r="C101" t="s">
        <v>1732</v>
      </c>
      <c r="D101" t="s">
        <v>1733</v>
      </c>
    </row>
    <row r="102" spans="1:62" hidden="1" x14ac:dyDescent="0.35">
      <c r="A102" t="s">
        <v>1194</v>
      </c>
      <c r="B102" t="s">
        <v>1482</v>
      </c>
      <c r="C102" t="s">
        <v>1732</v>
      </c>
      <c r="D102" t="s">
        <v>1733</v>
      </c>
      <c r="AF102">
        <v>15.8</v>
      </c>
      <c r="AK102">
        <v>13.2</v>
      </c>
      <c r="AO102">
        <v>18</v>
      </c>
      <c r="AT102">
        <v>11.2</v>
      </c>
      <c r="AY102">
        <v>16.8</v>
      </c>
      <c r="BE102">
        <v>10.7</v>
      </c>
    </row>
    <row r="103" spans="1:62" hidden="1" x14ac:dyDescent="0.35">
      <c r="A103" t="s">
        <v>1483</v>
      </c>
      <c r="B103" t="s">
        <v>1484</v>
      </c>
      <c r="C103" t="s">
        <v>1732</v>
      </c>
      <c r="D103" t="s">
        <v>1733</v>
      </c>
      <c r="BC103">
        <v>25.498949196054866</v>
      </c>
      <c r="BJ103">
        <v>24.808948541558713</v>
      </c>
    </row>
    <row r="104" spans="1:62" hidden="1" x14ac:dyDescent="0.35">
      <c r="A104" t="s">
        <v>1259</v>
      </c>
      <c r="B104" t="s">
        <v>1485</v>
      </c>
      <c r="C104" t="s">
        <v>1732</v>
      </c>
      <c r="D104" t="s">
        <v>1733</v>
      </c>
    </row>
    <row r="105" spans="1:62" hidden="1" x14ac:dyDescent="0.35">
      <c r="A105" t="s">
        <v>1181</v>
      </c>
      <c r="B105" t="s">
        <v>1486</v>
      </c>
      <c r="C105" t="s">
        <v>1732</v>
      </c>
      <c r="D105" t="s">
        <v>1733</v>
      </c>
      <c r="AH105">
        <v>27.2</v>
      </c>
      <c r="AN105">
        <v>44.7</v>
      </c>
      <c r="AS105">
        <v>39.6</v>
      </c>
      <c r="AY105">
        <v>37.299999999999997</v>
      </c>
      <c r="BE105">
        <v>35.299999999999997</v>
      </c>
      <c r="BI105">
        <v>38</v>
      </c>
      <c r="BJ105">
        <v>38</v>
      </c>
    </row>
    <row r="106" spans="1:62" hidden="1" x14ac:dyDescent="0.35">
      <c r="A106" t="s">
        <v>1237</v>
      </c>
      <c r="B106" t="s">
        <v>1487</v>
      </c>
      <c r="C106" t="s">
        <v>1732</v>
      </c>
      <c r="D106" t="s">
        <v>1733</v>
      </c>
      <c r="AL106">
        <v>7</v>
      </c>
    </row>
    <row r="107" spans="1:62" hidden="1" x14ac:dyDescent="0.35">
      <c r="A107" t="s">
        <v>1488</v>
      </c>
      <c r="B107" t="s">
        <v>1489</v>
      </c>
      <c r="C107" t="s">
        <v>1732</v>
      </c>
      <c r="D107" t="s">
        <v>1733</v>
      </c>
      <c r="AS107">
        <v>9.6449478714045416</v>
      </c>
    </row>
    <row r="108" spans="1:62" hidden="1" x14ac:dyDescent="0.35">
      <c r="A108" t="s">
        <v>1490</v>
      </c>
      <c r="B108" t="s">
        <v>1491</v>
      </c>
      <c r="C108" t="s">
        <v>1732</v>
      </c>
      <c r="D108" t="s">
        <v>1733</v>
      </c>
      <c r="AS108">
        <v>12.882659378746389</v>
      </c>
    </row>
    <row r="109" spans="1:62" hidden="1" x14ac:dyDescent="0.35">
      <c r="A109" t="s">
        <v>1492</v>
      </c>
      <c r="B109" t="s">
        <v>1493</v>
      </c>
      <c r="C109" t="s">
        <v>1732</v>
      </c>
      <c r="D109" t="s">
        <v>1733</v>
      </c>
      <c r="AS109">
        <v>26.004243532212111</v>
      </c>
      <c r="BC109">
        <v>22.124694614190126</v>
      </c>
      <c r="BJ109">
        <v>20.606031439695872</v>
      </c>
    </row>
    <row r="110" spans="1:62" hidden="1" x14ac:dyDescent="0.35">
      <c r="A110" t="s">
        <v>1494</v>
      </c>
      <c r="B110" t="s">
        <v>1495</v>
      </c>
      <c r="C110" t="s">
        <v>1732</v>
      </c>
      <c r="D110" t="s">
        <v>1733</v>
      </c>
      <c r="AI110">
        <v>27.176759884044976</v>
      </c>
      <c r="AS110">
        <v>26.315190516634964</v>
      </c>
      <c r="BJ110">
        <v>17.873361262878777</v>
      </c>
    </row>
    <row r="111" spans="1:62" hidden="1" x14ac:dyDescent="0.35">
      <c r="A111" t="s">
        <v>1161</v>
      </c>
      <c r="B111" t="s">
        <v>1496</v>
      </c>
      <c r="C111" t="s">
        <v>1732</v>
      </c>
      <c r="D111" t="s">
        <v>1733</v>
      </c>
      <c r="AF111">
        <v>16</v>
      </c>
      <c r="AJ111">
        <v>17</v>
      </c>
      <c r="AM111">
        <v>15.3</v>
      </c>
      <c r="AP111">
        <v>13.6</v>
      </c>
      <c r="AV111">
        <v>13.2</v>
      </c>
      <c r="BA111">
        <v>13.1</v>
      </c>
      <c r="BE111">
        <v>11.4</v>
      </c>
      <c r="BI111">
        <v>16.2</v>
      </c>
      <c r="BJ111">
        <v>10.6</v>
      </c>
    </row>
    <row r="112" spans="1:62" hidden="1" x14ac:dyDescent="0.35">
      <c r="A112" t="s">
        <v>1497</v>
      </c>
      <c r="B112" t="s">
        <v>1498</v>
      </c>
      <c r="C112" t="s">
        <v>1732</v>
      </c>
      <c r="D112" t="s">
        <v>1733</v>
      </c>
      <c r="AS112">
        <v>25.806797376010884</v>
      </c>
      <c r="BC112">
        <v>22.569632351594169</v>
      </c>
      <c r="BJ112">
        <v>21.972632728571622</v>
      </c>
    </row>
    <row r="113" spans="1:64" hidden="1" x14ac:dyDescent="0.35">
      <c r="A113" t="s">
        <v>1499</v>
      </c>
      <c r="B113" t="s">
        <v>1500</v>
      </c>
      <c r="C113" t="s">
        <v>1732</v>
      </c>
      <c r="D113" t="s">
        <v>1733</v>
      </c>
    </row>
    <row r="114" spans="1:64" hidden="1" x14ac:dyDescent="0.35">
      <c r="A114" t="s">
        <v>1142</v>
      </c>
      <c r="B114" t="s">
        <v>1501</v>
      </c>
      <c r="C114" t="s">
        <v>1732</v>
      </c>
      <c r="D114" t="s">
        <v>1733</v>
      </c>
      <c r="AL114">
        <v>20.3</v>
      </c>
      <c r="AR114">
        <v>16.100000000000001</v>
      </c>
      <c r="AV114">
        <v>21.1</v>
      </c>
      <c r="AW114">
        <v>21.1</v>
      </c>
      <c r="AY114">
        <v>13.9</v>
      </c>
      <c r="BA114">
        <v>20.5</v>
      </c>
      <c r="BI114">
        <v>12.9</v>
      </c>
    </row>
    <row r="115" spans="1:64" hidden="1" x14ac:dyDescent="0.35">
      <c r="A115" t="s">
        <v>1502</v>
      </c>
      <c r="B115" t="s">
        <v>1503</v>
      </c>
      <c r="C115" t="s">
        <v>1732</v>
      </c>
      <c r="D115" t="s">
        <v>1733</v>
      </c>
    </row>
    <row r="116" spans="1:64" hidden="1" x14ac:dyDescent="0.35">
      <c r="A116" t="s">
        <v>1250</v>
      </c>
      <c r="B116" t="s">
        <v>1504</v>
      </c>
      <c r="C116" t="s">
        <v>1732</v>
      </c>
      <c r="D116" t="s">
        <v>1733</v>
      </c>
    </row>
    <row r="117" spans="1:64" hidden="1" x14ac:dyDescent="0.35">
      <c r="A117" t="s">
        <v>1505</v>
      </c>
      <c r="B117" t="s">
        <v>1506</v>
      </c>
      <c r="C117" t="s">
        <v>1732</v>
      </c>
      <c r="D117" t="s">
        <v>1733</v>
      </c>
      <c r="BC117">
        <v>5.7</v>
      </c>
      <c r="BD117">
        <v>5.7</v>
      </c>
    </row>
    <row r="118" spans="1:64" hidden="1" x14ac:dyDescent="0.35">
      <c r="A118" t="s">
        <v>1118</v>
      </c>
      <c r="B118" t="s">
        <v>1507</v>
      </c>
      <c r="C118" t="s">
        <v>1732</v>
      </c>
      <c r="D118" t="s">
        <v>1733</v>
      </c>
      <c r="BD118">
        <v>8</v>
      </c>
      <c r="BK118">
        <v>14.3</v>
      </c>
    </row>
    <row r="119" spans="1:64" hidden="1" x14ac:dyDescent="0.35">
      <c r="A119" t="s">
        <v>1249</v>
      </c>
      <c r="B119" t="s">
        <v>1508</v>
      </c>
      <c r="C119" t="s">
        <v>1732</v>
      </c>
      <c r="D119" t="s">
        <v>1733</v>
      </c>
    </row>
    <row r="120" spans="1:64" hidden="1" x14ac:dyDescent="0.35">
      <c r="A120" t="s">
        <v>1119</v>
      </c>
      <c r="B120" t="s">
        <v>1509</v>
      </c>
      <c r="C120" t="s">
        <v>1732</v>
      </c>
      <c r="D120" t="s">
        <v>1733</v>
      </c>
    </row>
    <row r="121" spans="1:64" hidden="1" x14ac:dyDescent="0.35">
      <c r="A121" t="s">
        <v>1261</v>
      </c>
      <c r="B121" t="s">
        <v>1510</v>
      </c>
      <c r="C121" t="s">
        <v>1732</v>
      </c>
      <c r="D121" t="s">
        <v>1733</v>
      </c>
      <c r="AO121">
        <v>11.8</v>
      </c>
    </row>
    <row r="122" spans="1:64" hidden="1" x14ac:dyDescent="0.35">
      <c r="A122" t="s">
        <v>1182</v>
      </c>
      <c r="B122" t="s">
        <v>1511</v>
      </c>
      <c r="C122" t="s">
        <v>1732</v>
      </c>
      <c r="D122" t="s">
        <v>1733</v>
      </c>
      <c r="AH122">
        <v>20.6</v>
      </c>
      <c r="AL122">
        <v>13</v>
      </c>
      <c r="AP122">
        <v>14.2</v>
      </c>
      <c r="AV122">
        <v>11.7</v>
      </c>
      <c r="BA122">
        <v>10</v>
      </c>
      <c r="BB122">
        <v>10</v>
      </c>
    </row>
    <row r="123" spans="1:64" hidden="1" x14ac:dyDescent="0.35">
      <c r="A123" t="s">
        <v>1120</v>
      </c>
      <c r="B123" t="s">
        <v>1512</v>
      </c>
      <c r="C123" t="s">
        <v>1732</v>
      </c>
      <c r="D123" t="s">
        <v>1733</v>
      </c>
      <c r="AI123">
        <v>26.5</v>
      </c>
      <c r="AP123">
        <v>20.100000000000001</v>
      </c>
      <c r="AU123">
        <v>14.9</v>
      </c>
      <c r="AZ123">
        <v>13.8</v>
      </c>
      <c r="BB123">
        <v>13.4</v>
      </c>
      <c r="BE123">
        <v>11.7</v>
      </c>
      <c r="BJ123">
        <v>14.2</v>
      </c>
      <c r="BK123">
        <v>14.2</v>
      </c>
    </row>
    <row r="124" spans="1:64" hidden="1" x14ac:dyDescent="0.35">
      <c r="A124" t="s">
        <v>1155</v>
      </c>
      <c r="B124" t="s">
        <v>1513</v>
      </c>
      <c r="C124" t="s">
        <v>1732</v>
      </c>
      <c r="D124" t="s">
        <v>1733</v>
      </c>
    </row>
    <row r="125" spans="1:64" hidden="1" x14ac:dyDescent="0.35">
      <c r="A125" t="s">
        <v>1133</v>
      </c>
      <c r="B125" t="s">
        <v>1514</v>
      </c>
      <c r="C125" t="s">
        <v>1732</v>
      </c>
      <c r="D125" t="s">
        <v>1733</v>
      </c>
      <c r="AN125">
        <v>16.3</v>
      </c>
      <c r="AR125">
        <v>11.9</v>
      </c>
      <c r="BD125">
        <v>11.6</v>
      </c>
      <c r="BH125">
        <v>9.8000000000000007</v>
      </c>
      <c r="BK125">
        <v>15.47</v>
      </c>
    </row>
    <row r="126" spans="1:64" hidden="1" x14ac:dyDescent="0.35">
      <c r="A126" t="s">
        <v>1069</v>
      </c>
      <c r="B126" t="s">
        <v>1515</v>
      </c>
      <c r="C126" t="s">
        <v>1732</v>
      </c>
      <c r="D126" t="s">
        <v>1733</v>
      </c>
      <c r="AH126">
        <v>38</v>
      </c>
      <c r="AL126">
        <v>35.299999999999997</v>
      </c>
      <c r="AQ126">
        <v>28</v>
      </c>
      <c r="AV126">
        <v>27.4</v>
      </c>
      <c r="BB126">
        <v>25.6</v>
      </c>
      <c r="BG126">
        <v>17.5</v>
      </c>
      <c r="BH126">
        <v>15.9</v>
      </c>
      <c r="BI126">
        <v>15.6</v>
      </c>
      <c r="BJ126">
        <v>14.892412786763099</v>
      </c>
      <c r="BK126">
        <v>13.8</v>
      </c>
      <c r="BL126">
        <v>15</v>
      </c>
    </row>
    <row r="127" spans="1:64" hidden="1" x14ac:dyDescent="0.35">
      <c r="A127" t="s">
        <v>1516</v>
      </c>
      <c r="B127" t="s">
        <v>1517</v>
      </c>
      <c r="C127" t="s">
        <v>1732</v>
      </c>
      <c r="D127" t="s">
        <v>1733</v>
      </c>
      <c r="AP127">
        <v>11.8</v>
      </c>
      <c r="BE127">
        <v>18</v>
      </c>
      <c r="BG127">
        <v>19.100000000000001</v>
      </c>
      <c r="BK127">
        <v>19</v>
      </c>
    </row>
    <row r="128" spans="1:64" hidden="1" x14ac:dyDescent="0.35">
      <c r="A128" t="s">
        <v>1160</v>
      </c>
      <c r="B128" t="s">
        <v>1518</v>
      </c>
      <c r="C128" t="s">
        <v>1732</v>
      </c>
      <c r="D128" t="s">
        <v>1733</v>
      </c>
      <c r="AS128">
        <v>33</v>
      </c>
      <c r="AX128">
        <v>25.3</v>
      </c>
      <c r="AY128">
        <v>25.3</v>
      </c>
      <c r="BC128">
        <v>16.899999999999999</v>
      </c>
      <c r="BD128">
        <v>16.899999999999999</v>
      </c>
      <c r="BG128">
        <v>12.5</v>
      </c>
    </row>
    <row r="129" spans="1:65" hidden="1" x14ac:dyDescent="0.35">
      <c r="A129" t="s">
        <v>1224</v>
      </c>
      <c r="B129" t="s">
        <v>1519</v>
      </c>
      <c r="C129" t="s">
        <v>1732</v>
      </c>
      <c r="D129" t="s">
        <v>1733</v>
      </c>
      <c r="BB129">
        <v>28</v>
      </c>
      <c r="BL129">
        <v>17.3</v>
      </c>
    </row>
    <row r="130" spans="1:65" hidden="1" x14ac:dyDescent="0.35">
      <c r="A130" t="s">
        <v>1520</v>
      </c>
      <c r="B130" t="s">
        <v>1521</v>
      </c>
      <c r="C130" t="s">
        <v>1732</v>
      </c>
      <c r="D130" t="s">
        <v>1733</v>
      </c>
    </row>
    <row r="131" spans="1:65" hidden="1" x14ac:dyDescent="0.35">
      <c r="A131" t="s">
        <v>1522</v>
      </c>
      <c r="B131" t="s">
        <v>1523</v>
      </c>
      <c r="C131" t="s">
        <v>1732</v>
      </c>
      <c r="D131" t="s">
        <v>1733</v>
      </c>
    </row>
    <row r="132" spans="1:65" hidden="1" x14ac:dyDescent="0.35">
      <c r="A132" t="s">
        <v>1121</v>
      </c>
      <c r="B132" t="s">
        <v>1524</v>
      </c>
      <c r="C132" t="s">
        <v>1732</v>
      </c>
      <c r="D132" t="s">
        <v>1733</v>
      </c>
    </row>
    <row r="133" spans="1:65" hidden="1" x14ac:dyDescent="0.35">
      <c r="A133" t="s">
        <v>1525</v>
      </c>
      <c r="B133" t="s">
        <v>1526</v>
      </c>
      <c r="C133" t="s">
        <v>1732</v>
      </c>
      <c r="D133" t="s">
        <v>1733</v>
      </c>
    </row>
    <row r="134" spans="1:65" hidden="1" x14ac:dyDescent="0.35">
      <c r="A134" t="s">
        <v>1527</v>
      </c>
      <c r="B134" t="s">
        <v>1528</v>
      </c>
      <c r="C134" t="s">
        <v>1732</v>
      </c>
      <c r="D134" t="s">
        <v>1733</v>
      </c>
      <c r="AS134">
        <v>39.5</v>
      </c>
      <c r="AX134">
        <v>27.3</v>
      </c>
      <c r="BE134">
        <v>19.899999999999999</v>
      </c>
      <c r="BJ134">
        <v>14.3</v>
      </c>
    </row>
    <row r="135" spans="1:65" hidden="1" x14ac:dyDescent="0.35">
      <c r="A135" t="s">
        <v>1122</v>
      </c>
      <c r="B135" t="s">
        <v>1529</v>
      </c>
      <c r="C135" t="s">
        <v>1732</v>
      </c>
      <c r="D135" t="s">
        <v>1733</v>
      </c>
    </row>
    <row r="136" spans="1:65" hidden="1" x14ac:dyDescent="0.35">
      <c r="A136" t="s">
        <v>1095</v>
      </c>
      <c r="B136" t="s">
        <v>1530</v>
      </c>
      <c r="C136" t="s">
        <v>1732</v>
      </c>
      <c r="D136" t="s">
        <v>1733</v>
      </c>
      <c r="AE136">
        <v>32.799999999999997</v>
      </c>
      <c r="AZ136">
        <v>35.700000000000003</v>
      </c>
      <c r="BF136">
        <v>31.1</v>
      </c>
      <c r="BM136">
        <v>33.4</v>
      </c>
    </row>
    <row r="137" spans="1:65" hidden="1" x14ac:dyDescent="0.35">
      <c r="A137" t="s">
        <v>1107</v>
      </c>
      <c r="B137" t="s">
        <v>1531</v>
      </c>
      <c r="C137" t="s">
        <v>1732</v>
      </c>
      <c r="D137" t="s">
        <v>1733</v>
      </c>
      <c r="AZ137">
        <v>27</v>
      </c>
      <c r="BG137">
        <v>40.200000000000003</v>
      </c>
    </row>
    <row r="138" spans="1:65" hidden="1" x14ac:dyDescent="0.35">
      <c r="A138" t="s">
        <v>1532</v>
      </c>
      <c r="B138" t="s">
        <v>1533</v>
      </c>
      <c r="C138" t="s">
        <v>1732</v>
      </c>
      <c r="D138" t="s">
        <v>1733</v>
      </c>
      <c r="BE138">
        <v>17</v>
      </c>
    </row>
    <row r="139" spans="1:65" hidden="1" x14ac:dyDescent="0.35">
      <c r="A139" t="s">
        <v>1534</v>
      </c>
      <c r="B139" t="s">
        <v>1535</v>
      </c>
      <c r="C139" t="s">
        <v>1732</v>
      </c>
      <c r="D139" t="s">
        <v>1733</v>
      </c>
    </row>
    <row r="140" spans="1:65" hidden="1" x14ac:dyDescent="0.35">
      <c r="A140" t="s">
        <v>1536</v>
      </c>
      <c r="B140" t="s">
        <v>1537</v>
      </c>
      <c r="C140" t="s">
        <v>1732</v>
      </c>
      <c r="D140" t="s">
        <v>1733</v>
      </c>
      <c r="AS140">
        <v>25.669831802455104</v>
      </c>
      <c r="BC140">
        <v>22.854628994876588</v>
      </c>
      <c r="BJ140">
        <v>21.971698335452484</v>
      </c>
    </row>
    <row r="141" spans="1:65" hidden="1" x14ac:dyDescent="0.35">
      <c r="A141" t="s">
        <v>1538</v>
      </c>
      <c r="B141" t="s">
        <v>1539</v>
      </c>
      <c r="C141" t="s">
        <v>1732</v>
      </c>
      <c r="D141" t="s">
        <v>1733</v>
      </c>
      <c r="BC141">
        <v>24.522398247718971</v>
      </c>
      <c r="BJ141">
        <v>23.491469738023458</v>
      </c>
    </row>
    <row r="142" spans="1:65" hidden="1" x14ac:dyDescent="0.35">
      <c r="A142" t="s">
        <v>1540</v>
      </c>
      <c r="B142" t="s">
        <v>1541</v>
      </c>
      <c r="C142" t="s">
        <v>1732</v>
      </c>
      <c r="D142" t="s">
        <v>1733</v>
      </c>
    </row>
    <row r="143" spans="1:65" hidden="1" x14ac:dyDescent="0.35">
      <c r="A143" t="s">
        <v>1147</v>
      </c>
      <c r="B143" t="s">
        <v>1542</v>
      </c>
      <c r="C143" t="s">
        <v>1732</v>
      </c>
      <c r="D143" t="s">
        <v>1733</v>
      </c>
      <c r="AF143">
        <v>12.3</v>
      </c>
      <c r="AS143">
        <v>18.2</v>
      </c>
      <c r="AZ143">
        <v>7.3</v>
      </c>
      <c r="BI143">
        <v>7.5</v>
      </c>
    </row>
    <row r="144" spans="1:65" hidden="1" x14ac:dyDescent="0.35">
      <c r="A144" t="s">
        <v>1543</v>
      </c>
      <c r="B144" t="s">
        <v>1544</v>
      </c>
      <c r="C144" t="s">
        <v>1732</v>
      </c>
      <c r="D144" t="s">
        <v>1733</v>
      </c>
      <c r="AS144">
        <v>18.589601081369111</v>
      </c>
      <c r="BC144">
        <v>17.401009568341138</v>
      </c>
      <c r="BJ144">
        <v>14.634757238263417</v>
      </c>
    </row>
    <row r="145" spans="1:65" hidden="1" x14ac:dyDescent="0.35">
      <c r="A145" t="s">
        <v>1545</v>
      </c>
      <c r="B145" t="s">
        <v>1546</v>
      </c>
      <c r="C145" t="s">
        <v>1732</v>
      </c>
      <c r="D145" t="s">
        <v>1733</v>
      </c>
      <c r="AS145">
        <v>12.867391699616109</v>
      </c>
    </row>
    <row r="146" spans="1:65" hidden="1" x14ac:dyDescent="0.35">
      <c r="A146" t="s">
        <v>1086</v>
      </c>
      <c r="B146" t="s">
        <v>1547</v>
      </c>
      <c r="C146" t="s">
        <v>1732</v>
      </c>
      <c r="D146" t="s">
        <v>1733</v>
      </c>
      <c r="AW146">
        <v>31</v>
      </c>
      <c r="AX146">
        <v>31</v>
      </c>
      <c r="BB146">
        <v>23.3</v>
      </c>
      <c r="BC146">
        <v>23.3</v>
      </c>
      <c r="BG146">
        <v>18.399999999999999</v>
      </c>
      <c r="BK146">
        <v>16</v>
      </c>
    </row>
    <row r="147" spans="1:65" hidden="1" x14ac:dyDescent="0.35">
      <c r="A147" t="s">
        <v>1548</v>
      </c>
      <c r="B147" t="s">
        <v>1549</v>
      </c>
      <c r="C147" t="s">
        <v>1732</v>
      </c>
      <c r="D147" t="s">
        <v>1733</v>
      </c>
      <c r="AS147">
        <v>3.5003053384659086</v>
      </c>
    </row>
    <row r="148" spans="1:65" hidden="1" x14ac:dyDescent="0.35">
      <c r="A148" t="s">
        <v>1252</v>
      </c>
      <c r="B148" t="s">
        <v>1550</v>
      </c>
      <c r="C148" t="s">
        <v>1732</v>
      </c>
      <c r="D148" t="s">
        <v>1733</v>
      </c>
      <c r="AN148">
        <v>18</v>
      </c>
    </row>
    <row r="149" spans="1:65" hidden="1" x14ac:dyDescent="0.35">
      <c r="A149" t="s">
        <v>1274</v>
      </c>
      <c r="B149" t="s">
        <v>1551</v>
      </c>
      <c r="C149" t="s">
        <v>1732</v>
      </c>
      <c r="D149" t="s">
        <v>1733</v>
      </c>
    </row>
    <row r="150" spans="1:65" hidden="1" x14ac:dyDescent="0.35">
      <c r="A150" t="s">
        <v>1251</v>
      </c>
      <c r="B150" t="s">
        <v>1552</v>
      </c>
      <c r="C150" t="s">
        <v>1732</v>
      </c>
      <c r="D150" t="s">
        <v>1733</v>
      </c>
      <c r="AN150">
        <v>16.8</v>
      </c>
    </row>
    <row r="151" spans="1:65" hidden="1" x14ac:dyDescent="0.35">
      <c r="A151" t="s">
        <v>1553</v>
      </c>
      <c r="B151" t="s">
        <v>1554</v>
      </c>
      <c r="C151" t="s">
        <v>1732</v>
      </c>
      <c r="D151" t="s">
        <v>1733</v>
      </c>
    </row>
    <row r="152" spans="1:65" hidden="1" x14ac:dyDescent="0.35">
      <c r="A152" t="s">
        <v>1555</v>
      </c>
      <c r="B152" t="s">
        <v>1556</v>
      </c>
      <c r="C152" t="s">
        <v>1732</v>
      </c>
      <c r="D152" t="s">
        <v>1733</v>
      </c>
    </row>
    <row r="153" spans="1:65" hidden="1" x14ac:dyDescent="0.35">
      <c r="A153" t="s">
        <v>1108</v>
      </c>
      <c r="B153" t="s">
        <v>1557</v>
      </c>
      <c r="C153" t="s">
        <v>1732</v>
      </c>
      <c r="D153" t="s">
        <v>1733</v>
      </c>
      <c r="AF153">
        <v>22.1</v>
      </c>
      <c r="AK153">
        <v>23.5</v>
      </c>
      <c r="AN153">
        <v>16.100000000000001</v>
      </c>
      <c r="AW153">
        <v>11.9</v>
      </c>
      <c r="BD153">
        <v>10.9</v>
      </c>
      <c r="BK153">
        <v>11.3</v>
      </c>
    </row>
    <row r="154" spans="1:65" hidden="1" x14ac:dyDescent="0.35">
      <c r="A154" t="s">
        <v>1558</v>
      </c>
      <c r="B154" t="s">
        <v>1559</v>
      </c>
      <c r="C154" t="s">
        <v>1732</v>
      </c>
      <c r="D154" t="s">
        <v>1733</v>
      </c>
    </row>
    <row r="155" spans="1:65" hidden="1" x14ac:dyDescent="0.35">
      <c r="A155" t="s">
        <v>1560</v>
      </c>
      <c r="B155" t="s">
        <v>1561</v>
      </c>
      <c r="C155" t="s">
        <v>1732</v>
      </c>
      <c r="D155" t="s">
        <v>1733</v>
      </c>
      <c r="AP155">
        <v>6.7</v>
      </c>
      <c r="AX155">
        <v>11.4</v>
      </c>
      <c r="BE155">
        <v>9.5</v>
      </c>
      <c r="BM155">
        <v>21.2</v>
      </c>
    </row>
    <row r="156" spans="1:65" hidden="1" x14ac:dyDescent="0.35">
      <c r="A156" t="s">
        <v>1070</v>
      </c>
      <c r="B156" t="s">
        <v>1562</v>
      </c>
      <c r="C156" t="s">
        <v>1732</v>
      </c>
      <c r="D156" t="s">
        <v>1733</v>
      </c>
      <c r="AK156">
        <v>32.299999999999997</v>
      </c>
      <c r="AP156">
        <v>27.7</v>
      </c>
      <c r="AW156">
        <v>24.5</v>
      </c>
      <c r="BB156">
        <v>19</v>
      </c>
      <c r="BJ156">
        <v>16.399999999999999</v>
      </c>
      <c r="BK156">
        <v>18.399999999999999</v>
      </c>
    </row>
    <row r="157" spans="1:65" hidden="1" x14ac:dyDescent="0.35">
      <c r="A157" t="s">
        <v>1144</v>
      </c>
      <c r="B157" t="s">
        <v>1563</v>
      </c>
      <c r="C157" t="s">
        <v>1732</v>
      </c>
      <c r="D157" t="s">
        <v>1733</v>
      </c>
      <c r="BB157">
        <v>28.6</v>
      </c>
      <c r="BJ157">
        <v>31.4</v>
      </c>
    </row>
    <row r="158" spans="1:65" hidden="1" x14ac:dyDescent="0.35">
      <c r="A158" t="s">
        <v>1564</v>
      </c>
      <c r="B158" t="s">
        <v>1565</v>
      </c>
      <c r="C158" t="s">
        <v>1732</v>
      </c>
      <c r="D158" t="s">
        <v>1733</v>
      </c>
      <c r="BC158">
        <v>10.095325690306105</v>
      </c>
    </row>
    <row r="159" spans="1:65" hidden="1" x14ac:dyDescent="0.35">
      <c r="A159" t="s">
        <v>1195</v>
      </c>
      <c r="B159" t="s">
        <v>1566</v>
      </c>
      <c r="C159" t="s">
        <v>1732</v>
      </c>
      <c r="D159" t="s">
        <v>1733</v>
      </c>
      <c r="AF159">
        <v>24.1</v>
      </c>
      <c r="AN159">
        <v>16.100000000000001</v>
      </c>
      <c r="AP159">
        <v>12.1</v>
      </c>
      <c r="AV159">
        <v>9.9</v>
      </c>
      <c r="AY159">
        <v>12</v>
      </c>
      <c r="BB159">
        <v>9.8000000000000007</v>
      </c>
      <c r="BG159">
        <v>11.4</v>
      </c>
      <c r="BH159">
        <v>13</v>
      </c>
    </row>
    <row r="160" spans="1:65" hidden="1" x14ac:dyDescent="0.35">
      <c r="A160" t="s">
        <v>1567</v>
      </c>
      <c r="B160" t="s">
        <v>1568</v>
      </c>
      <c r="C160" t="s">
        <v>1732</v>
      </c>
      <c r="D160" t="s">
        <v>1733</v>
      </c>
      <c r="AZ160">
        <v>8.1</v>
      </c>
    </row>
    <row r="161" spans="1:64" hidden="1" x14ac:dyDescent="0.35">
      <c r="A161" t="s">
        <v>1569</v>
      </c>
      <c r="B161" t="s">
        <v>1570</v>
      </c>
      <c r="C161" t="s">
        <v>1732</v>
      </c>
      <c r="D161" t="s">
        <v>1733</v>
      </c>
      <c r="AS161">
        <v>12.056826965091568</v>
      </c>
    </row>
    <row r="162" spans="1:64" hidden="1" x14ac:dyDescent="0.35">
      <c r="A162" t="s">
        <v>1264</v>
      </c>
      <c r="B162" t="s">
        <v>1571</v>
      </c>
      <c r="C162" t="s">
        <v>1732</v>
      </c>
      <c r="D162" t="s">
        <v>1733</v>
      </c>
      <c r="BD162">
        <v>17.2</v>
      </c>
      <c r="BL162">
        <v>10.3</v>
      </c>
    </row>
    <row r="163" spans="1:64" hidden="1" x14ac:dyDescent="0.35">
      <c r="A163" t="s">
        <v>1096</v>
      </c>
      <c r="B163" t="s">
        <v>1572</v>
      </c>
      <c r="C163" t="s">
        <v>1732</v>
      </c>
      <c r="D163" t="s">
        <v>1733</v>
      </c>
      <c r="AF163">
        <v>22.9</v>
      </c>
      <c r="AO163">
        <v>27.5</v>
      </c>
      <c r="AT163">
        <v>29.6</v>
      </c>
      <c r="AY163">
        <v>27.6</v>
      </c>
      <c r="BF163">
        <v>26</v>
      </c>
      <c r="BH163">
        <v>30.7</v>
      </c>
      <c r="BK163">
        <v>23.9</v>
      </c>
    </row>
    <row r="164" spans="1:64" hidden="1" x14ac:dyDescent="0.35">
      <c r="A164" t="s">
        <v>1262</v>
      </c>
      <c r="B164" t="s">
        <v>1573</v>
      </c>
      <c r="C164" t="s">
        <v>1732</v>
      </c>
      <c r="D164" t="s">
        <v>1733</v>
      </c>
    </row>
    <row r="165" spans="1:64" hidden="1" x14ac:dyDescent="0.35">
      <c r="A165" t="s">
        <v>1164</v>
      </c>
      <c r="B165" t="s">
        <v>1574</v>
      </c>
      <c r="C165" t="s">
        <v>1732</v>
      </c>
      <c r="D165" t="s">
        <v>1733</v>
      </c>
      <c r="AJ165">
        <v>20.6</v>
      </c>
      <c r="AP165">
        <v>19.100000000000001</v>
      </c>
      <c r="AT165">
        <v>19.100000000000001</v>
      </c>
      <c r="BI165">
        <v>16.2</v>
      </c>
    </row>
    <row r="166" spans="1:64" hidden="1" x14ac:dyDescent="0.35">
      <c r="A166" t="s">
        <v>1575</v>
      </c>
      <c r="B166" t="s">
        <v>1576</v>
      </c>
      <c r="C166" t="s">
        <v>1732</v>
      </c>
      <c r="D166" t="s">
        <v>1733</v>
      </c>
      <c r="BC166">
        <v>9.6862514613038471</v>
      </c>
    </row>
    <row r="167" spans="1:64" hidden="1" x14ac:dyDescent="0.35">
      <c r="A167" t="s">
        <v>1263</v>
      </c>
      <c r="B167" t="s">
        <v>1577</v>
      </c>
      <c r="C167" t="s">
        <v>1732</v>
      </c>
      <c r="D167" t="s">
        <v>1733</v>
      </c>
      <c r="BF167">
        <v>21.8</v>
      </c>
      <c r="BK167">
        <v>21</v>
      </c>
    </row>
    <row r="168" spans="1:64" hidden="1" x14ac:dyDescent="0.35">
      <c r="A168" t="s">
        <v>1156</v>
      </c>
      <c r="B168" t="s">
        <v>1578</v>
      </c>
      <c r="C168" t="s">
        <v>1732</v>
      </c>
      <c r="D168" t="s">
        <v>1733</v>
      </c>
      <c r="AQ168">
        <v>9.9</v>
      </c>
      <c r="AV168">
        <v>4.5999999999999996</v>
      </c>
      <c r="BA168">
        <v>14.4</v>
      </c>
      <c r="BC168">
        <v>22.3</v>
      </c>
      <c r="BF168">
        <v>16</v>
      </c>
      <c r="BK168">
        <v>22.8</v>
      </c>
    </row>
    <row r="169" spans="1:64" hidden="1" x14ac:dyDescent="0.35">
      <c r="A169" t="s">
        <v>1579</v>
      </c>
      <c r="B169" t="s">
        <v>1580</v>
      </c>
      <c r="C169" t="s">
        <v>1732</v>
      </c>
      <c r="D169" t="s">
        <v>1733</v>
      </c>
    </row>
    <row r="170" spans="1:64" hidden="1" x14ac:dyDescent="0.35">
      <c r="A170" t="s">
        <v>596</v>
      </c>
      <c r="B170" t="s">
        <v>1581</v>
      </c>
      <c r="C170" t="s">
        <v>1732</v>
      </c>
      <c r="D170" t="s">
        <v>1733</v>
      </c>
      <c r="AP170">
        <v>24.9</v>
      </c>
      <c r="AV170">
        <v>21.4</v>
      </c>
      <c r="AW170">
        <v>18.899999999999999</v>
      </c>
      <c r="BD170">
        <v>23.9</v>
      </c>
      <c r="BH170">
        <v>23.1</v>
      </c>
    </row>
    <row r="171" spans="1:64" hidden="1" x14ac:dyDescent="0.35">
      <c r="A171" t="s">
        <v>1097</v>
      </c>
      <c r="B171" t="s">
        <v>1582</v>
      </c>
      <c r="C171" t="s">
        <v>1732</v>
      </c>
      <c r="D171" t="s">
        <v>1733</v>
      </c>
      <c r="AT171">
        <v>32.1</v>
      </c>
      <c r="AZ171">
        <v>24.6</v>
      </c>
      <c r="BD171">
        <v>31.1</v>
      </c>
      <c r="BH171">
        <v>33.6</v>
      </c>
    </row>
    <row r="172" spans="1:64" hidden="1" x14ac:dyDescent="0.35">
      <c r="A172" t="s">
        <v>1071</v>
      </c>
      <c r="B172" t="s">
        <v>1583</v>
      </c>
      <c r="C172" t="s">
        <v>1732</v>
      </c>
      <c r="D172" t="s">
        <v>1733</v>
      </c>
      <c r="AJ172">
        <v>6.4</v>
      </c>
      <c r="AU172">
        <v>3.5</v>
      </c>
      <c r="BG172">
        <v>12.5</v>
      </c>
    </row>
    <row r="173" spans="1:64" hidden="1" x14ac:dyDescent="0.35">
      <c r="A173" t="s">
        <v>879</v>
      </c>
      <c r="B173" t="s">
        <v>1584</v>
      </c>
      <c r="C173" t="s">
        <v>1732</v>
      </c>
      <c r="D173" t="s">
        <v>1733</v>
      </c>
      <c r="AK173">
        <v>36.5</v>
      </c>
      <c r="AS173">
        <v>29.9</v>
      </c>
      <c r="AW173">
        <v>30.3</v>
      </c>
      <c r="AX173">
        <v>30.3</v>
      </c>
      <c r="BC173">
        <v>26.2</v>
      </c>
      <c r="BG173">
        <v>19.399999999999999</v>
      </c>
      <c r="BI173">
        <v>18.7</v>
      </c>
    </row>
    <row r="174" spans="1:64" hidden="1" x14ac:dyDescent="0.35">
      <c r="A174" t="s">
        <v>1163</v>
      </c>
      <c r="B174" t="s">
        <v>1585</v>
      </c>
      <c r="C174" t="s">
        <v>1732</v>
      </c>
      <c r="D174" t="s">
        <v>1733</v>
      </c>
    </row>
    <row r="175" spans="1:64" hidden="1" x14ac:dyDescent="0.35">
      <c r="A175" t="s">
        <v>1586</v>
      </c>
      <c r="B175" t="s">
        <v>1587</v>
      </c>
      <c r="C175" t="s">
        <v>1732</v>
      </c>
      <c r="D175" t="s">
        <v>1733</v>
      </c>
      <c r="AI175">
        <v>6</v>
      </c>
      <c r="AS175">
        <v>6.3</v>
      </c>
      <c r="BC175">
        <v>8</v>
      </c>
      <c r="BJ175">
        <v>7.2</v>
      </c>
    </row>
    <row r="176" spans="1:64" hidden="1" x14ac:dyDescent="0.35">
      <c r="A176" t="s">
        <v>598</v>
      </c>
      <c r="B176" t="s">
        <v>1588</v>
      </c>
      <c r="C176" t="s">
        <v>1732</v>
      </c>
      <c r="D176" t="s">
        <v>1733</v>
      </c>
      <c r="AK176">
        <v>21.8</v>
      </c>
      <c r="AS176">
        <v>23.9</v>
      </c>
      <c r="AZ176">
        <v>20.7</v>
      </c>
      <c r="BF176">
        <v>17.5</v>
      </c>
    </row>
    <row r="177" spans="1:64" hidden="1" x14ac:dyDescent="0.35">
      <c r="A177" t="s">
        <v>1218</v>
      </c>
      <c r="B177" t="s">
        <v>1589</v>
      </c>
      <c r="C177" t="s">
        <v>1732</v>
      </c>
      <c r="D177" t="s">
        <v>1733</v>
      </c>
    </row>
    <row r="178" spans="1:64" hidden="1" x14ac:dyDescent="0.35">
      <c r="A178" t="s">
        <v>1098</v>
      </c>
      <c r="B178" t="s">
        <v>1590</v>
      </c>
      <c r="C178" t="s">
        <v>1732</v>
      </c>
      <c r="D178" t="s">
        <v>1733</v>
      </c>
      <c r="AK178">
        <v>18.7</v>
      </c>
      <c r="AQ178">
        <v>17.7</v>
      </c>
      <c r="AY178">
        <v>16.100000000000001</v>
      </c>
      <c r="BE178">
        <v>16</v>
      </c>
      <c r="BI178">
        <v>23.9</v>
      </c>
      <c r="BJ178">
        <v>22.1864159763985</v>
      </c>
      <c r="BK178">
        <v>15</v>
      </c>
    </row>
    <row r="179" spans="1:64" hidden="1" x14ac:dyDescent="0.35">
      <c r="A179" t="s">
        <v>1099</v>
      </c>
      <c r="B179" t="s">
        <v>1591</v>
      </c>
      <c r="C179" t="s">
        <v>1732</v>
      </c>
      <c r="D179" t="s">
        <v>1733</v>
      </c>
      <c r="AI179">
        <v>21.5</v>
      </c>
      <c r="AR179">
        <v>20</v>
      </c>
      <c r="AV179">
        <v>17.5</v>
      </c>
      <c r="BA179">
        <v>20.2</v>
      </c>
      <c r="BD179">
        <v>19.399999999999999</v>
      </c>
      <c r="BF179">
        <v>16.100000000000001</v>
      </c>
      <c r="BI179">
        <v>28.9</v>
      </c>
      <c r="BJ179">
        <v>27.6</v>
      </c>
      <c r="BK179">
        <v>18.899999999999999</v>
      </c>
    </row>
    <row r="180" spans="1:64" hidden="1" x14ac:dyDescent="0.35">
      <c r="A180" t="s">
        <v>1196</v>
      </c>
      <c r="B180" t="s">
        <v>1592</v>
      </c>
      <c r="C180" t="s">
        <v>1732</v>
      </c>
      <c r="D180" t="s">
        <v>1733</v>
      </c>
      <c r="AL180">
        <v>23.9</v>
      </c>
      <c r="AQ180">
        <v>17.899999999999999</v>
      </c>
      <c r="AT180">
        <v>14.6</v>
      </c>
      <c r="AZ180">
        <v>10.7</v>
      </c>
      <c r="BE180">
        <v>5.8</v>
      </c>
    </row>
    <row r="181" spans="1:64" hidden="1" x14ac:dyDescent="0.35">
      <c r="A181" t="s">
        <v>1275</v>
      </c>
      <c r="B181" t="s">
        <v>1593</v>
      </c>
      <c r="C181" t="s">
        <v>1732</v>
      </c>
      <c r="D181" t="s">
        <v>1733</v>
      </c>
    </row>
    <row r="182" spans="1:64" hidden="1" x14ac:dyDescent="0.35">
      <c r="A182" t="s">
        <v>1253</v>
      </c>
      <c r="B182" t="s">
        <v>1594</v>
      </c>
      <c r="C182" t="s">
        <v>1732</v>
      </c>
      <c r="D182" t="s">
        <v>1733</v>
      </c>
    </row>
    <row r="183" spans="1:64" hidden="1" x14ac:dyDescent="0.35">
      <c r="A183" t="s">
        <v>1145</v>
      </c>
      <c r="B183" t="s">
        <v>1595</v>
      </c>
      <c r="C183" t="s">
        <v>1732</v>
      </c>
      <c r="D183" t="s">
        <v>1733</v>
      </c>
      <c r="AK183">
        <v>27.7</v>
      </c>
      <c r="AO183">
        <v>32.4</v>
      </c>
      <c r="AT183">
        <v>27.8</v>
      </c>
      <c r="AY183">
        <v>24.7</v>
      </c>
      <c r="BD183">
        <v>27.5</v>
      </c>
      <c r="BG183">
        <v>25.3</v>
      </c>
      <c r="BI183">
        <v>23.7</v>
      </c>
      <c r="BJ183">
        <v>23.7</v>
      </c>
      <c r="BL183">
        <v>24.715611858834901</v>
      </c>
    </row>
    <row r="184" spans="1:64" hidden="1" x14ac:dyDescent="0.35">
      <c r="A184" t="s">
        <v>1596</v>
      </c>
      <c r="B184" t="s">
        <v>1597</v>
      </c>
      <c r="C184" t="s">
        <v>1732</v>
      </c>
      <c r="D184" t="s">
        <v>1733</v>
      </c>
      <c r="AZ184">
        <v>23.5</v>
      </c>
    </row>
    <row r="185" spans="1:64" hidden="1" x14ac:dyDescent="0.35">
      <c r="A185" t="s">
        <v>1214</v>
      </c>
      <c r="B185" t="s">
        <v>1598</v>
      </c>
      <c r="C185" t="s">
        <v>1732</v>
      </c>
      <c r="D185" t="s">
        <v>1733</v>
      </c>
    </row>
    <row r="186" spans="1:64" hidden="1" x14ac:dyDescent="0.35">
      <c r="A186" t="s">
        <v>1599</v>
      </c>
      <c r="B186" t="s">
        <v>1600</v>
      </c>
      <c r="C186" t="s">
        <v>1732</v>
      </c>
      <c r="D186" t="s">
        <v>1733</v>
      </c>
    </row>
    <row r="187" spans="1:64" hidden="1" x14ac:dyDescent="0.35">
      <c r="A187" t="s">
        <v>1123</v>
      </c>
      <c r="B187" t="s">
        <v>1601</v>
      </c>
      <c r="C187" t="s">
        <v>1732</v>
      </c>
      <c r="D187" t="s">
        <v>1733</v>
      </c>
      <c r="BA187">
        <v>55.9</v>
      </c>
      <c r="BG187">
        <v>17.8</v>
      </c>
    </row>
    <row r="188" spans="1:64" hidden="1" x14ac:dyDescent="0.35">
      <c r="A188" t="s">
        <v>1602</v>
      </c>
      <c r="B188" t="s">
        <v>1603</v>
      </c>
      <c r="C188" t="s">
        <v>1732</v>
      </c>
      <c r="D188" t="s">
        <v>1733</v>
      </c>
    </row>
    <row r="189" spans="1:64" hidden="1" x14ac:dyDescent="0.35">
      <c r="A189" t="s">
        <v>1146</v>
      </c>
      <c r="B189" t="s">
        <v>1604</v>
      </c>
      <c r="C189" t="s">
        <v>1732</v>
      </c>
      <c r="D189" t="s">
        <v>1733</v>
      </c>
      <c r="AJ189">
        <v>30.5</v>
      </c>
      <c r="AP189">
        <v>37.5</v>
      </c>
      <c r="AT189">
        <v>33</v>
      </c>
      <c r="AZ189">
        <v>25.2</v>
      </c>
      <c r="BF189">
        <v>20.100000000000001</v>
      </c>
      <c r="BJ189">
        <v>17.3</v>
      </c>
      <c r="BK189">
        <v>17.3</v>
      </c>
    </row>
    <row r="190" spans="1:64" hidden="1" x14ac:dyDescent="0.35">
      <c r="A190" t="s">
        <v>1197</v>
      </c>
      <c r="B190" t="s">
        <v>1605</v>
      </c>
      <c r="C190" t="s">
        <v>1732</v>
      </c>
      <c r="D190" t="s">
        <v>1733</v>
      </c>
      <c r="AC190">
        <v>16.399999999999999</v>
      </c>
      <c r="AD190">
        <v>16.399999999999999</v>
      </c>
      <c r="BF190">
        <v>16.399999999999999</v>
      </c>
      <c r="BH190">
        <v>24.2</v>
      </c>
    </row>
    <row r="191" spans="1:64" hidden="1" x14ac:dyDescent="0.35">
      <c r="A191" t="s">
        <v>1208</v>
      </c>
      <c r="B191" t="s">
        <v>1606</v>
      </c>
      <c r="C191" t="s">
        <v>1732</v>
      </c>
      <c r="D191" t="s">
        <v>1733</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35">
      <c r="A192" t="s">
        <v>1165</v>
      </c>
      <c r="B192" t="s">
        <v>1607</v>
      </c>
      <c r="C192" t="s">
        <v>1732</v>
      </c>
      <c r="D192" t="s">
        <v>1733</v>
      </c>
      <c r="AL192">
        <v>30.2</v>
      </c>
      <c r="AQ192">
        <v>24.6</v>
      </c>
      <c r="AV192">
        <v>22.5</v>
      </c>
      <c r="BA192">
        <v>22</v>
      </c>
      <c r="BD192">
        <v>19.3</v>
      </c>
      <c r="BF192">
        <v>17.5</v>
      </c>
      <c r="BJ192">
        <v>16.7</v>
      </c>
    </row>
    <row r="193" spans="1:65" hidden="1" x14ac:dyDescent="0.35">
      <c r="A193" t="s">
        <v>1608</v>
      </c>
      <c r="B193" t="s">
        <v>1609</v>
      </c>
      <c r="C193" t="s">
        <v>1732</v>
      </c>
      <c r="D193" t="s">
        <v>1733</v>
      </c>
    </row>
    <row r="194" spans="1:65" hidden="1" x14ac:dyDescent="0.35">
      <c r="A194" t="s">
        <v>1219</v>
      </c>
      <c r="B194" t="s">
        <v>1610</v>
      </c>
      <c r="C194" t="s">
        <v>1732</v>
      </c>
      <c r="D194" t="s">
        <v>1733</v>
      </c>
      <c r="AY194">
        <v>27.4</v>
      </c>
      <c r="AZ194">
        <v>27.4</v>
      </c>
      <c r="BK194">
        <v>25.9</v>
      </c>
    </row>
    <row r="195" spans="1:65" hidden="1" x14ac:dyDescent="0.35">
      <c r="A195" t="s">
        <v>1238</v>
      </c>
      <c r="B195" t="s">
        <v>1611</v>
      </c>
      <c r="C195" t="s">
        <v>1732</v>
      </c>
      <c r="D195" t="s">
        <v>1733</v>
      </c>
    </row>
    <row r="196" spans="1:65" hidden="1" x14ac:dyDescent="0.35">
      <c r="A196" t="s">
        <v>1612</v>
      </c>
      <c r="B196" t="s">
        <v>1613</v>
      </c>
      <c r="C196" t="s">
        <v>1732</v>
      </c>
      <c r="D196" t="s">
        <v>1733</v>
      </c>
      <c r="BC196">
        <v>23.496303893992032</v>
      </c>
      <c r="BJ196">
        <v>23.033218204161027</v>
      </c>
    </row>
    <row r="197" spans="1:65" hidden="1" x14ac:dyDescent="0.35">
      <c r="A197" t="s">
        <v>1184</v>
      </c>
      <c r="B197" t="s">
        <v>1614</v>
      </c>
      <c r="C197" t="s">
        <v>1732</v>
      </c>
      <c r="D197" t="s">
        <v>1733</v>
      </c>
      <c r="AO197">
        <v>4</v>
      </c>
    </row>
    <row r="198" spans="1:65" hidden="1" x14ac:dyDescent="0.35">
      <c r="A198" t="s">
        <v>1615</v>
      </c>
      <c r="B198" t="s">
        <v>1616</v>
      </c>
      <c r="C198" t="s">
        <v>1732</v>
      </c>
      <c r="D198" t="s">
        <v>1733</v>
      </c>
      <c r="AU198">
        <v>16.7</v>
      </c>
      <c r="AY198">
        <v>15.8</v>
      </c>
      <c r="BC198">
        <v>14.5</v>
      </c>
      <c r="BG198">
        <v>7</v>
      </c>
      <c r="BJ198">
        <v>6.6</v>
      </c>
    </row>
    <row r="199" spans="1:65" hidden="1" x14ac:dyDescent="0.35">
      <c r="A199" t="s">
        <v>1265</v>
      </c>
      <c r="B199" t="s">
        <v>1617</v>
      </c>
      <c r="C199" t="s">
        <v>1732</v>
      </c>
      <c r="D199" t="s">
        <v>1733</v>
      </c>
    </row>
    <row r="200" spans="1:65" hidden="1" x14ac:dyDescent="0.35">
      <c r="A200" t="s">
        <v>1207</v>
      </c>
      <c r="B200" t="s">
        <v>1618</v>
      </c>
      <c r="C200" t="s">
        <v>1732</v>
      </c>
      <c r="D200" t="s">
        <v>1733</v>
      </c>
      <c r="AF200">
        <v>32.9</v>
      </c>
      <c r="AI200">
        <v>17.399999999999999</v>
      </c>
      <c r="AO200">
        <v>19.2</v>
      </c>
      <c r="AQ200">
        <v>17.3</v>
      </c>
      <c r="AW200">
        <v>6.6</v>
      </c>
      <c r="BA200">
        <v>4.7</v>
      </c>
      <c r="BI200">
        <v>12.1</v>
      </c>
    </row>
    <row r="201" spans="1:65" hidden="1" x14ac:dyDescent="0.35">
      <c r="A201" t="s">
        <v>1619</v>
      </c>
      <c r="B201" t="s">
        <v>1620</v>
      </c>
      <c r="C201" t="s">
        <v>1732</v>
      </c>
      <c r="D201" t="s">
        <v>1733</v>
      </c>
      <c r="BC201">
        <v>15.6</v>
      </c>
      <c r="BG201">
        <v>10.9</v>
      </c>
      <c r="BM201">
        <v>12.9</v>
      </c>
    </row>
    <row r="202" spans="1:65" hidden="1" x14ac:dyDescent="0.35">
      <c r="A202" t="s">
        <v>1621</v>
      </c>
      <c r="B202" t="s">
        <v>1622</v>
      </c>
      <c r="C202" t="s">
        <v>1732</v>
      </c>
      <c r="D202" t="s">
        <v>1733</v>
      </c>
    </row>
    <row r="203" spans="1:65" hidden="1" x14ac:dyDescent="0.35">
      <c r="A203" t="s">
        <v>1623</v>
      </c>
      <c r="B203" t="s">
        <v>1624</v>
      </c>
      <c r="C203" t="s">
        <v>1732</v>
      </c>
      <c r="D203" t="s">
        <v>1733</v>
      </c>
    </row>
    <row r="204" spans="1:65" hidden="1" x14ac:dyDescent="0.35">
      <c r="A204" t="s">
        <v>1227</v>
      </c>
      <c r="B204" t="s">
        <v>1625</v>
      </c>
      <c r="C204" t="s">
        <v>1732</v>
      </c>
      <c r="D204" t="s">
        <v>1733</v>
      </c>
    </row>
    <row r="205" spans="1:65" hidden="1" x14ac:dyDescent="0.35">
      <c r="A205" t="s">
        <v>1124</v>
      </c>
      <c r="B205" t="s">
        <v>1626</v>
      </c>
      <c r="C205" t="s">
        <v>1732</v>
      </c>
      <c r="D205" t="s">
        <v>1733</v>
      </c>
      <c r="BE205">
        <v>12.4</v>
      </c>
    </row>
    <row r="206" spans="1:65" hidden="1" x14ac:dyDescent="0.35">
      <c r="A206" t="s">
        <v>1240</v>
      </c>
      <c r="B206" t="s">
        <v>1627</v>
      </c>
      <c r="C206" t="s">
        <v>1732</v>
      </c>
      <c r="D206" t="s">
        <v>1733</v>
      </c>
      <c r="AL206">
        <v>11.4</v>
      </c>
      <c r="AR206">
        <v>5.6</v>
      </c>
      <c r="AW206">
        <v>11.9</v>
      </c>
    </row>
    <row r="207" spans="1:65" hidden="1" x14ac:dyDescent="0.35">
      <c r="A207" t="s">
        <v>1241</v>
      </c>
      <c r="B207" t="s">
        <v>1628</v>
      </c>
      <c r="C207" t="s">
        <v>1732</v>
      </c>
      <c r="D207" t="s">
        <v>1733</v>
      </c>
      <c r="BD207">
        <v>8</v>
      </c>
    </row>
    <row r="208" spans="1:65" hidden="1" x14ac:dyDescent="0.35">
      <c r="A208" t="s">
        <v>600</v>
      </c>
      <c r="B208" t="s">
        <v>1629</v>
      </c>
      <c r="C208" t="s">
        <v>1732</v>
      </c>
      <c r="D208" t="s">
        <v>1733</v>
      </c>
      <c r="AK208">
        <v>38.200000000000003</v>
      </c>
      <c r="AS208">
        <v>36.4</v>
      </c>
      <c r="AX208">
        <v>38.5</v>
      </c>
      <c r="BA208">
        <v>34.4</v>
      </c>
      <c r="BC208">
        <v>20.8</v>
      </c>
      <c r="BD208">
        <v>20.8</v>
      </c>
      <c r="BH208">
        <v>18.899999999999999</v>
      </c>
    </row>
    <row r="209" spans="1:64" hidden="1" x14ac:dyDescent="0.35">
      <c r="A209" t="s">
        <v>1630</v>
      </c>
      <c r="B209" t="s">
        <v>1631</v>
      </c>
      <c r="C209" t="s">
        <v>1732</v>
      </c>
      <c r="D209" t="s">
        <v>1733</v>
      </c>
      <c r="AS209">
        <v>18.141449014154649</v>
      </c>
      <c r="BC209">
        <v>19.851160253330214</v>
      </c>
      <c r="BJ209">
        <v>13.833978702388332</v>
      </c>
    </row>
    <row r="210" spans="1:64" hidden="1" x14ac:dyDescent="0.35">
      <c r="A210" t="s">
        <v>1125</v>
      </c>
      <c r="B210" t="s">
        <v>1632</v>
      </c>
      <c r="C210" t="s">
        <v>1732</v>
      </c>
      <c r="D210" t="s">
        <v>1733</v>
      </c>
    </row>
    <row r="211" spans="1:64" hidden="1" x14ac:dyDescent="0.35">
      <c r="A211" t="s">
        <v>1109</v>
      </c>
      <c r="B211" t="s">
        <v>1633</v>
      </c>
      <c r="C211" t="s">
        <v>1732</v>
      </c>
      <c r="D211" t="s">
        <v>1733</v>
      </c>
      <c r="AI211">
        <v>28.9</v>
      </c>
      <c r="AL211">
        <v>26</v>
      </c>
      <c r="BC211">
        <v>28.9</v>
      </c>
      <c r="BG211">
        <v>26.6</v>
      </c>
    </row>
    <row r="212" spans="1:64" hidden="1" x14ac:dyDescent="0.35">
      <c r="A212" t="s">
        <v>1100</v>
      </c>
      <c r="B212" t="s">
        <v>1634</v>
      </c>
      <c r="C212" t="s">
        <v>1732</v>
      </c>
      <c r="D212" t="s">
        <v>1733</v>
      </c>
      <c r="AE212">
        <v>37.4</v>
      </c>
      <c r="AL212">
        <v>28.8</v>
      </c>
      <c r="AP212">
        <v>35</v>
      </c>
      <c r="AX212">
        <v>32</v>
      </c>
      <c r="BD212">
        <v>30.1</v>
      </c>
      <c r="BF212">
        <v>29.3</v>
      </c>
      <c r="BG212">
        <v>25.1</v>
      </c>
      <c r="BH212">
        <v>25.2</v>
      </c>
      <c r="BI212">
        <v>23.6</v>
      </c>
      <c r="BJ212">
        <v>21.9</v>
      </c>
      <c r="BK212">
        <v>20.6</v>
      </c>
      <c r="BL212">
        <v>21.7</v>
      </c>
    </row>
    <row r="213" spans="1:64" hidden="1" x14ac:dyDescent="0.35">
      <c r="A213" t="s">
        <v>1166</v>
      </c>
      <c r="B213" t="s">
        <v>1635</v>
      </c>
      <c r="C213" t="s">
        <v>1732</v>
      </c>
      <c r="D213" t="s">
        <v>1733</v>
      </c>
    </row>
    <row r="214" spans="1:64" hidden="1" x14ac:dyDescent="0.35">
      <c r="A214" t="s">
        <v>1220</v>
      </c>
      <c r="B214" t="s">
        <v>1636</v>
      </c>
      <c r="C214" t="s">
        <v>1732</v>
      </c>
      <c r="D214" t="s">
        <v>1733</v>
      </c>
      <c r="AZ214">
        <v>11.1</v>
      </c>
      <c r="BH214">
        <v>34.700000000000003</v>
      </c>
    </row>
    <row r="215" spans="1:64" hidden="1" x14ac:dyDescent="0.35">
      <c r="A215" t="s">
        <v>1101</v>
      </c>
      <c r="B215" t="s">
        <v>1637</v>
      </c>
      <c r="C215" t="s">
        <v>1732</v>
      </c>
      <c r="D215" t="s">
        <v>1733</v>
      </c>
      <c r="BA215">
        <v>28.4</v>
      </c>
      <c r="BC215">
        <v>27.4</v>
      </c>
      <c r="BF215">
        <v>25</v>
      </c>
      <c r="BJ215">
        <v>26.3</v>
      </c>
      <c r="BL215">
        <v>24.8</v>
      </c>
    </row>
    <row r="216" spans="1:64" hidden="1" x14ac:dyDescent="0.35">
      <c r="A216" t="s">
        <v>1192</v>
      </c>
      <c r="B216" t="s">
        <v>1638</v>
      </c>
      <c r="C216" t="s">
        <v>1732</v>
      </c>
      <c r="D216" t="s">
        <v>1733</v>
      </c>
      <c r="AG216">
        <v>16.2</v>
      </c>
      <c r="AL216">
        <v>15.8</v>
      </c>
      <c r="AQ216">
        <v>14.2</v>
      </c>
      <c r="AV216">
        <v>8.9</v>
      </c>
      <c r="BA216">
        <v>18.399999999999999</v>
      </c>
      <c r="BG216">
        <v>11.1</v>
      </c>
    </row>
    <row r="217" spans="1:64" hidden="1" x14ac:dyDescent="0.35">
      <c r="A217" t="s">
        <v>1639</v>
      </c>
      <c r="B217" t="s">
        <v>1640</v>
      </c>
      <c r="C217" t="s">
        <v>1732</v>
      </c>
      <c r="D217" t="s">
        <v>1733</v>
      </c>
    </row>
    <row r="218" spans="1:64" hidden="1" x14ac:dyDescent="0.35">
      <c r="A218" t="s">
        <v>1075</v>
      </c>
      <c r="B218" t="s">
        <v>1641</v>
      </c>
      <c r="C218" t="s">
        <v>1732</v>
      </c>
      <c r="D218" t="s">
        <v>1733</v>
      </c>
      <c r="BD218">
        <v>20.2</v>
      </c>
      <c r="BL218">
        <v>36.6</v>
      </c>
    </row>
    <row r="219" spans="1:64" hidden="1" x14ac:dyDescent="0.35">
      <c r="A219" t="s">
        <v>1266</v>
      </c>
      <c r="B219" t="s">
        <v>1642</v>
      </c>
      <c r="C219" t="s">
        <v>1732</v>
      </c>
      <c r="D219" t="s">
        <v>1733</v>
      </c>
      <c r="BC219">
        <v>6.6</v>
      </c>
      <c r="BG219">
        <v>14.9</v>
      </c>
      <c r="BL219">
        <v>8.8000000000000007</v>
      </c>
    </row>
    <row r="220" spans="1:64" hidden="1" x14ac:dyDescent="0.35">
      <c r="A220" t="s">
        <v>1643</v>
      </c>
      <c r="B220" t="s">
        <v>1644</v>
      </c>
      <c r="C220" t="s">
        <v>1732</v>
      </c>
      <c r="D220" t="s">
        <v>1733</v>
      </c>
      <c r="AS220">
        <v>25.587193820020673</v>
      </c>
      <c r="BC220">
        <v>24.273167007508412</v>
      </c>
      <c r="BJ220">
        <v>22.575948707139936</v>
      </c>
    </row>
    <row r="221" spans="1:64" hidden="1" x14ac:dyDescent="0.35">
      <c r="A221" t="s">
        <v>1076</v>
      </c>
      <c r="B221" t="s">
        <v>1645</v>
      </c>
      <c r="C221" t="s">
        <v>1732</v>
      </c>
      <c r="D221" t="s">
        <v>1733</v>
      </c>
      <c r="BC221">
        <v>26.3</v>
      </c>
    </row>
    <row r="222" spans="1:64" hidden="1" x14ac:dyDescent="0.35">
      <c r="A222" t="s">
        <v>1646</v>
      </c>
      <c r="B222" t="s">
        <v>1647</v>
      </c>
      <c r="C222" t="s">
        <v>1732</v>
      </c>
      <c r="D222" t="s">
        <v>1733</v>
      </c>
      <c r="AS222">
        <v>25.587193820020673</v>
      </c>
      <c r="BC222">
        <v>24.27316700750842</v>
      </c>
      <c r="BJ222">
        <v>22.575948707139947</v>
      </c>
    </row>
    <row r="223" spans="1:64" hidden="1" x14ac:dyDescent="0.35">
      <c r="A223" t="s">
        <v>1648</v>
      </c>
      <c r="B223" t="s">
        <v>1649</v>
      </c>
      <c r="C223" t="s">
        <v>1732</v>
      </c>
      <c r="D223" t="s">
        <v>1733</v>
      </c>
    </row>
    <row r="224" spans="1:64" hidden="1" x14ac:dyDescent="0.35">
      <c r="A224" t="s">
        <v>1084</v>
      </c>
      <c r="B224" t="s">
        <v>1650</v>
      </c>
      <c r="C224" t="s">
        <v>1732</v>
      </c>
      <c r="D224" t="s">
        <v>1733</v>
      </c>
      <c r="BB224">
        <v>37.6</v>
      </c>
      <c r="BG224">
        <v>32.700000000000003</v>
      </c>
      <c r="BL224">
        <v>27.1</v>
      </c>
    </row>
    <row r="225" spans="1:64" hidden="1" x14ac:dyDescent="0.35">
      <c r="A225" t="s">
        <v>1209</v>
      </c>
      <c r="B225" t="s">
        <v>1651</v>
      </c>
      <c r="C225" t="s">
        <v>1732</v>
      </c>
      <c r="D225" t="s">
        <v>1733</v>
      </c>
      <c r="BC225">
        <v>16.899999999999999</v>
      </c>
      <c r="BK225">
        <v>28.4</v>
      </c>
    </row>
    <row r="226" spans="1:64" hidden="1" x14ac:dyDescent="0.35">
      <c r="A226" t="s">
        <v>1652</v>
      </c>
      <c r="B226" t="s">
        <v>1653</v>
      </c>
      <c r="C226" t="s">
        <v>1732</v>
      </c>
      <c r="D226" t="s">
        <v>1733</v>
      </c>
    </row>
    <row r="227" spans="1:64" hidden="1" x14ac:dyDescent="0.35">
      <c r="A227" t="s">
        <v>1267</v>
      </c>
      <c r="B227" t="s">
        <v>1654</v>
      </c>
      <c r="C227" t="s">
        <v>1732</v>
      </c>
      <c r="D227" t="s">
        <v>1733</v>
      </c>
      <c r="AN227">
        <v>9.1999999999999993</v>
      </c>
    </row>
    <row r="228" spans="1:64" hidden="1" x14ac:dyDescent="0.35">
      <c r="A228" t="s">
        <v>1254</v>
      </c>
      <c r="B228" t="s">
        <v>1655</v>
      </c>
      <c r="C228" t="s">
        <v>1732</v>
      </c>
      <c r="D228" t="s">
        <v>1733</v>
      </c>
      <c r="BF228">
        <v>6.5</v>
      </c>
      <c r="BJ228">
        <v>8.5</v>
      </c>
    </row>
    <row r="229" spans="1:64" hidden="1" x14ac:dyDescent="0.35">
      <c r="A229" t="s">
        <v>603</v>
      </c>
      <c r="B229" t="s">
        <v>1656</v>
      </c>
      <c r="C229" t="s">
        <v>1732</v>
      </c>
      <c r="D229" t="s">
        <v>1733</v>
      </c>
      <c r="AZ229">
        <v>24.7</v>
      </c>
      <c r="BC229">
        <v>13</v>
      </c>
      <c r="BG229">
        <v>15.2</v>
      </c>
    </row>
    <row r="230" spans="1:64" hidden="1" x14ac:dyDescent="0.35">
      <c r="A230" t="s">
        <v>1657</v>
      </c>
      <c r="B230" t="s">
        <v>1658</v>
      </c>
      <c r="C230" t="s">
        <v>1732</v>
      </c>
      <c r="D230" t="s">
        <v>1733</v>
      </c>
    </row>
    <row r="231" spans="1:64" hidden="1" x14ac:dyDescent="0.35">
      <c r="A231" t="s">
        <v>1074</v>
      </c>
      <c r="B231" t="s">
        <v>1659</v>
      </c>
      <c r="C231" t="s">
        <v>1732</v>
      </c>
      <c r="D231" t="s">
        <v>1733</v>
      </c>
    </row>
    <row r="232" spans="1:64" hidden="1" x14ac:dyDescent="0.35">
      <c r="A232" t="s">
        <v>1127</v>
      </c>
      <c r="B232" t="s">
        <v>1660</v>
      </c>
      <c r="C232" t="s">
        <v>1732</v>
      </c>
      <c r="D232" t="s">
        <v>1733</v>
      </c>
      <c r="BB232">
        <v>16.399999999999999</v>
      </c>
      <c r="BC232">
        <v>16.399999999999999</v>
      </c>
    </row>
    <row r="233" spans="1:64" hidden="1" x14ac:dyDescent="0.35">
      <c r="A233" t="s">
        <v>1661</v>
      </c>
      <c r="B233" t="s">
        <v>1662</v>
      </c>
      <c r="C233" t="s">
        <v>1732</v>
      </c>
      <c r="D233" t="s">
        <v>1733</v>
      </c>
    </row>
    <row r="234" spans="1:64" hidden="1" x14ac:dyDescent="0.35">
      <c r="A234" t="s">
        <v>1080</v>
      </c>
      <c r="B234" t="s">
        <v>1663</v>
      </c>
      <c r="C234" t="s">
        <v>1732</v>
      </c>
      <c r="D234" t="s">
        <v>1733</v>
      </c>
      <c r="AP234">
        <v>17.399999999999999</v>
      </c>
      <c r="AW234">
        <v>20.6</v>
      </c>
      <c r="BC234">
        <v>28.3</v>
      </c>
      <c r="BH234">
        <v>22.9</v>
      </c>
      <c r="BL234">
        <v>30.2</v>
      </c>
    </row>
    <row r="235" spans="1:64" hidden="1" x14ac:dyDescent="0.35">
      <c r="A235" t="s">
        <v>1664</v>
      </c>
      <c r="B235" t="s">
        <v>1665</v>
      </c>
      <c r="C235" t="s">
        <v>1732</v>
      </c>
      <c r="D235" t="s">
        <v>1733</v>
      </c>
      <c r="AI235">
        <v>5.5430541004073612</v>
      </c>
      <c r="AS235">
        <v>4.4956026625920913</v>
      </c>
    </row>
    <row r="236" spans="1:64" hidden="1" x14ac:dyDescent="0.35">
      <c r="A236" t="s">
        <v>1666</v>
      </c>
      <c r="B236" t="s">
        <v>1667</v>
      </c>
      <c r="C236" t="s">
        <v>1732</v>
      </c>
      <c r="D236" t="s">
        <v>1733</v>
      </c>
      <c r="BC236">
        <v>8.6003922174420158</v>
      </c>
    </row>
    <row r="237" spans="1:64" hidden="1" x14ac:dyDescent="0.35">
      <c r="A237" t="s">
        <v>1102</v>
      </c>
      <c r="B237" t="s">
        <v>1668</v>
      </c>
      <c r="C237" t="s">
        <v>1732</v>
      </c>
      <c r="D237" t="s">
        <v>1733</v>
      </c>
      <c r="AG237">
        <v>40.1</v>
      </c>
      <c r="AQ237">
        <v>35</v>
      </c>
      <c r="BC237">
        <v>37.200000000000003</v>
      </c>
      <c r="BG237">
        <v>33.6</v>
      </c>
      <c r="BJ237">
        <v>34</v>
      </c>
    </row>
    <row r="238" spans="1:64" hidden="1" x14ac:dyDescent="0.35">
      <c r="A238" t="s">
        <v>1167</v>
      </c>
      <c r="B238" t="s">
        <v>1669</v>
      </c>
      <c r="C238" t="s">
        <v>1732</v>
      </c>
      <c r="D238" t="s">
        <v>1733</v>
      </c>
      <c r="AF238">
        <v>11.1</v>
      </c>
      <c r="BE238">
        <v>6.9</v>
      </c>
      <c r="BI238">
        <v>6.2</v>
      </c>
      <c r="BL238">
        <v>8</v>
      </c>
    </row>
    <row r="239" spans="1:64" hidden="1" x14ac:dyDescent="0.35">
      <c r="A239" t="s">
        <v>1135</v>
      </c>
      <c r="B239" t="s">
        <v>1670</v>
      </c>
      <c r="C239" t="s">
        <v>1732</v>
      </c>
      <c r="D239" t="s">
        <v>1733</v>
      </c>
      <c r="BE239">
        <v>22.9</v>
      </c>
      <c r="BJ239">
        <v>22.7</v>
      </c>
    </row>
    <row r="240" spans="1:64" hidden="1" x14ac:dyDescent="0.35">
      <c r="A240" t="s">
        <v>1136</v>
      </c>
      <c r="B240" t="s">
        <v>1671</v>
      </c>
      <c r="C240" t="s">
        <v>1732</v>
      </c>
      <c r="D240" t="s">
        <v>1733</v>
      </c>
      <c r="AS240">
        <v>13.1</v>
      </c>
      <c r="BH240">
        <v>12.1</v>
      </c>
      <c r="BI240">
        <v>12.1</v>
      </c>
      <c r="BL240">
        <v>9.6999999999999993</v>
      </c>
    </row>
    <row r="241" spans="1:64" hidden="1" x14ac:dyDescent="0.35">
      <c r="A241" t="s">
        <v>1672</v>
      </c>
      <c r="B241" t="s">
        <v>1673</v>
      </c>
      <c r="C241" t="s">
        <v>1732</v>
      </c>
      <c r="D241" t="s">
        <v>1733</v>
      </c>
    </row>
    <row r="242" spans="1:64" hidden="1" x14ac:dyDescent="0.35">
      <c r="A242" t="s">
        <v>1168</v>
      </c>
      <c r="B242" t="s">
        <v>1674</v>
      </c>
      <c r="C242" t="s">
        <v>1732</v>
      </c>
      <c r="D242" t="s">
        <v>1733</v>
      </c>
      <c r="AJ242">
        <v>18.3</v>
      </c>
      <c r="AM242">
        <v>13.3</v>
      </c>
      <c r="AP242">
        <v>17.399999999999999</v>
      </c>
      <c r="BC242">
        <v>31.5</v>
      </c>
      <c r="BI242">
        <v>25.3</v>
      </c>
    </row>
    <row r="243" spans="1:64" hidden="1" x14ac:dyDescent="0.35">
      <c r="A243" t="s">
        <v>1675</v>
      </c>
      <c r="B243" t="s">
        <v>1676</v>
      </c>
      <c r="C243" t="s">
        <v>1732</v>
      </c>
      <c r="D243" t="s">
        <v>1733</v>
      </c>
      <c r="BC243">
        <v>9.6191050253589978</v>
      </c>
    </row>
    <row r="244" spans="1:64" hidden="1" x14ac:dyDescent="0.35">
      <c r="A244" t="s">
        <v>1229</v>
      </c>
      <c r="B244" t="s">
        <v>1677</v>
      </c>
      <c r="C244" t="s">
        <v>1732</v>
      </c>
      <c r="D244" t="s">
        <v>1733</v>
      </c>
      <c r="BE244">
        <v>25.2</v>
      </c>
    </row>
    <row r="245" spans="1:64" hidden="1" x14ac:dyDescent="0.35">
      <c r="A245" t="s">
        <v>1678</v>
      </c>
      <c r="B245" t="s">
        <v>1679</v>
      </c>
      <c r="C245" t="s">
        <v>1732</v>
      </c>
      <c r="D245" t="s">
        <v>1733</v>
      </c>
      <c r="AS245">
        <v>18.141449014154649</v>
      </c>
      <c r="BC245">
        <v>19.851160253330214</v>
      </c>
      <c r="BJ245">
        <v>13.833978702388332</v>
      </c>
    </row>
    <row r="246" spans="1:64" hidden="1" x14ac:dyDescent="0.35">
      <c r="A246" t="s">
        <v>1680</v>
      </c>
      <c r="B246" t="s">
        <v>1681</v>
      </c>
      <c r="C246" t="s">
        <v>1732</v>
      </c>
      <c r="D246" t="s">
        <v>1733</v>
      </c>
      <c r="AS246">
        <v>25.587193820020673</v>
      </c>
      <c r="BC246">
        <v>24.273167007508412</v>
      </c>
      <c r="BJ246">
        <v>22.575948707139943</v>
      </c>
    </row>
    <row r="247" spans="1:64" hidden="1" x14ac:dyDescent="0.35">
      <c r="A247" t="s">
        <v>1187</v>
      </c>
      <c r="B247" t="s">
        <v>1682</v>
      </c>
      <c r="C247" t="s">
        <v>1732</v>
      </c>
      <c r="D247" t="s">
        <v>1733</v>
      </c>
      <c r="AF247">
        <v>16.100000000000001</v>
      </c>
      <c r="AY247">
        <v>26.7</v>
      </c>
      <c r="BD247">
        <v>24.3</v>
      </c>
    </row>
    <row r="248" spans="1:64" hidden="1" x14ac:dyDescent="0.35">
      <c r="A248" t="s">
        <v>1110</v>
      </c>
      <c r="B248" t="s">
        <v>1683</v>
      </c>
      <c r="C248" t="s">
        <v>1732</v>
      </c>
      <c r="D248" t="s">
        <v>1733</v>
      </c>
      <c r="AT248">
        <v>12.1</v>
      </c>
      <c r="BE248">
        <v>7</v>
      </c>
      <c r="BK248">
        <v>19.899999999999999</v>
      </c>
    </row>
    <row r="249" spans="1:64" hidden="1" x14ac:dyDescent="0.35">
      <c r="A249" t="s">
        <v>1128</v>
      </c>
      <c r="B249" t="s">
        <v>1684</v>
      </c>
      <c r="C249" t="s">
        <v>1732</v>
      </c>
      <c r="D249" t="s">
        <v>1733</v>
      </c>
      <c r="AL249">
        <v>14.6</v>
      </c>
      <c r="AQ249">
        <v>14</v>
      </c>
      <c r="AV249">
        <v>6.5</v>
      </c>
      <c r="AW249">
        <v>9.5</v>
      </c>
      <c r="BA249">
        <v>8.6</v>
      </c>
      <c r="BF249">
        <v>5.9</v>
      </c>
      <c r="BG249">
        <v>5.9</v>
      </c>
      <c r="BK249">
        <v>11.6</v>
      </c>
    </row>
    <row r="250" spans="1:64" hidden="1" x14ac:dyDescent="0.35">
      <c r="A250" t="s">
        <v>1685</v>
      </c>
      <c r="B250" t="s">
        <v>1686</v>
      </c>
      <c r="C250" t="s">
        <v>1732</v>
      </c>
      <c r="D250" t="s">
        <v>1733</v>
      </c>
      <c r="AZ250">
        <v>24.2</v>
      </c>
    </row>
    <row r="251" spans="1:64" hidden="1" x14ac:dyDescent="0.35">
      <c r="A251" t="s">
        <v>1687</v>
      </c>
      <c r="B251" t="s">
        <v>1688</v>
      </c>
      <c r="C251" t="s">
        <v>1732</v>
      </c>
      <c r="D251" t="s">
        <v>1733</v>
      </c>
      <c r="AK251">
        <v>27.8</v>
      </c>
      <c r="AM251">
        <v>27.3</v>
      </c>
      <c r="AO251">
        <v>26</v>
      </c>
      <c r="AR251">
        <v>22.3</v>
      </c>
      <c r="AX251">
        <v>24.3</v>
      </c>
      <c r="BC251">
        <v>25.3</v>
      </c>
      <c r="BI251">
        <v>22.1</v>
      </c>
    </row>
    <row r="252" spans="1:64" hidden="1" x14ac:dyDescent="0.35">
      <c r="A252" t="s">
        <v>604</v>
      </c>
      <c r="B252" t="s">
        <v>1689</v>
      </c>
      <c r="C252" t="s">
        <v>1732</v>
      </c>
      <c r="D252" t="s">
        <v>1733</v>
      </c>
      <c r="AN252">
        <v>30</v>
      </c>
      <c r="AT252">
        <v>35</v>
      </c>
      <c r="AY252">
        <v>38</v>
      </c>
      <c r="BD252">
        <v>34.299999999999997</v>
      </c>
      <c r="BG252">
        <v>34.700000000000003</v>
      </c>
      <c r="BH252">
        <v>31.8</v>
      </c>
      <c r="BI252">
        <v>28.4</v>
      </c>
      <c r="BJ252">
        <v>29.350857363697301</v>
      </c>
      <c r="BK252">
        <v>26</v>
      </c>
    </row>
    <row r="253" spans="1:64" hidden="1" x14ac:dyDescent="0.35">
      <c r="A253" t="s">
        <v>1243</v>
      </c>
      <c r="B253" t="s">
        <v>1690</v>
      </c>
      <c r="C253" t="s">
        <v>1732</v>
      </c>
      <c r="D253" t="s">
        <v>1733</v>
      </c>
      <c r="AR253">
        <v>17.5</v>
      </c>
      <c r="AZ253">
        <v>10.1</v>
      </c>
      <c r="BE253">
        <v>4.9000000000000004</v>
      </c>
    </row>
    <row r="254" spans="1:64" hidden="1" x14ac:dyDescent="0.35">
      <c r="A254" t="s">
        <v>1691</v>
      </c>
      <c r="B254" t="s">
        <v>1692</v>
      </c>
      <c r="C254" t="s">
        <v>1732</v>
      </c>
      <c r="D254" t="s">
        <v>1733</v>
      </c>
      <c r="AS254">
        <v>4.3933023543936276</v>
      </c>
    </row>
    <row r="255" spans="1:64" hidden="1" x14ac:dyDescent="0.35">
      <c r="A255" t="s">
        <v>1210</v>
      </c>
      <c r="B255" t="s">
        <v>1693</v>
      </c>
      <c r="C255" t="s">
        <v>1732</v>
      </c>
      <c r="D255" t="s">
        <v>1733</v>
      </c>
    </row>
    <row r="256" spans="1:64" hidden="1" x14ac:dyDescent="0.35">
      <c r="A256" t="s">
        <v>1694</v>
      </c>
      <c r="B256" t="s">
        <v>1695</v>
      </c>
      <c r="C256" t="s">
        <v>1732</v>
      </c>
      <c r="D256" t="s">
        <v>1733</v>
      </c>
      <c r="AG256">
        <v>4</v>
      </c>
      <c r="AI256">
        <v>6</v>
      </c>
      <c r="AU256">
        <v>6.3</v>
      </c>
      <c r="AZ256">
        <v>5.8</v>
      </c>
      <c r="BA256">
        <v>5.8</v>
      </c>
      <c r="BC256">
        <v>8</v>
      </c>
      <c r="BG256">
        <v>9</v>
      </c>
      <c r="BH256">
        <v>9</v>
      </c>
      <c r="BL256">
        <v>7.2</v>
      </c>
    </row>
    <row r="257" spans="1:63" hidden="1" x14ac:dyDescent="0.35">
      <c r="A257" t="s">
        <v>1137</v>
      </c>
      <c r="B257" t="s">
        <v>1696</v>
      </c>
      <c r="C257" t="s">
        <v>1732</v>
      </c>
      <c r="D257" t="s">
        <v>1733</v>
      </c>
      <c r="AO257">
        <v>13.7</v>
      </c>
    </row>
    <row r="258" spans="1:63" hidden="1" x14ac:dyDescent="0.35">
      <c r="A258" t="s">
        <v>1697</v>
      </c>
      <c r="B258" t="s">
        <v>1698</v>
      </c>
      <c r="C258" t="s">
        <v>1732</v>
      </c>
      <c r="D258" t="s">
        <v>1733</v>
      </c>
    </row>
    <row r="259" spans="1:63" hidden="1" x14ac:dyDescent="0.35">
      <c r="A259" t="s">
        <v>1699</v>
      </c>
      <c r="B259" t="s">
        <v>1700</v>
      </c>
      <c r="C259" t="s">
        <v>1732</v>
      </c>
      <c r="D259" t="s">
        <v>1733</v>
      </c>
      <c r="AQ259">
        <v>18.899999999999999</v>
      </c>
    </row>
    <row r="260" spans="1:63" hidden="1" x14ac:dyDescent="0.35">
      <c r="A260" t="s">
        <v>1701</v>
      </c>
      <c r="B260" t="s">
        <v>1702</v>
      </c>
      <c r="C260" t="s">
        <v>1732</v>
      </c>
      <c r="D260" t="s">
        <v>1733</v>
      </c>
    </row>
    <row r="261" spans="1:63" hidden="1" x14ac:dyDescent="0.35">
      <c r="A261" t="s">
        <v>1703</v>
      </c>
      <c r="B261" t="s">
        <v>1704</v>
      </c>
      <c r="C261" t="s">
        <v>1732</v>
      </c>
      <c r="D261" t="s">
        <v>1733</v>
      </c>
    </row>
    <row r="262" spans="1:63" hidden="1" x14ac:dyDescent="0.35">
      <c r="A262" t="s">
        <v>1705</v>
      </c>
      <c r="B262" t="s">
        <v>1706</v>
      </c>
      <c r="C262" t="s">
        <v>1732</v>
      </c>
      <c r="D262" t="s">
        <v>1733</v>
      </c>
      <c r="AP262">
        <v>8.4</v>
      </c>
      <c r="AU262">
        <v>6.6</v>
      </c>
      <c r="BD262">
        <v>4.3</v>
      </c>
      <c r="BG262">
        <v>6.1</v>
      </c>
    </row>
    <row r="263" spans="1:63" hidden="1" x14ac:dyDescent="0.35">
      <c r="A263" t="s">
        <v>1221</v>
      </c>
      <c r="B263" t="s">
        <v>1707</v>
      </c>
      <c r="C263" t="s">
        <v>1732</v>
      </c>
      <c r="D263" t="s">
        <v>1733</v>
      </c>
      <c r="BF263">
        <v>24.2</v>
      </c>
    </row>
    <row r="264" spans="1:63" hidden="1" x14ac:dyDescent="0.35">
      <c r="A264" t="s">
        <v>1017</v>
      </c>
      <c r="B264" t="s">
        <v>1708</v>
      </c>
      <c r="C264" t="s">
        <v>1732</v>
      </c>
      <c r="D264" t="s">
        <v>1733</v>
      </c>
    </row>
    <row r="265" spans="1:63" hidden="1" x14ac:dyDescent="0.35">
      <c r="A265" t="s">
        <v>1228</v>
      </c>
      <c r="B265" t="s">
        <v>1709</v>
      </c>
      <c r="C265" t="s">
        <v>1732</v>
      </c>
      <c r="D265" t="s">
        <v>1733</v>
      </c>
      <c r="BB265">
        <v>47.7</v>
      </c>
      <c r="BG265">
        <v>34.799999999999997</v>
      </c>
    </row>
    <row r="266" spans="1:63" hidden="1" x14ac:dyDescent="0.35">
      <c r="A266" t="s">
        <v>1710</v>
      </c>
      <c r="B266" t="s">
        <v>1711</v>
      </c>
      <c r="C266" t="s">
        <v>1732</v>
      </c>
      <c r="D266" t="s">
        <v>1733</v>
      </c>
    </row>
    <row r="267" spans="1:63" hidden="1" x14ac:dyDescent="0.35">
      <c r="A267" t="s">
        <v>1712</v>
      </c>
      <c r="B267" t="s">
        <v>1713</v>
      </c>
      <c r="C267" t="s">
        <v>1732</v>
      </c>
      <c r="D267" t="s">
        <v>1733</v>
      </c>
      <c r="AK267">
        <v>38.1</v>
      </c>
      <c r="AP267">
        <v>40</v>
      </c>
      <c r="AY267">
        <v>23.6</v>
      </c>
      <c r="BF267">
        <v>28.7</v>
      </c>
    </row>
    <row r="268" spans="1:63" hidden="1" x14ac:dyDescent="0.35">
      <c r="A268" t="s">
        <v>602</v>
      </c>
      <c r="B268" t="s">
        <v>1714</v>
      </c>
      <c r="C268" t="s">
        <v>1732</v>
      </c>
      <c r="D268" t="s">
        <v>1733</v>
      </c>
      <c r="AQ268">
        <v>16.5</v>
      </c>
      <c r="AV268">
        <v>13.8</v>
      </c>
      <c r="AW268">
        <v>13.8</v>
      </c>
      <c r="BI268">
        <v>14.9</v>
      </c>
    </row>
    <row r="269" spans="1:63" hidden="1" x14ac:dyDescent="0.35">
      <c r="A269" t="s">
        <v>606</v>
      </c>
      <c r="B269" t="s">
        <v>1715</v>
      </c>
      <c r="C269" t="s">
        <v>1732</v>
      </c>
      <c r="D269" t="s">
        <v>1733</v>
      </c>
      <c r="AK269">
        <v>30</v>
      </c>
      <c r="AO269">
        <v>25.2</v>
      </c>
      <c r="AP269">
        <v>25.2</v>
      </c>
      <c r="AU269">
        <v>27.5</v>
      </c>
      <c r="AZ269">
        <v>26.6</v>
      </c>
      <c r="BG269">
        <v>21.1</v>
      </c>
      <c r="BK269">
        <v>19.7</v>
      </c>
    </row>
    <row r="270" spans="1:63" hidden="1" x14ac:dyDescent="0.35">
      <c r="A270" t="s">
        <v>607</v>
      </c>
      <c r="B270" t="s">
        <v>1716</v>
      </c>
      <c r="C270" t="s">
        <v>1732</v>
      </c>
      <c r="D270" t="s">
        <v>1733</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4.5" x14ac:dyDescent="0.35"/>
  <cols>
    <col min="1" max="1" width="44.1796875" bestFit="1" customWidth="1"/>
    <col min="2" max="2" width="25.54296875" bestFit="1" customWidth="1"/>
    <col min="3" max="3" width="43.453125" bestFit="1" customWidth="1"/>
    <col min="4" max="4" width="13.54296875" bestFit="1" customWidth="1"/>
    <col min="5" max="8" width="5" bestFit="1" customWidth="1"/>
    <col min="9" max="9" width="9.81640625" customWidth="1"/>
    <col min="10" max="34" width="5" bestFit="1" customWidth="1"/>
    <col min="35" max="64" width="11.453125" bestFit="1" customWidth="1"/>
    <col min="65" max="65" width="9.269531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1734</v>
      </c>
      <c r="D5" t="s">
        <v>1735</v>
      </c>
    </row>
    <row r="6" spans="1:65" x14ac:dyDescent="0.35">
      <c r="A6" t="s">
        <v>1354</v>
      </c>
      <c r="B6" t="s">
        <v>1355</v>
      </c>
      <c r="C6" t="s">
        <v>1734</v>
      </c>
      <c r="D6" t="s">
        <v>1735</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35">
      <c r="A7" t="s">
        <v>1139</v>
      </c>
      <c r="B7" t="s">
        <v>1356</v>
      </c>
      <c r="C7" t="s">
        <v>1734</v>
      </c>
      <c r="D7" t="s">
        <v>1735</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35">
      <c r="A8" t="s">
        <v>1357</v>
      </c>
      <c r="B8" t="s">
        <v>1358</v>
      </c>
      <c r="C8" t="s">
        <v>1734</v>
      </c>
      <c r="D8" t="s">
        <v>1735</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35">
      <c r="A9" t="s">
        <v>1078</v>
      </c>
      <c r="B9" t="s">
        <v>1359</v>
      </c>
      <c r="C9" t="s">
        <v>1734</v>
      </c>
      <c r="D9" t="s">
        <v>1735</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35">
      <c r="A10" t="s">
        <v>1257</v>
      </c>
      <c r="B10" t="s">
        <v>1360</v>
      </c>
      <c r="C10" t="s">
        <v>1734</v>
      </c>
      <c r="D10" t="s">
        <v>1735</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35">
      <c r="A11" t="s">
        <v>1361</v>
      </c>
      <c r="B11" t="s">
        <v>1362</v>
      </c>
      <c r="C11" t="s">
        <v>1734</v>
      </c>
      <c r="D11" t="s">
        <v>1735</v>
      </c>
    </row>
    <row r="12" spans="1:65" x14ac:dyDescent="0.35">
      <c r="A12" t="s">
        <v>1363</v>
      </c>
      <c r="B12" t="s">
        <v>1364</v>
      </c>
      <c r="C12" t="s">
        <v>1734</v>
      </c>
      <c r="D12" t="s">
        <v>1735</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35">
      <c r="A13" t="s">
        <v>1129</v>
      </c>
      <c r="B13" t="s">
        <v>1365</v>
      </c>
      <c r="C13" t="s">
        <v>1734</v>
      </c>
      <c r="D13" t="s">
        <v>1735</v>
      </c>
    </row>
    <row r="14" spans="1:65" x14ac:dyDescent="0.35">
      <c r="A14" t="s">
        <v>1199</v>
      </c>
      <c r="B14" t="s">
        <v>1366</v>
      </c>
      <c r="C14" t="s">
        <v>1734</v>
      </c>
      <c r="D14" t="s">
        <v>1735</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35">
      <c r="A15" t="s">
        <v>1113</v>
      </c>
      <c r="B15" t="s">
        <v>1367</v>
      </c>
      <c r="C15" t="s">
        <v>1734</v>
      </c>
      <c r="D15" t="s">
        <v>1735</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35">
      <c r="A16" t="s">
        <v>1368</v>
      </c>
      <c r="B16" t="s">
        <v>1369</v>
      </c>
      <c r="C16" t="s">
        <v>1734</v>
      </c>
      <c r="D16" t="s">
        <v>1735</v>
      </c>
    </row>
    <row r="17" spans="1:64" x14ac:dyDescent="0.35">
      <c r="A17" t="s">
        <v>1172</v>
      </c>
      <c r="B17" t="s">
        <v>1370</v>
      </c>
      <c r="C17" t="s">
        <v>1734</v>
      </c>
      <c r="D17" t="s">
        <v>1735</v>
      </c>
    </row>
    <row r="18" spans="1:64" x14ac:dyDescent="0.35">
      <c r="A18" t="s">
        <v>1213</v>
      </c>
      <c r="B18" t="s">
        <v>1371</v>
      </c>
      <c r="C18" t="s">
        <v>1734</v>
      </c>
      <c r="D18" t="s">
        <v>1735</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35">
      <c r="A19" t="s">
        <v>1270</v>
      </c>
      <c r="B19" t="s">
        <v>1372</v>
      </c>
      <c r="C19" t="s">
        <v>1734</v>
      </c>
      <c r="D19" t="s">
        <v>1735</v>
      </c>
    </row>
    <row r="20" spans="1:64" x14ac:dyDescent="0.35">
      <c r="A20" t="s">
        <v>1114</v>
      </c>
      <c r="B20" t="s">
        <v>1373</v>
      </c>
      <c r="C20" t="s">
        <v>1734</v>
      </c>
      <c r="D20" t="s">
        <v>1735</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35">
      <c r="A21" t="s">
        <v>582</v>
      </c>
      <c r="B21" t="s">
        <v>1374</v>
      </c>
      <c r="C21" t="s">
        <v>1734</v>
      </c>
      <c r="D21" t="s">
        <v>1735</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35">
      <c r="A22" t="s">
        <v>1271</v>
      </c>
      <c r="B22" t="s">
        <v>1375</v>
      </c>
      <c r="C22" t="s">
        <v>1734</v>
      </c>
      <c r="D22" t="s">
        <v>1735</v>
      </c>
    </row>
    <row r="23" spans="1:64" x14ac:dyDescent="0.35">
      <c r="A23" t="s">
        <v>1088</v>
      </c>
      <c r="B23" t="s">
        <v>1376</v>
      </c>
      <c r="C23" t="s">
        <v>1734</v>
      </c>
      <c r="D23" t="s">
        <v>1735</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35">
      <c r="A24" t="s">
        <v>1089</v>
      </c>
      <c r="B24" t="s">
        <v>1377</v>
      </c>
      <c r="C24" t="s">
        <v>1734</v>
      </c>
      <c r="D24" t="s">
        <v>1735</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35">
      <c r="A25" t="s">
        <v>1140</v>
      </c>
      <c r="B25" t="s">
        <v>1378</v>
      </c>
      <c r="C25" t="s">
        <v>1734</v>
      </c>
      <c r="D25" t="s">
        <v>1735</v>
      </c>
    </row>
    <row r="26" spans="1:64" x14ac:dyDescent="0.35">
      <c r="A26" t="s">
        <v>1235</v>
      </c>
      <c r="B26" t="s">
        <v>1379</v>
      </c>
      <c r="C26" t="s">
        <v>1734</v>
      </c>
      <c r="D26" t="s">
        <v>1735</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35">
      <c r="A27" t="s">
        <v>1115</v>
      </c>
      <c r="B27" t="s">
        <v>1380</v>
      </c>
      <c r="C27" t="s">
        <v>1734</v>
      </c>
      <c r="D27" t="s">
        <v>1735</v>
      </c>
    </row>
    <row r="28" spans="1:64" x14ac:dyDescent="0.35">
      <c r="A28" t="s">
        <v>1381</v>
      </c>
      <c r="B28" t="s">
        <v>1382</v>
      </c>
      <c r="C28" t="s">
        <v>1734</v>
      </c>
      <c r="D28" t="s">
        <v>1735</v>
      </c>
    </row>
    <row r="29" spans="1:64" x14ac:dyDescent="0.35">
      <c r="A29" t="s">
        <v>1258</v>
      </c>
      <c r="B29" t="s">
        <v>1383</v>
      </c>
      <c r="C29" t="s">
        <v>1734</v>
      </c>
      <c r="D29" t="s">
        <v>1735</v>
      </c>
    </row>
    <row r="30" spans="1:64" x14ac:dyDescent="0.35">
      <c r="A30" t="s">
        <v>1234</v>
      </c>
      <c r="B30" t="s">
        <v>1384</v>
      </c>
      <c r="C30" t="s">
        <v>1734</v>
      </c>
      <c r="D30" t="s">
        <v>1735</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35">
      <c r="A31" t="s">
        <v>1190</v>
      </c>
      <c r="B31" t="s">
        <v>1385</v>
      </c>
      <c r="C31" t="s">
        <v>1734</v>
      </c>
      <c r="D31" t="s">
        <v>1735</v>
      </c>
    </row>
    <row r="32" spans="1:64" x14ac:dyDescent="0.35">
      <c r="A32" t="s">
        <v>1386</v>
      </c>
      <c r="B32" t="s">
        <v>1387</v>
      </c>
      <c r="C32" t="s">
        <v>1734</v>
      </c>
      <c r="D32" t="s">
        <v>1735</v>
      </c>
    </row>
    <row r="33" spans="1:64" x14ac:dyDescent="0.35">
      <c r="A33" t="s">
        <v>1388</v>
      </c>
      <c r="B33" t="s">
        <v>1389</v>
      </c>
      <c r="C33" t="s">
        <v>1734</v>
      </c>
      <c r="D33" t="s">
        <v>1735</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35">
      <c r="A34" t="s">
        <v>1201</v>
      </c>
      <c r="B34" t="s">
        <v>1390</v>
      </c>
      <c r="C34" t="s">
        <v>1734</v>
      </c>
      <c r="D34" t="s">
        <v>1735</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35">
      <c r="A35" t="s">
        <v>1175</v>
      </c>
      <c r="B35" t="s">
        <v>1391</v>
      </c>
      <c r="C35" t="s">
        <v>1734</v>
      </c>
      <c r="D35" t="s">
        <v>1735</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35">
      <c r="A36" t="s">
        <v>1159</v>
      </c>
      <c r="B36" t="s">
        <v>1392</v>
      </c>
      <c r="C36" t="s">
        <v>1734</v>
      </c>
      <c r="D36" t="s">
        <v>1735</v>
      </c>
    </row>
    <row r="37" spans="1:64" x14ac:dyDescent="0.35">
      <c r="A37" t="s">
        <v>1141</v>
      </c>
      <c r="B37" t="s">
        <v>1393</v>
      </c>
      <c r="C37" t="s">
        <v>1734</v>
      </c>
      <c r="D37" t="s">
        <v>1735</v>
      </c>
    </row>
    <row r="38" spans="1:64" x14ac:dyDescent="0.35">
      <c r="A38" t="s">
        <v>580</v>
      </c>
      <c r="B38" t="s">
        <v>1394</v>
      </c>
      <c r="C38" t="s">
        <v>1734</v>
      </c>
      <c r="D38" t="s">
        <v>1735</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35">
      <c r="A39" t="s">
        <v>584</v>
      </c>
      <c r="B39" t="s">
        <v>1395</v>
      </c>
      <c r="C39" t="s">
        <v>1734</v>
      </c>
      <c r="D39" t="s">
        <v>1735</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35">
      <c r="A40" t="s">
        <v>1278</v>
      </c>
      <c r="B40" t="s">
        <v>1396</v>
      </c>
      <c r="C40" t="s">
        <v>1734</v>
      </c>
      <c r="D40" t="s">
        <v>1735</v>
      </c>
    </row>
    <row r="41" spans="1:64" x14ac:dyDescent="0.35">
      <c r="A41" t="s">
        <v>1397</v>
      </c>
      <c r="B41" t="s">
        <v>1398</v>
      </c>
      <c r="C41" t="s">
        <v>1734</v>
      </c>
      <c r="D41" t="s">
        <v>1735</v>
      </c>
    </row>
    <row r="42" spans="1:64" x14ac:dyDescent="0.35">
      <c r="A42" t="s">
        <v>1276</v>
      </c>
      <c r="B42" t="s">
        <v>1399</v>
      </c>
      <c r="C42" t="s">
        <v>1734</v>
      </c>
      <c r="D42" t="s">
        <v>1735</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35">
      <c r="A43" t="s">
        <v>1245</v>
      </c>
      <c r="B43" t="s">
        <v>1400</v>
      </c>
      <c r="C43" t="s">
        <v>1734</v>
      </c>
      <c r="D43" t="s">
        <v>1735</v>
      </c>
    </row>
    <row r="44" spans="1:64" x14ac:dyDescent="0.35">
      <c r="A44" t="s">
        <v>1202</v>
      </c>
      <c r="B44" t="s">
        <v>1401</v>
      </c>
      <c r="C44" t="s">
        <v>1734</v>
      </c>
      <c r="D44" t="s">
        <v>1735</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35">
      <c r="A45" t="s">
        <v>1150</v>
      </c>
      <c r="B45" t="s">
        <v>1402</v>
      </c>
      <c r="C45" t="s">
        <v>1734</v>
      </c>
      <c r="D45" t="s">
        <v>1735</v>
      </c>
    </row>
    <row r="46" spans="1:64" x14ac:dyDescent="0.35">
      <c r="A46" t="s">
        <v>1403</v>
      </c>
      <c r="B46" t="s">
        <v>1404</v>
      </c>
      <c r="C46" t="s">
        <v>1734</v>
      </c>
      <c r="D46" t="s">
        <v>1735</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35">
      <c r="A47" t="s">
        <v>1079</v>
      </c>
      <c r="B47" t="s">
        <v>1405</v>
      </c>
      <c r="C47" t="s">
        <v>1734</v>
      </c>
      <c r="D47" t="s">
        <v>1735</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35">
      <c r="A48" t="s">
        <v>1406</v>
      </c>
      <c r="B48" t="s">
        <v>1407</v>
      </c>
      <c r="C48" t="s">
        <v>1734</v>
      </c>
      <c r="D48" t="s">
        <v>1735</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35">
      <c r="A49" t="s">
        <v>1408</v>
      </c>
      <c r="B49" t="s">
        <v>1409</v>
      </c>
      <c r="C49" t="s">
        <v>1734</v>
      </c>
      <c r="D49" t="s">
        <v>1735</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35">
      <c r="A50" t="s">
        <v>1203</v>
      </c>
      <c r="B50" t="s">
        <v>1410</v>
      </c>
      <c r="C50" t="s">
        <v>1734</v>
      </c>
      <c r="D50" t="s">
        <v>1735</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35">
      <c r="A51" t="s">
        <v>1067</v>
      </c>
      <c r="B51" t="s">
        <v>1411</v>
      </c>
      <c r="C51" t="s">
        <v>1734</v>
      </c>
      <c r="D51" t="s">
        <v>1735</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35">
      <c r="A52" t="s">
        <v>1090</v>
      </c>
      <c r="B52" t="s">
        <v>1412</v>
      </c>
      <c r="C52" t="s">
        <v>1734</v>
      </c>
      <c r="D52" t="s">
        <v>1735</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35">
      <c r="A53" t="s">
        <v>1191</v>
      </c>
      <c r="B53" t="s">
        <v>1413</v>
      </c>
      <c r="C53" t="s">
        <v>1734</v>
      </c>
      <c r="D53" t="s">
        <v>1735</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35">
      <c r="A54" t="s">
        <v>1414</v>
      </c>
      <c r="B54" t="s">
        <v>1415</v>
      </c>
      <c r="C54" t="s">
        <v>1734</v>
      </c>
      <c r="D54" t="s">
        <v>1735</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35">
      <c r="A55" t="s">
        <v>1176</v>
      </c>
      <c r="B55" t="s">
        <v>1416</v>
      </c>
      <c r="C55" t="s">
        <v>1734</v>
      </c>
      <c r="D55" t="s">
        <v>1735</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35">
      <c r="A56" t="s">
        <v>1417</v>
      </c>
      <c r="B56" t="s">
        <v>1418</v>
      </c>
      <c r="C56" t="s">
        <v>1734</v>
      </c>
      <c r="D56" t="s">
        <v>1735</v>
      </c>
    </row>
    <row r="57" spans="1:64" x14ac:dyDescent="0.35">
      <c r="A57" t="s">
        <v>1419</v>
      </c>
      <c r="B57" t="s">
        <v>1420</v>
      </c>
      <c r="C57" t="s">
        <v>1734</v>
      </c>
      <c r="D57" t="s">
        <v>1735</v>
      </c>
    </row>
    <row r="58" spans="1:64" x14ac:dyDescent="0.35">
      <c r="A58" t="s">
        <v>1116</v>
      </c>
      <c r="B58" t="s">
        <v>1421</v>
      </c>
      <c r="C58" t="s">
        <v>1734</v>
      </c>
      <c r="D58" t="s">
        <v>1735</v>
      </c>
    </row>
    <row r="59" spans="1:64" x14ac:dyDescent="0.35">
      <c r="A59" t="s">
        <v>1422</v>
      </c>
      <c r="B59" t="s">
        <v>1423</v>
      </c>
      <c r="C59" t="s">
        <v>1734</v>
      </c>
      <c r="D59" t="s">
        <v>1735</v>
      </c>
    </row>
    <row r="60" spans="1:64" x14ac:dyDescent="0.35">
      <c r="A60" t="s">
        <v>1273</v>
      </c>
      <c r="B60" t="s">
        <v>1424</v>
      </c>
      <c r="C60" t="s">
        <v>1734</v>
      </c>
      <c r="D60" t="s">
        <v>1735</v>
      </c>
    </row>
    <row r="61" spans="1:64" x14ac:dyDescent="0.35">
      <c r="A61" t="s">
        <v>1068</v>
      </c>
      <c r="B61" t="s">
        <v>1425</v>
      </c>
      <c r="C61" t="s">
        <v>1734</v>
      </c>
      <c r="D61" t="s">
        <v>1735</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35">
      <c r="A62" t="s">
        <v>1426</v>
      </c>
      <c r="B62" t="s">
        <v>1427</v>
      </c>
      <c r="C62" t="s">
        <v>1734</v>
      </c>
      <c r="D62" t="s">
        <v>1735</v>
      </c>
    </row>
    <row r="63" spans="1:64" x14ac:dyDescent="0.35">
      <c r="A63" t="s">
        <v>1246</v>
      </c>
      <c r="B63" t="s">
        <v>1428</v>
      </c>
      <c r="C63" t="s">
        <v>1734</v>
      </c>
      <c r="D63" t="s">
        <v>1735</v>
      </c>
    </row>
    <row r="64" spans="1:64" x14ac:dyDescent="0.35">
      <c r="A64" t="s">
        <v>1178</v>
      </c>
      <c r="B64" t="s">
        <v>1429</v>
      </c>
      <c r="C64" t="s">
        <v>1734</v>
      </c>
      <c r="D64" t="s">
        <v>1735</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35">
      <c r="A65" t="s">
        <v>1105</v>
      </c>
      <c r="B65" t="s">
        <v>1430</v>
      </c>
      <c r="C65" t="s">
        <v>1734</v>
      </c>
      <c r="D65" t="s">
        <v>1735</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35">
      <c r="A66" t="s">
        <v>1431</v>
      </c>
      <c r="B66" t="s">
        <v>1432</v>
      </c>
      <c r="C66" t="s">
        <v>1734</v>
      </c>
      <c r="D66" t="s">
        <v>1735</v>
      </c>
    </row>
    <row r="67" spans="1:64" x14ac:dyDescent="0.35">
      <c r="A67" t="s">
        <v>1433</v>
      </c>
      <c r="B67" t="s">
        <v>1434</v>
      </c>
      <c r="C67" t="s">
        <v>1734</v>
      </c>
      <c r="D67" t="s">
        <v>1735</v>
      </c>
    </row>
    <row r="68" spans="1:64" x14ac:dyDescent="0.35">
      <c r="A68" t="s">
        <v>1435</v>
      </c>
      <c r="B68" t="s">
        <v>1436</v>
      </c>
      <c r="C68" t="s">
        <v>1734</v>
      </c>
      <c r="D68" t="s">
        <v>1735</v>
      </c>
    </row>
    <row r="69" spans="1:64" x14ac:dyDescent="0.35">
      <c r="A69" t="s">
        <v>1437</v>
      </c>
      <c r="B69" t="s">
        <v>1438</v>
      </c>
      <c r="C69" t="s">
        <v>1734</v>
      </c>
      <c r="D69" t="s">
        <v>1735</v>
      </c>
    </row>
    <row r="70" spans="1:64" x14ac:dyDescent="0.35">
      <c r="A70" t="s">
        <v>1439</v>
      </c>
      <c r="B70" t="s">
        <v>1440</v>
      </c>
      <c r="C70" t="s">
        <v>1734</v>
      </c>
      <c r="D70" t="s">
        <v>1735</v>
      </c>
    </row>
    <row r="71" spans="1:64" x14ac:dyDescent="0.35">
      <c r="A71" t="s">
        <v>1204</v>
      </c>
      <c r="B71" t="s">
        <v>1441</v>
      </c>
      <c r="C71" t="s">
        <v>1734</v>
      </c>
      <c r="D71" t="s">
        <v>1735</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35">
      <c r="A72" t="s">
        <v>1442</v>
      </c>
      <c r="B72" t="s">
        <v>1443</v>
      </c>
      <c r="C72" t="s">
        <v>1734</v>
      </c>
      <c r="D72" t="s">
        <v>1735</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35">
      <c r="A73" t="s">
        <v>1444</v>
      </c>
      <c r="B73" t="s">
        <v>1445</v>
      </c>
      <c r="C73" t="s">
        <v>1734</v>
      </c>
      <c r="D73" t="s">
        <v>1735</v>
      </c>
    </row>
    <row r="74" spans="1:64" x14ac:dyDescent="0.35">
      <c r="A74" t="s">
        <v>592</v>
      </c>
      <c r="B74" t="s">
        <v>1446</v>
      </c>
      <c r="C74" t="s">
        <v>1734</v>
      </c>
      <c r="D74" t="s">
        <v>1735</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35">
      <c r="A75" t="s">
        <v>1268</v>
      </c>
      <c r="B75" t="s">
        <v>1447</v>
      </c>
      <c r="C75" t="s">
        <v>1734</v>
      </c>
      <c r="D75" t="s">
        <v>1735</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35">
      <c r="A76" t="s">
        <v>1247</v>
      </c>
      <c r="B76" t="s">
        <v>1448</v>
      </c>
      <c r="C76" t="s">
        <v>1734</v>
      </c>
      <c r="D76" t="s">
        <v>1735</v>
      </c>
    </row>
    <row r="77" spans="1:64" x14ac:dyDescent="0.35">
      <c r="A77" t="s">
        <v>594</v>
      </c>
      <c r="B77" t="s">
        <v>926</v>
      </c>
      <c r="C77" t="s">
        <v>1734</v>
      </c>
      <c r="D77" t="s">
        <v>1735</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35">
      <c r="A78" t="s">
        <v>1449</v>
      </c>
      <c r="B78" t="s">
        <v>1450</v>
      </c>
      <c r="C78" t="s">
        <v>1734</v>
      </c>
      <c r="D78" t="s">
        <v>1735</v>
      </c>
    </row>
    <row r="79" spans="1:64" x14ac:dyDescent="0.35">
      <c r="A79" t="s">
        <v>1451</v>
      </c>
      <c r="B79" t="s">
        <v>1452</v>
      </c>
      <c r="C79" t="s">
        <v>1734</v>
      </c>
      <c r="D79" t="s">
        <v>1735</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35">
      <c r="A80" t="s">
        <v>1248</v>
      </c>
      <c r="B80" t="s">
        <v>1453</v>
      </c>
      <c r="C80" t="s">
        <v>1734</v>
      </c>
      <c r="D80" t="s">
        <v>1735</v>
      </c>
    </row>
    <row r="81" spans="1:64" x14ac:dyDescent="0.35">
      <c r="A81" t="s">
        <v>1217</v>
      </c>
      <c r="B81" t="s">
        <v>1454</v>
      </c>
      <c r="C81" t="s">
        <v>1734</v>
      </c>
      <c r="D81" t="s">
        <v>1735</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35">
      <c r="A82" t="s">
        <v>1272</v>
      </c>
      <c r="B82" t="s">
        <v>1455</v>
      </c>
      <c r="C82" t="s">
        <v>1734</v>
      </c>
      <c r="D82" t="s">
        <v>1735</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35">
      <c r="A83" t="s">
        <v>1456</v>
      </c>
      <c r="B83" t="s">
        <v>1457</v>
      </c>
      <c r="C83" t="s">
        <v>1734</v>
      </c>
      <c r="D83" t="s">
        <v>1735</v>
      </c>
    </row>
    <row r="84" spans="1:64" x14ac:dyDescent="0.35">
      <c r="A84" t="s">
        <v>1458</v>
      </c>
      <c r="B84" t="s">
        <v>1459</v>
      </c>
      <c r="C84" t="s">
        <v>1734</v>
      </c>
      <c r="D84" t="s">
        <v>1735</v>
      </c>
    </row>
    <row r="85" spans="1:64" x14ac:dyDescent="0.35">
      <c r="A85" t="s">
        <v>1083</v>
      </c>
      <c r="B85" t="s">
        <v>1460</v>
      </c>
      <c r="C85" t="s">
        <v>1734</v>
      </c>
      <c r="D85" t="s">
        <v>1735</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35">
      <c r="A86" t="s">
        <v>1255</v>
      </c>
      <c r="B86" t="s">
        <v>1461</v>
      </c>
      <c r="C86" t="s">
        <v>1734</v>
      </c>
      <c r="D86" t="s">
        <v>1735</v>
      </c>
    </row>
    <row r="87" spans="1:64" x14ac:dyDescent="0.35">
      <c r="A87" t="s">
        <v>1117</v>
      </c>
      <c r="B87" t="s">
        <v>1462</v>
      </c>
      <c r="C87" t="s">
        <v>1734</v>
      </c>
      <c r="D87" t="s">
        <v>1735</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35">
      <c r="A88" t="s">
        <v>1092</v>
      </c>
      <c r="B88" t="s">
        <v>1463</v>
      </c>
      <c r="C88" t="s">
        <v>1734</v>
      </c>
      <c r="D88" t="s">
        <v>1735</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35">
      <c r="A89" t="s">
        <v>1464</v>
      </c>
      <c r="B89" t="s">
        <v>1465</v>
      </c>
      <c r="C89" t="s">
        <v>1734</v>
      </c>
      <c r="D89" t="s">
        <v>1735</v>
      </c>
    </row>
    <row r="90" spans="1:64" x14ac:dyDescent="0.35">
      <c r="A90" t="s">
        <v>1093</v>
      </c>
      <c r="B90" t="s">
        <v>1466</v>
      </c>
      <c r="C90" t="s">
        <v>1734</v>
      </c>
      <c r="D90" t="s">
        <v>1735</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35">
      <c r="A91" t="s">
        <v>1467</v>
      </c>
      <c r="B91" t="s">
        <v>1468</v>
      </c>
      <c r="C91" t="s">
        <v>1734</v>
      </c>
      <c r="D91" t="s">
        <v>1735</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35">
      <c r="A92" t="s">
        <v>1094</v>
      </c>
      <c r="B92" t="s">
        <v>1469</v>
      </c>
      <c r="C92" t="s">
        <v>1734</v>
      </c>
      <c r="D92" t="s">
        <v>1735</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35">
      <c r="A93" t="s">
        <v>1082</v>
      </c>
      <c r="B93" t="s">
        <v>1470</v>
      </c>
      <c r="C93" t="s">
        <v>1734</v>
      </c>
      <c r="D93" t="s">
        <v>1735</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35">
      <c r="A94" t="s">
        <v>1260</v>
      </c>
      <c r="B94" t="s">
        <v>1471</v>
      </c>
      <c r="C94" t="s">
        <v>1734</v>
      </c>
      <c r="D94" t="s">
        <v>1735</v>
      </c>
    </row>
    <row r="95" spans="1:64" x14ac:dyDescent="0.35">
      <c r="A95" t="s">
        <v>1179</v>
      </c>
      <c r="B95" t="s">
        <v>1472</v>
      </c>
      <c r="C95" t="s">
        <v>1734</v>
      </c>
      <c r="D95" t="s">
        <v>1735</v>
      </c>
    </row>
    <row r="96" spans="1:64" x14ac:dyDescent="0.35">
      <c r="A96" t="s">
        <v>1473</v>
      </c>
      <c r="B96" t="s">
        <v>1474</v>
      </c>
      <c r="C96" t="s">
        <v>1734</v>
      </c>
      <c r="D96" t="s">
        <v>1735</v>
      </c>
    </row>
    <row r="97" spans="1:64" x14ac:dyDescent="0.35">
      <c r="A97" t="s">
        <v>1193</v>
      </c>
      <c r="B97" t="s">
        <v>1475</v>
      </c>
      <c r="C97" t="s">
        <v>1734</v>
      </c>
      <c r="D97" t="s">
        <v>1735</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35">
      <c r="A98" t="s">
        <v>1223</v>
      </c>
      <c r="B98" t="s">
        <v>1476</v>
      </c>
      <c r="C98" t="s">
        <v>1734</v>
      </c>
      <c r="D98" t="s">
        <v>1735</v>
      </c>
    </row>
    <row r="99" spans="1:64" x14ac:dyDescent="0.35">
      <c r="A99" t="s">
        <v>1206</v>
      </c>
      <c r="B99" t="s">
        <v>1477</v>
      </c>
      <c r="C99" t="s">
        <v>1734</v>
      </c>
      <c r="D99" t="s">
        <v>1735</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35">
      <c r="A100" t="s">
        <v>1478</v>
      </c>
      <c r="B100" t="s">
        <v>1479</v>
      </c>
      <c r="C100" t="s">
        <v>1734</v>
      </c>
      <c r="D100" t="s">
        <v>1735</v>
      </c>
    </row>
    <row r="101" spans="1:64" x14ac:dyDescent="0.35">
      <c r="A101" t="s">
        <v>1480</v>
      </c>
      <c r="B101" t="s">
        <v>1481</v>
      </c>
      <c r="C101" t="s">
        <v>1734</v>
      </c>
      <c r="D101" t="s">
        <v>1735</v>
      </c>
    </row>
    <row r="102" spans="1:64" x14ac:dyDescent="0.35">
      <c r="A102" t="s">
        <v>1194</v>
      </c>
      <c r="B102" t="s">
        <v>1482</v>
      </c>
      <c r="C102" t="s">
        <v>1734</v>
      </c>
      <c r="D102" t="s">
        <v>1735</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35">
      <c r="A103" t="s">
        <v>1483</v>
      </c>
      <c r="B103" t="s">
        <v>1484</v>
      </c>
      <c r="C103" t="s">
        <v>1734</v>
      </c>
      <c r="D103" t="s">
        <v>1735</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35">
      <c r="A104" t="s">
        <v>1259</v>
      </c>
      <c r="B104" t="s">
        <v>1485</v>
      </c>
      <c r="C104" t="s">
        <v>1734</v>
      </c>
      <c r="D104" t="s">
        <v>1735</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35">
      <c r="A105" t="s">
        <v>1181</v>
      </c>
      <c r="B105" t="s">
        <v>1486</v>
      </c>
      <c r="C105" t="s">
        <v>1734</v>
      </c>
      <c r="D105" t="s">
        <v>1735</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35">
      <c r="A106" t="s">
        <v>1237</v>
      </c>
      <c r="B106" t="s">
        <v>1487</v>
      </c>
      <c r="C106" t="s">
        <v>1734</v>
      </c>
      <c r="D106" t="s">
        <v>1735</v>
      </c>
    </row>
    <row r="107" spans="1:64" x14ac:dyDescent="0.35">
      <c r="A107" t="s">
        <v>1488</v>
      </c>
      <c r="B107" t="s">
        <v>1489</v>
      </c>
      <c r="C107" t="s">
        <v>1734</v>
      </c>
      <c r="D107" t="s">
        <v>1735</v>
      </c>
    </row>
    <row r="108" spans="1:64" x14ac:dyDescent="0.35">
      <c r="A108" t="s">
        <v>1490</v>
      </c>
      <c r="B108" t="s">
        <v>1491</v>
      </c>
      <c r="C108" t="s">
        <v>1734</v>
      </c>
      <c r="D108" t="s">
        <v>1735</v>
      </c>
    </row>
    <row r="109" spans="1:64" x14ac:dyDescent="0.35">
      <c r="A109" t="s">
        <v>1492</v>
      </c>
      <c r="B109" t="s">
        <v>1493</v>
      </c>
      <c r="C109" t="s">
        <v>1734</v>
      </c>
      <c r="D109" t="s">
        <v>1735</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35">
      <c r="A110" t="s">
        <v>1494</v>
      </c>
      <c r="B110" t="s">
        <v>1495</v>
      </c>
      <c r="C110" t="s">
        <v>1734</v>
      </c>
      <c r="D110" t="s">
        <v>1735</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35">
      <c r="A111" t="s">
        <v>1161</v>
      </c>
      <c r="B111" t="s">
        <v>1496</v>
      </c>
      <c r="C111" t="s">
        <v>1734</v>
      </c>
      <c r="D111" t="s">
        <v>1735</v>
      </c>
    </row>
    <row r="112" spans="1:64" x14ac:dyDescent="0.35">
      <c r="A112" t="s">
        <v>1497</v>
      </c>
      <c r="B112" t="s">
        <v>1498</v>
      </c>
      <c r="C112" t="s">
        <v>1734</v>
      </c>
      <c r="D112" t="s">
        <v>1735</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35">
      <c r="A113" t="s">
        <v>1499</v>
      </c>
      <c r="B113" t="s">
        <v>1500</v>
      </c>
      <c r="C113" t="s">
        <v>1734</v>
      </c>
      <c r="D113" t="s">
        <v>1735</v>
      </c>
    </row>
    <row r="114" spans="1:64" x14ac:dyDescent="0.35">
      <c r="A114" t="s">
        <v>1142</v>
      </c>
      <c r="B114" t="s">
        <v>1501</v>
      </c>
      <c r="C114" t="s">
        <v>1734</v>
      </c>
      <c r="D114" t="s">
        <v>1735</v>
      </c>
    </row>
    <row r="115" spans="1:64" x14ac:dyDescent="0.35">
      <c r="A115" t="s">
        <v>1502</v>
      </c>
      <c r="B115" t="s">
        <v>1503</v>
      </c>
      <c r="C115" t="s">
        <v>1734</v>
      </c>
      <c r="D115" t="s">
        <v>1735</v>
      </c>
    </row>
    <row r="116" spans="1:64" x14ac:dyDescent="0.35">
      <c r="A116" t="s">
        <v>1250</v>
      </c>
      <c r="B116" t="s">
        <v>1504</v>
      </c>
      <c r="C116" t="s">
        <v>1734</v>
      </c>
      <c r="D116" t="s">
        <v>1735</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35">
      <c r="A117" t="s">
        <v>1505</v>
      </c>
      <c r="B117" t="s">
        <v>1506</v>
      </c>
      <c r="C117" t="s">
        <v>1734</v>
      </c>
      <c r="D117" t="s">
        <v>1735</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35">
      <c r="A118" t="s">
        <v>1118</v>
      </c>
      <c r="B118" t="s">
        <v>1507</v>
      </c>
      <c r="C118" t="s">
        <v>1734</v>
      </c>
      <c r="D118" t="s">
        <v>1735</v>
      </c>
    </row>
    <row r="119" spans="1:64" x14ac:dyDescent="0.35">
      <c r="A119" t="s">
        <v>1249</v>
      </c>
      <c r="B119" t="s">
        <v>1508</v>
      </c>
      <c r="C119" t="s">
        <v>1734</v>
      </c>
      <c r="D119" t="s">
        <v>1735</v>
      </c>
    </row>
    <row r="120" spans="1:64" x14ac:dyDescent="0.35">
      <c r="A120" t="s">
        <v>1119</v>
      </c>
      <c r="B120" t="s">
        <v>1509</v>
      </c>
      <c r="C120" t="s">
        <v>1734</v>
      </c>
      <c r="D120" t="s">
        <v>1735</v>
      </c>
    </row>
    <row r="121" spans="1:64" x14ac:dyDescent="0.35">
      <c r="A121" t="s">
        <v>1261</v>
      </c>
      <c r="B121" t="s">
        <v>1510</v>
      </c>
      <c r="C121" t="s">
        <v>1734</v>
      </c>
      <c r="D121" t="s">
        <v>1735</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35">
      <c r="A122" t="s">
        <v>1182</v>
      </c>
      <c r="B122" t="s">
        <v>1511</v>
      </c>
      <c r="C122" t="s">
        <v>1734</v>
      </c>
      <c r="D122" t="s">
        <v>1735</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35">
      <c r="A123" t="s">
        <v>1120</v>
      </c>
      <c r="B123" t="s">
        <v>1512</v>
      </c>
      <c r="C123" t="s">
        <v>1734</v>
      </c>
      <c r="D123" t="s">
        <v>1735</v>
      </c>
    </row>
    <row r="124" spans="1:64" x14ac:dyDescent="0.35">
      <c r="A124" t="s">
        <v>1155</v>
      </c>
      <c r="B124" t="s">
        <v>1513</v>
      </c>
      <c r="C124" t="s">
        <v>1734</v>
      </c>
      <c r="D124" t="s">
        <v>1735</v>
      </c>
    </row>
    <row r="125" spans="1:64" x14ac:dyDescent="0.35">
      <c r="A125" t="s">
        <v>1133</v>
      </c>
      <c r="B125" t="s">
        <v>1514</v>
      </c>
      <c r="C125" t="s">
        <v>1734</v>
      </c>
      <c r="D125" t="s">
        <v>1735</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35">
      <c r="A126" t="s">
        <v>1069</v>
      </c>
      <c r="B126" t="s">
        <v>1515</v>
      </c>
      <c r="C126" t="s">
        <v>1734</v>
      </c>
      <c r="D126" t="s">
        <v>1735</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35">
      <c r="A127" t="s">
        <v>1516</v>
      </c>
      <c r="B127" t="s">
        <v>1517</v>
      </c>
      <c r="C127" t="s">
        <v>1734</v>
      </c>
      <c r="D127" t="s">
        <v>1735</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35">
      <c r="A128" t="s">
        <v>1160</v>
      </c>
      <c r="B128" t="s">
        <v>1518</v>
      </c>
      <c r="C128" t="s">
        <v>1734</v>
      </c>
      <c r="D128" t="s">
        <v>1735</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35">
      <c r="A129" t="s">
        <v>1224</v>
      </c>
      <c r="B129" t="s">
        <v>1519</v>
      </c>
      <c r="C129" t="s">
        <v>1734</v>
      </c>
      <c r="D129" t="s">
        <v>1735</v>
      </c>
    </row>
    <row r="130" spans="1:64" x14ac:dyDescent="0.35">
      <c r="A130" t="s">
        <v>1520</v>
      </c>
      <c r="B130" t="s">
        <v>1521</v>
      </c>
      <c r="C130" t="s">
        <v>1734</v>
      </c>
      <c r="D130" t="s">
        <v>1735</v>
      </c>
    </row>
    <row r="131" spans="1:64" x14ac:dyDescent="0.35">
      <c r="A131" t="s">
        <v>1522</v>
      </c>
      <c r="B131" t="s">
        <v>1523</v>
      </c>
      <c r="C131" t="s">
        <v>1734</v>
      </c>
      <c r="D131" t="s">
        <v>1735</v>
      </c>
    </row>
    <row r="132" spans="1:64" x14ac:dyDescent="0.35">
      <c r="A132" t="s">
        <v>1121</v>
      </c>
      <c r="B132" t="s">
        <v>1524</v>
      </c>
      <c r="C132" t="s">
        <v>1734</v>
      </c>
      <c r="D132" t="s">
        <v>1735</v>
      </c>
    </row>
    <row r="133" spans="1:64" x14ac:dyDescent="0.35">
      <c r="A133" t="s">
        <v>1525</v>
      </c>
      <c r="B133" t="s">
        <v>1526</v>
      </c>
      <c r="C133" t="s">
        <v>1734</v>
      </c>
      <c r="D133" t="s">
        <v>1735</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35">
      <c r="A134" t="s">
        <v>1527</v>
      </c>
      <c r="B134" t="s">
        <v>1528</v>
      </c>
      <c r="C134" t="s">
        <v>1734</v>
      </c>
      <c r="D134" t="s">
        <v>1735</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35">
      <c r="A135" t="s">
        <v>1122</v>
      </c>
      <c r="B135" t="s">
        <v>1529</v>
      </c>
      <c r="C135" t="s">
        <v>1734</v>
      </c>
      <c r="D135" t="s">
        <v>1735</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35">
      <c r="A136" t="s">
        <v>1095</v>
      </c>
      <c r="B136" t="s">
        <v>1530</v>
      </c>
      <c r="C136" t="s">
        <v>1734</v>
      </c>
      <c r="D136" t="s">
        <v>1735</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35">
      <c r="A137" t="s">
        <v>1107</v>
      </c>
      <c r="B137" t="s">
        <v>1531</v>
      </c>
      <c r="C137" t="s">
        <v>1734</v>
      </c>
      <c r="D137" t="s">
        <v>1735</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35">
      <c r="A138" t="s">
        <v>1532</v>
      </c>
      <c r="B138" t="s">
        <v>1533</v>
      </c>
      <c r="C138" t="s">
        <v>1734</v>
      </c>
      <c r="D138" t="s">
        <v>1735</v>
      </c>
    </row>
    <row r="139" spans="1:64" x14ac:dyDescent="0.35">
      <c r="A139" t="s">
        <v>1534</v>
      </c>
      <c r="B139" t="s">
        <v>1535</v>
      </c>
      <c r="C139" t="s">
        <v>1734</v>
      </c>
      <c r="D139" t="s">
        <v>1735</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35">
      <c r="A140" t="s">
        <v>1536</v>
      </c>
      <c r="B140" t="s">
        <v>1537</v>
      </c>
      <c r="C140" t="s">
        <v>1734</v>
      </c>
      <c r="D140" t="s">
        <v>1735</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35">
      <c r="A141" t="s">
        <v>1538</v>
      </c>
      <c r="B141" t="s">
        <v>1539</v>
      </c>
      <c r="C141" t="s">
        <v>1734</v>
      </c>
      <c r="D141" t="s">
        <v>1735</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35">
      <c r="A142" t="s">
        <v>1540</v>
      </c>
      <c r="B142" t="s">
        <v>1541</v>
      </c>
      <c r="C142" t="s">
        <v>1734</v>
      </c>
      <c r="D142" t="s">
        <v>1735</v>
      </c>
    </row>
    <row r="143" spans="1:64" x14ac:dyDescent="0.35">
      <c r="A143" t="s">
        <v>1147</v>
      </c>
      <c r="B143" t="s">
        <v>1542</v>
      </c>
      <c r="C143" t="s">
        <v>1734</v>
      </c>
      <c r="D143" t="s">
        <v>1735</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35">
      <c r="A144" t="s">
        <v>1543</v>
      </c>
      <c r="B144" t="s">
        <v>1544</v>
      </c>
      <c r="C144" t="s">
        <v>1734</v>
      </c>
      <c r="D144" t="s">
        <v>1735</v>
      </c>
    </row>
    <row r="145" spans="1:64" x14ac:dyDescent="0.35">
      <c r="A145" t="s">
        <v>1545</v>
      </c>
      <c r="B145" t="s">
        <v>1546</v>
      </c>
      <c r="C145" t="s">
        <v>1734</v>
      </c>
      <c r="D145" t="s">
        <v>1735</v>
      </c>
    </row>
    <row r="146" spans="1:64" x14ac:dyDescent="0.35">
      <c r="A146" t="s">
        <v>1086</v>
      </c>
      <c r="B146" t="s">
        <v>1547</v>
      </c>
      <c r="C146" t="s">
        <v>1734</v>
      </c>
      <c r="D146" t="s">
        <v>1735</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35">
      <c r="A147" t="s">
        <v>1548</v>
      </c>
      <c r="B147" t="s">
        <v>1549</v>
      </c>
      <c r="C147" t="s">
        <v>1734</v>
      </c>
      <c r="D147" t="s">
        <v>1735</v>
      </c>
    </row>
    <row r="148" spans="1:64" x14ac:dyDescent="0.35">
      <c r="A148" t="s">
        <v>1252</v>
      </c>
      <c r="B148" t="s">
        <v>1550</v>
      </c>
      <c r="C148" t="s">
        <v>1734</v>
      </c>
      <c r="D148" t="s">
        <v>1735</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35">
      <c r="A149" t="s">
        <v>1274</v>
      </c>
      <c r="B149" t="s">
        <v>1551</v>
      </c>
      <c r="C149" t="s">
        <v>1734</v>
      </c>
      <c r="D149" t="s">
        <v>1735</v>
      </c>
    </row>
    <row r="150" spans="1:64" x14ac:dyDescent="0.35">
      <c r="A150" t="s">
        <v>1251</v>
      </c>
      <c r="B150" t="s">
        <v>1552</v>
      </c>
      <c r="C150" t="s">
        <v>1734</v>
      </c>
      <c r="D150" t="s">
        <v>1735</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35">
      <c r="A151" t="s">
        <v>1553</v>
      </c>
      <c r="B151" t="s">
        <v>1554</v>
      </c>
      <c r="C151" t="s">
        <v>1734</v>
      </c>
      <c r="D151" t="s">
        <v>1735</v>
      </c>
    </row>
    <row r="152" spans="1:64" x14ac:dyDescent="0.35">
      <c r="A152" t="s">
        <v>1555</v>
      </c>
      <c r="B152" t="s">
        <v>1556</v>
      </c>
      <c r="C152" t="s">
        <v>1734</v>
      </c>
      <c r="D152" t="s">
        <v>1735</v>
      </c>
    </row>
    <row r="153" spans="1:64" x14ac:dyDescent="0.35">
      <c r="A153" t="s">
        <v>1108</v>
      </c>
      <c r="B153" t="s">
        <v>1557</v>
      </c>
      <c r="C153" t="s">
        <v>1734</v>
      </c>
      <c r="D153" t="s">
        <v>1735</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35">
      <c r="A154" t="s">
        <v>1558</v>
      </c>
      <c r="B154" t="s">
        <v>1559</v>
      </c>
      <c r="C154" t="s">
        <v>1734</v>
      </c>
      <c r="D154" t="s">
        <v>1735</v>
      </c>
    </row>
    <row r="155" spans="1:64" x14ac:dyDescent="0.35">
      <c r="A155" t="s">
        <v>1560</v>
      </c>
      <c r="B155" t="s">
        <v>1561</v>
      </c>
      <c r="C155" t="s">
        <v>1734</v>
      </c>
      <c r="D155" t="s">
        <v>1735</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35">
      <c r="A156" t="s">
        <v>1070</v>
      </c>
      <c r="B156" t="s">
        <v>1562</v>
      </c>
      <c r="C156" t="s">
        <v>1734</v>
      </c>
      <c r="D156" t="s">
        <v>1735</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35">
      <c r="A157" t="s">
        <v>1144</v>
      </c>
      <c r="B157" t="s">
        <v>1563</v>
      </c>
      <c r="C157" t="s">
        <v>1734</v>
      </c>
      <c r="D157" t="s">
        <v>1735</v>
      </c>
    </row>
    <row r="158" spans="1:64" x14ac:dyDescent="0.35">
      <c r="A158" t="s">
        <v>1564</v>
      </c>
      <c r="B158" t="s">
        <v>1565</v>
      </c>
      <c r="C158" t="s">
        <v>1734</v>
      </c>
      <c r="D158" t="s">
        <v>1735</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35">
      <c r="A159" t="s">
        <v>1195</v>
      </c>
      <c r="B159" t="s">
        <v>1566</v>
      </c>
      <c r="C159" t="s">
        <v>1734</v>
      </c>
      <c r="D159" t="s">
        <v>1735</v>
      </c>
    </row>
    <row r="160" spans="1:64" x14ac:dyDescent="0.35">
      <c r="A160" t="s">
        <v>1567</v>
      </c>
      <c r="B160" t="s">
        <v>1568</v>
      </c>
      <c r="C160" t="s">
        <v>1734</v>
      </c>
      <c r="D160" t="s">
        <v>1735</v>
      </c>
    </row>
    <row r="161" spans="1:64" x14ac:dyDescent="0.35">
      <c r="A161" t="s">
        <v>1569</v>
      </c>
      <c r="B161" t="s">
        <v>1570</v>
      </c>
      <c r="C161" t="s">
        <v>1734</v>
      </c>
      <c r="D161" t="s">
        <v>1735</v>
      </c>
    </row>
    <row r="162" spans="1:64" x14ac:dyDescent="0.35">
      <c r="A162" t="s">
        <v>1264</v>
      </c>
      <c r="B162" t="s">
        <v>1571</v>
      </c>
      <c r="C162" t="s">
        <v>1734</v>
      </c>
      <c r="D162" t="s">
        <v>1735</v>
      </c>
    </row>
    <row r="163" spans="1:64" x14ac:dyDescent="0.35">
      <c r="A163" t="s">
        <v>1096</v>
      </c>
      <c r="B163" t="s">
        <v>1572</v>
      </c>
      <c r="C163" t="s">
        <v>1734</v>
      </c>
      <c r="D163" t="s">
        <v>1735</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35">
      <c r="A164" t="s">
        <v>1262</v>
      </c>
      <c r="B164" t="s">
        <v>1573</v>
      </c>
      <c r="C164" t="s">
        <v>1734</v>
      </c>
      <c r="D164" t="s">
        <v>1735</v>
      </c>
    </row>
    <row r="165" spans="1:64" x14ac:dyDescent="0.35">
      <c r="A165" t="s">
        <v>1164</v>
      </c>
      <c r="B165" t="s">
        <v>1574</v>
      </c>
      <c r="C165" t="s">
        <v>1734</v>
      </c>
      <c r="D165" t="s">
        <v>1735</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35">
      <c r="A166" t="s">
        <v>1575</v>
      </c>
      <c r="B166" t="s">
        <v>1576</v>
      </c>
      <c r="C166" t="s">
        <v>1734</v>
      </c>
      <c r="D166" t="s">
        <v>1735</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35">
      <c r="A167" t="s">
        <v>1263</v>
      </c>
      <c r="B167" t="s">
        <v>1577</v>
      </c>
      <c r="C167" t="s">
        <v>1734</v>
      </c>
      <c r="D167" t="s">
        <v>1735</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35">
      <c r="A168" t="s">
        <v>1156</v>
      </c>
      <c r="B168" t="s">
        <v>1578</v>
      </c>
      <c r="C168" t="s">
        <v>1734</v>
      </c>
      <c r="D168" t="s">
        <v>1735</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35">
      <c r="A169" t="s">
        <v>1579</v>
      </c>
      <c r="B169" t="s">
        <v>1580</v>
      </c>
      <c r="C169" t="s">
        <v>1734</v>
      </c>
      <c r="D169" t="s">
        <v>1735</v>
      </c>
    </row>
    <row r="170" spans="1:64" x14ac:dyDescent="0.35">
      <c r="A170" t="s">
        <v>596</v>
      </c>
      <c r="B170" t="s">
        <v>1581</v>
      </c>
      <c r="C170" t="s">
        <v>1734</v>
      </c>
      <c r="D170" t="s">
        <v>1735</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35">
      <c r="A171" t="s">
        <v>1097</v>
      </c>
      <c r="B171" t="s">
        <v>1582</v>
      </c>
      <c r="C171" t="s">
        <v>1734</v>
      </c>
      <c r="D171" t="s">
        <v>1735</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35">
      <c r="A172" t="s">
        <v>1071</v>
      </c>
      <c r="B172" t="s">
        <v>1583</v>
      </c>
      <c r="C172" t="s">
        <v>1734</v>
      </c>
      <c r="D172" t="s">
        <v>1735</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35">
      <c r="A173" t="s">
        <v>879</v>
      </c>
      <c r="B173" t="s">
        <v>1584</v>
      </c>
      <c r="C173" t="s">
        <v>1734</v>
      </c>
      <c r="D173" t="s">
        <v>1735</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35">
      <c r="A174" t="s">
        <v>1163</v>
      </c>
      <c r="B174" t="s">
        <v>1585</v>
      </c>
      <c r="C174" t="s">
        <v>1734</v>
      </c>
      <c r="D174" t="s">
        <v>1735</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35">
      <c r="A175" t="s">
        <v>1586</v>
      </c>
      <c r="B175" t="s">
        <v>1587</v>
      </c>
      <c r="C175" t="s">
        <v>1734</v>
      </c>
      <c r="D175" t="s">
        <v>1735</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35">
      <c r="A176" t="s">
        <v>598</v>
      </c>
      <c r="B176" t="s">
        <v>1588</v>
      </c>
      <c r="C176" t="s">
        <v>1734</v>
      </c>
      <c r="D176" t="s">
        <v>1735</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35">
      <c r="A177" t="s">
        <v>1218</v>
      </c>
      <c r="B177" t="s">
        <v>1589</v>
      </c>
      <c r="C177" t="s">
        <v>1734</v>
      </c>
      <c r="D177" t="s">
        <v>1735</v>
      </c>
    </row>
    <row r="178" spans="1:64" x14ac:dyDescent="0.35">
      <c r="A178" t="s">
        <v>1098</v>
      </c>
      <c r="B178" t="s">
        <v>1590</v>
      </c>
      <c r="C178" t="s">
        <v>1734</v>
      </c>
      <c r="D178" t="s">
        <v>1735</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35">
      <c r="A179" t="s">
        <v>1099</v>
      </c>
      <c r="B179" t="s">
        <v>1591</v>
      </c>
      <c r="C179" t="s">
        <v>1734</v>
      </c>
      <c r="D179" t="s">
        <v>1735</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35">
      <c r="A180" t="s">
        <v>1196</v>
      </c>
      <c r="B180" t="s">
        <v>1592</v>
      </c>
      <c r="C180" t="s">
        <v>1734</v>
      </c>
      <c r="D180" t="s">
        <v>1735</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35">
      <c r="A181" t="s">
        <v>1275</v>
      </c>
      <c r="B181" t="s">
        <v>1593</v>
      </c>
      <c r="C181" t="s">
        <v>1734</v>
      </c>
      <c r="D181" t="s">
        <v>1735</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35">
      <c r="A182" t="s">
        <v>1253</v>
      </c>
      <c r="B182" t="s">
        <v>1594</v>
      </c>
      <c r="C182" t="s">
        <v>1734</v>
      </c>
      <c r="D182" t="s">
        <v>1735</v>
      </c>
    </row>
    <row r="183" spans="1:64" x14ac:dyDescent="0.35">
      <c r="A183" t="s">
        <v>1145</v>
      </c>
      <c r="B183" t="s">
        <v>1595</v>
      </c>
      <c r="C183" t="s">
        <v>1734</v>
      </c>
      <c r="D183" t="s">
        <v>1735</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35">
      <c r="A184" t="s">
        <v>1596</v>
      </c>
      <c r="B184" t="s">
        <v>1597</v>
      </c>
      <c r="C184" t="s">
        <v>1734</v>
      </c>
      <c r="D184" t="s">
        <v>1735</v>
      </c>
    </row>
    <row r="185" spans="1:64" x14ac:dyDescent="0.35">
      <c r="A185" t="s">
        <v>1214</v>
      </c>
      <c r="B185" t="s">
        <v>1598</v>
      </c>
      <c r="C185" t="s">
        <v>1734</v>
      </c>
      <c r="D185" t="s">
        <v>1735</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35">
      <c r="A186" t="s">
        <v>1599</v>
      </c>
      <c r="B186" t="s">
        <v>1600</v>
      </c>
      <c r="C186" t="s">
        <v>1734</v>
      </c>
      <c r="D186" t="s">
        <v>1735</v>
      </c>
    </row>
    <row r="187" spans="1:64" x14ac:dyDescent="0.35">
      <c r="A187" t="s">
        <v>1123</v>
      </c>
      <c r="B187" t="s">
        <v>1601</v>
      </c>
      <c r="C187" t="s">
        <v>1734</v>
      </c>
      <c r="D187" t="s">
        <v>1735</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35">
      <c r="A188" t="s">
        <v>1602</v>
      </c>
      <c r="B188" t="s">
        <v>1603</v>
      </c>
      <c r="C188" t="s">
        <v>1734</v>
      </c>
      <c r="D188" t="s">
        <v>1735</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35">
      <c r="A189" t="s">
        <v>1146</v>
      </c>
      <c r="B189" t="s">
        <v>1604</v>
      </c>
      <c r="C189" t="s">
        <v>1734</v>
      </c>
      <c r="D189" t="s">
        <v>1735</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35">
      <c r="A190" t="s">
        <v>1197</v>
      </c>
      <c r="B190" t="s">
        <v>1605</v>
      </c>
      <c r="C190" t="s">
        <v>1734</v>
      </c>
      <c r="D190" t="s">
        <v>1735</v>
      </c>
    </row>
    <row r="191" spans="1:64" x14ac:dyDescent="0.35">
      <c r="A191" t="s">
        <v>1208</v>
      </c>
      <c r="B191" t="s">
        <v>1606</v>
      </c>
      <c r="C191" t="s">
        <v>1734</v>
      </c>
      <c r="D191" t="s">
        <v>1735</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35">
      <c r="A192" t="s">
        <v>1165</v>
      </c>
      <c r="B192" t="s">
        <v>1607</v>
      </c>
      <c r="C192" t="s">
        <v>1734</v>
      </c>
      <c r="D192" t="s">
        <v>1735</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35">
      <c r="A193" t="s">
        <v>1608</v>
      </c>
      <c r="B193" t="s">
        <v>1609</v>
      </c>
      <c r="C193" t="s">
        <v>1734</v>
      </c>
      <c r="D193" t="s">
        <v>1735</v>
      </c>
    </row>
    <row r="194" spans="1:64" x14ac:dyDescent="0.35">
      <c r="A194" t="s">
        <v>1219</v>
      </c>
      <c r="B194" t="s">
        <v>1610</v>
      </c>
      <c r="C194" t="s">
        <v>1734</v>
      </c>
      <c r="D194" t="s">
        <v>1735</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35">
      <c r="A195" t="s">
        <v>1238</v>
      </c>
      <c r="B195" t="s">
        <v>1611</v>
      </c>
      <c r="C195" t="s">
        <v>1734</v>
      </c>
      <c r="D195" t="s">
        <v>1735</v>
      </c>
    </row>
    <row r="196" spans="1:64" x14ac:dyDescent="0.35">
      <c r="A196" t="s">
        <v>1612</v>
      </c>
      <c r="B196" t="s">
        <v>1613</v>
      </c>
      <c r="C196" t="s">
        <v>1734</v>
      </c>
      <c r="D196" t="s">
        <v>1735</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35">
      <c r="A197" t="s">
        <v>1184</v>
      </c>
      <c r="B197" t="s">
        <v>1614</v>
      </c>
      <c r="C197" t="s">
        <v>1734</v>
      </c>
      <c r="D197" t="s">
        <v>1735</v>
      </c>
    </row>
    <row r="198" spans="1:64" x14ac:dyDescent="0.35">
      <c r="A198" t="s">
        <v>1615</v>
      </c>
      <c r="B198" t="s">
        <v>1616</v>
      </c>
      <c r="C198" t="s">
        <v>1734</v>
      </c>
      <c r="D198" t="s">
        <v>1735</v>
      </c>
    </row>
    <row r="199" spans="1:64" x14ac:dyDescent="0.35">
      <c r="A199" t="s">
        <v>1265</v>
      </c>
      <c r="B199" t="s">
        <v>1617</v>
      </c>
      <c r="C199" t="s">
        <v>1734</v>
      </c>
      <c r="D199" t="s">
        <v>1735</v>
      </c>
    </row>
    <row r="200" spans="1:64" x14ac:dyDescent="0.35">
      <c r="A200" t="s">
        <v>1207</v>
      </c>
      <c r="B200" t="s">
        <v>1618</v>
      </c>
      <c r="C200" t="s">
        <v>1734</v>
      </c>
      <c r="D200" t="s">
        <v>1735</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35">
      <c r="A201" t="s">
        <v>1619</v>
      </c>
      <c r="B201" t="s">
        <v>1620</v>
      </c>
      <c r="C201" t="s">
        <v>1734</v>
      </c>
      <c r="D201" t="s">
        <v>1735</v>
      </c>
    </row>
    <row r="202" spans="1:64" x14ac:dyDescent="0.35">
      <c r="A202" t="s">
        <v>1621</v>
      </c>
      <c r="B202" t="s">
        <v>1622</v>
      </c>
      <c r="C202" t="s">
        <v>1734</v>
      </c>
      <c r="D202" t="s">
        <v>1735</v>
      </c>
    </row>
    <row r="203" spans="1:64" x14ac:dyDescent="0.35">
      <c r="A203" t="s">
        <v>1623</v>
      </c>
      <c r="B203" t="s">
        <v>1624</v>
      </c>
      <c r="C203" t="s">
        <v>1734</v>
      </c>
      <c r="D203" t="s">
        <v>1735</v>
      </c>
    </row>
    <row r="204" spans="1:64" x14ac:dyDescent="0.35">
      <c r="A204" t="s">
        <v>1227</v>
      </c>
      <c r="B204" t="s">
        <v>1625</v>
      </c>
      <c r="C204" t="s">
        <v>1734</v>
      </c>
      <c r="D204" t="s">
        <v>1735</v>
      </c>
    </row>
    <row r="205" spans="1:64" x14ac:dyDescent="0.35">
      <c r="A205" t="s">
        <v>1124</v>
      </c>
      <c r="B205" t="s">
        <v>1626</v>
      </c>
      <c r="C205" t="s">
        <v>1734</v>
      </c>
      <c r="D205" t="s">
        <v>1735</v>
      </c>
    </row>
    <row r="206" spans="1:64" x14ac:dyDescent="0.35">
      <c r="A206" t="s">
        <v>1240</v>
      </c>
      <c r="B206" t="s">
        <v>1627</v>
      </c>
      <c r="C206" t="s">
        <v>1734</v>
      </c>
      <c r="D206" t="s">
        <v>1735</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35">
      <c r="A207" t="s">
        <v>1241</v>
      </c>
      <c r="B207" t="s">
        <v>1628</v>
      </c>
      <c r="C207" t="s">
        <v>1734</v>
      </c>
      <c r="D207" t="s">
        <v>1735</v>
      </c>
    </row>
    <row r="208" spans="1:64" x14ac:dyDescent="0.35">
      <c r="A208" t="s">
        <v>600</v>
      </c>
      <c r="B208" t="s">
        <v>1629</v>
      </c>
      <c r="C208" t="s">
        <v>1734</v>
      </c>
      <c r="D208" t="s">
        <v>1735</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35">
      <c r="A209" t="s">
        <v>1630</v>
      </c>
      <c r="B209" t="s">
        <v>1631</v>
      </c>
      <c r="C209" t="s">
        <v>1734</v>
      </c>
      <c r="D209" t="s">
        <v>1735</v>
      </c>
    </row>
    <row r="210" spans="1:64" x14ac:dyDescent="0.35">
      <c r="A210" t="s">
        <v>1125</v>
      </c>
      <c r="B210" t="s">
        <v>1632</v>
      </c>
      <c r="C210" t="s">
        <v>1734</v>
      </c>
      <c r="D210" t="s">
        <v>1735</v>
      </c>
    </row>
    <row r="211" spans="1:64" x14ac:dyDescent="0.35">
      <c r="A211" t="s">
        <v>1109</v>
      </c>
      <c r="B211" t="s">
        <v>1633</v>
      </c>
      <c r="C211" t="s">
        <v>1734</v>
      </c>
      <c r="D211" t="s">
        <v>1735</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35">
      <c r="A212" t="s">
        <v>1100</v>
      </c>
      <c r="B212" t="s">
        <v>1634</v>
      </c>
      <c r="C212" t="s">
        <v>1734</v>
      </c>
      <c r="D212" t="s">
        <v>1735</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35">
      <c r="A213" t="s">
        <v>1166</v>
      </c>
      <c r="B213" t="s">
        <v>1635</v>
      </c>
      <c r="C213" t="s">
        <v>1734</v>
      </c>
      <c r="D213" t="s">
        <v>1735</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35">
      <c r="A214" t="s">
        <v>1220</v>
      </c>
      <c r="B214" t="s">
        <v>1636</v>
      </c>
      <c r="C214" t="s">
        <v>1734</v>
      </c>
      <c r="D214" t="s">
        <v>1735</v>
      </c>
    </row>
    <row r="215" spans="1:64" x14ac:dyDescent="0.35">
      <c r="A215" t="s">
        <v>1101</v>
      </c>
      <c r="B215" t="s">
        <v>1637</v>
      </c>
      <c r="C215" t="s">
        <v>1734</v>
      </c>
      <c r="D215" t="s">
        <v>1735</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35">
      <c r="A216" t="s">
        <v>1192</v>
      </c>
      <c r="B216" t="s">
        <v>1638</v>
      </c>
      <c r="C216" t="s">
        <v>1734</v>
      </c>
      <c r="D216" t="s">
        <v>1735</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35">
      <c r="A217" t="s">
        <v>1639</v>
      </c>
      <c r="B217" t="s">
        <v>1640</v>
      </c>
      <c r="C217" t="s">
        <v>1734</v>
      </c>
      <c r="D217" t="s">
        <v>1735</v>
      </c>
    </row>
    <row r="218" spans="1:64" x14ac:dyDescent="0.35">
      <c r="A218" t="s">
        <v>1075</v>
      </c>
      <c r="B218" t="s">
        <v>1641</v>
      </c>
      <c r="C218" t="s">
        <v>1734</v>
      </c>
      <c r="D218" t="s">
        <v>1735</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35">
      <c r="A219" t="s">
        <v>1266</v>
      </c>
      <c r="B219" t="s">
        <v>1642</v>
      </c>
      <c r="C219" t="s">
        <v>1734</v>
      </c>
      <c r="D219" t="s">
        <v>1735</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35">
      <c r="A220" t="s">
        <v>1643</v>
      </c>
      <c r="B220" t="s">
        <v>1644</v>
      </c>
      <c r="C220" t="s">
        <v>1734</v>
      </c>
      <c r="D220" t="s">
        <v>1735</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35">
      <c r="A221" t="s">
        <v>1076</v>
      </c>
      <c r="B221" t="s">
        <v>1645</v>
      </c>
      <c r="C221" t="s">
        <v>1734</v>
      </c>
      <c r="D221" t="s">
        <v>1735</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35">
      <c r="A222" t="s">
        <v>1646</v>
      </c>
      <c r="B222" t="s">
        <v>1647</v>
      </c>
      <c r="C222" t="s">
        <v>1734</v>
      </c>
      <c r="D222" t="s">
        <v>1735</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35">
      <c r="A223" t="s">
        <v>1648</v>
      </c>
      <c r="B223" t="s">
        <v>1649</v>
      </c>
      <c r="C223" t="s">
        <v>1734</v>
      </c>
      <c r="D223" t="s">
        <v>1735</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35">
      <c r="A224" t="s">
        <v>1084</v>
      </c>
      <c r="B224" t="s">
        <v>1650</v>
      </c>
      <c r="C224" t="s">
        <v>1734</v>
      </c>
      <c r="D224" t="s">
        <v>1735</v>
      </c>
    </row>
    <row r="225" spans="1:64" x14ac:dyDescent="0.35">
      <c r="A225" t="s">
        <v>1209</v>
      </c>
      <c r="B225" t="s">
        <v>1651</v>
      </c>
      <c r="C225" t="s">
        <v>1734</v>
      </c>
      <c r="D225" t="s">
        <v>1735</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35">
      <c r="A226" t="s">
        <v>1652</v>
      </c>
      <c r="B226" t="s">
        <v>1653</v>
      </c>
      <c r="C226" t="s">
        <v>1734</v>
      </c>
      <c r="D226" t="s">
        <v>1735</v>
      </c>
    </row>
    <row r="227" spans="1:64" x14ac:dyDescent="0.35">
      <c r="A227" t="s">
        <v>1267</v>
      </c>
      <c r="B227" t="s">
        <v>1654</v>
      </c>
      <c r="C227" t="s">
        <v>1734</v>
      </c>
      <c r="D227" t="s">
        <v>1735</v>
      </c>
    </row>
    <row r="228" spans="1:64" x14ac:dyDescent="0.35">
      <c r="A228" t="s">
        <v>1254</v>
      </c>
      <c r="B228" t="s">
        <v>1655</v>
      </c>
      <c r="C228" t="s">
        <v>1734</v>
      </c>
      <c r="D228" t="s">
        <v>1735</v>
      </c>
    </row>
    <row r="229" spans="1:64" x14ac:dyDescent="0.35">
      <c r="A229" t="s">
        <v>603</v>
      </c>
      <c r="B229" t="s">
        <v>1656</v>
      </c>
      <c r="C229" t="s">
        <v>1734</v>
      </c>
      <c r="D229" t="s">
        <v>1735</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35">
      <c r="A230" t="s">
        <v>1657</v>
      </c>
      <c r="B230" t="s">
        <v>1658</v>
      </c>
      <c r="C230" t="s">
        <v>1734</v>
      </c>
      <c r="D230" t="s">
        <v>1735</v>
      </c>
    </row>
    <row r="231" spans="1:64" x14ac:dyDescent="0.35">
      <c r="A231" t="s">
        <v>1074</v>
      </c>
      <c r="B231" t="s">
        <v>1659</v>
      </c>
      <c r="C231" t="s">
        <v>1734</v>
      </c>
      <c r="D231" t="s">
        <v>1735</v>
      </c>
    </row>
    <row r="232" spans="1:64" x14ac:dyDescent="0.35">
      <c r="A232" t="s">
        <v>1127</v>
      </c>
      <c r="B232" t="s">
        <v>1660</v>
      </c>
      <c r="C232" t="s">
        <v>1734</v>
      </c>
      <c r="D232" t="s">
        <v>1735</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35">
      <c r="A233" t="s">
        <v>1661</v>
      </c>
      <c r="B233" t="s">
        <v>1662</v>
      </c>
      <c r="C233" t="s">
        <v>1734</v>
      </c>
      <c r="D233" t="s">
        <v>1735</v>
      </c>
    </row>
    <row r="234" spans="1:64" x14ac:dyDescent="0.35">
      <c r="A234" t="s">
        <v>1080</v>
      </c>
      <c r="B234" t="s">
        <v>1663</v>
      </c>
      <c r="C234" t="s">
        <v>1734</v>
      </c>
      <c r="D234" t="s">
        <v>1735</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35">
      <c r="A235" t="s">
        <v>1664</v>
      </c>
      <c r="B235" t="s">
        <v>1665</v>
      </c>
      <c r="C235" t="s">
        <v>1734</v>
      </c>
      <c r="D235" t="s">
        <v>1735</v>
      </c>
    </row>
    <row r="236" spans="1:64" x14ac:dyDescent="0.35">
      <c r="A236" t="s">
        <v>1666</v>
      </c>
      <c r="B236" t="s">
        <v>1667</v>
      </c>
      <c r="C236" t="s">
        <v>1734</v>
      </c>
      <c r="D236" t="s">
        <v>1735</v>
      </c>
    </row>
    <row r="237" spans="1:64" x14ac:dyDescent="0.35">
      <c r="A237" t="s">
        <v>1102</v>
      </c>
      <c r="B237" t="s">
        <v>1668</v>
      </c>
      <c r="C237" t="s">
        <v>1734</v>
      </c>
      <c r="D237" t="s">
        <v>1735</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35">
      <c r="A238" t="s">
        <v>1167</v>
      </c>
      <c r="B238" t="s">
        <v>1669</v>
      </c>
      <c r="C238" t="s">
        <v>1734</v>
      </c>
      <c r="D238" t="s">
        <v>1735</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35">
      <c r="A239" t="s">
        <v>1135</v>
      </c>
      <c r="B239" t="s">
        <v>1670</v>
      </c>
      <c r="C239" t="s">
        <v>1734</v>
      </c>
      <c r="D239" t="s">
        <v>1735</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35">
      <c r="A240" t="s">
        <v>1136</v>
      </c>
      <c r="B240" t="s">
        <v>1671</v>
      </c>
      <c r="C240" t="s">
        <v>1734</v>
      </c>
      <c r="D240" t="s">
        <v>1735</v>
      </c>
    </row>
    <row r="241" spans="1:64" x14ac:dyDescent="0.35">
      <c r="A241" t="s">
        <v>1672</v>
      </c>
      <c r="B241" t="s">
        <v>1673</v>
      </c>
      <c r="C241" t="s">
        <v>1734</v>
      </c>
      <c r="D241" t="s">
        <v>1735</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35">
      <c r="A242" t="s">
        <v>1168</v>
      </c>
      <c r="B242" t="s">
        <v>1674</v>
      </c>
      <c r="C242" t="s">
        <v>1734</v>
      </c>
      <c r="D242" t="s">
        <v>1735</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35">
      <c r="A243" t="s">
        <v>1675</v>
      </c>
      <c r="B243" t="s">
        <v>1676</v>
      </c>
      <c r="C243" t="s">
        <v>1734</v>
      </c>
      <c r="D243" t="s">
        <v>1735</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35">
      <c r="A244" t="s">
        <v>1229</v>
      </c>
      <c r="B244" t="s">
        <v>1677</v>
      </c>
      <c r="C244" t="s">
        <v>1734</v>
      </c>
      <c r="D244" t="s">
        <v>1735</v>
      </c>
    </row>
    <row r="245" spans="1:64" x14ac:dyDescent="0.35">
      <c r="A245" t="s">
        <v>1678</v>
      </c>
      <c r="B245" t="s">
        <v>1679</v>
      </c>
      <c r="C245" t="s">
        <v>1734</v>
      </c>
      <c r="D245" t="s">
        <v>1735</v>
      </c>
    </row>
    <row r="246" spans="1:64" x14ac:dyDescent="0.35">
      <c r="A246" t="s">
        <v>1680</v>
      </c>
      <c r="B246" t="s">
        <v>1681</v>
      </c>
      <c r="C246" t="s">
        <v>1734</v>
      </c>
      <c r="D246" t="s">
        <v>1735</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35">
      <c r="A247" t="s">
        <v>1187</v>
      </c>
      <c r="B247" t="s">
        <v>1682</v>
      </c>
      <c r="C247" t="s">
        <v>1734</v>
      </c>
      <c r="D247" t="s">
        <v>1735</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35">
      <c r="A248" t="s">
        <v>1110</v>
      </c>
      <c r="B248" t="s">
        <v>1683</v>
      </c>
      <c r="C248" t="s">
        <v>1734</v>
      </c>
      <c r="D248" t="s">
        <v>1735</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35">
      <c r="A249" t="s">
        <v>1128</v>
      </c>
      <c r="B249" t="s">
        <v>1684</v>
      </c>
      <c r="C249" t="s">
        <v>1734</v>
      </c>
      <c r="D249" t="s">
        <v>1735</v>
      </c>
    </row>
    <row r="250" spans="1:64" x14ac:dyDescent="0.35">
      <c r="A250" t="s">
        <v>1685</v>
      </c>
      <c r="B250" t="s">
        <v>1686</v>
      </c>
      <c r="C250" t="s">
        <v>1734</v>
      </c>
      <c r="D250" t="s">
        <v>1735</v>
      </c>
    </row>
    <row r="251" spans="1:64" x14ac:dyDescent="0.35">
      <c r="A251" t="s">
        <v>1687</v>
      </c>
      <c r="B251" t="s">
        <v>1688</v>
      </c>
      <c r="C251" t="s">
        <v>1734</v>
      </c>
      <c r="D251" t="s">
        <v>1735</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35">
      <c r="A252" t="s">
        <v>604</v>
      </c>
      <c r="B252" t="s">
        <v>1689</v>
      </c>
      <c r="C252" t="s">
        <v>1734</v>
      </c>
      <c r="D252" t="s">
        <v>1735</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35">
      <c r="A253" t="s">
        <v>1243</v>
      </c>
      <c r="B253" t="s">
        <v>1690</v>
      </c>
      <c r="C253" t="s">
        <v>1734</v>
      </c>
      <c r="D253" t="s">
        <v>1735</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35">
      <c r="A254" t="s">
        <v>1691</v>
      </c>
      <c r="B254" t="s">
        <v>1692</v>
      </c>
      <c r="C254" t="s">
        <v>1734</v>
      </c>
      <c r="D254" t="s">
        <v>1735</v>
      </c>
    </row>
    <row r="255" spans="1:64" x14ac:dyDescent="0.35">
      <c r="A255" t="s">
        <v>1210</v>
      </c>
      <c r="B255" t="s">
        <v>1693</v>
      </c>
      <c r="C255" t="s">
        <v>1734</v>
      </c>
      <c r="D255" t="s">
        <v>1735</v>
      </c>
    </row>
    <row r="256" spans="1:64" x14ac:dyDescent="0.35">
      <c r="A256" t="s">
        <v>1694</v>
      </c>
      <c r="B256" t="s">
        <v>1695</v>
      </c>
      <c r="C256" t="s">
        <v>1734</v>
      </c>
      <c r="D256" t="s">
        <v>1735</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35">
      <c r="A257" t="s">
        <v>1137</v>
      </c>
      <c r="B257" t="s">
        <v>1696</v>
      </c>
      <c r="C257" t="s">
        <v>1734</v>
      </c>
      <c r="D257" t="s">
        <v>1735</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35">
      <c r="A258" t="s">
        <v>1697</v>
      </c>
      <c r="B258" t="s">
        <v>1698</v>
      </c>
      <c r="C258" t="s">
        <v>1734</v>
      </c>
      <c r="D258" t="s">
        <v>1735</v>
      </c>
    </row>
    <row r="259" spans="1:65" x14ac:dyDescent="0.35">
      <c r="A259" t="s">
        <v>1699</v>
      </c>
      <c r="B259" t="s">
        <v>1700</v>
      </c>
      <c r="C259" t="s">
        <v>1734</v>
      </c>
      <c r="D259" t="s">
        <v>1735</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35">
      <c r="A260" t="s">
        <v>1701</v>
      </c>
      <c r="B260" t="s">
        <v>1702</v>
      </c>
      <c r="C260" t="s">
        <v>1734</v>
      </c>
      <c r="D260" t="s">
        <v>1735</v>
      </c>
    </row>
    <row r="261" spans="1:65" x14ac:dyDescent="0.35">
      <c r="A261" t="s">
        <v>1703</v>
      </c>
      <c r="B261" t="s">
        <v>1704</v>
      </c>
      <c r="C261" t="s">
        <v>1734</v>
      </c>
      <c r="D261" t="s">
        <v>1735</v>
      </c>
    </row>
    <row r="262" spans="1:65" x14ac:dyDescent="0.35">
      <c r="A262" t="s">
        <v>1705</v>
      </c>
      <c r="B262" t="s">
        <v>1706</v>
      </c>
      <c r="C262" t="s">
        <v>1734</v>
      </c>
      <c r="D262" t="s">
        <v>1735</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35">
      <c r="A263" t="s">
        <v>1221</v>
      </c>
      <c r="B263" t="s">
        <v>1707</v>
      </c>
      <c r="C263" t="s">
        <v>1734</v>
      </c>
      <c r="D263" t="s">
        <v>1735</v>
      </c>
    </row>
    <row r="264" spans="1:65" x14ac:dyDescent="0.35">
      <c r="A264" t="s">
        <v>1017</v>
      </c>
      <c r="B264" t="s">
        <v>1708</v>
      </c>
      <c r="C264" t="s">
        <v>1734</v>
      </c>
      <c r="D264" t="s">
        <v>1735</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35">
      <c r="A265" t="s">
        <v>1228</v>
      </c>
      <c r="B265" t="s">
        <v>1709</v>
      </c>
      <c r="C265" t="s">
        <v>1734</v>
      </c>
      <c r="D265" t="s">
        <v>1735</v>
      </c>
    </row>
    <row r="266" spans="1:65" x14ac:dyDescent="0.35">
      <c r="A266" t="s">
        <v>1710</v>
      </c>
      <c r="B266" t="s">
        <v>1711</v>
      </c>
      <c r="C266" t="s">
        <v>1734</v>
      </c>
      <c r="D266" t="s">
        <v>1735</v>
      </c>
    </row>
    <row r="267" spans="1:65" x14ac:dyDescent="0.35">
      <c r="A267" t="s">
        <v>1712</v>
      </c>
      <c r="B267" t="s">
        <v>1713</v>
      </c>
      <c r="C267" t="s">
        <v>1734</v>
      </c>
      <c r="D267" t="s">
        <v>1735</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35">
      <c r="A268" t="s">
        <v>602</v>
      </c>
      <c r="B268" t="s">
        <v>1714</v>
      </c>
      <c r="C268" t="s">
        <v>1734</v>
      </c>
      <c r="D268" t="s">
        <v>1735</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35">
      <c r="A269" t="s">
        <v>606</v>
      </c>
      <c r="B269" t="s">
        <v>1715</v>
      </c>
      <c r="C269" t="s">
        <v>1734</v>
      </c>
      <c r="D269" t="s">
        <v>1735</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35">
      <c r="A270" t="s">
        <v>607</v>
      </c>
      <c r="B270" t="s">
        <v>1716</v>
      </c>
      <c r="C270" t="s">
        <v>1734</v>
      </c>
      <c r="D270" t="s">
        <v>1735</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35"/>
    <row r="272" spans="1:65" s="1" customFormat="1" x14ac:dyDescent="0.35">
      <c r="BB272" s="1" t="s">
        <v>1717</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x14ac:dyDescent="0.35">
      <c r="BM273" s="51" t="s">
        <v>1736</v>
      </c>
    </row>
    <row r="274" spans="8:65" s="1" customFormat="1" x14ac:dyDescent="0.35">
      <c r="I274" s="1" t="s">
        <v>1719</v>
      </c>
    </row>
    <row r="275" spans="8:65" s="1" customFormat="1" x14ac:dyDescent="0.35">
      <c r="H275">
        <v>2020</v>
      </c>
      <c r="I275" s="156">
        <f>BL77*$BM$272</f>
        <v>0.86196653346653362</v>
      </c>
    </row>
    <row r="276" spans="8:65" s="1" customFormat="1" x14ac:dyDescent="0.35">
      <c r="H276">
        <v>2021</v>
      </c>
      <c r="I276" s="156">
        <f>I275*$BM$272</f>
        <v>0.82554033868479204</v>
      </c>
    </row>
    <row r="277" spans="8:65" s="1" customFormat="1" x14ac:dyDescent="0.35">
      <c r="H277">
        <v>2022</v>
      </c>
      <c r="I277" s="156">
        <f t="shared" ref="I277:I295" si="1">I276*$BM$272</f>
        <v>0.79065349330324253</v>
      </c>
    </row>
    <row r="278" spans="8:65" s="1" customFormat="1" x14ac:dyDescent="0.35">
      <c r="H278">
        <v>2023</v>
      </c>
      <c r="I278" s="156">
        <f t="shared" si="1"/>
        <v>0.75724094532866792</v>
      </c>
    </row>
    <row r="279" spans="8:65" s="1" customFormat="1" x14ac:dyDescent="0.35">
      <c r="H279">
        <v>2024</v>
      </c>
      <c r="I279" s="156">
        <f t="shared" si="1"/>
        <v>0.72524039182652533</v>
      </c>
    </row>
    <row r="280" spans="8:65" s="1" customFormat="1" x14ac:dyDescent="0.35">
      <c r="H280">
        <v>2025</v>
      </c>
      <c r="I280" s="156">
        <f t="shared" si="1"/>
        <v>0.69459216274735625</v>
      </c>
    </row>
    <row r="281" spans="8:65" s="1" customFormat="1" x14ac:dyDescent="0.35">
      <c r="H281">
        <v>2026</v>
      </c>
      <c r="I281" s="156">
        <f t="shared" si="1"/>
        <v>0.66523910966262334</v>
      </c>
    </row>
    <row r="282" spans="8:65" s="1" customFormat="1" x14ac:dyDescent="0.35">
      <c r="H282">
        <v>2027</v>
      </c>
      <c r="I282" s="156">
        <f t="shared" si="1"/>
        <v>0.63712649920250519</v>
      </c>
    </row>
    <row r="283" spans="8:65" s="1" customFormat="1" x14ac:dyDescent="0.35">
      <c r="H283">
        <v>2028</v>
      </c>
      <c r="I283" s="156">
        <f t="shared" si="1"/>
        <v>0.61020191099694621</v>
      </c>
    </row>
    <row r="284" spans="8:65" s="1" customFormat="1" x14ac:dyDescent="0.35">
      <c r="H284">
        <v>2029</v>
      </c>
      <c r="I284" s="156">
        <f t="shared" si="1"/>
        <v>0.58441513992965777</v>
      </c>
    </row>
    <row r="285" spans="8:65" s="1" customFormat="1" x14ac:dyDescent="0.35">
      <c r="H285">
        <v>2030</v>
      </c>
      <c r="I285" s="156">
        <f t="shared" si="1"/>
        <v>0.55971810252280696</v>
      </c>
    </row>
    <row r="286" spans="8:65" s="1" customFormat="1" x14ac:dyDescent="0.35">
      <c r="H286">
        <v>2031</v>
      </c>
      <c r="I286" s="156">
        <f t="shared" si="1"/>
        <v>0.53606474727783304</v>
      </c>
    </row>
    <row r="287" spans="8:65" s="1" customFormat="1" x14ac:dyDescent="0.35">
      <c r="H287">
        <v>2032</v>
      </c>
      <c r="I287" s="156">
        <f t="shared" si="1"/>
        <v>0.51341096880520798</v>
      </c>
    </row>
    <row r="288" spans="8:65" s="1" customFormat="1" x14ac:dyDescent="0.35">
      <c r="H288">
        <v>2033</v>
      </c>
      <c r="I288" s="156">
        <f t="shared" si="1"/>
        <v>0.49171452558302192</v>
      </c>
    </row>
    <row r="289" spans="3:9" s="1" customFormat="1" x14ac:dyDescent="0.35">
      <c r="C289" s="49"/>
      <c r="D289" s="49"/>
      <c r="E289" s="49"/>
      <c r="H289">
        <v>2034</v>
      </c>
      <c r="I289" s="156">
        <f t="shared" si="1"/>
        <v>0.47093496119104283</v>
      </c>
    </row>
    <row r="290" spans="3:9" s="1" customFormat="1" x14ac:dyDescent="0.35">
      <c r="C290" s="49"/>
      <c r="D290" s="49"/>
      <c r="E290" s="49"/>
      <c r="H290">
        <v>2035</v>
      </c>
      <c r="I290" s="156">
        <f t="shared" si="1"/>
        <v>0.45103352887337744</v>
      </c>
    </row>
    <row r="291" spans="3:9" s="1" customFormat="1" x14ac:dyDescent="0.35">
      <c r="C291" s="49"/>
      <c r="D291" s="49"/>
      <c r="E291" s="49"/>
      <c r="H291">
        <v>2036</v>
      </c>
      <c r="I291" s="156">
        <f t="shared" si="1"/>
        <v>0.43197311928906984</v>
      </c>
    </row>
    <row r="292" spans="3:9" s="1" customFormat="1" x14ac:dyDescent="0.35">
      <c r="H292">
        <v>2037</v>
      </c>
      <c r="I292" s="156">
        <f t="shared" si="1"/>
        <v>0.41371819131591658</v>
      </c>
    </row>
    <row r="293" spans="3:9" s="1" customFormat="1" x14ac:dyDescent="0.35">
      <c r="H293">
        <v>2038</v>
      </c>
      <c r="I293" s="156">
        <f t="shared" si="1"/>
        <v>0.39623470577847197</v>
      </c>
    </row>
    <row r="294" spans="3:9" s="1" customFormat="1" x14ac:dyDescent="0.35">
      <c r="H294">
        <v>2039</v>
      </c>
      <c r="I294" s="156">
        <f t="shared" si="1"/>
        <v>0.37949006197666818</v>
      </c>
    </row>
    <row r="295" spans="3:9" s="1" customFormat="1" x14ac:dyDescent="0.35">
      <c r="H295">
        <v>2040</v>
      </c>
      <c r="I295" s="156">
        <f t="shared" si="1"/>
        <v>0.3634530368966985</v>
      </c>
    </row>
    <row r="296" spans="3:9" s="1" customFormat="1" x14ac:dyDescent="0.35"/>
  </sheetData>
  <pageMargins left="0.7" right="0.7" top="0.75" bottom="0.75" header="0.3" footer="0.3"/>
  <headerFooter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4.5" x14ac:dyDescent="0.35"/>
  <cols>
    <col min="1" max="1" width="44.1796875" bestFit="1" customWidth="1"/>
    <col min="2" max="2" width="25.54296875" bestFit="1" customWidth="1"/>
    <col min="3" max="3" width="60.453125" bestFit="1" customWidth="1"/>
    <col min="4" max="4" width="13.453125" bestFit="1" customWidth="1"/>
    <col min="5" max="8" width="5" bestFit="1" customWidth="1"/>
    <col min="9" max="9" width="25.81640625" bestFit="1" customWidth="1"/>
    <col min="10" max="12" width="5" bestFit="1" customWidth="1"/>
    <col min="13" max="13" width="16.54296875" customWidth="1"/>
    <col min="14" max="34" width="5" bestFit="1" customWidth="1"/>
    <col min="35" max="55" width="11.453125" bestFit="1" customWidth="1"/>
    <col min="56" max="56" width="11.453125" customWidth="1"/>
    <col min="57" max="64" width="11.453125" bestFit="1" customWidth="1"/>
    <col min="65" max="65" width="5.8164062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1737</v>
      </c>
      <c r="D5" t="s">
        <v>1738</v>
      </c>
    </row>
    <row r="6" spans="1:65" x14ac:dyDescent="0.35">
      <c r="A6" t="s">
        <v>1354</v>
      </c>
      <c r="B6" t="s">
        <v>1355</v>
      </c>
      <c r="C6" t="s">
        <v>1737</v>
      </c>
      <c r="D6" t="s">
        <v>1738</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35">
      <c r="A7" t="s">
        <v>1139</v>
      </c>
      <c r="B7" t="s">
        <v>1356</v>
      </c>
      <c r="C7" t="s">
        <v>1737</v>
      </c>
      <c r="D7" t="s">
        <v>1738</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35">
      <c r="A8" t="s">
        <v>1357</v>
      </c>
      <c r="B8" t="s">
        <v>1358</v>
      </c>
      <c r="C8" t="s">
        <v>1737</v>
      </c>
      <c r="D8" t="s">
        <v>1738</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35">
      <c r="A9" t="s">
        <v>1078</v>
      </c>
      <c r="B9" t="s">
        <v>1359</v>
      </c>
      <c r="C9" t="s">
        <v>1737</v>
      </c>
      <c r="D9" t="s">
        <v>1738</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35">
      <c r="A10" t="s">
        <v>1257</v>
      </c>
      <c r="B10" t="s">
        <v>1360</v>
      </c>
      <c r="C10" t="s">
        <v>1737</v>
      </c>
      <c r="D10" t="s">
        <v>1738</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35">
      <c r="A11" t="s">
        <v>1361</v>
      </c>
      <c r="B11" t="s">
        <v>1362</v>
      </c>
      <c r="C11" t="s">
        <v>1737</v>
      </c>
      <c r="D11" t="s">
        <v>1738</v>
      </c>
    </row>
    <row r="12" spans="1:65" x14ac:dyDescent="0.35">
      <c r="A12" t="s">
        <v>1363</v>
      </c>
      <c r="B12" t="s">
        <v>1364</v>
      </c>
      <c r="C12" t="s">
        <v>1737</v>
      </c>
      <c r="D12" t="s">
        <v>1738</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35">
      <c r="A13" t="s">
        <v>1129</v>
      </c>
      <c r="B13" t="s">
        <v>1365</v>
      </c>
      <c r="C13" t="s">
        <v>1737</v>
      </c>
      <c r="D13" t="s">
        <v>1738</v>
      </c>
    </row>
    <row r="14" spans="1:65" x14ac:dyDescent="0.35">
      <c r="A14" t="s">
        <v>1199</v>
      </c>
      <c r="B14" t="s">
        <v>1366</v>
      </c>
      <c r="C14" t="s">
        <v>1737</v>
      </c>
      <c r="D14" t="s">
        <v>1738</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35">
      <c r="A15" t="s">
        <v>1113</v>
      </c>
      <c r="B15" t="s">
        <v>1367</v>
      </c>
      <c r="C15" t="s">
        <v>1737</v>
      </c>
      <c r="D15" t="s">
        <v>1738</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35">
      <c r="A16" t="s">
        <v>1368</v>
      </c>
      <c r="B16" t="s">
        <v>1369</v>
      </c>
      <c r="C16" t="s">
        <v>1737</v>
      </c>
      <c r="D16" t="s">
        <v>1738</v>
      </c>
    </row>
    <row r="17" spans="1:64" x14ac:dyDescent="0.35">
      <c r="A17" t="s">
        <v>1172</v>
      </c>
      <c r="B17" t="s">
        <v>1370</v>
      </c>
      <c r="C17" t="s">
        <v>1737</v>
      </c>
      <c r="D17" t="s">
        <v>1738</v>
      </c>
    </row>
    <row r="18" spans="1:64" x14ac:dyDescent="0.35">
      <c r="A18" t="s">
        <v>1213</v>
      </c>
      <c r="B18" t="s">
        <v>1371</v>
      </c>
      <c r="C18" t="s">
        <v>1737</v>
      </c>
      <c r="D18" t="s">
        <v>1738</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35">
      <c r="A19" t="s">
        <v>1270</v>
      </c>
      <c r="B19" t="s">
        <v>1372</v>
      </c>
      <c r="C19" t="s">
        <v>1737</v>
      </c>
      <c r="D19" t="s">
        <v>1738</v>
      </c>
    </row>
    <row r="20" spans="1:64" x14ac:dyDescent="0.35">
      <c r="A20" t="s">
        <v>1114</v>
      </c>
      <c r="B20" t="s">
        <v>1373</v>
      </c>
      <c r="C20" t="s">
        <v>1737</v>
      </c>
      <c r="D20" t="s">
        <v>1738</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35">
      <c r="A21" t="s">
        <v>582</v>
      </c>
      <c r="B21" t="s">
        <v>1374</v>
      </c>
      <c r="C21" t="s">
        <v>1737</v>
      </c>
      <c r="D21" t="s">
        <v>1738</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35">
      <c r="A22" t="s">
        <v>1271</v>
      </c>
      <c r="B22" t="s">
        <v>1375</v>
      </c>
      <c r="C22" t="s">
        <v>1737</v>
      </c>
      <c r="D22" t="s">
        <v>1738</v>
      </c>
    </row>
    <row r="23" spans="1:64" x14ac:dyDescent="0.35">
      <c r="A23" t="s">
        <v>1088</v>
      </c>
      <c r="B23" t="s">
        <v>1376</v>
      </c>
      <c r="C23" t="s">
        <v>1737</v>
      </c>
      <c r="D23" t="s">
        <v>1738</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35">
      <c r="A24" t="s">
        <v>1089</v>
      </c>
      <c r="B24" t="s">
        <v>1377</v>
      </c>
      <c r="C24" t="s">
        <v>1737</v>
      </c>
      <c r="D24" t="s">
        <v>1738</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35">
      <c r="A25" t="s">
        <v>1140</v>
      </c>
      <c r="B25" t="s">
        <v>1378</v>
      </c>
      <c r="C25" t="s">
        <v>1737</v>
      </c>
      <c r="D25" t="s">
        <v>1738</v>
      </c>
    </row>
    <row r="26" spans="1:64" x14ac:dyDescent="0.35">
      <c r="A26" t="s">
        <v>1235</v>
      </c>
      <c r="B26" t="s">
        <v>1379</v>
      </c>
      <c r="C26" t="s">
        <v>1737</v>
      </c>
      <c r="D26" t="s">
        <v>1738</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35">
      <c r="A27" t="s">
        <v>1115</v>
      </c>
      <c r="B27" t="s">
        <v>1380</v>
      </c>
      <c r="C27" t="s">
        <v>1737</v>
      </c>
      <c r="D27" t="s">
        <v>1738</v>
      </c>
    </row>
    <row r="28" spans="1:64" x14ac:dyDescent="0.35">
      <c r="A28" t="s">
        <v>1381</v>
      </c>
      <c r="B28" t="s">
        <v>1382</v>
      </c>
      <c r="C28" t="s">
        <v>1737</v>
      </c>
      <c r="D28" t="s">
        <v>1738</v>
      </c>
    </row>
    <row r="29" spans="1:64" x14ac:dyDescent="0.35">
      <c r="A29" t="s">
        <v>1258</v>
      </c>
      <c r="B29" t="s">
        <v>1383</v>
      </c>
      <c r="C29" t="s">
        <v>1737</v>
      </c>
      <c r="D29" t="s">
        <v>1738</v>
      </c>
    </row>
    <row r="30" spans="1:64" x14ac:dyDescent="0.35">
      <c r="A30" t="s">
        <v>1234</v>
      </c>
      <c r="B30" t="s">
        <v>1384</v>
      </c>
      <c r="C30" t="s">
        <v>1737</v>
      </c>
      <c r="D30" t="s">
        <v>1738</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35">
      <c r="A31" t="s">
        <v>1190</v>
      </c>
      <c r="B31" t="s">
        <v>1385</v>
      </c>
      <c r="C31" t="s">
        <v>1737</v>
      </c>
      <c r="D31" t="s">
        <v>1738</v>
      </c>
    </row>
    <row r="32" spans="1:64" x14ac:dyDescent="0.35">
      <c r="A32" t="s">
        <v>1386</v>
      </c>
      <c r="B32" t="s">
        <v>1387</v>
      </c>
      <c r="C32" t="s">
        <v>1737</v>
      </c>
      <c r="D32" t="s">
        <v>1738</v>
      </c>
    </row>
    <row r="33" spans="1:64" x14ac:dyDescent="0.35">
      <c r="A33" t="s">
        <v>1388</v>
      </c>
      <c r="B33" t="s">
        <v>1389</v>
      </c>
      <c r="C33" t="s">
        <v>1737</v>
      </c>
      <c r="D33" t="s">
        <v>1738</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35">
      <c r="A34" t="s">
        <v>1201</v>
      </c>
      <c r="B34" t="s">
        <v>1390</v>
      </c>
      <c r="C34" t="s">
        <v>1737</v>
      </c>
      <c r="D34" t="s">
        <v>1738</v>
      </c>
    </row>
    <row r="35" spans="1:64" x14ac:dyDescent="0.35">
      <c r="A35" t="s">
        <v>1175</v>
      </c>
      <c r="B35" t="s">
        <v>1391</v>
      </c>
      <c r="C35" t="s">
        <v>1737</v>
      </c>
      <c r="D35" t="s">
        <v>1738</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35">
      <c r="A36" t="s">
        <v>1159</v>
      </c>
      <c r="B36" t="s">
        <v>1392</v>
      </c>
      <c r="C36" t="s">
        <v>1737</v>
      </c>
      <c r="D36" t="s">
        <v>1738</v>
      </c>
    </row>
    <row r="37" spans="1:64" x14ac:dyDescent="0.35">
      <c r="A37" t="s">
        <v>1141</v>
      </c>
      <c r="B37" t="s">
        <v>1393</v>
      </c>
      <c r="C37" t="s">
        <v>1737</v>
      </c>
      <c r="D37" t="s">
        <v>1738</v>
      </c>
    </row>
    <row r="38" spans="1:64" x14ac:dyDescent="0.35">
      <c r="A38" t="s">
        <v>580</v>
      </c>
      <c r="B38" t="s">
        <v>1394</v>
      </c>
      <c r="C38" t="s">
        <v>1737</v>
      </c>
      <c r="D38" t="s">
        <v>1738</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35">
      <c r="A39" t="s">
        <v>584</v>
      </c>
      <c r="B39" t="s">
        <v>1395</v>
      </c>
      <c r="C39" t="s">
        <v>1737</v>
      </c>
      <c r="D39" t="s">
        <v>1738</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35">
      <c r="A40" t="s">
        <v>1278</v>
      </c>
      <c r="B40" t="s">
        <v>1396</v>
      </c>
      <c r="C40" t="s">
        <v>1737</v>
      </c>
      <c r="D40" t="s">
        <v>1738</v>
      </c>
    </row>
    <row r="41" spans="1:64" x14ac:dyDescent="0.35">
      <c r="A41" t="s">
        <v>1397</v>
      </c>
      <c r="B41" t="s">
        <v>1398</v>
      </c>
      <c r="C41" t="s">
        <v>1737</v>
      </c>
      <c r="D41" t="s">
        <v>1738</v>
      </c>
    </row>
    <row r="42" spans="1:64" x14ac:dyDescent="0.35">
      <c r="A42" t="s">
        <v>1276</v>
      </c>
      <c r="B42" t="s">
        <v>1399</v>
      </c>
      <c r="C42" t="s">
        <v>1737</v>
      </c>
      <c r="D42" t="s">
        <v>1738</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35">
      <c r="A43" t="s">
        <v>1245</v>
      </c>
      <c r="B43" t="s">
        <v>1400</v>
      </c>
      <c r="C43" t="s">
        <v>1737</v>
      </c>
      <c r="D43" t="s">
        <v>1738</v>
      </c>
    </row>
    <row r="44" spans="1:64" x14ac:dyDescent="0.35">
      <c r="A44" t="s">
        <v>1202</v>
      </c>
      <c r="B44" t="s">
        <v>1401</v>
      </c>
      <c r="C44" t="s">
        <v>1737</v>
      </c>
      <c r="D44" t="s">
        <v>1738</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35">
      <c r="A45" t="s">
        <v>1150</v>
      </c>
      <c r="B45" t="s">
        <v>1402</v>
      </c>
      <c r="C45" t="s">
        <v>1737</v>
      </c>
      <c r="D45" t="s">
        <v>1738</v>
      </c>
    </row>
    <row r="46" spans="1:64" x14ac:dyDescent="0.35">
      <c r="A46" t="s">
        <v>1403</v>
      </c>
      <c r="B46" t="s">
        <v>1404</v>
      </c>
      <c r="C46" t="s">
        <v>1737</v>
      </c>
      <c r="D46" t="s">
        <v>1738</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35">
      <c r="A47" t="s">
        <v>1079</v>
      </c>
      <c r="B47" t="s">
        <v>1405</v>
      </c>
      <c r="C47" t="s">
        <v>1737</v>
      </c>
      <c r="D47" t="s">
        <v>1738</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35">
      <c r="A48" t="s">
        <v>1406</v>
      </c>
      <c r="B48" t="s">
        <v>1407</v>
      </c>
      <c r="C48" t="s">
        <v>1737</v>
      </c>
      <c r="D48" t="s">
        <v>1738</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35">
      <c r="A49" t="s">
        <v>1408</v>
      </c>
      <c r="B49" t="s">
        <v>1409</v>
      </c>
      <c r="C49" t="s">
        <v>1737</v>
      </c>
      <c r="D49" t="s">
        <v>1738</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35">
      <c r="A50" t="s">
        <v>1203</v>
      </c>
      <c r="B50" t="s">
        <v>1410</v>
      </c>
      <c r="C50" t="s">
        <v>1737</v>
      </c>
      <c r="D50" t="s">
        <v>1738</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35">
      <c r="A51" t="s">
        <v>1067</v>
      </c>
      <c r="B51" t="s">
        <v>1411</v>
      </c>
      <c r="C51" t="s">
        <v>1737</v>
      </c>
      <c r="D51" t="s">
        <v>1738</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35">
      <c r="A52" t="s">
        <v>1090</v>
      </c>
      <c r="B52" t="s">
        <v>1412</v>
      </c>
      <c r="C52" t="s">
        <v>1737</v>
      </c>
      <c r="D52" t="s">
        <v>1738</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35">
      <c r="A53" t="s">
        <v>1191</v>
      </c>
      <c r="B53" t="s">
        <v>1413</v>
      </c>
      <c r="C53" t="s">
        <v>1737</v>
      </c>
      <c r="D53" t="s">
        <v>1738</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35">
      <c r="A54" t="s">
        <v>1414</v>
      </c>
      <c r="B54" t="s">
        <v>1415</v>
      </c>
      <c r="C54" t="s">
        <v>1737</v>
      </c>
      <c r="D54" t="s">
        <v>1738</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35">
      <c r="A55" t="s">
        <v>1176</v>
      </c>
      <c r="B55" t="s">
        <v>1416</v>
      </c>
      <c r="C55" t="s">
        <v>1737</v>
      </c>
      <c r="D55" t="s">
        <v>1738</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35">
      <c r="A56" t="s">
        <v>1417</v>
      </c>
      <c r="B56" t="s">
        <v>1418</v>
      </c>
      <c r="C56" t="s">
        <v>1737</v>
      </c>
      <c r="D56" t="s">
        <v>1738</v>
      </c>
    </row>
    <row r="57" spans="1:64" x14ac:dyDescent="0.35">
      <c r="A57" t="s">
        <v>1419</v>
      </c>
      <c r="B57" t="s">
        <v>1420</v>
      </c>
      <c r="C57" t="s">
        <v>1737</v>
      </c>
      <c r="D57" t="s">
        <v>1738</v>
      </c>
    </row>
    <row r="58" spans="1:64" x14ac:dyDescent="0.35">
      <c r="A58" t="s">
        <v>1116</v>
      </c>
      <c r="B58" t="s">
        <v>1421</v>
      </c>
      <c r="C58" t="s">
        <v>1737</v>
      </c>
      <c r="D58" t="s">
        <v>1738</v>
      </c>
    </row>
    <row r="59" spans="1:64" x14ac:dyDescent="0.35">
      <c r="A59" t="s">
        <v>1422</v>
      </c>
      <c r="B59" t="s">
        <v>1423</v>
      </c>
      <c r="C59" t="s">
        <v>1737</v>
      </c>
      <c r="D59" t="s">
        <v>1738</v>
      </c>
    </row>
    <row r="60" spans="1:64" x14ac:dyDescent="0.35">
      <c r="A60" t="s">
        <v>1273</v>
      </c>
      <c r="B60" t="s">
        <v>1424</v>
      </c>
      <c r="C60" t="s">
        <v>1737</v>
      </c>
      <c r="D60" t="s">
        <v>1738</v>
      </c>
    </row>
    <row r="61" spans="1:64" x14ac:dyDescent="0.35">
      <c r="A61" t="s">
        <v>1068</v>
      </c>
      <c r="B61" t="s">
        <v>1425</v>
      </c>
      <c r="C61" t="s">
        <v>1737</v>
      </c>
      <c r="D61" t="s">
        <v>1738</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35">
      <c r="A62" t="s">
        <v>1426</v>
      </c>
      <c r="B62" t="s">
        <v>1427</v>
      </c>
      <c r="C62" t="s">
        <v>1737</v>
      </c>
      <c r="D62" t="s">
        <v>1738</v>
      </c>
    </row>
    <row r="63" spans="1:64" x14ac:dyDescent="0.35">
      <c r="A63" t="s">
        <v>1246</v>
      </c>
      <c r="B63" t="s">
        <v>1428</v>
      </c>
      <c r="C63" t="s">
        <v>1737</v>
      </c>
      <c r="D63" t="s">
        <v>1738</v>
      </c>
    </row>
    <row r="64" spans="1:64" x14ac:dyDescent="0.35">
      <c r="A64" t="s">
        <v>1178</v>
      </c>
      <c r="B64" t="s">
        <v>1429</v>
      </c>
      <c r="C64" t="s">
        <v>1737</v>
      </c>
      <c r="D64" t="s">
        <v>1738</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35">
      <c r="A65" t="s">
        <v>1105</v>
      </c>
      <c r="B65" t="s">
        <v>1430</v>
      </c>
      <c r="C65" t="s">
        <v>1737</v>
      </c>
      <c r="D65" t="s">
        <v>1738</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35">
      <c r="A66" t="s">
        <v>1431</v>
      </c>
      <c r="B66" t="s">
        <v>1432</v>
      </c>
      <c r="C66" t="s">
        <v>1737</v>
      </c>
      <c r="D66" t="s">
        <v>1738</v>
      </c>
    </row>
    <row r="67" spans="1:64" x14ac:dyDescent="0.35">
      <c r="A67" t="s">
        <v>1433</v>
      </c>
      <c r="B67" t="s">
        <v>1434</v>
      </c>
      <c r="C67" t="s">
        <v>1737</v>
      </c>
      <c r="D67" t="s">
        <v>1738</v>
      </c>
    </row>
    <row r="68" spans="1:64" x14ac:dyDescent="0.35">
      <c r="A68" t="s">
        <v>1435</v>
      </c>
      <c r="B68" t="s">
        <v>1436</v>
      </c>
      <c r="C68" t="s">
        <v>1737</v>
      </c>
      <c r="D68" t="s">
        <v>1738</v>
      </c>
    </row>
    <row r="69" spans="1:64" x14ac:dyDescent="0.35">
      <c r="A69" t="s">
        <v>1437</v>
      </c>
      <c r="B69" t="s">
        <v>1438</v>
      </c>
      <c r="C69" t="s">
        <v>1737</v>
      </c>
      <c r="D69" t="s">
        <v>1738</v>
      </c>
    </row>
    <row r="70" spans="1:64" x14ac:dyDescent="0.35">
      <c r="A70" t="s">
        <v>1439</v>
      </c>
      <c r="B70" t="s">
        <v>1440</v>
      </c>
      <c r="C70" t="s">
        <v>1737</v>
      </c>
      <c r="D70" t="s">
        <v>1738</v>
      </c>
    </row>
    <row r="71" spans="1:64" x14ac:dyDescent="0.35">
      <c r="A71" t="s">
        <v>1204</v>
      </c>
      <c r="B71" t="s">
        <v>1441</v>
      </c>
      <c r="C71" t="s">
        <v>1737</v>
      </c>
      <c r="D71" t="s">
        <v>1738</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35">
      <c r="A72" t="s">
        <v>1442</v>
      </c>
      <c r="B72" t="s">
        <v>1443</v>
      </c>
      <c r="C72" t="s">
        <v>1737</v>
      </c>
      <c r="D72" t="s">
        <v>1738</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35">
      <c r="A73" t="s">
        <v>1444</v>
      </c>
      <c r="B73" t="s">
        <v>1445</v>
      </c>
      <c r="C73" t="s">
        <v>1737</v>
      </c>
      <c r="D73" t="s">
        <v>1738</v>
      </c>
    </row>
    <row r="74" spans="1:64" x14ac:dyDescent="0.35">
      <c r="A74" t="s">
        <v>592</v>
      </c>
      <c r="B74" t="s">
        <v>1446</v>
      </c>
      <c r="C74" t="s">
        <v>1737</v>
      </c>
      <c r="D74" t="s">
        <v>1738</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35">
      <c r="A75" t="s">
        <v>1268</v>
      </c>
      <c r="B75" t="s">
        <v>1447</v>
      </c>
      <c r="C75" t="s">
        <v>1737</v>
      </c>
      <c r="D75" t="s">
        <v>1738</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35">
      <c r="A76" t="s">
        <v>1247</v>
      </c>
      <c r="B76" t="s">
        <v>1448</v>
      </c>
      <c r="C76" t="s">
        <v>1737</v>
      </c>
      <c r="D76" t="s">
        <v>1738</v>
      </c>
    </row>
    <row r="77" spans="1:64" x14ac:dyDescent="0.35">
      <c r="A77" t="s">
        <v>594</v>
      </c>
      <c r="B77" t="s">
        <v>926</v>
      </c>
      <c r="C77" t="s">
        <v>1737</v>
      </c>
      <c r="D77" t="s">
        <v>1738</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35">
      <c r="A78" t="s">
        <v>1449</v>
      </c>
      <c r="B78" t="s">
        <v>1450</v>
      </c>
      <c r="C78" t="s">
        <v>1737</v>
      </c>
      <c r="D78" t="s">
        <v>1738</v>
      </c>
    </row>
    <row r="79" spans="1:64" x14ac:dyDescent="0.35">
      <c r="A79" t="s">
        <v>1451</v>
      </c>
      <c r="B79" t="s">
        <v>1452</v>
      </c>
      <c r="C79" t="s">
        <v>1737</v>
      </c>
      <c r="D79" t="s">
        <v>1738</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35">
      <c r="A80" t="s">
        <v>1248</v>
      </c>
      <c r="B80" t="s">
        <v>1453</v>
      </c>
      <c r="C80" t="s">
        <v>1737</v>
      </c>
      <c r="D80" t="s">
        <v>1738</v>
      </c>
    </row>
    <row r="81" spans="1:64" x14ac:dyDescent="0.35">
      <c r="A81" t="s">
        <v>1217</v>
      </c>
      <c r="B81" t="s">
        <v>1454</v>
      </c>
      <c r="C81" t="s">
        <v>1737</v>
      </c>
      <c r="D81" t="s">
        <v>1738</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35">
      <c r="A82" t="s">
        <v>1272</v>
      </c>
      <c r="B82" t="s">
        <v>1455</v>
      </c>
      <c r="C82" t="s">
        <v>1737</v>
      </c>
      <c r="D82" t="s">
        <v>1738</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35">
      <c r="A83" t="s">
        <v>1456</v>
      </c>
      <c r="B83" t="s">
        <v>1457</v>
      </c>
      <c r="C83" t="s">
        <v>1737</v>
      </c>
      <c r="D83" t="s">
        <v>1738</v>
      </c>
    </row>
    <row r="84" spans="1:64" x14ac:dyDescent="0.35">
      <c r="A84" t="s">
        <v>1458</v>
      </c>
      <c r="B84" t="s">
        <v>1459</v>
      </c>
      <c r="C84" t="s">
        <v>1737</v>
      </c>
      <c r="D84" t="s">
        <v>1738</v>
      </c>
    </row>
    <row r="85" spans="1:64" x14ac:dyDescent="0.35">
      <c r="A85" t="s">
        <v>1083</v>
      </c>
      <c r="B85" t="s">
        <v>1460</v>
      </c>
      <c r="C85" t="s">
        <v>1737</v>
      </c>
      <c r="D85" t="s">
        <v>1738</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35">
      <c r="A86" t="s">
        <v>1255</v>
      </c>
      <c r="B86" t="s">
        <v>1461</v>
      </c>
      <c r="C86" t="s">
        <v>1737</v>
      </c>
      <c r="D86" t="s">
        <v>1738</v>
      </c>
    </row>
    <row r="87" spans="1:64" x14ac:dyDescent="0.35">
      <c r="A87" t="s">
        <v>1117</v>
      </c>
      <c r="B87" t="s">
        <v>1462</v>
      </c>
      <c r="C87" t="s">
        <v>1737</v>
      </c>
      <c r="D87" t="s">
        <v>1738</v>
      </c>
    </row>
    <row r="88" spans="1:64" x14ac:dyDescent="0.35">
      <c r="A88" t="s">
        <v>1092</v>
      </c>
      <c r="B88" t="s">
        <v>1463</v>
      </c>
      <c r="C88" t="s">
        <v>1737</v>
      </c>
      <c r="D88" t="s">
        <v>1738</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35">
      <c r="A89" t="s">
        <v>1464</v>
      </c>
      <c r="B89" t="s">
        <v>1465</v>
      </c>
      <c r="C89" t="s">
        <v>1737</v>
      </c>
      <c r="D89" t="s">
        <v>1738</v>
      </c>
    </row>
    <row r="90" spans="1:64" x14ac:dyDescent="0.35">
      <c r="A90" t="s">
        <v>1093</v>
      </c>
      <c r="B90" t="s">
        <v>1466</v>
      </c>
      <c r="C90" t="s">
        <v>1737</v>
      </c>
      <c r="D90" t="s">
        <v>1738</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35">
      <c r="A91" t="s">
        <v>1467</v>
      </c>
      <c r="B91" t="s">
        <v>1468</v>
      </c>
      <c r="C91" t="s">
        <v>1737</v>
      </c>
      <c r="D91" t="s">
        <v>1738</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35">
      <c r="A92" t="s">
        <v>1094</v>
      </c>
      <c r="B92" t="s">
        <v>1469</v>
      </c>
      <c r="C92" t="s">
        <v>1737</v>
      </c>
      <c r="D92" t="s">
        <v>1738</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35">
      <c r="A93" t="s">
        <v>1082</v>
      </c>
      <c r="B93" t="s">
        <v>1470</v>
      </c>
      <c r="C93" t="s">
        <v>1737</v>
      </c>
      <c r="D93" t="s">
        <v>1738</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35">
      <c r="A94" t="s">
        <v>1260</v>
      </c>
      <c r="B94" t="s">
        <v>1471</v>
      </c>
      <c r="C94" t="s">
        <v>1737</v>
      </c>
      <c r="D94" t="s">
        <v>1738</v>
      </c>
    </row>
    <row r="95" spans="1:64" x14ac:dyDescent="0.35">
      <c r="A95" t="s">
        <v>1179</v>
      </c>
      <c r="B95" t="s">
        <v>1472</v>
      </c>
      <c r="C95" t="s">
        <v>1737</v>
      </c>
      <c r="D95" t="s">
        <v>1738</v>
      </c>
    </row>
    <row r="96" spans="1:64" x14ac:dyDescent="0.35">
      <c r="A96" t="s">
        <v>1473</v>
      </c>
      <c r="B96" t="s">
        <v>1474</v>
      </c>
      <c r="C96" t="s">
        <v>1737</v>
      </c>
      <c r="D96" t="s">
        <v>1738</v>
      </c>
    </row>
    <row r="97" spans="1:64" x14ac:dyDescent="0.35">
      <c r="A97" t="s">
        <v>1193</v>
      </c>
      <c r="B97" t="s">
        <v>1475</v>
      </c>
      <c r="C97" t="s">
        <v>1737</v>
      </c>
      <c r="D97" t="s">
        <v>1738</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35">
      <c r="A98" t="s">
        <v>1223</v>
      </c>
      <c r="B98" t="s">
        <v>1476</v>
      </c>
      <c r="C98" t="s">
        <v>1737</v>
      </c>
      <c r="D98" t="s">
        <v>1738</v>
      </c>
    </row>
    <row r="99" spans="1:64" x14ac:dyDescent="0.35">
      <c r="A99" t="s">
        <v>1206</v>
      </c>
      <c r="B99" t="s">
        <v>1477</v>
      </c>
      <c r="C99" t="s">
        <v>1737</v>
      </c>
      <c r="D99" t="s">
        <v>1738</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35">
      <c r="A100" t="s">
        <v>1478</v>
      </c>
      <c r="B100" t="s">
        <v>1479</v>
      </c>
      <c r="C100" t="s">
        <v>1737</v>
      </c>
      <c r="D100" t="s">
        <v>1738</v>
      </c>
    </row>
    <row r="101" spans="1:64" x14ac:dyDescent="0.35">
      <c r="A101" t="s">
        <v>1480</v>
      </c>
      <c r="B101" t="s">
        <v>1481</v>
      </c>
      <c r="C101" t="s">
        <v>1737</v>
      </c>
      <c r="D101" t="s">
        <v>1738</v>
      </c>
    </row>
    <row r="102" spans="1:64" x14ac:dyDescent="0.35">
      <c r="A102" t="s">
        <v>1194</v>
      </c>
      <c r="B102" t="s">
        <v>1482</v>
      </c>
      <c r="C102" t="s">
        <v>1737</v>
      </c>
      <c r="D102" t="s">
        <v>1738</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35">
      <c r="A103" t="s">
        <v>1483</v>
      </c>
      <c r="B103" t="s">
        <v>1484</v>
      </c>
      <c r="C103" t="s">
        <v>1737</v>
      </c>
      <c r="D103" t="s">
        <v>1738</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35">
      <c r="A104" t="s">
        <v>1259</v>
      </c>
      <c r="B104" t="s">
        <v>1485</v>
      </c>
      <c r="C104" t="s">
        <v>1737</v>
      </c>
      <c r="D104" t="s">
        <v>1738</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35">
      <c r="A105" t="s">
        <v>1181</v>
      </c>
      <c r="B105" t="s">
        <v>1486</v>
      </c>
      <c r="C105" t="s">
        <v>1737</v>
      </c>
      <c r="D105" t="s">
        <v>1738</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35">
      <c r="A106" t="s">
        <v>1237</v>
      </c>
      <c r="B106" t="s">
        <v>1487</v>
      </c>
      <c r="C106" t="s">
        <v>1737</v>
      </c>
      <c r="D106" t="s">
        <v>1738</v>
      </c>
    </row>
    <row r="107" spans="1:64" x14ac:dyDescent="0.35">
      <c r="A107" t="s">
        <v>1488</v>
      </c>
      <c r="B107" t="s">
        <v>1489</v>
      </c>
      <c r="C107" t="s">
        <v>1737</v>
      </c>
      <c r="D107" t="s">
        <v>1738</v>
      </c>
    </row>
    <row r="108" spans="1:64" x14ac:dyDescent="0.35">
      <c r="A108" t="s">
        <v>1490</v>
      </c>
      <c r="B108" t="s">
        <v>1491</v>
      </c>
      <c r="C108" t="s">
        <v>1737</v>
      </c>
      <c r="D108" t="s">
        <v>1738</v>
      </c>
    </row>
    <row r="109" spans="1:64" x14ac:dyDescent="0.35">
      <c r="A109" t="s">
        <v>1492</v>
      </c>
      <c r="B109" t="s">
        <v>1493</v>
      </c>
      <c r="C109" t="s">
        <v>1737</v>
      </c>
      <c r="D109" t="s">
        <v>1738</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35">
      <c r="A110" t="s">
        <v>1494</v>
      </c>
      <c r="B110" t="s">
        <v>1495</v>
      </c>
      <c r="C110" t="s">
        <v>1737</v>
      </c>
      <c r="D110" t="s">
        <v>1738</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35">
      <c r="A111" t="s">
        <v>1161</v>
      </c>
      <c r="B111" t="s">
        <v>1496</v>
      </c>
      <c r="C111" t="s">
        <v>1737</v>
      </c>
      <c r="D111" t="s">
        <v>1738</v>
      </c>
    </row>
    <row r="112" spans="1:64" x14ac:dyDescent="0.35">
      <c r="A112" t="s">
        <v>1497</v>
      </c>
      <c r="B112" t="s">
        <v>1498</v>
      </c>
      <c r="C112" t="s">
        <v>1737</v>
      </c>
      <c r="D112" t="s">
        <v>1738</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35">
      <c r="A113" t="s">
        <v>1499</v>
      </c>
      <c r="B113" t="s">
        <v>1500</v>
      </c>
      <c r="C113" t="s">
        <v>1737</v>
      </c>
      <c r="D113" t="s">
        <v>1738</v>
      </c>
    </row>
    <row r="114" spans="1:64" x14ac:dyDescent="0.35">
      <c r="A114" t="s">
        <v>1142</v>
      </c>
      <c r="B114" t="s">
        <v>1501</v>
      </c>
      <c r="C114" t="s">
        <v>1737</v>
      </c>
      <c r="D114" t="s">
        <v>1738</v>
      </c>
    </row>
    <row r="115" spans="1:64" x14ac:dyDescent="0.35">
      <c r="A115" t="s">
        <v>1502</v>
      </c>
      <c r="B115" t="s">
        <v>1503</v>
      </c>
      <c r="C115" t="s">
        <v>1737</v>
      </c>
      <c r="D115" t="s">
        <v>1738</v>
      </c>
    </row>
    <row r="116" spans="1:64" x14ac:dyDescent="0.35">
      <c r="A116" t="s">
        <v>1250</v>
      </c>
      <c r="B116" t="s">
        <v>1504</v>
      </c>
      <c r="C116" t="s">
        <v>1737</v>
      </c>
      <c r="D116" t="s">
        <v>1738</v>
      </c>
    </row>
    <row r="117" spans="1:64" x14ac:dyDescent="0.35">
      <c r="A117" t="s">
        <v>1505</v>
      </c>
      <c r="B117" t="s">
        <v>1506</v>
      </c>
      <c r="C117" t="s">
        <v>1737</v>
      </c>
      <c r="D117" t="s">
        <v>1738</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35">
      <c r="A118" t="s">
        <v>1118</v>
      </c>
      <c r="B118" t="s">
        <v>1507</v>
      </c>
      <c r="C118" t="s">
        <v>1737</v>
      </c>
      <c r="D118" t="s">
        <v>1738</v>
      </c>
    </row>
    <row r="119" spans="1:64" x14ac:dyDescent="0.35">
      <c r="A119" t="s">
        <v>1249</v>
      </c>
      <c r="B119" t="s">
        <v>1508</v>
      </c>
      <c r="C119" t="s">
        <v>1737</v>
      </c>
      <c r="D119" t="s">
        <v>1738</v>
      </c>
    </row>
    <row r="120" spans="1:64" x14ac:dyDescent="0.35">
      <c r="A120" t="s">
        <v>1119</v>
      </c>
      <c r="B120" t="s">
        <v>1509</v>
      </c>
      <c r="C120" t="s">
        <v>1737</v>
      </c>
      <c r="D120" t="s">
        <v>1738</v>
      </c>
    </row>
    <row r="121" spans="1:64" x14ac:dyDescent="0.35">
      <c r="A121" t="s">
        <v>1261</v>
      </c>
      <c r="B121" t="s">
        <v>1510</v>
      </c>
      <c r="C121" t="s">
        <v>1737</v>
      </c>
      <c r="D121" t="s">
        <v>1738</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35">
      <c r="A122" t="s">
        <v>1182</v>
      </c>
      <c r="B122" t="s">
        <v>1511</v>
      </c>
      <c r="C122" t="s">
        <v>1737</v>
      </c>
      <c r="D122" t="s">
        <v>1738</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35">
      <c r="A123" t="s">
        <v>1120</v>
      </c>
      <c r="B123" t="s">
        <v>1512</v>
      </c>
      <c r="C123" t="s">
        <v>1737</v>
      </c>
      <c r="D123" t="s">
        <v>1738</v>
      </c>
    </row>
    <row r="124" spans="1:64" x14ac:dyDescent="0.35">
      <c r="A124" t="s">
        <v>1155</v>
      </c>
      <c r="B124" t="s">
        <v>1513</v>
      </c>
      <c r="C124" t="s">
        <v>1737</v>
      </c>
      <c r="D124" t="s">
        <v>1738</v>
      </c>
    </row>
    <row r="125" spans="1:64" x14ac:dyDescent="0.35">
      <c r="A125" t="s">
        <v>1133</v>
      </c>
      <c r="B125" t="s">
        <v>1514</v>
      </c>
      <c r="C125" t="s">
        <v>1737</v>
      </c>
      <c r="D125" t="s">
        <v>1738</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35">
      <c r="A126" t="s">
        <v>1069</v>
      </c>
      <c r="B126" t="s">
        <v>1515</v>
      </c>
      <c r="C126" t="s">
        <v>1737</v>
      </c>
      <c r="D126" t="s">
        <v>1738</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35">
      <c r="A127" t="s">
        <v>1516</v>
      </c>
      <c r="B127" t="s">
        <v>1517</v>
      </c>
      <c r="C127" t="s">
        <v>1737</v>
      </c>
      <c r="D127" t="s">
        <v>1738</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35">
      <c r="A128" t="s">
        <v>1160</v>
      </c>
      <c r="B128" t="s">
        <v>1518</v>
      </c>
      <c r="C128" t="s">
        <v>1737</v>
      </c>
      <c r="D128" t="s">
        <v>1738</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35">
      <c r="A129" t="s">
        <v>1224</v>
      </c>
      <c r="B129" t="s">
        <v>1519</v>
      </c>
      <c r="C129" t="s">
        <v>1737</v>
      </c>
      <c r="D129" t="s">
        <v>1738</v>
      </c>
    </row>
    <row r="130" spans="1:64" x14ac:dyDescent="0.35">
      <c r="A130" t="s">
        <v>1520</v>
      </c>
      <c r="B130" t="s">
        <v>1521</v>
      </c>
      <c r="C130" t="s">
        <v>1737</v>
      </c>
      <c r="D130" t="s">
        <v>1738</v>
      </c>
    </row>
    <row r="131" spans="1:64" x14ac:dyDescent="0.35">
      <c r="A131" t="s">
        <v>1522</v>
      </c>
      <c r="B131" t="s">
        <v>1523</v>
      </c>
      <c r="C131" t="s">
        <v>1737</v>
      </c>
      <c r="D131" t="s">
        <v>1738</v>
      </c>
    </row>
    <row r="132" spans="1:64" x14ac:dyDescent="0.35">
      <c r="A132" t="s">
        <v>1121</v>
      </c>
      <c r="B132" t="s">
        <v>1524</v>
      </c>
      <c r="C132" t="s">
        <v>1737</v>
      </c>
      <c r="D132" t="s">
        <v>1738</v>
      </c>
    </row>
    <row r="133" spans="1:64" x14ac:dyDescent="0.35">
      <c r="A133" t="s">
        <v>1525</v>
      </c>
      <c r="B133" t="s">
        <v>1526</v>
      </c>
      <c r="C133" t="s">
        <v>1737</v>
      </c>
      <c r="D133" t="s">
        <v>1738</v>
      </c>
    </row>
    <row r="134" spans="1:64" x14ac:dyDescent="0.35">
      <c r="A134" t="s">
        <v>1527</v>
      </c>
      <c r="B134" t="s">
        <v>1528</v>
      </c>
      <c r="C134" t="s">
        <v>1737</v>
      </c>
      <c r="D134" t="s">
        <v>1738</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35">
      <c r="A135" t="s">
        <v>1122</v>
      </c>
      <c r="B135" t="s">
        <v>1529</v>
      </c>
      <c r="C135" t="s">
        <v>1737</v>
      </c>
      <c r="D135" t="s">
        <v>1738</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35">
      <c r="A136" t="s">
        <v>1095</v>
      </c>
      <c r="B136" t="s">
        <v>1530</v>
      </c>
      <c r="C136" t="s">
        <v>1737</v>
      </c>
      <c r="D136" t="s">
        <v>1738</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35">
      <c r="A137" t="s">
        <v>1107</v>
      </c>
      <c r="B137" t="s">
        <v>1531</v>
      </c>
      <c r="C137" t="s">
        <v>1737</v>
      </c>
      <c r="D137" t="s">
        <v>1738</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35">
      <c r="A138" t="s">
        <v>1532</v>
      </c>
      <c r="B138" t="s">
        <v>1533</v>
      </c>
      <c r="C138" t="s">
        <v>1737</v>
      </c>
      <c r="D138" t="s">
        <v>1738</v>
      </c>
    </row>
    <row r="139" spans="1:64" x14ac:dyDescent="0.35">
      <c r="A139" t="s">
        <v>1534</v>
      </c>
      <c r="B139" t="s">
        <v>1535</v>
      </c>
      <c r="C139" t="s">
        <v>1737</v>
      </c>
      <c r="D139" t="s">
        <v>1738</v>
      </c>
    </row>
    <row r="140" spans="1:64" x14ac:dyDescent="0.35">
      <c r="A140" t="s">
        <v>1536</v>
      </c>
      <c r="B140" t="s">
        <v>1537</v>
      </c>
      <c r="C140" t="s">
        <v>1737</v>
      </c>
      <c r="D140" t="s">
        <v>1738</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35">
      <c r="A141" t="s">
        <v>1538</v>
      </c>
      <c r="B141" t="s">
        <v>1539</v>
      </c>
      <c r="C141" t="s">
        <v>1737</v>
      </c>
      <c r="D141" t="s">
        <v>1738</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35">
      <c r="A142" t="s">
        <v>1540</v>
      </c>
      <c r="B142" t="s">
        <v>1541</v>
      </c>
      <c r="C142" t="s">
        <v>1737</v>
      </c>
      <c r="D142" t="s">
        <v>1738</v>
      </c>
    </row>
    <row r="143" spans="1:64" x14ac:dyDescent="0.35">
      <c r="A143" t="s">
        <v>1147</v>
      </c>
      <c r="B143" t="s">
        <v>1542</v>
      </c>
      <c r="C143" t="s">
        <v>1737</v>
      </c>
      <c r="D143" t="s">
        <v>1738</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35">
      <c r="A144" t="s">
        <v>1543</v>
      </c>
      <c r="B144" t="s">
        <v>1544</v>
      </c>
      <c r="C144" t="s">
        <v>1737</v>
      </c>
      <c r="D144" t="s">
        <v>1738</v>
      </c>
    </row>
    <row r="145" spans="1:64" x14ac:dyDescent="0.35">
      <c r="A145" t="s">
        <v>1545</v>
      </c>
      <c r="B145" t="s">
        <v>1546</v>
      </c>
      <c r="C145" t="s">
        <v>1737</v>
      </c>
      <c r="D145" t="s">
        <v>1738</v>
      </c>
    </row>
    <row r="146" spans="1:64" x14ac:dyDescent="0.35">
      <c r="A146" t="s">
        <v>1086</v>
      </c>
      <c r="B146" t="s">
        <v>1547</v>
      </c>
      <c r="C146" t="s">
        <v>1737</v>
      </c>
      <c r="D146" t="s">
        <v>1738</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35">
      <c r="A147" t="s">
        <v>1548</v>
      </c>
      <c r="B147" t="s">
        <v>1549</v>
      </c>
      <c r="C147" t="s">
        <v>1737</v>
      </c>
      <c r="D147" t="s">
        <v>1738</v>
      </c>
    </row>
    <row r="148" spans="1:64" x14ac:dyDescent="0.35">
      <c r="A148" t="s">
        <v>1252</v>
      </c>
      <c r="B148" t="s">
        <v>1550</v>
      </c>
      <c r="C148" t="s">
        <v>1737</v>
      </c>
      <c r="D148" t="s">
        <v>1738</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35">
      <c r="A149" t="s">
        <v>1274</v>
      </c>
      <c r="B149" t="s">
        <v>1551</v>
      </c>
      <c r="C149" t="s">
        <v>1737</v>
      </c>
      <c r="D149" t="s">
        <v>1738</v>
      </c>
    </row>
    <row r="150" spans="1:64" x14ac:dyDescent="0.35">
      <c r="A150" t="s">
        <v>1251</v>
      </c>
      <c r="B150" t="s">
        <v>1552</v>
      </c>
      <c r="C150" t="s">
        <v>1737</v>
      </c>
      <c r="D150" t="s">
        <v>1738</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35">
      <c r="A151" t="s">
        <v>1553</v>
      </c>
      <c r="B151" t="s">
        <v>1554</v>
      </c>
      <c r="C151" t="s">
        <v>1737</v>
      </c>
      <c r="D151" t="s">
        <v>1738</v>
      </c>
    </row>
    <row r="152" spans="1:64" x14ac:dyDescent="0.35">
      <c r="A152" t="s">
        <v>1555</v>
      </c>
      <c r="B152" t="s">
        <v>1556</v>
      </c>
      <c r="C152" t="s">
        <v>1737</v>
      </c>
      <c r="D152" t="s">
        <v>1738</v>
      </c>
    </row>
    <row r="153" spans="1:64" x14ac:dyDescent="0.35">
      <c r="A153" t="s">
        <v>1108</v>
      </c>
      <c r="B153" t="s">
        <v>1557</v>
      </c>
      <c r="C153" t="s">
        <v>1737</v>
      </c>
      <c r="D153" t="s">
        <v>1738</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35">
      <c r="A154" t="s">
        <v>1558</v>
      </c>
      <c r="B154" t="s">
        <v>1559</v>
      </c>
      <c r="C154" t="s">
        <v>1737</v>
      </c>
      <c r="D154" t="s">
        <v>1738</v>
      </c>
    </row>
    <row r="155" spans="1:64" x14ac:dyDescent="0.35">
      <c r="A155" t="s">
        <v>1560</v>
      </c>
      <c r="B155" t="s">
        <v>1561</v>
      </c>
      <c r="C155" t="s">
        <v>1737</v>
      </c>
      <c r="D155" t="s">
        <v>1738</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35">
      <c r="A156" t="s">
        <v>1070</v>
      </c>
      <c r="B156" t="s">
        <v>1562</v>
      </c>
      <c r="C156" t="s">
        <v>1737</v>
      </c>
      <c r="D156" t="s">
        <v>1738</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35">
      <c r="A157" t="s">
        <v>1144</v>
      </c>
      <c r="B157" t="s">
        <v>1563</v>
      </c>
      <c r="C157" t="s">
        <v>1737</v>
      </c>
      <c r="D157" t="s">
        <v>1738</v>
      </c>
    </row>
    <row r="158" spans="1:64" x14ac:dyDescent="0.35">
      <c r="A158" t="s">
        <v>1564</v>
      </c>
      <c r="B158" t="s">
        <v>1565</v>
      </c>
      <c r="C158" t="s">
        <v>1737</v>
      </c>
      <c r="D158" t="s">
        <v>1738</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35">
      <c r="A159" t="s">
        <v>1195</v>
      </c>
      <c r="B159" t="s">
        <v>1566</v>
      </c>
      <c r="C159" t="s">
        <v>1737</v>
      </c>
      <c r="D159" t="s">
        <v>1738</v>
      </c>
    </row>
    <row r="160" spans="1:64" x14ac:dyDescent="0.35">
      <c r="A160" t="s">
        <v>1567</v>
      </c>
      <c r="B160" t="s">
        <v>1568</v>
      </c>
      <c r="C160" t="s">
        <v>1737</v>
      </c>
      <c r="D160" t="s">
        <v>1738</v>
      </c>
    </row>
    <row r="161" spans="1:64" x14ac:dyDescent="0.35">
      <c r="A161" t="s">
        <v>1569</v>
      </c>
      <c r="B161" t="s">
        <v>1570</v>
      </c>
      <c r="C161" t="s">
        <v>1737</v>
      </c>
      <c r="D161" t="s">
        <v>1738</v>
      </c>
    </row>
    <row r="162" spans="1:64" x14ac:dyDescent="0.35">
      <c r="A162" t="s">
        <v>1264</v>
      </c>
      <c r="B162" t="s">
        <v>1571</v>
      </c>
      <c r="C162" t="s">
        <v>1737</v>
      </c>
      <c r="D162" t="s">
        <v>1738</v>
      </c>
    </row>
    <row r="163" spans="1:64" x14ac:dyDescent="0.35">
      <c r="A163" t="s">
        <v>1096</v>
      </c>
      <c r="B163" t="s">
        <v>1572</v>
      </c>
      <c r="C163" t="s">
        <v>1737</v>
      </c>
      <c r="D163" t="s">
        <v>1738</v>
      </c>
    </row>
    <row r="164" spans="1:64" x14ac:dyDescent="0.35">
      <c r="A164" t="s">
        <v>1262</v>
      </c>
      <c r="B164" t="s">
        <v>1573</v>
      </c>
      <c r="C164" t="s">
        <v>1737</v>
      </c>
      <c r="D164" t="s">
        <v>1738</v>
      </c>
    </row>
    <row r="165" spans="1:64" x14ac:dyDescent="0.35">
      <c r="A165" t="s">
        <v>1164</v>
      </c>
      <c r="B165" t="s">
        <v>1574</v>
      </c>
      <c r="C165" t="s">
        <v>1737</v>
      </c>
      <c r="D165" t="s">
        <v>1738</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35">
      <c r="A166" t="s">
        <v>1575</v>
      </c>
      <c r="B166" t="s">
        <v>1576</v>
      </c>
      <c r="C166" t="s">
        <v>1737</v>
      </c>
      <c r="D166" t="s">
        <v>1738</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35">
      <c r="A167" t="s">
        <v>1263</v>
      </c>
      <c r="B167" t="s">
        <v>1577</v>
      </c>
      <c r="C167" t="s">
        <v>1737</v>
      </c>
      <c r="D167" t="s">
        <v>1738</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35">
      <c r="A168" t="s">
        <v>1156</v>
      </c>
      <c r="B168" t="s">
        <v>1578</v>
      </c>
      <c r="C168" t="s">
        <v>1737</v>
      </c>
      <c r="D168" t="s">
        <v>1738</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35">
      <c r="A169" t="s">
        <v>1579</v>
      </c>
      <c r="B169" t="s">
        <v>1580</v>
      </c>
      <c r="C169" t="s">
        <v>1737</v>
      </c>
      <c r="D169" t="s">
        <v>1738</v>
      </c>
    </row>
    <row r="170" spans="1:64" x14ac:dyDescent="0.35">
      <c r="A170" t="s">
        <v>596</v>
      </c>
      <c r="B170" t="s">
        <v>1581</v>
      </c>
      <c r="C170" t="s">
        <v>1737</v>
      </c>
      <c r="D170" t="s">
        <v>1738</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35">
      <c r="A171" t="s">
        <v>1097</v>
      </c>
      <c r="B171" t="s">
        <v>1582</v>
      </c>
      <c r="C171" t="s">
        <v>1737</v>
      </c>
      <c r="D171" t="s">
        <v>1738</v>
      </c>
    </row>
    <row r="172" spans="1:64" x14ac:dyDescent="0.35">
      <c r="A172" t="s">
        <v>1071</v>
      </c>
      <c r="B172" t="s">
        <v>1583</v>
      </c>
      <c r="C172" t="s">
        <v>1737</v>
      </c>
      <c r="D172" t="s">
        <v>1738</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35">
      <c r="A173" t="s">
        <v>879</v>
      </c>
      <c r="B173" t="s">
        <v>1584</v>
      </c>
      <c r="C173" t="s">
        <v>1737</v>
      </c>
      <c r="D173" t="s">
        <v>1738</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35">
      <c r="A174" t="s">
        <v>1163</v>
      </c>
      <c r="B174" t="s">
        <v>1585</v>
      </c>
      <c r="C174" t="s">
        <v>1737</v>
      </c>
      <c r="D174" t="s">
        <v>1738</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35">
      <c r="A175" t="s">
        <v>1586</v>
      </c>
      <c r="B175" t="s">
        <v>1587</v>
      </c>
      <c r="C175" t="s">
        <v>1737</v>
      </c>
      <c r="D175" t="s">
        <v>1738</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35">
      <c r="A176" t="s">
        <v>598</v>
      </c>
      <c r="B176" t="s">
        <v>1588</v>
      </c>
      <c r="C176" t="s">
        <v>1737</v>
      </c>
      <c r="D176" t="s">
        <v>1738</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35">
      <c r="A177" t="s">
        <v>1218</v>
      </c>
      <c r="B177" t="s">
        <v>1589</v>
      </c>
      <c r="C177" t="s">
        <v>1737</v>
      </c>
      <c r="D177" t="s">
        <v>1738</v>
      </c>
    </row>
    <row r="178" spans="1:64" x14ac:dyDescent="0.35">
      <c r="A178" t="s">
        <v>1098</v>
      </c>
      <c r="B178" t="s">
        <v>1590</v>
      </c>
      <c r="C178" t="s">
        <v>1737</v>
      </c>
      <c r="D178" t="s">
        <v>1738</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35">
      <c r="A179" t="s">
        <v>1099</v>
      </c>
      <c r="B179" t="s">
        <v>1591</v>
      </c>
      <c r="C179" t="s">
        <v>1737</v>
      </c>
      <c r="D179" t="s">
        <v>1738</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35">
      <c r="A180" t="s">
        <v>1196</v>
      </c>
      <c r="B180" t="s">
        <v>1592</v>
      </c>
      <c r="C180" t="s">
        <v>1737</v>
      </c>
      <c r="D180" t="s">
        <v>1738</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35">
      <c r="A181" t="s">
        <v>1275</v>
      </c>
      <c r="B181" t="s">
        <v>1593</v>
      </c>
      <c r="C181" t="s">
        <v>1737</v>
      </c>
      <c r="D181" t="s">
        <v>1738</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35">
      <c r="A182" t="s">
        <v>1253</v>
      </c>
      <c r="B182" t="s">
        <v>1594</v>
      </c>
      <c r="C182" t="s">
        <v>1737</v>
      </c>
      <c r="D182" t="s">
        <v>1738</v>
      </c>
    </row>
    <row r="183" spans="1:64" x14ac:dyDescent="0.35">
      <c r="A183" t="s">
        <v>1145</v>
      </c>
      <c r="B183" t="s">
        <v>1595</v>
      </c>
      <c r="C183" t="s">
        <v>1737</v>
      </c>
      <c r="D183" t="s">
        <v>1738</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35">
      <c r="A184" t="s">
        <v>1596</v>
      </c>
      <c r="B184" t="s">
        <v>1597</v>
      </c>
      <c r="C184" t="s">
        <v>1737</v>
      </c>
      <c r="D184" t="s">
        <v>1738</v>
      </c>
    </row>
    <row r="185" spans="1:64" x14ac:dyDescent="0.35">
      <c r="A185" t="s">
        <v>1214</v>
      </c>
      <c r="B185" t="s">
        <v>1598</v>
      </c>
      <c r="C185" t="s">
        <v>1737</v>
      </c>
      <c r="D185" t="s">
        <v>1738</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35">
      <c r="A186" t="s">
        <v>1599</v>
      </c>
      <c r="B186" t="s">
        <v>1600</v>
      </c>
      <c r="C186" t="s">
        <v>1737</v>
      </c>
      <c r="D186" t="s">
        <v>1738</v>
      </c>
    </row>
    <row r="187" spans="1:64" x14ac:dyDescent="0.35">
      <c r="A187" t="s">
        <v>1123</v>
      </c>
      <c r="B187" t="s">
        <v>1601</v>
      </c>
      <c r="C187" t="s">
        <v>1737</v>
      </c>
      <c r="D187" t="s">
        <v>1738</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35">
      <c r="A188" t="s">
        <v>1602</v>
      </c>
      <c r="B188" t="s">
        <v>1603</v>
      </c>
      <c r="C188" t="s">
        <v>1737</v>
      </c>
      <c r="D188" t="s">
        <v>1738</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35">
      <c r="A189" t="s">
        <v>1146</v>
      </c>
      <c r="B189" t="s">
        <v>1604</v>
      </c>
      <c r="C189" t="s">
        <v>1737</v>
      </c>
      <c r="D189" t="s">
        <v>1738</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35">
      <c r="A190" t="s">
        <v>1197</v>
      </c>
      <c r="B190" t="s">
        <v>1605</v>
      </c>
      <c r="C190" t="s">
        <v>1737</v>
      </c>
      <c r="D190" t="s">
        <v>1738</v>
      </c>
    </row>
    <row r="191" spans="1:64" x14ac:dyDescent="0.35">
      <c r="A191" t="s">
        <v>1208</v>
      </c>
      <c r="B191" t="s">
        <v>1606</v>
      </c>
      <c r="C191" t="s">
        <v>1737</v>
      </c>
      <c r="D191" t="s">
        <v>1738</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35">
      <c r="A192" t="s">
        <v>1165</v>
      </c>
      <c r="B192" t="s">
        <v>1607</v>
      </c>
      <c r="C192" t="s">
        <v>1737</v>
      </c>
      <c r="D192" t="s">
        <v>1738</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35">
      <c r="A193" t="s">
        <v>1608</v>
      </c>
      <c r="B193" t="s">
        <v>1609</v>
      </c>
      <c r="C193" t="s">
        <v>1737</v>
      </c>
      <c r="D193" t="s">
        <v>1738</v>
      </c>
    </row>
    <row r="194" spans="1:64" x14ac:dyDescent="0.35">
      <c r="A194" t="s">
        <v>1219</v>
      </c>
      <c r="B194" t="s">
        <v>1610</v>
      </c>
      <c r="C194" t="s">
        <v>1737</v>
      </c>
      <c r="D194" t="s">
        <v>1738</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35">
      <c r="A195" t="s">
        <v>1238</v>
      </c>
      <c r="B195" t="s">
        <v>1611</v>
      </c>
      <c r="C195" t="s">
        <v>1737</v>
      </c>
      <c r="D195" t="s">
        <v>1738</v>
      </c>
    </row>
    <row r="196" spans="1:64" x14ac:dyDescent="0.35">
      <c r="A196" t="s">
        <v>1612</v>
      </c>
      <c r="B196" t="s">
        <v>1613</v>
      </c>
      <c r="C196" t="s">
        <v>1737</v>
      </c>
      <c r="D196" t="s">
        <v>1738</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35">
      <c r="A197" t="s">
        <v>1184</v>
      </c>
      <c r="B197" t="s">
        <v>1614</v>
      </c>
      <c r="C197" t="s">
        <v>1737</v>
      </c>
      <c r="D197" t="s">
        <v>1738</v>
      </c>
    </row>
    <row r="198" spans="1:64" x14ac:dyDescent="0.35">
      <c r="A198" t="s">
        <v>1615</v>
      </c>
      <c r="B198" t="s">
        <v>1616</v>
      </c>
      <c r="C198" t="s">
        <v>1737</v>
      </c>
      <c r="D198" t="s">
        <v>1738</v>
      </c>
    </row>
    <row r="199" spans="1:64" x14ac:dyDescent="0.35">
      <c r="A199" t="s">
        <v>1265</v>
      </c>
      <c r="B199" t="s">
        <v>1617</v>
      </c>
      <c r="C199" t="s">
        <v>1737</v>
      </c>
      <c r="D199" t="s">
        <v>1738</v>
      </c>
    </row>
    <row r="200" spans="1:64" x14ac:dyDescent="0.35">
      <c r="A200" t="s">
        <v>1207</v>
      </c>
      <c r="B200" t="s">
        <v>1618</v>
      </c>
      <c r="C200" t="s">
        <v>1737</v>
      </c>
      <c r="D200" t="s">
        <v>1738</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35">
      <c r="A201" t="s">
        <v>1619</v>
      </c>
      <c r="B201" t="s">
        <v>1620</v>
      </c>
      <c r="C201" t="s">
        <v>1737</v>
      </c>
      <c r="D201" t="s">
        <v>1738</v>
      </c>
    </row>
    <row r="202" spans="1:64" x14ac:dyDescent="0.35">
      <c r="A202" t="s">
        <v>1621</v>
      </c>
      <c r="B202" t="s">
        <v>1622</v>
      </c>
      <c r="C202" t="s">
        <v>1737</v>
      </c>
      <c r="D202" t="s">
        <v>1738</v>
      </c>
    </row>
    <row r="203" spans="1:64" x14ac:dyDescent="0.35">
      <c r="A203" t="s">
        <v>1623</v>
      </c>
      <c r="B203" t="s">
        <v>1624</v>
      </c>
      <c r="C203" t="s">
        <v>1737</v>
      </c>
      <c r="D203" t="s">
        <v>1738</v>
      </c>
    </row>
    <row r="204" spans="1:64" x14ac:dyDescent="0.35">
      <c r="A204" t="s">
        <v>1227</v>
      </c>
      <c r="B204" t="s">
        <v>1625</v>
      </c>
      <c r="C204" t="s">
        <v>1737</v>
      </c>
      <c r="D204" t="s">
        <v>1738</v>
      </c>
    </row>
    <row r="205" spans="1:64" x14ac:dyDescent="0.35">
      <c r="A205" t="s">
        <v>1124</v>
      </c>
      <c r="B205" t="s">
        <v>1626</v>
      </c>
      <c r="C205" t="s">
        <v>1737</v>
      </c>
      <c r="D205" t="s">
        <v>1738</v>
      </c>
    </row>
    <row r="206" spans="1:64" x14ac:dyDescent="0.35">
      <c r="A206" t="s">
        <v>1240</v>
      </c>
      <c r="B206" t="s">
        <v>1627</v>
      </c>
      <c r="C206" t="s">
        <v>1737</v>
      </c>
      <c r="D206" t="s">
        <v>1738</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35">
      <c r="A207" t="s">
        <v>1241</v>
      </c>
      <c r="B207" t="s">
        <v>1628</v>
      </c>
      <c r="C207" t="s">
        <v>1737</v>
      </c>
      <c r="D207" t="s">
        <v>1738</v>
      </c>
    </row>
    <row r="208" spans="1:64" x14ac:dyDescent="0.35">
      <c r="A208" t="s">
        <v>600</v>
      </c>
      <c r="B208" t="s">
        <v>1629</v>
      </c>
      <c r="C208" t="s">
        <v>1737</v>
      </c>
      <c r="D208" t="s">
        <v>1738</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35">
      <c r="A209" t="s">
        <v>1630</v>
      </c>
      <c r="B209" t="s">
        <v>1631</v>
      </c>
      <c r="C209" t="s">
        <v>1737</v>
      </c>
      <c r="D209" t="s">
        <v>1738</v>
      </c>
    </row>
    <row r="210" spans="1:64" x14ac:dyDescent="0.35">
      <c r="A210" t="s">
        <v>1125</v>
      </c>
      <c r="B210" t="s">
        <v>1632</v>
      </c>
      <c r="C210" t="s">
        <v>1737</v>
      </c>
      <c r="D210" t="s">
        <v>1738</v>
      </c>
    </row>
    <row r="211" spans="1:64" x14ac:dyDescent="0.35">
      <c r="A211" t="s">
        <v>1109</v>
      </c>
      <c r="B211" t="s">
        <v>1633</v>
      </c>
      <c r="C211" t="s">
        <v>1737</v>
      </c>
      <c r="D211" t="s">
        <v>1738</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35">
      <c r="A212" t="s">
        <v>1100</v>
      </c>
      <c r="B212" t="s">
        <v>1634</v>
      </c>
      <c r="C212" t="s">
        <v>1737</v>
      </c>
      <c r="D212" t="s">
        <v>1738</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35">
      <c r="A213" t="s">
        <v>1166</v>
      </c>
      <c r="B213" t="s">
        <v>1635</v>
      </c>
      <c r="C213" t="s">
        <v>1737</v>
      </c>
      <c r="D213" t="s">
        <v>1738</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35">
      <c r="A214" t="s">
        <v>1220</v>
      </c>
      <c r="B214" t="s">
        <v>1636</v>
      </c>
      <c r="C214" t="s">
        <v>1737</v>
      </c>
      <c r="D214" t="s">
        <v>1738</v>
      </c>
    </row>
    <row r="215" spans="1:64" x14ac:dyDescent="0.35">
      <c r="A215" t="s">
        <v>1101</v>
      </c>
      <c r="B215" t="s">
        <v>1637</v>
      </c>
      <c r="C215" t="s">
        <v>1737</v>
      </c>
      <c r="D215" t="s">
        <v>1738</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35">
      <c r="A216" t="s">
        <v>1192</v>
      </c>
      <c r="B216" t="s">
        <v>1638</v>
      </c>
      <c r="C216" t="s">
        <v>1737</v>
      </c>
      <c r="D216" t="s">
        <v>1738</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35">
      <c r="A217" t="s">
        <v>1639</v>
      </c>
      <c r="B217" t="s">
        <v>1640</v>
      </c>
      <c r="C217" t="s">
        <v>1737</v>
      </c>
      <c r="D217" t="s">
        <v>1738</v>
      </c>
    </row>
    <row r="218" spans="1:64" x14ac:dyDescent="0.35">
      <c r="A218" t="s">
        <v>1075</v>
      </c>
      <c r="B218" t="s">
        <v>1641</v>
      </c>
      <c r="C218" t="s">
        <v>1737</v>
      </c>
      <c r="D218" t="s">
        <v>1738</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35">
      <c r="A219" t="s">
        <v>1266</v>
      </c>
      <c r="B219" t="s">
        <v>1642</v>
      </c>
      <c r="C219" t="s">
        <v>1737</v>
      </c>
      <c r="D219" t="s">
        <v>1738</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35">
      <c r="A220" t="s">
        <v>1643</v>
      </c>
      <c r="B220" t="s">
        <v>1644</v>
      </c>
      <c r="C220" t="s">
        <v>1737</v>
      </c>
      <c r="D220" t="s">
        <v>1738</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35">
      <c r="A221" t="s">
        <v>1076</v>
      </c>
      <c r="B221" t="s">
        <v>1645</v>
      </c>
      <c r="C221" t="s">
        <v>1737</v>
      </c>
      <c r="D221" t="s">
        <v>1738</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35">
      <c r="A222" t="s">
        <v>1646</v>
      </c>
      <c r="B222" t="s">
        <v>1647</v>
      </c>
      <c r="C222" t="s">
        <v>1737</v>
      </c>
      <c r="D222" t="s">
        <v>1738</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35">
      <c r="A223" t="s">
        <v>1648</v>
      </c>
      <c r="B223" t="s">
        <v>1649</v>
      </c>
      <c r="C223" t="s">
        <v>1737</v>
      </c>
      <c r="D223" t="s">
        <v>1738</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35">
      <c r="A224" t="s">
        <v>1084</v>
      </c>
      <c r="B224" t="s">
        <v>1650</v>
      </c>
      <c r="C224" t="s">
        <v>1737</v>
      </c>
      <c r="D224" t="s">
        <v>1738</v>
      </c>
    </row>
    <row r="225" spans="1:64" x14ac:dyDescent="0.35">
      <c r="A225" t="s">
        <v>1209</v>
      </c>
      <c r="B225" t="s">
        <v>1651</v>
      </c>
      <c r="C225" t="s">
        <v>1737</v>
      </c>
      <c r="D225" t="s">
        <v>1738</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35">
      <c r="A226" t="s">
        <v>1652</v>
      </c>
      <c r="B226" t="s">
        <v>1653</v>
      </c>
      <c r="C226" t="s">
        <v>1737</v>
      </c>
      <c r="D226" t="s">
        <v>1738</v>
      </c>
    </row>
    <row r="227" spans="1:64" x14ac:dyDescent="0.35">
      <c r="A227" t="s">
        <v>1267</v>
      </c>
      <c r="B227" t="s">
        <v>1654</v>
      </c>
      <c r="C227" t="s">
        <v>1737</v>
      </c>
      <c r="D227" t="s">
        <v>1738</v>
      </c>
    </row>
    <row r="228" spans="1:64" x14ac:dyDescent="0.35">
      <c r="A228" t="s">
        <v>1254</v>
      </c>
      <c r="B228" t="s">
        <v>1655</v>
      </c>
      <c r="C228" t="s">
        <v>1737</v>
      </c>
      <c r="D228" t="s">
        <v>1738</v>
      </c>
    </row>
    <row r="229" spans="1:64" x14ac:dyDescent="0.35">
      <c r="A229" t="s">
        <v>603</v>
      </c>
      <c r="B229" t="s">
        <v>1656</v>
      </c>
      <c r="C229" t="s">
        <v>1737</v>
      </c>
      <c r="D229" t="s">
        <v>1738</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35">
      <c r="A230" t="s">
        <v>1657</v>
      </c>
      <c r="B230" t="s">
        <v>1658</v>
      </c>
      <c r="C230" t="s">
        <v>1737</v>
      </c>
      <c r="D230" t="s">
        <v>1738</v>
      </c>
    </row>
    <row r="231" spans="1:64" x14ac:dyDescent="0.35">
      <c r="A231" t="s">
        <v>1074</v>
      </c>
      <c r="B231" t="s">
        <v>1659</v>
      </c>
      <c r="C231" t="s">
        <v>1737</v>
      </c>
      <c r="D231" t="s">
        <v>1738</v>
      </c>
    </row>
    <row r="232" spans="1:64" x14ac:dyDescent="0.35">
      <c r="A232" t="s">
        <v>1127</v>
      </c>
      <c r="B232" t="s">
        <v>1660</v>
      </c>
      <c r="C232" t="s">
        <v>1737</v>
      </c>
      <c r="D232" t="s">
        <v>1738</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35">
      <c r="A233" t="s">
        <v>1661</v>
      </c>
      <c r="B233" t="s">
        <v>1662</v>
      </c>
      <c r="C233" t="s">
        <v>1737</v>
      </c>
      <c r="D233" t="s">
        <v>1738</v>
      </c>
    </row>
    <row r="234" spans="1:64" x14ac:dyDescent="0.35">
      <c r="A234" t="s">
        <v>1080</v>
      </c>
      <c r="B234" t="s">
        <v>1663</v>
      </c>
      <c r="C234" t="s">
        <v>1737</v>
      </c>
      <c r="D234" t="s">
        <v>1738</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35">
      <c r="A235" t="s">
        <v>1664</v>
      </c>
      <c r="B235" t="s">
        <v>1665</v>
      </c>
      <c r="C235" t="s">
        <v>1737</v>
      </c>
      <c r="D235" t="s">
        <v>1738</v>
      </c>
    </row>
    <row r="236" spans="1:64" x14ac:dyDescent="0.35">
      <c r="A236" t="s">
        <v>1666</v>
      </c>
      <c r="B236" t="s">
        <v>1667</v>
      </c>
      <c r="C236" t="s">
        <v>1737</v>
      </c>
      <c r="D236" t="s">
        <v>1738</v>
      </c>
    </row>
    <row r="237" spans="1:64" x14ac:dyDescent="0.35">
      <c r="A237" t="s">
        <v>1102</v>
      </c>
      <c r="B237" t="s">
        <v>1668</v>
      </c>
      <c r="C237" t="s">
        <v>1737</v>
      </c>
      <c r="D237" t="s">
        <v>1738</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35">
      <c r="A238" t="s">
        <v>1167</v>
      </c>
      <c r="B238" t="s">
        <v>1669</v>
      </c>
      <c r="C238" t="s">
        <v>1737</v>
      </c>
      <c r="D238" t="s">
        <v>1738</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35">
      <c r="A239" t="s">
        <v>1135</v>
      </c>
      <c r="B239" t="s">
        <v>1670</v>
      </c>
      <c r="C239" t="s">
        <v>1737</v>
      </c>
      <c r="D239" t="s">
        <v>1738</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35">
      <c r="A240" t="s">
        <v>1136</v>
      </c>
      <c r="B240" t="s">
        <v>1671</v>
      </c>
      <c r="C240" t="s">
        <v>1737</v>
      </c>
      <c r="D240" t="s">
        <v>1738</v>
      </c>
    </row>
    <row r="241" spans="1:64" x14ac:dyDescent="0.35">
      <c r="A241" t="s">
        <v>1672</v>
      </c>
      <c r="B241" t="s">
        <v>1673</v>
      </c>
      <c r="C241" t="s">
        <v>1737</v>
      </c>
      <c r="D241" t="s">
        <v>1738</v>
      </c>
    </row>
    <row r="242" spans="1:64" x14ac:dyDescent="0.35">
      <c r="A242" t="s">
        <v>1168</v>
      </c>
      <c r="B242" t="s">
        <v>1674</v>
      </c>
      <c r="C242" t="s">
        <v>1737</v>
      </c>
      <c r="D242" t="s">
        <v>1738</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35">
      <c r="A243" t="s">
        <v>1675</v>
      </c>
      <c r="B243" t="s">
        <v>1676</v>
      </c>
      <c r="C243" t="s">
        <v>1737</v>
      </c>
      <c r="D243" t="s">
        <v>1738</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35">
      <c r="A244" t="s">
        <v>1229</v>
      </c>
      <c r="B244" t="s">
        <v>1677</v>
      </c>
      <c r="C244" t="s">
        <v>1737</v>
      </c>
      <c r="D244" t="s">
        <v>1738</v>
      </c>
    </row>
    <row r="245" spans="1:64" x14ac:dyDescent="0.35">
      <c r="A245" t="s">
        <v>1678</v>
      </c>
      <c r="B245" t="s">
        <v>1679</v>
      </c>
      <c r="C245" t="s">
        <v>1737</v>
      </c>
      <c r="D245" t="s">
        <v>1738</v>
      </c>
    </row>
    <row r="246" spans="1:64" x14ac:dyDescent="0.35">
      <c r="A246" t="s">
        <v>1680</v>
      </c>
      <c r="B246" t="s">
        <v>1681</v>
      </c>
      <c r="C246" t="s">
        <v>1737</v>
      </c>
      <c r="D246" t="s">
        <v>1738</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35">
      <c r="A247" t="s">
        <v>1187</v>
      </c>
      <c r="B247" t="s">
        <v>1682</v>
      </c>
      <c r="C247" t="s">
        <v>1737</v>
      </c>
      <c r="D247" t="s">
        <v>1738</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35">
      <c r="A248" t="s">
        <v>1110</v>
      </c>
      <c r="B248" t="s">
        <v>1683</v>
      </c>
      <c r="C248" t="s">
        <v>1737</v>
      </c>
      <c r="D248" t="s">
        <v>1738</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35">
      <c r="A249" t="s">
        <v>1128</v>
      </c>
      <c r="B249" t="s">
        <v>1684</v>
      </c>
      <c r="C249" t="s">
        <v>1737</v>
      </c>
      <c r="D249" t="s">
        <v>1738</v>
      </c>
    </row>
    <row r="250" spans="1:64" x14ac:dyDescent="0.35">
      <c r="A250" t="s">
        <v>1685</v>
      </c>
      <c r="B250" t="s">
        <v>1686</v>
      </c>
      <c r="C250" t="s">
        <v>1737</v>
      </c>
      <c r="D250" t="s">
        <v>1738</v>
      </c>
    </row>
    <row r="251" spans="1:64" x14ac:dyDescent="0.35">
      <c r="A251" t="s">
        <v>1687</v>
      </c>
      <c r="B251" t="s">
        <v>1688</v>
      </c>
      <c r="C251" t="s">
        <v>1737</v>
      </c>
      <c r="D251" t="s">
        <v>1738</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35">
      <c r="A252" t="s">
        <v>604</v>
      </c>
      <c r="B252" t="s">
        <v>1689</v>
      </c>
      <c r="C252" t="s">
        <v>1737</v>
      </c>
      <c r="D252" t="s">
        <v>1738</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35">
      <c r="A253" t="s">
        <v>1243</v>
      </c>
      <c r="B253" t="s">
        <v>1690</v>
      </c>
      <c r="C253" t="s">
        <v>1737</v>
      </c>
      <c r="D253" t="s">
        <v>1738</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35">
      <c r="A254" t="s">
        <v>1691</v>
      </c>
      <c r="B254" t="s">
        <v>1692</v>
      </c>
      <c r="C254" t="s">
        <v>1737</v>
      </c>
      <c r="D254" t="s">
        <v>1738</v>
      </c>
    </row>
    <row r="255" spans="1:64" x14ac:dyDescent="0.35">
      <c r="A255" t="s">
        <v>1210</v>
      </c>
      <c r="B255" t="s">
        <v>1693</v>
      </c>
      <c r="C255" t="s">
        <v>1737</v>
      </c>
      <c r="D255" t="s">
        <v>1738</v>
      </c>
    </row>
    <row r="256" spans="1:64" x14ac:dyDescent="0.35">
      <c r="A256" t="s">
        <v>1694</v>
      </c>
      <c r="B256" t="s">
        <v>1695</v>
      </c>
      <c r="C256" t="s">
        <v>1737</v>
      </c>
      <c r="D256" t="s">
        <v>1738</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35">
      <c r="A257" t="s">
        <v>1137</v>
      </c>
      <c r="B257" t="s">
        <v>1696</v>
      </c>
      <c r="C257" t="s">
        <v>1737</v>
      </c>
      <c r="D257" t="s">
        <v>1738</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35">
      <c r="A258" t="s">
        <v>1697</v>
      </c>
      <c r="B258" t="s">
        <v>1698</v>
      </c>
      <c r="C258" t="s">
        <v>1737</v>
      </c>
      <c r="D258" t="s">
        <v>1738</v>
      </c>
    </row>
    <row r="259" spans="1:65" x14ac:dyDescent="0.35">
      <c r="A259" t="s">
        <v>1699</v>
      </c>
      <c r="B259" t="s">
        <v>1700</v>
      </c>
      <c r="C259" t="s">
        <v>1737</v>
      </c>
      <c r="D259" t="s">
        <v>1738</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35">
      <c r="A260" t="s">
        <v>1701</v>
      </c>
      <c r="B260" t="s">
        <v>1702</v>
      </c>
      <c r="C260" t="s">
        <v>1737</v>
      </c>
      <c r="D260" t="s">
        <v>1738</v>
      </c>
    </row>
    <row r="261" spans="1:65" x14ac:dyDescent="0.35">
      <c r="A261" t="s">
        <v>1703</v>
      </c>
      <c r="B261" t="s">
        <v>1704</v>
      </c>
      <c r="C261" t="s">
        <v>1737</v>
      </c>
      <c r="D261" t="s">
        <v>1738</v>
      </c>
    </row>
    <row r="262" spans="1:65" x14ac:dyDescent="0.35">
      <c r="A262" t="s">
        <v>1705</v>
      </c>
      <c r="B262" t="s">
        <v>1706</v>
      </c>
      <c r="C262" t="s">
        <v>1737</v>
      </c>
      <c r="D262" t="s">
        <v>1738</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35">
      <c r="A263" t="s">
        <v>1221</v>
      </c>
      <c r="B263" t="s">
        <v>1707</v>
      </c>
      <c r="C263" t="s">
        <v>1737</v>
      </c>
      <c r="D263" t="s">
        <v>1738</v>
      </c>
    </row>
    <row r="264" spans="1:65" x14ac:dyDescent="0.35">
      <c r="A264" t="s">
        <v>1017</v>
      </c>
      <c r="B264" t="s">
        <v>1708</v>
      </c>
      <c r="C264" t="s">
        <v>1737</v>
      </c>
      <c r="D264" t="s">
        <v>1738</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35">
      <c r="A265" t="s">
        <v>1228</v>
      </c>
      <c r="B265" t="s">
        <v>1709</v>
      </c>
      <c r="C265" t="s">
        <v>1737</v>
      </c>
      <c r="D265" t="s">
        <v>1738</v>
      </c>
    </row>
    <row r="266" spans="1:65" x14ac:dyDescent="0.35">
      <c r="A266" t="s">
        <v>1710</v>
      </c>
      <c r="B266" t="s">
        <v>1711</v>
      </c>
      <c r="C266" t="s">
        <v>1737</v>
      </c>
      <c r="D266" t="s">
        <v>1738</v>
      </c>
    </row>
    <row r="267" spans="1:65" x14ac:dyDescent="0.35">
      <c r="A267" t="s">
        <v>1712</v>
      </c>
      <c r="B267" t="s">
        <v>1713</v>
      </c>
      <c r="C267" t="s">
        <v>1737</v>
      </c>
      <c r="D267" t="s">
        <v>1738</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35">
      <c r="A268" t="s">
        <v>602</v>
      </c>
      <c r="B268" t="s">
        <v>1714</v>
      </c>
      <c r="C268" t="s">
        <v>1737</v>
      </c>
      <c r="D268" t="s">
        <v>1738</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35">
      <c r="A269" t="s">
        <v>606</v>
      </c>
      <c r="B269" t="s">
        <v>1715</v>
      </c>
      <c r="C269" t="s">
        <v>1737</v>
      </c>
      <c r="D269" t="s">
        <v>1738</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35">
      <c r="A270" t="s">
        <v>607</v>
      </c>
      <c r="B270" t="s">
        <v>1716</v>
      </c>
      <c r="C270" t="s">
        <v>1737</v>
      </c>
      <c r="D270" t="s">
        <v>1738</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35"/>
    <row r="272" spans="1:65" s="1" customFormat="1" x14ac:dyDescent="0.35">
      <c r="BB272" s="50" t="s">
        <v>1937</v>
      </c>
      <c r="BC272" s="259">
        <f>BC77</f>
        <v>0.54</v>
      </c>
      <c r="BD272" s="259">
        <f t="shared" ref="BD272:BL272" si="0">BD77</f>
        <v>0.49</v>
      </c>
      <c r="BE272" s="259">
        <f t="shared" si="0"/>
        <v>0.45</v>
      </c>
      <c r="BF272" s="259">
        <f t="shared" si="0"/>
        <v>0.38</v>
      </c>
      <c r="BG272" s="259">
        <f t="shared" si="0"/>
        <v>0.35</v>
      </c>
      <c r="BH272" s="259">
        <f t="shared" si="0"/>
        <v>0.32</v>
      </c>
      <c r="BI272" s="259">
        <f t="shared" si="0"/>
        <v>0.28999999999999998</v>
      </c>
      <c r="BJ272" s="259">
        <f t="shared" si="0"/>
        <v>0.27</v>
      </c>
      <c r="BK272" s="259">
        <f t="shared" si="0"/>
        <v>0.25</v>
      </c>
      <c r="BL272" s="259">
        <f t="shared" si="0"/>
        <v>0.23</v>
      </c>
      <c r="BM272" s="2"/>
    </row>
    <row r="273" spans="8:65" s="1" customFormat="1" x14ac:dyDescent="0.35">
      <c r="BB273" s="50" t="s">
        <v>1939</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x14ac:dyDescent="0.35">
      <c r="I274" s="50" t="s">
        <v>1740</v>
      </c>
      <c r="M274" s="50" t="s">
        <v>1938</v>
      </c>
      <c r="BB274" s="50" t="s">
        <v>1739</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x14ac:dyDescent="0.35">
      <c r="H275">
        <v>2020</v>
      </c>
      <c r="I275" s="158">
        <f>'[1]HIV Prev'!$BL$77*$BM$274*$BM$275</f>
        <v>0.2289737351429329</v>
      </c>
      <c r="L275">
        <v>2020</v>
      </c>
      <c r="M275" s="158">
        <f>BL272*$BM$273</f>
        <v>0.20926851436312915</v>
      </c>
      <c r="BB275" s="50" t="s">
        <v>1940</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x14ac:dyDescent="0.35">
      <c r="H276">
        <v>2021</v>
      </c>
      <c r="I276" s="158">
        <f t="shared" ref="I276:I295" si="3">I275*$BM$275</f>
        <v>0.21898491997204048</v>
      </c>
      <c r="L276">
        <v>2021</v>
      </c>
      <c r="M276" s="158">
        <f>M275*$BM$273</f>
        <v>0.19040570045109212</v>
      </c>
    </row>
    <row r="277" spans="8:65" s="1" customFormat="1" x14ac:dyDescent="0.35">
      <c r="H277">
        <v>2022</v>
      </c>
      <c r="I277" s="158">
        <f t="shared" si="3"/>
        <v>0.20943185970751743</v>
      </c>
      <c r="L277">
        <v>2022</v>
      </c>
      <c r="M277" s="158">
        <f t="shared" ref="M277:M295" si="4">M276*$BM$273</f>
        <v>0.17324312199856973</v>
      </c>
      <c r="BM277" s="51" t="s">
        <v>1741</v>
      </c>
    </row>
    <row r="278" spans="8:65" s="1" customFormat="1" x14ac:dyDescent="0.35">
      <c r="H278">
        <v>2023</v>
      </c>
      <c r="I278" s="158">
        <f t="shared" si="3"/>
        <v>0.20029554485372522</v>
      </c>
      <c r="L278">
        <v>2023</v>
      </c>
      <c r="M278" s="158">
        <f t="shared" si="4"/>
        <v>0.15762752506204791</v>
      </c>
    </row>
    <row r="279" spans="8:65" s="1" customFormat="1" x14ac:dyDescent="0.35">
      <c r="H279">
        <v>2024</v>
      </c>
      <c r="I279" s="158">
        <f t="shared" si="3"/>
        <v>0.19155779519065516</v>
      </c>
      <c r="L279">
        <v>2024</v>
      </c>
      <c r="M279" s="158">
        <f t="shared" si="4"/>
        <v>0.14341946953248552</v>
      </c>
    </row>
    <row r="280" spans="8:65" s="1" customFormat="1" x14ac:dyDescent="0.35">
      <c r="H280">
        <v>2025</v>
      </c>
      <c r="I280" s="158">
        <f t="shared" si="3"/>
        <v>0.18320122359737312</v>
      </c>
      <c r="L280">
        <v>2025</v>
      </c>
      <c r="M280" s="158">
        <f t="shared" si="4"/>
        <v>0.13049208399917961</v>
      </c>
    </row>
    <row r="281" spans="8:65" s="1" customFormat="1" x14ac:dyDescent="0.35">
      <c r="H281">
        <v>2026</v>
      </c>
      <c r="I281" s="158">
        <f t="shared" si="3"/>
        <v>0.17520920145364047</v>
      </c>
      <c r="L281">
        <v>2026</v>
      </c>
      <c r="M281" s="158">
        <f t="shared" si="4"/>
        <v>0.11872993284633467</v>
      </c>
    </row>
    <row r="282" spans="8:65" s="1" customFormat="1" x14ac:dyDescent="0.35">
      <c r="H282">
        <v>2027</v>
      </c>
      <c r="I282" s="158">
        <f t="shared" si="3"/>
        <v>0.16756582555086463</v>
      </c>
      <c r="L282">
        <v>2027</v>
      </c>
      <c r="M282" s="158">
        <f t="shared" si="4"/>
        <v>0.10802798546602846</v>
      </c>
    </row>
    <row r="283" spans="8:65" s="1" customFormat="1" x14ac:dyDescent="0.35">
      <c r="H283">
        <v>2028</v>
      </c>
      <c r="I283" s="158">
        <f t="shared" si="3"/>
        <v>0.16025588644653568</v>
      </c>
      <c r="L283">
        <v>2028</v>
      </c>
      <c r="M283" s="158">
        <f t="shared" si="4"/>
        <v>9.8290678383119487E-2</v>
      </c>
    </row>
    <row r="284" spans="8:65" s="1" customFormat="1" x14ac:dyDescent="0.35">
      <c r="H284">
        <v>2029</v>
      </c>
      <c r="I284" s="158">
        <f t="shared" si="3"/>
        <v>0.15326483819917788</v>
      </c>
      <c r="L284">
        <v>2029</v>
      </c>
      <c r="M284" s="158">
        <f t="shared" si="4"/>
        <v>8.9431061917302379E-2</v>
      </c>
    </row>
    <row r="285" spans="8:65" s="1" customFormat="1" x14ac:dyDescent="0.35">
      <c r="H285">
        <v>2030</v>
      </c>
      <c r="I285" s="158">
        <f t="shared" si="3"/>
        <v>0.14657876942359252</v>
      </c>
      <c r="L285">
        <v>2030</v>
      </c>
      <c r="M285" s="158">
        <f t="shared" si="4"/>
        <v>8.1370023762395147E-2</v>
      </c>
    </row>
    <row r="286" spans="8:65" s="1" customFormat="1" x14ac:dyDescent="0.35">
      <c r="H286">
        <v>2031</v>
      </c>
      <c r="I286" s="158">
        <f t="shared" si="3"/>
        <v>0.14018437560879471</v>
      </c>
      <c r="L286">
        <v>2031</v>
      </c>
      <c r="M286" s="158">
        <f t="shared" si="4"/>
        <v>7.4035582549778031E-2</v>
      </c>
    </row>
    <row r="287" spans="8:65" s="1" customFormat="1" x14ac:dyDescent="0.35">
      <c r="H287">
        <v>2032</v>
      </c>
      <c r="I287" s="158">
        <f t="shared" si="3"/>
        <v>0.13406893264356068</v>
      </c>
      <c r="L287">
        <v>2032</v>
      </c>
      <c r="M287" s="158">
        <f t="shared" si="4"/>
        <v>6.7362245087829814E-2</v>
      </c>
    </row>
    <row r="288" spans="8:65" s="1" customFormat="1" x14ac:dyDescent="0.35">
      <c r="H288">
        <v>2033</v>
      </c>
      <c r="I288" s="158">
        <f t="shared" si="3"/>
        <v>0.1282202714969039</v>
      </c>
      <c r="L288">
        <v>2033</v>
      </c>
      <c r="M288" s="158">
        <f t="shared" si="4"/>
        <v>6.1290421537804951E-2</v>
      </c>
    </row>
    <row r="289" spans="3:13" s="1" customFormat="1" x14ac:dyDescent="0.35">
      <c r="C289" s="49"/>
      <c r="D289" s="49"/>
      <c r="E289" s="49"/>
      <c r="H289">
        <v>2034</v>
      </c>
      <c r="I289" s="158">
        <f t="shared" si="3"/>
        <v>0.12262675400309737</v>
      </c>
      <c r="L289">
        <v>2034</v>
      </c>
      <c r="M289" s="158">
        <f t="shared" si="4"/>
        <v>5.5765893303940758E-2</v>
      </c>
    </row>
    <row r="290" spans="3:13" s="1" customFormat="1" x14ac:dyDescent="0.35">
      <c r="C290" s="49"/>
      <c r="D290" s="49"/>
      <c r="E290" s="49"/>
      <c r="H290">
        <v>2035</v>
      </c>
      <c r="I290" s="158">
        <f t="shared" si="3"/>
        <v>0.11727724970305697</v>
      </c>
      <c r="L290">
        <v>2035</v>
      </c>
      <c r="M290" s="158">
        <f t="shared" si="4"/>
        <v>5.0739328886297626E-2</v>
      </c>
    </row>
    <row r="291" spans="3:13" s="1" customFormat="1" x14ac:dyDescent="0.35">
      <c r="C291" s="49"/>
      <c r="D291" s="49"/>
      <c r="E291" s="49"/>
      <c r="H291">
        <v>2036</v>
      </c>
      <c r="I291" s="158">
        <f t="shared" si="3"/>
        <v>0.11216111369600285</v>
      </c>
      <c r="L291">
        <v>2036</v>
      </c>
      <c r="M291" s="158">
        <f t="shared" si="4"/>
        <v>4.616584337312047E-2</v>
      </c>
    </row>
    <row r="292" spans="3:13" s="1" customFormat="1" x14ac:dyDescent="0.35">
      <c r="H292">
        <v>2037</v>
      </c>
      <c r="I292" s="158">
        <f t="shared" si="3"/>
        <v>0.10726816545732622</v>
      </c>
      <c r="L292">
        <v>2037</v>
      </c>
      <c r="M292" s="158">
        <f t="shared" si="4"/>
        <v>4.2004597639190573E-2</v>
      </c>
    </row>
    <row r="293" spans="3:13" s="1" customFormat="1" x14ac:dyDescent="0.35">
      <c r="H293">
        <v>2038</v>
      </c>
      <c r="I293" s="158">
        <f t="shared" si="3"/>
        <v>0.10258866858051158</v>
      </c>
      <c r="L293">
        <v>2038</v>
      </c>
      <c r="M293" s="158">
        <f t="shared" si="4"/>
        <v>3.8218433671193097E-2</v>
      </c>
    </row>
    <row r="294" spans="3:13" s="1" customFormat="1" x14ac:dyDescent="0.35">
      <c r="H294">
        <v>2039</v>
      </c>
      <c r="I294" s="158">
        <f t="shared" si="3"/>
        <v>9.8113311402802994E-2</v>
      </c>
      <c r="L294">
        <v>2039</v>
      </c>
      <c r="M294" s="158">
        <f t="shared" si="4"/>
        <v>3.4773542763723353E-2</v>
      </c>
    </row>
    <row r="295" spans="3:13" s="1" customFormat="1" x14ac:dyDescent="0.35">
      <c r="H295">
        <v>2040</v>
      </c>
      <c r="I295" s="158">
        <f t="shared" si="3"/>
        <v>9.3833188476061896E-2</v>
      </c>
      <c r="L295">
        <v>2040</v>
      </c>
      <c r="M295" s="158">
        <f t="shared" si="4"/>
        <v>3.1639163623074458E-2</v>
      </c>
    </row>
    <row r="296" spans="3:13" s="1" customFormat="1" x14ac:dyDescent="0.35"/>
  </sheetData>
  <pageMargins left="0.7" right="0.7" top="0.75" bottom="0.75" header="0.3" footer="0.3"/>
  <headerFooter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workbookViewId="0">
      <selection activeCell="BI287" sqref="BI287"/>
    </sheetView>
  </sheetViews>
  <sheetFormatPr defaultRowHeight="14.5" x14ac:dyDescent="0.35"/>
  <cols>
    <col min="1" max="1" width="44.1796875" bestFit="1" customWidth="1"/>
    <col min="2" max="2" width="25.54296875" bestFit="1" customWidth="1"/>
    <col min="3" max="3" width="35.453125" bestFit="1" customWidth="1"/>
    <col min="4" max="4" width="13.81640625" bestFit="1" customWidth="1"/>
    <col min="5" max="8" width="5.453125" bestFit="1" customWidth="1"/>
    <col min="9" max="9" width="10.453125" bestFit="1" customWidth="1"/>
    <col min="10" max="64" width="11.453125" bestFit="1" customWidth="1"/>
    <col min="65" max="65" width="5.8164062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1742</v>
      </c>
      <c r="D5" t="s">
        <v>1743</v>
      </c>
    </row>
    <row r="6" spans="1:65" hidden="1" x14ac:dyDescent="0.35">
      <c r="A6" t="s">
        <v>1354</v>
      </c>
      <c r="B6" t="s">
        <v>1355</v>
      </c>
      <c r="C6" t="s">
        <v>1742</v>
      </c>
      <c r="D6" t="s">
        <v>1743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35">
      <c r="A7" t="s">
        <v>1139</v>
      </c>
      <c r="B7" t="s">
        <v>1356</v>
      </c>
      <c r="C7" t="s">
        <v>1742</v>
      </c>
      <c r="D7" t="s">
        <v>1743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35">
      <c r="A8" t="s">
        <v>1357</v>
      </c>
      <c r="B8" t="s">
        <v>1358</v>
      </c>
      <c r="C8" t="s">
        <v>1742</v>
      </c>
      <c r="D8" t="s">
        <v>1743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35">
      <c r="A9" t="s">
        <v>1078</v>
      </c>
      <c r="B9" t="s">
        <v>1359</v>
      </c>
      <c r="C9" t="s">
        <v>1742</v>
      </c>
      <c r="D9" t="s">
        <v>1743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35">
      <c r="A10" t="s">
        <v>1257</v>
      </c>
      <c r="B10" t="s">
        <v>1360</v>
      </c>
      <c r="C10" t="s">
        <v>1742</v>
      </c>
      <c r="D10" t="s">
        <v>1743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35">
      <c r="A11" t="s">
        <v>1361</v>
      </c>
      <c r="B11" t="s">
        <v>1362</v>
      </c>
      <c r="C11" t="s">
        <v>1742</v>
      </c>
      <c r="D11" t="s">
        <v>1743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35">
      <c r="A12" t="s">
        <v>1363</v>
      </c>
      <c r="B12" t="s">
        <v>1364</v>
      </c>
      <c r="C12" t="s">
        <v>1742</v>
      </c>
      <c r="D12" t="s">
        <v>1743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35">
      <c r="A13" t="s">
        <v>1129</v>
      </c>
      <c r="B13" t="s">
        <v>1365</v>
      </c>
      <c r="C13" t="s">
        <v>1742</v>
      </c>
      <c r="D13" t="s">
        <v>1743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35">
      <c r="A14" t="s">
        <v>1199</v>
      </c>
      <c r="B14" t="s">
        <v>1366</v>
      </c>
      <c r="C14" t="s">
        <v>1742</v>
      </c>
      <c r="D14" t="s">
        <v>1743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35">
      <c r="A15" t="s">
        <v>1113</v>
      </c>
      <c r="B15" t="s">
        <v>1367</v>
      </c>
      <c r="C15" t="s">
        <v>1742</v>
      </c>
      <c r="D15" t="s">
        <v>1743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35">
      <c r="A16" t="s">
        <v>1368</v>
      </c>
      <c r="B16" t="s">
        <v>1369</v>
      </c>
      <c r="C16" t="s">
        <v>1742</v>
      </c>
      <c r="D16" t="s">
        <v>1743</v>
      </c>
    </row>
    <row r="17" spans="1:64" hidden="1" x14ac:dyDescent="0.35">
      <c r="A17" t="s">
        <v>1172</v>
      </c>
      <c r="B17" t="s">
        <v>1370</v>
      </c>
      <c r="C17" t="s">
        <v>1742</v>
      </c>
      <c r="D17" t="s">
        <v>1743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35">
      <c r="A18" t="s">
        <v>1213</v>
      </c>
      <c r="B18" t="s">
        <v>1371</v>
      </c>
      <c r="C18" t="s">
        <v>1742</v>
      </c>
      <c r="D18" t="s">
        <v>1743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35">
      <c r="A19" t="s">
        <v>1270</v>
      </c>
      <c r="B19" t="s">
        <v>1372</v>
      </c>
      <c r="C19" t="s">
        <v>1742</v>
      </c>
      <c r="D19" t="s">
        <v>1743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35">
      <c r="A20" t="s">
        <v>1114</v>
      </c>
      <c r="B20" t="s">
        <v>1373</v>
      </c>
      <c r="C20" t="s">
        <v>1742</v>
      </c>
      <c r="D20" t="s">
        <v>1743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35">
      <c r="A21" t="s">
        <v>582</v>
      </c>
      <c r="B21" t="s">
        <v>1374</v>
      </c>
      <c r="C21" t="s">
        <v>1742</v>
      </c>
      <c r="D21" t="s">
        <v>1743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35">
      <c r="A22" t="s">
        <v>1271</v>
      </c>
      <c r="B22" t="s">
        <v>1375</v>
      </c>
      <c r="C22" t="s">
        <v>1742</v>
      </c>
      <c r="D22" t="s">
        <v>1743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35">
      <c r="A23" t="s">
        <v>1088</v>
      </c>
      <c r="B23" t="s">
        <v>1376</v>
      </c>
      <c r="C23" t="s">
        <v>1742</v>
      </c>
      <c r="D23" t="s">
        <v>1743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35">
      <c r="A24" t="s">
        <v>1089</v>
      </c>
      <c r="B24" t="s">
        <v>1377</v>
      </c>
      <c r="C24" t="s">
        <v>1742</v>
      </c>
      <c r="D24" t="s">
        <v>1743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35">
      <c r="A25" t="s">
        <v>1140</v>
      </c>
      <c r="B25" t="s">
        <v>1378</v>
      </c>
      <c r="C25" t="s">
        <v>1742</v>
      </c>
      <c r="D25" t="s">
        <v>1743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35">
      <c r="A26" t="s">
        <v>1235</v>
      </c>
      <c r="B26" t="s">
        <v>1379</v>
      </c>
      <c r="C26" t="s">
        <v>1742</v>
      </c>
      <c r="D26" t="s">
        <v>1743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35">
      <c r="A27" t="s">
        <v>1115</v>
      </c>
      <c r="B27" t="s">
        <v>1380</v>
      </c>
      <c r="C27" t="s">
        <v>1742</v>
      </c>
      <c r="D27" t="s">
        <v>1743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35">
      <c r="A28" t="s">
        <v>1381</v>
      </c>
      <c r="B28" t="s">
        <v>1382</v>
      </c>
      <c r="C28" t="s">
        <v>1742</v>
      </c>
      <c r="D28" t="s">
        <v>1743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35">
      <c r="A29" t="s">
        <v>1258</v>
      </c>
      <c r="B29" t="s">
        <v>1383</v>
      </c>
      <c r="C29" t="s">
        <v>1742</v>
      </c>
      <c r="D29" t="s">
        <v>1743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35">
      <c r="A30" t="s">
        <v>1234</v>
      </c>
      <c r="B30" t="s">
        <v>1384</v>
      </c>
      <c r="C30" t="s">
        <v>1742</v>
      </c>
      <c r="D30" t="s">
        <v>1743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35">
      <c r="A31" t="s">
        <v>1190</v>
      </c>
      <c r="B31" t="s">
        <v>1385</v>
      </c>
      <c r="C31" t="s">
        <v>1742</v>
      </c>
      <c r="D31" t="s">
        <v>1743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35">
      <c r="A32" t="s">
        <v>1386</v>
      </c>
      <c r="B32" t="s">
        <v>1387</v>
      </c>
      <c r="C32" t="s">
        <v>1742</v>
      </c>
      <c r="D32" t="s">
        <v>1743</v>
      </c>
    </row>
    <row r="33" spans="1:64" hidden="1" x14ac:dyDescent="0.35">
      <c r="A33" t="s">
        <v>1388</v>
      </c>
      <c r="B33" t="s">
        <v>1389</v>
      </c>
      <c r="C33" t="s">
        <v>1742</v>
      </c>
      <c r="D33" t="s">
        <v>1743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35">
      <c r="A34" t="s">
        <v>1201</v>
      </c>
      <c r="B34" t="s">
        <v>1390</v>
      </c>
      <c r="C34" t="s">
        <v>1742</v>
      </c>
      <c r="D34" t="s">
        <v>1743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35">
      <c r="A35" t="s">
        <v>1175</v>
      </c>
      <c r="B35" t="s">
        <v>1391</v>
      </c>
      <c r="C35" t="s">
        <v>1742</v>
      </c>
      <c r="D35" t="s">
        <v>1743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35">
      <c r="A36" t="s">
        <v>1159</v>
      </c>
      <c r="B36" t="s">
        <v>1392</v>
      </c>
      <c r="C36" t="s">
        <v>1742</v>
      </c>
      <c r="D36" t="s">
        <v>1743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35">
      <c r="A37" t="s">
        <v>1141</v>
      </c>
      <c r="B37" t="s">
        <v>1393</v>
      </c>
      <c r="C37" t="s">
        <v>1742</v>
      </c>
      <c r="D37" t="s">
        <v>1743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35">
      <c r="A38" t="s">
        <v>580</v>
      </c>
      <c r="B38" t="s">
        <v>1394</v>
      </c>
      <c r="C38" t="s">
        <v>1742</v>
      </c>
      <c r="D38" t="s">
        <v>1743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35">
      <c r="A39" t="s">
        <v>584</v>
      </c>
      <c r="B39" t="s">
        <v>1395</v>
      </c>
      <c r="C39" t="s">
        <v>1742</v>
      </c>
      <c r="D39" t="s">
        <v>1743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35">
      <c r="A40" t="s">
        <v>1278</v>
      </c>
      <c r="B40" t="s">
        <v>1396</v>
      </c>
      <c r="C40" t="s">
        <v>1742</v>
      </c>
      <c r="D40" t="s">
        <v>1743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35">
      <c r="A41" t="s">
        <v>1397</v>
      </c>
      <c r="B41" t="s">
        <v>1398</v>
      </c>
      <c r="C41" t="s">
        <v>1742</v>
      </c>
      <c r="D41" t="s">
        <v>1743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35">
      <c r="A42" t="s">
        <v>1276</v>
      </c>
      <c r="B42" t="s">
        <v>1399</v>
      </c>
      <c r="C42" t="s">
        <v>1742</v>
      </c>
      <c r="D42" t="s">
        <v>1743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35">
      <c r="A43" t="s">
        <v>1245</v>
      </c>
      <c r="B43" t="s">
        <v>1400</v>
      </c>
      <c r="C43" t="s">
        <v>1742</v>
      </c>
      <c r="D43" t="s">
        <v>1743</v>
      </c>
    </row>
    <row r="44" spans="1:64" hidden="1" x14ac:dyDescent="0.35">
      <c r="A44" t="s">
        <v>1202</v>
      </c>
      <c r="B44" t="s">
        <v>1401</v>
      </c>
      <c r="C44" t="s">
        <v>1742</v>
      </c>
      <c r="D44" t="s">
        <v>1743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35">
      <c r="A45" t="s">
        <v>1150</v>
      </c>
      <c r="B45" t="s">
        <v>1402</v>
      </c>
      <c r="C45" t="s">
        <v>1742</v>
      </c>
      <c r="D45" t="s">
        <v>1743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35">
      <c r="A46" t="s">
        <v>1403</v>
      </c>
      <c r="B46" t="s">
        <v>1404</v>
      </c>
      <c r="C46" t="s">
        <v>1742</v>
      </c>
      <c r="D46" t="s">
        <v>1743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35">
      <c r="A47" t="s">
        <v>1079</v>
      </c>
      <c r="B47" t="s">
        <v>1405</v>
      </c>
      <c r="C47" t="s">
        <v>1742</v>
      </c>
      <c r="D47" t="s">
        <v>1743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35">
      <c r="A48" t="s">
        <v>1406</v>
      </c>
      <c r="B48" t="s">
        <v>1407</v>
      </c>
      <c r="C48" t="s">
        <v>1742</v>
      </c>
      <c r="D48" t="s">
        <v>1743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35">
      <c r="A49" t="s">
        <v>1408</v>
      </c>
      <c r="B49" t="s">
        <v>1409</v>
      </c>
      <c r="C49" t="s">
        <v>1742</v>
      </c>
      <c r="D49" t="s">
        <v>1743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35">
      <c r="A50" t="s">
        <v>1203</v>
      </c>
      <c r="B50" t="s">
        <v>1410</v>
      </c>
      <c r="C50" t="s">
        <v>1742</v>
      </c>
      <c r="D50" t="s">
        <v>1743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35">
      <c r="A51" t="s">
        <v>1067</v>
      </c>
      <c r="B51" t="s">
        <v>1411</v>
      </c>
      <c r="C51" t="s">
        <v>1742</v>
      </c>
      <c r="D51" t="s">
        <v>1743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35">
      <c r="A52" t="s">
        <v>1090</v>
      </c>
      <c r="B52" t="s">
        <v>1412</v>
      </c>
      <c r="C52" t="s">
        <v>1742</v>
      </c>
      <c r="D52" t="s">
        <v>1743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35">
      <c r="A53" t="s">
        <v>1191</v>
      </c>
      <c r="B53" t="s">
        <v>1413</v>
      </c>
      <c r="C53" t="s">
        <v>1742</v>
      </c>
      <c r="D53" t="s">
        <v>1743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35">
      <c r="A54" t="s">
        <v>1414</v>
      </c>
      <c r="B54" t="s">
        <v>1415</v>
      </c>
      <c r="C54" t="s">
        <v>1742</v>
      </c>
      <c r="D54" t="s">
        <v>1743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35">
      <c r="A55" t="s">
        <v>1176</v>
      </c>
      <c r="B55" t="s">
        <v>1416</v>
      </c>
      <c r="C55" t="s">
        <v>1742</v>
      </c>
      <c r="D55" t="s">
        <v>1743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35">
      <c r="A56" t="s">
        <v>1417</v>
      </c>
      <c r="B56" t="s">
        <v>1418</v>
      </c>
      <c r="C56" t="s">
        <v>1742</v>
      </c>
      <c r="D56" t="s">
        <v>1743</v>
      </c>
    </row>
    <row r="57" spans="1:64" hidden="1" x14ac:dyDescent="0.35">
      <c r="A57" t="s">
        <v>1419</v>
      </c>
      <c r="B57" t="s">
        <v>1420</v>
      </c>
      <c r="C57" t="s">
        <v>1742</v>
      </c>
      <c r="D57" t="s">
        <v>1743</v>
      </c>
    </row>
    <row r="58" spans="1:64" hidden="1" x14ac:dyDescent="0.35">
      <c r="A58" t="s">
        <v>1116</v>
      </c>
      <c r="B58" t="s">
        <v>1421</v>
      </c>
      <c r="C58" t="s">
        <v>1742</v>
      </c>
      <c r="D58" t="s">
        <v>1743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35">
      <c r="A59" t="s">
        <v>1422</v>
      </c>
      <c r="B59" t="s">
        <v>1423</v>
      </c>
      <c r="C59" t="s">
        <v>1742</v>
      </c>
      <c r="D59" t="s">
        <v>1743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35">
      <c r="A60" t="s">
        <v>1273</v>
      </c>
      <c r="B60" t="s">
        <v>1424</v>
      </c>
      <c r="C60" t="s">
        <v>1742</v>
      </c>
      <c r="D60" t="s">
        <v>1743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35">
      <c r="A61" t="s">
        <v>1068</v>
      </c>
      <c r="B61" t="s">
        <v>1425</v>
      </c>
      <c r="C61" t="s">
        <v>1742</v>
      </c>
      <c r="D61" t="s">
        <v>1743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35">
      <c r="A62" t="s">
        <v>1426</v>
      </c>
      <c r="B62" t="s">
        <v>1427</v>
      </c>
      <c r="C62" t="s">
        <v>1742</v>
      </c>
      <c r="D62" t="s">
        <v>1743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35">
      <c r="A63" t="s">
        <v>1246</v>
      </c>
      <c r="B63" t="s">
        <v>1428</v>
      </c>
      <c r="C63" t="s">
        <v>1742</v>
      </c>
      <c r="D63" t="s">
        <v>1743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35">
      <c r="A64" t="s">
        <v>1178</v>
      </c>
      <c r="B64" t="s">
        <v>1429</v>
      </c>
      <c r="C64" t="s">
        <v>1742</v>
      </c>
      <c r="D64" t="s">
        <v>1743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35">
      <c r="A65" t="s">
        <v>1105</v>
      </c>
      <c r="B65" t="s">
        <v>1430</v>
      </c>
      <c r="C65" t="s">
        <v>1742</v>
      </c>
      <c r="D65" t="s">
        <v>1743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35">
      <c r="A66" t="s">
        <v>1431</v>
      </c>
      <c r="B66" t="s">
        <v>1432</v>
      </c>
      <c r="C66" t="s">
        <v>1742</v>
      </c>
      <c r="D66" t="s">
        <v>1743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35">
      <c r="A67" t="s">
        <v>1433</v>
      </c>
      <c r="B67" t="s">
        <v>1434</v>
      </c>
      <c r="C67" t="s">
        <v>1742</v>
      </c>
      <c r="D67" t="s">
        <v>1743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35">
      <c r="A68" t="s">
        <v>1435</v>
      </c>
      <c r="B68" t="s">
        <v>1436</v>
      </c>
      <c r="C68" t="s">
        <v>1742</v>
      </c>
      <c r="D68" t="s">
        <v>1743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35">
      <c r="A69" t="s">
        <v>1437</v>
      </c>
      <c r="B69" t="s">
        <v>1438</v>
      </c>
      <c r="C69" t="s">
        <v>1742</v>
      </c>
      <c r="D69" t="s">
        <v>1743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35">
      <c r="A70" t="s">
        <v>1439</v>
      </c>
      <c r="B70" t="s">
        <v>1440</v>
      </c>
      <c r="C70" t="s">
        <v>1742</v>
      </c>
      <c r="D70" t="s">
        <v>1743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35">
      <c r="A71" t="s">
        <v>1204</v>
      </c>
      <c r="B71" t="s">
        <v>1441</v>
      </c>
      <c r="C71" t="s">
        <v>1742</v>
      </c>
      <c r="D71" t="s">
        <v>1743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35">
      <c r="A72" t="s">
        <v>1442</v>
      </c>
      <c r="B72" t="s">
        <v>1443</v>
      </c>
      <c r="C72" t="s">
        <v>1742</v>
      </c>
      <c r="D72" t="s">
        <v>1743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35">
      <c r="A73" t="s">
        <v>1444</v>
      </c>
      <c r="B73" t="s">
        <v>1445</v>
      </c>
      <c r="C73" t="s">
        <v>1742</v>
      </c>
      <c r="D73" t="s">
        <v>1743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35">
      <c r="A74" t="s">
        <v>592</v>
      </c>
      <c r="B74" t="s">
        <v>1446</v>
      </c>
      <c r="C74" t="s">
        <v>1742</v>
      </c>
      <c r="D74" t="s">
        <v>1743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35">
      <c r="A75" t="s">
        <v>1268</v>
      </c>
      <c r="B75" t="s">
        <v>1447</v>
      </c>
      <c r="C75" t="s">
        <v>1742</v>
      </c>
      <c r="D75" t="s">
        <v>1743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35">
      <c r="A76" t="s">
        <v>1247</v>
      </c>
      <c r="B76" t="s">
        <v>1448</v>
      </c>
      <c r="C76" t="s">
        <v>1742</v>
      </c>
      <c r="D76" t="s">
        <v>1743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35">
      <c r="A77" t="s">
        <v>594</v>
      </c>
      <c r="B77" t="s">
        <v>926</v>
      </c>
      <c r="C77" t="s">
        <v>1742</v>
      </c>
      <c r="D77" t="s">
        <v>1743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35">
      <c r="A78" t="s">
        <v>1449</v>
      </c>
      <c r="B78" t="s">
        <v>1450</v>
      </c>
      <c r="C78" t="s">
        <v>1742</v>
      </c>
      <c r="D78" t="s">
        <v>1743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35">
      <c r="A79" t="s">
        <v>1451</v>
      </c>
      <c r="B79" t="s">
        <v>1452</v>
      </c>
      <c r="C79" t="s">
        <v>1742</v>
      </c>
      <c r="D79" t="s">
        <v>1743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35">
      <c r="A80" t="s">
        <v>1248</v>
      </c>
      <c r="B80" t="s">
        <v>1453</v>
      </c>
      <c r="C80" t="s">
        <v>1742</v>
      </c>
      <c r="D80" t="s">
        <v>1743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35">
      <c r="A81" t="s">
        <v>1217</v>
      </c>
      <c r="B81" t="s">
        <v>1454</v>
      </c>
      <c r="C81" t="s">
        <v>1742</v>
      </c>
      <c r="D81" t="s">
        <v>1743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35">
      <c r="A82" t="s">
        <v>1272</v>
      </c>
      <c r="B82" t="s">
        <v>1455</v>
      </c>
      <c r="C82" t="s">
        <v>1742</v>
      </c>
      <c r="D82" t="s">
        <v>1743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35">
      <c r="A83" t="s">
        <v>1456</v>
      </c>
      <c r="B83" t="s">
        <v>1457</v>
      </c>
      <c r="C83" t="s">
        <v>1742</v>
      </c>
      <c r="D83" t="s">
        <v>1743</v>
      </c>
    </row>
    <row r="84" spans="1:64" hidden="1" x14ac:dyDescent="0.35">
      <c r="A84" t="s">
        <v>1458</v>
      </c>
      <c r="B84" t="s">
        <v>1459</v>
      </c>
      <c r="C84" t="s">
        <v>1742</v>
      </c>
      <c r="D84" t="s">
        <v>1743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35">
      <c r="A85" t="s">
        <v>1083</v>
      </c>
      <c r="B85" t="s">
        <v>1460</v>
      </c>
      <c r="C85" t="s">
        <v>1742</v>
      </c>
      <c r="D85" t="s">
        <v>1743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35">
      <c r="A86" t="s">
        <v>1255</v>
      </c>
      <c r="B86" t="s">
        <v>1461</v>
      </c>
      <c r="C86" t="s">
        <v>1742</v>
      </c>
      <c r="D86" t="s">
        <v>1743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35">
      <c r="A87" t="s">
        <v>1117</v>
      </c>
      <c r="B87" t="s">
        <v>1462</v>
      </c>
      <c r="C87" t="s">
        <v>1742</v>
      </c>
      <c r="D87" t="s">
        <v>1743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35">
      <c r="A88" t="s">
        <v>1092</v>
      </c>
      <c r="B88" t="s">
        <v>1463</v>
      </c>
      <c r="C88" t="s">
        <v>1742</v>
      </c>
      <c r="D88" t="s">
        <v>1743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35">
      <c r="A89" t="s">
        <v>1464</v>
      </c>
      <c r="B89" t="s">
        <v>1465</v>
      </c>
      <c r="C89" t="s">
        <v>1742</v>
      </c>
      <c r="D89" t="s">
        <v>1743</v>
      </c>
    </row>
    <row r="90" spans="1:64" hidden="1" x14ac:dyDescent="0.35">
      <c r="A90" t="s">
        <v>1093</v>
      </c>
      <c r="B90" t="s">
        <v>1466</v>
      </c>
      <c r="C90" t="s">
        <v>1742</v>
      </c>
      <c r="D90" t="s">
        <v>1743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35">
      <c r="A91" t="s">
        <v>1467</v>
      </c>
      <c r="B91" t="s">
        <v>1468</v>
      </c>
      <c r="C91" t="s">
        <v>1742</v>
      </c>
      <c r="D91" t="s">
        <v>1743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35">
      <c r="A92" t="s">
        <v>1094</v>
      </c>
      <c r="B92" t="s">
        <v>1469</v>
      </c>
      <c r="C92" t="s">
        <v>1742</v>
      </c>
      <c r="D92" t="s">
        <v>1743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35">
      <c r="A93" t="s">
        <v>1082</v>
      </c>
      <c r="B93" t="s">
        <v>1470</v>
      </c>
      <c r="C93" t="s">
        <v>1742</v>
      </c>
      <c r="D93" t="s">
        <v>1743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35">
      <c r="A94" t="s">
        <v>1260</v>
      </c>
      <c r="B94" t="s">
        <v>1471</v>
      </c>
      <c r="C94" t="s">
        <v>1742</v>
      </c>
      <c r="D94" t="s">
        <v>1743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35">
      <c r="A95" t="s">
        <v>1179</v>
      </c>
      <c r="B95" t="s">
        <v>1472</v>
      </c>
      <c r="C95" t="s">
        <v>1742</v>
      </c>
      <c r="D95" t="s">
        <v>1743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35">
      <c r="A96" t="s">
        <v>1473</v>
      </c>
      <c r="B96" t="s">
        <v>1474</v>
      </c>
      <c r="C96" t="s">
        <v>1742</v>
      </c>
      <c r="D96" t="s">
        <v>1743</v>
      </c>
    </row>
    <row r="97" spans="1:64" hidden="1" x14ac:dyDescent="0.35">
      <c r="A97" t="s">
        <v>1193</v>
      </c>
      <c r="B97" t="s">
        <v>1475</v>
      </c>
      <c r="C97" t="s">
        <v>1742</v>
      </c>
      <c r="D97" t="s">
        <v>1743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35">
      <c r="A98" t="s">
        <v>1223</v>
      </c>
      <c r="B98" t="s">
        <v>1476</v>
      </c>
      <c r="C98" t="s">
        <v>1742</v>
      </c>
      <c r="D98" t="s">
        <v>1743</v>
      </c>
    </row>
    <row r="99" spans="1:64" hidden="1" x14ac:dyDescent="0.35">
      <c r="A99" t="s">
        <v>1206</v>
      </c>
      <c r="B99" t="s">
        <v>1477</v>
      </c>
      <c r="C99" t="s">
        <v>1742</v>
      </c>
      <c r="D99" t="s">
        <v>1743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35">
      <c r="A100" t="s">
        <v>1478</v>
      </c>
      <c r="B100" t="s">
        <v>1479</v>
      </c>
      <c r="C100" t="s">
        <v>1742</v>
      </c>
      <c r="D100" t="s">
        <v>1743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35">
      <c r="A101" t="s">
        <v>1480</v>
      </c>
      <c r="B101" t="s">
        <v>1481</v>
      </c>
      <c r="C101" t="s">
        <v>1742</v>
      </c>
      <c r="D101" t="s">
        <v>1743</v>
      </c>
    </row>
    <row r="102" spans="1:64" hidden="1" x14ac:dyDescent="0.35">
      <c r="A102" t="s">
        <v>1194</v>
      </c>
      <c r="B102" t="s">
        <v>1482</v>
      </c>
      <c r="C102" t="s">
        <v>1742</v>
      </c>
      <c r="D102" t="s">
        <v>1743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35">
      <c r="A103" t="s">
        <v>1483</v>
      </c>
      <c r="B103" t="s">
        <v>1484</v>
      </c>
      <c r="C103" t="s">
        <v>1742</v>
      </c>
      <c r="D103" t="s">
        <v>1743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35">
      <c r="A104" t="s">
        <v>1259</v>
      </c>
      <c r="B104" t="s">
        <v>1485</v>
      </c>
      <c r="C104" t="s">
        <v>1742</v>
      </c>
      <c r="D104" t="s">
        <v>1743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35">
      <c r="A105" t="s">
        <v>1181</v>
      </c>
      <c r="B105" t="s">
        <v>1486</v>
      </c>
      <c r="C105" t="s">
        <v>1742</v>
      </c>
      <c r="D105" t="s">
        <v>1743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35">
      <c r="A106" t="s">
        <v>1237</v>
      </c>
      <c r="B106" t="s">
        <v>1487</v>
      </c>
      <c r="C106" t="s">
        <v>1742</v>
      </c>
      <c r="D106" t="s">
        <v>1743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35">
      <c r="A107" t="s">
        <v>1488</v>
      </c>
      <c r="B107" t="s">
        <v>1489</v>
      </c>
      <c r="C107" t="s">
        <v>1742</v>
      </c>
      <c r="D107" t="s">
        <v>1743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35">
      <c r="A108" t="s">
        <v>1490</v>
      </c>
      <c r="B108" t="s">
        <v>1491</v>
      </c>
      <c r="C108" t="s">
        <v>1742</v>
      </c>
      <c r="D108" t="s">
        <v>1743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35">
      <c r="A109" t="s">
        <v>1492</v>
      </c>
      <c r="B109" t="s">
        <v>1493</v>
      </c>
      <c r="C109" t="s">
        <v>1742</v>
      </c>
      <c r="D109" t="s">
        <v>1743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35">
      <c r="A110" t="s">
        <v>1494</v>
      </c>
      <c r="B110" t="s">
        <v>1495</v>
      </c>
      <c r="C110" t="s">
        <v>1742</v>
      </c>
      <c r="D110" t="s">
        <v>1743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35">
      <c r="A111" t="s">
        <v>1161</v>
      </c>
      <c r="B111" t="s">
        <v>1496</v>
      </c>
      <c r="C111" t="s">
        <v>1742</v>
      </c>
      <c r="D111" t="s">
        <v>1743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35">
      <c r="A112" t="s">
        <v>1497</v>
      </c>
      <c r="B112" t="s">
        <v>1498</v>
      </c>
      <c r="C112" t="s">
        <v>1742</v>
      </c>
      <c r="D112" t="s">
        <v>1743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35">
      <c r="A113" t="s">
        <v>1499</v>
      </c>
      <c r="B113" t="s">
        <v>1500</v>
      </c>
      <c r="C113" t="s">
        <v>1742</v>
      </c>
      <c r="D113" t="s">
        <v>1743</v>
      </c>
    </row>
    <row r="114" spans="1:64" hidden="1" x14ac:dyDescent="0.35">
      <c r="A114" t="s">
        <v>1142</v>
      </c>
      <c r="B114" t="s">
        <v>1501</v>
      </c>
      <c r="C114" t="s">
        <v>1742</v>
      </c>
      <c r="D114" t="s">
        <v>1743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35">
      <c r="A115" t="s">
        <v>1502</v>
      </c>
      <c r="B115" t="s">
        <v>1503</v>
      </c>
      <c r="C115" t="s">
        <v>1742</v>
      </c>
      <c r="D115" t="s">
        <v>1743</v>
      </c>
    </row>
    <row r="116" spans="1:64" hidden="1" x14ac:dyDescent="0.35">
      <c r="A116" t="s">
        <v>1250</v>
      </c>
      <c r="B116" t="s">
        <v>1504</v>
      </c>
      <c r="C116" t="s">
        <v>1742</v>
      </c>
      <c r="D116" t="s">
        <v>1743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35">
      <c r="A117" t="s">
        <v>1505</v>
      </c>
      <c r="B117" t="s">
        <v>1506</v>
      </c>
      <c r="C117" t="s">
        <v>1742</v>
      </c>
      <c r="D117" t="s">
        <v>1743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35">
      <c r="A118" t="s">
        <v>1118</v>
      </c>
      <c r="B118" t="s">
        <v>1507</v>
      </c>
      <c r="C118" t="s">
        <v>1742</v>
      </c>
      <c r="D118" t="s">
        <v>1743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35">
      <c r="A119" t="s">
        <v>1249</v>
      </c>
      <c r="B119" t="s">
        <v>1508</v>
      </c>
      <c r="C119" t="s">
        <v>1742</v>
      </c>
      <c r="D119" t="s">
        <v>1743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35">
      <c r="A120" t="s">
        <v>1119</v>
      </c>
      <c r="B120" t="s">
        <v>1509</v>
      </c>
      <c r="C120" t="s">
        <v>1742</v>
      </c>
      <c r="D120" t="s">
        <v>1743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35">
      <c r="A121" t="s">
        <v>1261</v>
      </c>
      <c r="B121" t="s">
        <v>1510</v>
      </c>
      <c r="C121" t="s">
        <v>1742</v>
      </c>
      <c r="D121" t="s">
        <v>1743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35">
      <c r="A122" t="s">
        <v>1182</v>
      </c>
      <c r="B122" t="s">
        <v>1511</v>
      </c>
      <c r="C122" t="s">
        <v>1742</v>
      </c>
      <c r="D122" t="s">
        <v>1743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35">
      <c r="A123" t="s">
        <v>1120</v>
      </c>
      <c r="B123" t="s">
        <v>1512</v>
      </c>
      <c r="C123" t="s">
        <v>1742</v>
      </c>
      <c r="D123" t="s">
        <v>1743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35">
      <c r="A124" t="s">
        <v>1155</v>
      </c>
      <c r="B124" t="s">
        <v>1513</v>
      </c>
      <c r="C124" t="s">
        <v>1742</v>
      </c>
      <c r="D124" t="s">
        <v>1743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35">
      <c r="A125" t="s">
        <v>1133</v>
      </c>
      <c r="B125" t="s">
        <v>1514</v>
      </c>
      <c r="C125" t="s">
        <v>1742</v>
      </c>
      <c r="D125" t="s">
        <v>1743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35">
      <c r="A126" t="s">
        <v>1069</v>
      </c>
      <c r="B126" t="s">
        <v>1515</v>
      </c>
      <c r="C126" t="s">
        <v>1742</v>
      </c>
      <c r="D126" t="s">
        <v>1743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35">
      <c r="A127" t="s">
        <v>1516</v>
      </c>
      <c r="B127" t="s">
        <v>1517</v>
      </c>
      <c r="C127" t="s">
        <v>1742</v>
      </c>
      <c r="D127" t="s">
        <v>1743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35">
      <c r="A128" t="s">
        <v>1160</v>
      </c>
      <c r="B128" t="s">
        <v>1518</v>
      </c>
      <c r="C128" t="s">
        <v>1742</v>
      </c>
      <c r="D128" t="s">
        <v>1743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35">
      <c r="A129" t="s">
        <v>1224</v>
      </c>
      <c r="B129" t="s">
        <v>1519</v>
      </c>
      <c r="C129" t="s">
        <v>1742</v>
      </c>
      <c r="D129" t="s">
        <v>1743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35">
      <c r="A130" t="s">
        <v>1520</v>
      </c>
      <c r="B130" t="s">
        <v>1521</v>
      </c>
      <c r="C130" t="s">
        <v>1742</v>
      </c>
      <c r="D130" t="s">
        <v>1743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35">
      <c r="A131" t="s">
        <v>1522</v>
      </c>
      <c r="B131" t="s">
        <v>1523</v>
      </c>
      <c r="C131" t="s">
        <v>1742</v>
      </c>
      <c r="D131" t="s">
        <v>1743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35">
      <c r="A132" t="s">
        <v>1121</v>
      </c>
      <c r="B132" t="s">
        <v>1524</v>
      </c>
      <c r="C132" t="s">
        <v>1742</v>
      </c>
      <c r="D132" t="s">
        <v>1743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35">
      <c r="A133" t="s">
        <v>1525</v>
      </c>
      <c r="B133" t="s">
        <v>1526</v>
      </c>
      <c r="C133" t="s">
        <v>1742</v>
      </c>
      <c r="D133" t="s">
        <v>1743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35">
      <c r="A134" t="s">
        <v>1527</v>
      </c>
      <c r="B134" t="s">
        <v>1528</v>
      </c>
      <c r="C134" t="s">
        <v>1742</v>
      </c>
      <c r="D134" t="s">
        <v>1743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35">
      <c r="A135" t="s">
        <v>1122</v>
      </c>
      <c r="B135" t="s">
        <v>1529</v>
      </c>
      <c r="C135" t="s">
        <v>1742</v>
      </c>
      <c r="D135" t="s">
        <v>1743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35">
      <c r="A136" t="s">
        <v>1095</v>
      </c>
      <c r="B136" t="s">
        <v>1530</v>
      </c>
      <c r="C136" t="s">
        <v>1742</v>
      </c>
      <c r="D136" t="s">
        <v>1743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35">
      <c r="A137" t="s">
        <v>1107</v>
      </c>
      <c r="B137" t="s">
        <v>1531</v>
      </c>
      <c r="C137" t="s">
        <v>1742</v>
      </c>
      <c r="D137" t="s">
        <v>1743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35">
      <c r="A138" t="s">
        <v>1532</v>
      </c>
      <c r="B138" t="s">
        <v>1533</v>
      </c>
      <c r="C138" t="s">
        <v>1742</v>
      </c>
      <c r="D138" t="s">
        <v>1743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35">
      <c r="A139" t="s">
        <v>1534</v>
      </c>
      <c r="B139" t="s">
        <v>1535</v>
      </c>
      <c r="C139" t="s">
        <v>1742</v>
      </c>
      <c r="D139" t="s">
        <v>1743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35">
      <c r="A140" t="s">
        <v>1536</v>
      </c>
      <c r="B140" t="s">
        <v>1537</v>
      </c>
      <c r="C140" t="s">
        <v>1742</v>
      </c>
      <c r="D140" t="s">
        <v>1743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35">
      <c r="A141" t="s">
        <v>1538</v>
      </c>
      <c r="B141" t="s">
        <v>1539</v>
      </c>
      <c r="C141" t="s">
        <v>1742</v>
      </c>
      <c r="D141" t="s">
        <v>1743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35">
      <c r="A142" t="s">
        <v>1540</v>
      </c>
      <c r="B142" t="s">
        <v>1541</v>
      </c>
      <c r="C142" t="s">
        <v>1742</v>
      </c>
      <c r="D142" t="s">
        <v>1743</v>
      </c>
    </row>
    <row r="143" spans="1:64" hidden="1" x14ac:dyDescent="0.35">
      <c r="A143" t="s">
        <v>1147</v>
      </c>
      <c r="B143" t="s">
        <v>1542</v>
      </c>
      <c r="C143" t="s">
        <v>1742</v>
      </c>
      <c r="D143" t="s">
        <v>1743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35">
      <c r="A144" t="s">
        <v>1543</v>
      </c>
      <c r="B144" t="s">
        <v>1544</v>
      </c>
      <c r="C144" t="s">
        <v>1742</v>
      </c>
      <c r="D144" t="s">
        <v>1743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35">
      <c r="A145" t="s">
        <v>1545</v>
      </c>
      <c r="B145" t="s">
        <v>1546</v>
      </c>
      <c r="C145" t="s">
        <v>1742</v>
      </c>
      <c r="D145" t="s">
        <v>1743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35">
      <c r="A146" t="s">
        <v>1086</v>
      </c>
      <c r="B146" t="s">
        <v>1547</v>
      </c>
      <c r="C146" t="s">
        <v>1742</v>
      </c>
      <c r="D146" t="s">
        <v>1743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35">
      <c r="A147" t="s">
        <v>1548</v>
      </c>
      <c r="B147" t="s">
        <v>1549</v>
      </c>
      <c r="C147" t="s">
        <v>1742</v>
      </c>
      <c r="D147" t="s">
        <v>1743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35">
      <c r="A148" t="s">
        <v>1252</v>
      </c>
      <c r="B148" t="s">
        <v>1550</v>
      </c>
      <c r="C148" t="s">
        <v>1742</v>
      </c>
      <c r="D148" t="s">
        <v>1743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35">
      <c r="A149" t="s">
        <v>1274</v>
      </c>
      <c r="B149" t="s">
        <v>1551</v>
      </c>
      <c r="C149" t="s">
        <v>1742</v>
      </c>
      <c r="D149" t="s">
        <v>1743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35">
      <c r="A150" t="s">
        <v>1251</v>
      </c>
      <c r="B150" t="s">
        <v>1552</v>
      </c>
      <c r="C150" t="s">
        <v>1742</v>
      </c>
      <c r="D150" t="s">
        <v>1743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35">
      <c r="A151" t="s">
        <v>1553</v>
      </c>
      <c r="B151" t="s">
        <v>1554</v>
      </c>
      <c r="C151" t="s">
        <v>1742</v>
      </c>
      <c r="D151" t="s">
        <v>1743</v>
      </c>
    </row>
    <row r="152" spans="1:64" hidden="1" x14ac:dyDescent="0.35">
      <c r="A152" t="s">
        <v>1555</v>
      </c>
      <c r="B152" t="s">
        <v>1556</v>
      </c>
      <c r="C152" t="s">
        <v>1742</v>
      </c>
      <c r="D152" t="s">
        <v>1743</v>
      </c>
    </row>
    <row r="153" spans="1:64" hidden="1" x14ac:dyDescent="0.35">
      <c r="A153" t="s">
        <v>1108</v>
      </c>
      <c r="B153" t="s">
        <v>1557</v>
      </c>
      <c r="C153" t="s">
        <v>1742</v>
      </c>
      <c r="D153" t="s">
        <v>1743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35">
      <c r="A154" t="s">
        <v>1558</v>
      </c>
      <c r="B154" t="s">
        <v>1559</v>
      </c>
      <c r="C154" t="s">
        <v>1742</v>
      </c>
      <c r="D154" t="s">
        <v>1743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35">
      <c r="A155" t="s">
        <v>1560</v>
      </c>
      <c r="B155" t="s">
        <v>1561</v>
      </c>
      <c r="C155" t="s">
        <v>1742</v>
      </c>
      <c r="D155" t="s">
        <v>1743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35">
      <c r="A156" t="s">
        <v>1070</v>
      </c>
      <c r="B156" t="s">
        <v>1562</v>
      </c>
      <c r="C156" t="s">
        <v>1742</v>
      </c>
      <c r="D156" t="s">
        <v>1743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35">
      <c r="A157" t="s">
        <v>1144</v>
      </c>
      <c r="B157" t="s">
        <v>1563</v>
      </c>
      <c r="C157" t="s">
        <v>1742</v>
      </c>
      <c r="D157" t="s">
        <v>1743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35">
      <c r="A158" t="s">
        <v>1564</v>
      </c>
      <c r="B158" t="s">
        <v>1565</v>
      </c>
      <c r="C158" t="s">
        <v>1742</v>
      </c>
      <c r="D158" t="s">
        <v>1743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35">
      <c r="A159" t="s">
        <v>1195</v>
      </c>
      <c r="B159" t="s">
        <v>1566</v>
      </c>
      <c r="C159" t="s">
        <v>1742</v>
      </c>
      <c r="D159" t="s">
        <v>1743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35">
      <c r="A160" t="s">
        <v>1567</v>
      </c>
      <c r="B160" t="s">
        <v>1568</v>
      </c>
      <c r="C160" t="s">
        <v>1742</v>
      </c>
      <c r="D160" t="s">
        <v>1743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35">
      <c r="A161" t="s">
        <v>1569</v>
      </c>
      <c r="B161" t="s">
        <v>1570</v>
      </c>
      <c r="C161" t="s">
        <v>1742</v>
      </c>
      <c r="D161" t="s">
        <v>1743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35">
      <c r="A162" t="s">
        <v>1264</v>
      </c>
      <c r="B162" t="s">
        <v>1571</v>
      </c>
      <c r="C162" t="s">
        <v>1742</v>
      </c>
      <c r="D162" t="s">
        <v>1743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35">
      <c r="A163" t="s">
        <v>1096</v>
      </c>
      <c r="B163" t="s">
        <v>1572</v>
      </c>
      <c r="C163" t="s">
        <v>1742</v>
      </c>
      <c r="D163" t="s">
        <v>1743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35">
      <c r="A164" t="s">
        <v>1262</v>
      </c>
      <c r="B164" t="s">
        <v>1573</v>
      </c>
      <c r="C164" t="s">
        <v>1742</v>
      </c>
      <c r="D164" t="s">
        <v>1743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35">
      <c r="A165" t="s">
        <v>1164</v>
      </c>
      <c r="B165" t="s">
        <v>1574</v>
      </c>
      <c r="C165" t="s">
        <v>1742</v>
      </c>
      <c r="D165" t="s">
        <v>1743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35">
      <c r="A166" t="s">
        <v>1575</v>
      </c>
      <c r="B166" t="s">
        <v>1576</v>
      </c>
      <c r="C166" t="s">
        <v>1742</v>
      </c>
      <c r="D166" t="s">
        <v>1743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35">
      <c r="A167" t="s">
        <v>1263</v>
      </c>
      <c r="B167" t="s">
        <v>1577</v>
      </c>
      <c r="C167" t="s">
        <v>1742</v>
      </c>
      <c r="D167" t="s">
        <v>1743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35">
      <c r="A168" t="s">
        <v>1156</v>
      </c>
      <c r="B168" t="s">
        <v>1578</v>
      </c>
      <c r="C168" t="s">
        <v>1742</v>
      </c>
      <c r="D168" t="s">
        <v>1743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35">
      <c r="A169" t="s">
        <v>1579</v>
      </c>
      <c r="B169" t="s">
        <v>1580</v>
      </c>
      <c r="C169" t="s">
        <v>1742</v>
      </c>
      <c r="D169" t="s">
        <v>1743</v>
      </c>
    </row>
    <row r="170" spans="1:64" hidden="1" x14ac:dyDescent="0.35">
      <c r="A170" t="s">
        <v>596</v>
      </c>
      <c r="B170" t="s">
        <v>1581</v>
      </c>
      <c r="C170" t="s">
        <v>1742</v>
      </c>
      <c r="D170" t="s">
        <v>1743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35">
      <c r="A171" t="s">
        <v>1097</v>
      </c>
      <c r="B171" t="s">
        <v>1582</v>
      </c>
      <c r="C171" t="s">
        <v>1742</v>
      </c>
      <c r="D171" t="s">
        <v>1743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35">
      <c r="A172" t="s">
        <v>1071</v>
      </c>
      <c r="B172" t="s">
        <v>1583</v>
      </c>
      <c r="C172" t="s">
        <v>1742</v>
      </c>
      <c r="D172" t="s">
        <v>1743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35">
      <c r="A173" t="s">
        <v>879</v>
      </c>
      <c r="B173" t="s">
        <v>1584</v>
      </c>
      <c r="C173" t="s">
        <v>1742</v>
      </c>
      <c r="D173" t="s">
        <v>1743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35">
      <c r="A174" t="s">
        <v>1163</v>
      </c>
      <c r="B174" t="s">
        <v>1585</v>
      </c>
      <c r="C174" t="s">
        <v>1742</v>
      </c>
      <c r="D174" t="s">
        <v>1743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35">
      <c r="A175" t="s">
        <v>1586</v>
      </c>
      <c r="B175" t="s">
        <v>1587</v>
      </c>
      <c r="C175" t="s">
        <v>1742</v>
      </c>
      <c r="D175" t="s">
        <v>1743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35">
      <c r="A176" t="s">
        <v>598</v>
      </c>
      <c r="B176" t="s">
        <v>1588</v>
      </c>
      <c r="C176" t="s">
        <v>1742</v>
      </c>
      <c r="D176" t="s">
        <v>1743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35">
      <c r="A177" t="s">
        <v>1218</v>
      </c>
      <c r="B177" t="s">
        <v>1589</v>
      </c>
      <c r="C177" t="s">
        <v>1742</v>
      </c>
      <c r="D177" t="s">
        <v>1743</v>
      </c>
    </row>
    <row r="178" spans="1:64" hidden="1" x14ac:dyDescent="0.35">
      <c r="A178" t="s">
        <v>1098</v>
      </c>
      <c r="B178" t="s">
        <v>1590</v>
      </c>
      <c r="C178" t="s">
        <v>1742</v>
      </c>
      <c r="D178" t="s">
        <v>1743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35">
      <c r="A179" t="s">
        <v>1099</v>
      </c>
      <c r="B179" t="s">
        <v>1591</v>
      </c>
      <c r="C179" t="s">
        <v>1742</v>
      </c>
      <c r="D179" t="s">
        <v>1743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35">
      <c r="A180" t="s">
        <v>1196</v>
      </c>
      <c r="B180" t="s">
        <v>1592</v>
      </c>
      <c r="C180" t="s">
        <v>1742</v>
      </c>
      <c r="D180" t="s">
        <v>1743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35">
      <c r="A181" t="s">
        <v>1275</v>
      </c>
      <c r="B181" t="s">
        <v>1593</v>
      </c>
      <c r="C181" t="s">
        <v>1742</v>
      </c>
      <c r="D181" t="s">
        <v>1743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35">
      <c r="A182" t="s">
        <v>1253</v>
      </c>
      <c r="B182" t="s">
        <v>1594</v>
      </c>
      <c r="C182" t="s">
        <v>1742</v>
      </c>
      <c r="D182" t="s">
        <v>1743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35">
      <c r="A183" t="s">
        <v>1145</v>
      </c>
      <c r="B183" t="s">
        <v>1595</v>
      </c>
      <c r="C183" t="s">
        <v>1742</v>
      </c>
      <c r="D183" t="s">
        <v>1743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35">
      <c r="A184" t="s">
        <v>1596</v>
      </c>
      <c r="B184" t="s">
        <v>1597</v>
      </c>
      <c r="C184" t="s">
        <v>1742</v>
      </c>
      <c r="D184" t="s">
        <v>1743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35">
      <c r="A185" t="s">
        <v>1214</v>
      </c>
      <c r="B185" t="s">
        <v>1598</v>
      </c>
      <c r="C185" t="s">
        <v>1742</v>
      </c>
      <c r="D185" t="s">
        <v>1743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35">
      <c r="A186" t="s">
        <v>1599</v>
      </c>
      <c r="B186" t="s">
        <v>1600</v>
      </c>
      <c r="C186" t="s">
        <v>1742</v>
      </c>
      <c r="D186" t="s">
        <v>1743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35">
      <c r="A187" t="s">
        <v>1123</v>
      </c>
      <c r="B187" t="s">
        <v>1601</v>
      </c>
      <c r="C187" t="s">
        <v>1742</v>
      </c>
      <c r="D187" t="s">
        <v>1743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35">
      <c r="A188" t="s">
        <v>1602</v>
      </c>
      <c r="B188" t="s">
        <v>1603</v>
      </c>
      <c r="C188" t="s">
        <v>1742</v>
      </c>
      <c r="D188" t="s">
        <v>1743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35">
      <c r="A189" t="s">
        <v>1146</v>
      </c>
      <c r="B189" t="s">
        <v>1604</v>
      </c>
      <c r="C189" t="s">
        <v>1742</v>
      </c>
      <c r="D189" t="s">
        <v>1743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35">
      <c r="A190" t="s">
        <v>1197</v>
      </c>
      <c r="B190" t="s">
        <v>1605</v>
      </c>
      <c r="C190" t="s">
        <v>1742</v>
      </c>
      <c r="D190" t="s">
        <v>1743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35">
      <c r="A191" t="s">
        <v>1208</v>
      </c>
      <c r="B191" t="s">
        <v>1606</v>
      </c>
      <c r="C191" t="s">
        <v>1742</v>
      </c>
      <c r="D191" t="s">
        <v>1743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35">
      <c r="A192" t="s">
        <v>1165</v>
      </c>
      <c r="B192" t="s">
        <v>1607</v>
      </c>
      <c r="C192" t="s">
        <v>1742</v>
      </c>
      <c r="D192" t="s">
        <v>1743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35">
      <c r="A193" t="s">
        <v>1608</v>
      </c>
      <c r="B193" t="s">
        <v>1609</v>
      </c>
      <c r="C193" t="s">
        <v>1742</v>
      </c>
      <c r="D193" t="s">
        <v>1743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35">
      <c r="A194" t="s">
        <v>1219</v>
      </c>
      <c r="B194" t="s">
        <v>1610</v>
      </c>
      <c r="C194" t="s">
        <v>1742</v>
      </c>
      <c r="D194" t="s">
        <v>1743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35">
      <c r="A195" t="s">
        <v>1238</v>
      </c>
      <c r="B195" t="s">
        <v>1611</v>
      </c>
      <c r="C195" t="s">
        <v>1742</v>
      </c>
      <c r="D195" t="s">
        <v>1743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35">
      <c r="A196" t="s">
        <v>1612</v>
      </c>
      <c r="B196" t="s">
        <v>1613</v>
      </c>
      <c r="C196" t="s">
        <v>1742</v>
      </c>
      <c r="D196" t="s">
        <v>1743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35">
      <c r="A197" t="s">
        <v>1184</v>
      </c>
      <c r="B197" t="s">
        <v>1614</v>
      </c>
      <c r="C197" t="s">
        <v>1742</v>
      </c>
      <c r="D197" t="s">
        <v>1743</v>
      </c>
    </row>
    <row r="198" spans="1:64" hidden="1" x14ac:dyDescent="0.35">
      <c r="A198" t="s">
        <v>1615</v>
      </c>
      <c r="B198" t="s">
        <v>1616</v>
      </c>
      <c r="C198" t="s">
        <v>1742</v>
      </c>
      <c r="D198" t="s">
        <v>1743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35">
      <c r="A199" t="s">
        <v>1265</v>
      </c>
      <c r="B199" t="s">
        <v>1617</v>
      </c>
      <c r="C199" t="s">
        <v>1742</v>
      </c>
      <c r="D199" t="s">
        <v>1743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35">
      <c r="A200" t="s">
        <v>1207</v>
      </c>
      <c r="B200" t="s">
        <v>1618</v>
      </c>
      <c r="C200" t="s">
        <v>1742</v>
      </c>
      <c r="D200" t="s">
        <v>1743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35">
      <c r="A201" t="s">
        <v>1619</v>
      </c>
      <c r="B201" t="s">
        <v>1620</v>
      </c>
      <c r="C201" t="s">
        <v>1742</v>
      </c>
      <c r="D201" t="s">
        <v>1743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35">
      <c r="A202" t="s">
        <v>1621</v>
      </c>
      <c r="B202" t="s">
        <v>1622</v>
      </c>
      <c r="C202" t="s">
        <v>1742</v>
      </c>
      <c r="D202" t="s">
        <v>1743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35">
      <c r="A203" t="s">
        <v>1623</v>
      </c>
      <c r="B203" t="s">
        <v>1624</v>
      </c>
      <c r="C203" t="s">
        <v>1742</v>
      </c>
      <c r="D203" t="s">
        <v>1743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35">
      <c r="A204" t="s">
        <v>1227</v>
      </c>
      <c r="B204" t="s">
        <v>1625</v>
      </c>
      <c r="C204" t="s">
        <v>1742</v>
      </c>
      <c r="D204" t="s">
        <v>1743</v>
      </c>
    </row>
    <row r="205" spans="1:64" hidden="1" x14ac:dyDescent="0.35">
      <c r="A205" t="s">
        <v>1124</v>
      </c>
      <c r="B205" t="s">
        <v>1626</v>
      </c>
      <c r="C205" t="s">
        <v>1742</v>
      </c>
      <c r="D205" t="s">
        <v>1743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35">
      <c r="A206" t="s">
        <v>1240</v>
      </c>
      <c r="B206" t="s">
        <v>1627</v>
      </c>
      <c r="C206" t="s">
        <v>1742</v>
      </c>
      <c r="D206" t="s">
        <v>1743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35">
      <c r="A207" t="s">
        <v>1241</v>
      </c>
      <c r="B207" t="s">
        <v>1628</v>
      </c>
      <c r="C207" t="s">
        <v>1742</v>
      </c>
      <c r="D207" t="s">
        <v>1743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35">
      <c r="A208" t="s">
        <v>600</v>
      </c>
      <c r="B208" t="s">
        <v>1629</v>
      </c>
      <c r="C208" t="s">
        <v>1742</v>
      </c>
      <c r="D208" t="s">
        <v>1743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35">
      <c r="A209" t="s">
        <v>1630</v>
      </c>
      <c r="B209" t="s">
        <v>1631</v>
      </c>
      <c r="C209" t="s">
        <v>1742</v>
      </c>
      <c r="D209" t="s">
        <v>1743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35">
      <c r="A210" t="s">
        <v>1125</v>
      </c>
      <c r="B210" t="s">
        <v>1632</v>
      </c>
      <c r="C210" t="s">
        <v>1742</v>
      </c>
      <c r="D210" t="s">
        <v>1743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35">
      <c r="A211" t="s">
        <v>1109</v>
      </c>
      <c r="B211" t="s">
        <v>1633</v>
      </c>
      <c r="C211" t="s">
        <v>1742</v>
      </c>
      <c r="D211" t="s">
        <v>1743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35">
      <c r="A212" t="s">
        <v>1100</v>
      </c>
      <c r="B212" t="s">
        <v>1634</v>
      </c>
      <c r="C212" t="s">
        <v>1742</v>
      </c>
      <c r="D212" t="s">
        <v>1743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35">
      <c r="A213" t="s">
        <v>1166</v>
      </c>
      <c r="B213" t="s">
        <v>1635</v>
      </c>
      <c r="C213" t="s">
        <v>1742</v>
      </c>
      <c r="D213" t="s">
        <v>1743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35">
      <c r="A214" t="s">
        <v>1220</v>
      </c>
      <c r="B214" t="s">
        <v>1636</v>
      </c>
      <c r="C214" t="s">
        <v>1742</v>
      </c>
      <c r="D214" t="s">
        <v>1743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35">
      <c r="A215" t="s">
        <v>1101</v>
      </c>
      <c r="B215" t="s">
        <v>1637</v>
      </c>
      <c r="C215" t="s">
        <v>1742</v>
      </c>
      <c r="D215" t="s">
        <v>1743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35">
      <c r="A216" t="s">
        <v>1192</v>
      </c>
      <c r="B216" t="s">
        <v>1638</v>
      </c>
      <c r="C216" t="s">
        <v>1742</v>
      </c>
      <c r="D216" t="s">
        <v>1743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35">
      <c r="A217" t="s">
        <v>1639</v>
      </c>
      <c r="B217" t="s">
        <v>1640</v>
      </c>
      <c r="C217" t="s">
        <v>1742</v>
      </c>
      <c r="D217" t="s">
        <v>1743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35">
      <c r="A218" t="s">
        <v>1075</v>
      </c>
      <c r="B218" t="s">
        <v>1641</v>
      </c>
      <c r="C218" t="s">
        <v>1742</v>
      </c>
      <c r="D218" t="s">
        <v>1743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35">
      <c r="A219" t="s">
        <v>1266</v>
      </c>
      <c r="B219" t="s">
        <v>1642</v>
      </c>
      <c r="C219" t="s">
        <v>1742</v>
      </c>
      <c r="D219" t="s">
        <v>1743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35">
      <c r="A220" t="s">
        <v>1643</v>
      </c>
      <c r="B220" t="s">
        <v>1644</v>
      </c>
      <c r="C220" t="s">
        <v>1742</v>
      </c>
      <c r="D220" t="s">
        <v>1743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35">
      <c r="A221" t="s">
        <v>1076</v>
      </c>
      <c r="B221" t="s">
        <v>1645</v>
      </c>
      <c r="C221" t="s">
        <v>1742</v>
      </c>
      <c r="D221" t="s">
        <v>1743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35">
      <c r="A222" t="s">
        <v>1646</v>
      </c>
      <c r="B222" t="s">
        <v>1647</v>
      </c>
      <c r="C222" t="s">
        <v>1742</v>
      </c>
      <c r="D222" t="s">
        <v>1743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35">
      <c r="A223" t="s">
        <v>1648</v>
      </c>
      <c r="B223" t="s">
        <v>1649</v>
      </c>
      <c r="C223" t="s">
        <v>1742</v>
      </c>
      <c r="D223" t="s">
        <v>1743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35">
      <c r="A224" t="s">
        <v>1084</v>
      </c>
      <c r="B224" t="s">
        <v>1650</v>
      </c>
      <c r="C224" t="s">
        <v>1742</v>
      </c>
      <c r="D224" t="s">
        <v>1743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35">
      <c r="A225" t="s">
        <v>1209</v>
      </c>
      <c r="B225" t="s">
        <v>1651</v>
      </c>
      <c r="C225" t="s">
        <v>1742</v>
      </c>
      <c r="D225" t="s">
        <v>1743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35">
      <c r="A226" t="s">
        <v>1652</v>
      </c>
      <c r="B226" t="s">
        <v>1653</v>
      </c>
      <c r="C226" t="s">
        <v>1742</v>
      </c>
      <c r="D226" t="s">
        <v>1743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35">
      <c r="A227" t="s">
        <v>1267</v>
      </c>
      <c r="B227" t="s">
        <v>1654</v>
      </c>
      <c r="C227" t="s">
        <v>1742</v>
      </c>
      <c r="D227" t="s">
        <v>1743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35">
      <c r="A228" t="s">
        <v>1254</v>
      </c>
      <c r="B228" t="s">
        <v>1655</v>
      </c>
      <c r="C228" t="s">
        <v>1742</v>
      </c>
      <c r="D228" t="s">
        <v>1743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35">
      <c r="A229" t="s">
        <v>603</v>
      </c>
      <c r="B229" t="s">
        <v>1656</v>
      </c>
      <c r="C229" t="s">
        <v>1742</v>
      </c>
      <c r="D229" t="s">
        <v>1743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35">
      <c r="A230" t="s">
        <v>1657</v>
      </c>
      <c r="B230" t="s">
        <v>1658</v>
      </c>
      <c r="C230" t="s">
        <v>1742</v>
      </c>
      <c r="D230" t="s">
        <v>1743</v>
      </c>
    </row>
    <row r="231" spans="1:64" hidden="1" x14ac:dyDescent="0.35">
      <c r="A231" t="s">
        <v>1074</v>
      </c>
      <c r="B231" t="s">
        <v>1659</v>
      </c>
      <c r="C231" t="s">
        <v>1742</v>
      </c>
      <c r="D231" t="s">
        <v>1743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35">
      <c r="A232" t="s">
        <v>1127</v>
      </c>
      <c r="B232" t="s">
        <v>1660</v>
      </c>
      <c r="C232" t="s">
        <v>1742</v>
      </c>
      <c r="D232" t="s">
        <v>1743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35">
      <c r="A233" t="s">
        <v>1661</v>
      </c>
      <c r="B233" t="s">
        <v>1662</v>
      </c>
      <c r="C233" t="s">
        <v>1742</v>
      </c>
      <c r="D233" t="s">
        <v>1743</v>
      </c>
    </row>
    <row r="234" spans="1:64" hidden="1" x14ac:dyDescent="0.35">
      <c r="A234" t="s">
        <v>1080</v>
      </c>
      <c r="B234" t="s">
        <v>1663</v>
      </c>
      <c r="C234" t="s">
        <v>1742</v>
      </c>
      <c r="D234" t="s">
        <v>1743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35">
      <c r="A235" t="s">
        <v>1664</v>
      </c>
      <c r="B235" t="s">
        <v>1665</v>
      </c>
      <c r="C235" t="s">
        <v>1742</v>
      </c>
      <c r="D235" t="s">
        <v>1743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35">
      <c r="A236" t="s">
        <v>1666</v>
      </c>
      <c r="B236" t="s">
        <v>1667</v>
      </c>
      <c r="C236" t="s">
        <v>1742</v>
      </c>
      <c r="D236" t="s">
        <v>1743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35">
      <c r="A237" t="s">
        <v>1102</v>
      </c>
      <c r="B237" t="s">
        <v>1668</v>
      </c>
      <c r="C237" t="s">
        <v>1742</v>
      </c>
      <c r="D237" t="s">
        <v>1743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35">
      <c r="A238" t="s">
        <v>1167</v>
      </c>
      <c r="B238" t="s">
        <v>1669</v>
      </c>
      <c r="C238" t="s">
        <v>1742</v>
      </c>
      <c r="D238" t="s">
        <v>1743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35">
      <c r="A239" t="s">
        <v>1135</v>
      </c>
      <c r="B239" t="s">
        <v>1670</v>
      </c>
      <c r="C239" t="s">
        <v>1742</v>
      </c>
      <c r="D239" t="s">
        <v>1743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35">
      <c r="A240" t="s">
        <v>1136</v>
      </c>
      <c r="B240" t="s">
        <v>1671</v>
      </c>
      <c r="C240" t="s">
        <v>1742</v>
      </c>
      <c r="D240" t="s">
        <v>1743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35">
      <c r="A241" t="s">
        <v>1672</v>
      </c>
      <c r="B241" t="s">
        <v>1673</v>
      </c>
      <c r="C241" t="s">
        <v>1742</v>
      </c>
      <c r="D241" t="s">
        <v>1743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35">
      <c r="A242" t="s">
        <v>1168</v>
      </c>
      <c r="B242" t="s">
        <v>1674</v>
      </c>
      <c r="C242" t="s">
        <v>1742</v>
      </c>
      <c r="D242" t="s">
        <v>1743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35">
      <c r="A243" t="s">
        <v>1675</v>
      </c>
      <c r="B243" t="s">
        <v>1676</v>
      </c>
      <c r="C243" t="s">
        <v>1742</v>
      </c>
      <c r="D243" t="s">
        <v>1743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35">
      <c r="A244" t="s">
        <v>1229</v>
      </c>
      <c r="B244" t="s">
        <v>1677</v>
      </c>
      <c r="C244" t="s">
        <v>1742</v>
      </c>
      <c r="D244" t="s">
        <v>1743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35">
      <c r="A245" t="s">
        <v>1678</v>
      </c>
      <c r="B245" t="s">
        <v>1679</v>
      </c>
      <c r="C245" t="s">
        <v>1742</v>
      </c>
      <c r="D245" t="s">
        <v>1743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35">
      <c r="A246" t="s">
        <v>1680</v>
      </c>
      <c r="B246" t="s">
        <v>1681</v>
      </c>
      <c r="C246" t="s">
        <v>1742</v>
      </c>
      <c r="D246" t="s">
        <v>1743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35">
      <c r="A247" t="s">
        <v>1187</v>
      </c>
      <c r="B247" t="s">
        <v>1682</v>
      </c>
      <c r="C247" t="s">
        <v>1742</v>
      </c>
      <c r="D247" t="s">
        <v>1743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35">
      <c r="A248" t="s">
        <v>1110</v>
      </c>
      <c r="B248" t="s">
        <v>1683</v>
      </c>
      <c r="C248" t="s">
        <v>1742</v>
      </c>
      <c r="D248" t="s">
        <v>1743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35">
      <c r="A249" t="s">
        <v>1128</v>
      </c>
      <c r="B249" t="s">
        <v>1684</v>
      </c>
      <c r="C249" t="s">
        <v>1742</v>
      </c>
      <c r="D249" t="s">
        <v>1743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35">
      <c r="A250" t="s">
        <v>1685</v>
      </c>
      <c r="B250" t="s">
        <v>1686</v>
      </c>
      <c r="C250" t="s">
        <v>1742</v>
      </c>
      <c r="D250" t="s">
        <v>1743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35">
      <c r="A251" t="s">
        <v>1687</v>
      </c>
      <c r="B251" t="s">
        <v>1688</v>
      </c>
      <c r="C251" t="s">
        <v>1742</v>
      </c>
      <c r="D251" t="s">
        <v>1743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35">
      <c r="A252" t="s">
        <v>604</v>
      </c>
      <c r="B252" t="s">
        <v>1689</v>
      </c>
      <c r="C252" t="s">
        <v>1742</v>
      </c>
      <c r="D252" t="s">
        <v>1743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35">
      <c r="A253" t="s">
        <v>1243</v>
      </c>
      <c r="B253" t="s">
        <v>1690</v>
      </c>
      <c r="C253" t="s">
        <v>1742</v>
      </c>
      <c r="D253" t="s">
        <v>1743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35">
      <c r="A254" t="s">
        <v>1691</v>
      </c>
      <c r="B254" t="s">
        <v>1692</v>
      </c>
      <c r="C254" t="s">
        <v>1742</v>
      </c>
      <c r="D254" t="s">
        <v>1743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35">
      <c r="A255" t="s">
        <v>1210</v>
      </c>
      <c r="B255" t="s">
        <v>1693</v>
      </c>
      <c r="C255" t="s">
        <v>1742</v>
      </c>
      <c r="D255" t="s">
        <v>1743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35">
      <c r="A256" t="s">
        <v>1694</v>
      </c>
      <c r="B256" t="s">
        <v>1695</v>
      </c>
      <c r="C256" t="s">
        <v>1742</v>
      </c>
      <c r="D256" t="s">
        <v>1743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35">
      <c r="A257" t="s">
        <v>1137</v>
      </c>
      <c r="B257" t="s">
        <v>1696</v>
      </c>
      <c r="C257" t="s">
        <v>1742</v>
      </c>
      <c r="D257" t="s">
        <v>1743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35">
      <c r="A258" t="s">
        <v>1697</v>
      </c>
      <c r="B258" t="s">
        <v>1698</v>
      </c>
      <c r="C258" t="s">
        <v>1742</v>
      </c>
      <c r="D258" t="s">
        <v>1743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35">
      <c r="A259" t="s">
        <v>1699</v>
      </c>
      <c r="B259" t="s">
        <v>1700</v>
      </c>
      <c r="C259" t="s">
        <v>1742</v>
      </c>
      <c r="D259" t="s">
        <v>1743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35">
      <c r="A260" t="s">
        <v>1701</v>
      </c>
      <c r="B260" t="s">
        <v>1702</v>
      </c>
      <c r="C260" t="s">
        <v>1742</v>
      </c>
      <c r="D260" t="s">
        <v>1743</v>
      </c>
    </row>
    <row r="261" spans="1:65" hidden="1" x14ac:dyDescent="0.35">
      <c r="A261" t="s">
        <v>1703</v>
      </c>
      <c r="B261" t="s">
        <v>1704</v>
      </c>
      <c r="C261" t="s">
        <v>1742</v>
      </c>
      <c r="D261" t="s">
        <v>1743</v>
      </c>
    </row>
    <row r="262" spans="1:65" hidden="1" x14ac:dyDescent="0.35">
      <c r="A262" t="s">
        <v>1705</v>
      </c>
      <c r="B262" t="s">
        <v>1706</v>
      </c>
      <c r="C262" t="s">
        <v>1742</v>
      </c>
      <c r="D262" t="s">
        <v>1743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35">
      <c r="A263" t="s">
        <v>1221</v>
      </c>
      <c r="B263" t="s">
        <v>1707</v>
      </c>
      <c r="C263" t="s">
        <v>1742</v>
      </c>
      <c r="D263" t="s">
        <v>1743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35">
      <c r="A264" t="s">
        <v>1017</v>
      </c>
      <c r="B264" t="s">
        <v>1708</v>
      </c>
      <c r="C264" t="s">
        <v>1742</v>
      </c>
      <c r="D264" t="s">
        <v>1743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35">
      <c r="A265" t="s">
        <v>1228</v>
      </c>
      <c r="B265" t="s">
        <v>1709</v>
      </c>
      <c r="C265" t="s">
        <v>1742</v>
      </c>
      <c r="D265" t="s">
        <v>1743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35">
      <c r="A266" t="s">
        <v>1710</v>
      </c>
      <c r="B266" t="s">
        <v>1711</v>
      </c>
      <c r="C266" t="s">
        <v>1742</v>
      </c>
      <c r="D266" t="s">
        <v>1743</v>
      </c>
    </row>
    <row r="267" spans="1:65" hidden="1" x14ac:dyDescent="0.35">
      <c r="A267" t="s">
        <v>1712</v>
      </c>
      <c r="B267" t="s">
        <v>1713</v>
      </c>
      <c r="C267" t="s">
        <v>1742</v>
      </c>
      <c r="D267" t="s">
        <v>1743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35">
      <c r="A268" t="s">
        <v>602</v>
      </c>
      <c r="B268" t="s">
        <v>1714</v>
      </c>
      <c r="C268" t="s">
        <v>1742</v>
      </c>
      <c r="D268" t="s">
        <v>1743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35">
      <c r="A269" t="s">
        <v>606</v>
      </c>
      <c r="B269" t="s">
        <v>1715</v>
      </c>
      <c r="C269" t="s">
        <v>1742</v>
      </c>
      <c r="D269" t="s">
        <v>1743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35">
      <c r="A270" t="s">
        <v>607</v>
      </c>
      <c r="B270" t="s">
        <v>1716</v>
      </c>
      <c r="C270" t="s">
        <v>1742</v>
      </c>
      <c r="D270" t="s">
        <v>1743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35"/>
    <row r="272" spans="1:65" s="1" customFormat="1" x14ac:dyDescent="0.35">
      <c r="BB272" s="1" t="s">
        <v>1717</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x14ac:dyDescent="0.35">
      <c r="BM273" s="51" t="s">
        <v>1744</v>
      </c>
    </row>
    <row r="274" spans="8:65" s="1" customFormat="1" x14ac:dyDescent="0.35">
      <c r="I274" s="1" t="s">
        <v>1719</v>
      </c>
    </row>
    <row r="275" spans="8:65" s="1" customFormat="1" x14ac:dyDescent="0.35">
      <c r="H275">
        <v>2020</v>
      </c>
      <c r="I275" s="156">
        <f>BL77*$BM$272</f>
        <v>35.151715039577837</v>
      </c>
      <c r="BB275" s="1" t="s">
        <v>2135</v>
      </c>
    </row>
    <row r="276" spans="8:65" s="1" customFormat="1" x14ac:dyDescent="0.35">
      <c r="H276">
        <v>2021</v>
      </c>
      <c r="I276" s="156">
        <f>I275*$BM$272</f>
        <v>33.853234800648842</v>
      </c>
    </row>
    <row r="277" spans="8:65" s="1" customFormat="1" x14ac:dyDescent="0.35">
      <c r="H277">
        <v>2022</v>
      </c>
      <c r="I277" s="156">
        <f t="shared" ref="I277:I295" si="1">I276*$BM$272</f>
        <v>32.602719530967882</v>
      </c>
    </row>
    <row r="278" spans="8:65" s="1" customFormat="1" x14ac:dyDescent="0.35">
      <c r="H278">
        <v>2023</v>
      </c>
      <c r="I278" s="156">
        <f t="shared" si="1"/>
        <v>31.398397437475666</v>
      </c>
    </row>
    <row r="279" spans="8:65" s="1" customFormat="1" x14ac:dyDescent="0.35">
      <c r="H279">
        <v>2024</v>
      </c>
      <c r="I279" s="156">
        <f t="shared" si="1"/>
        <v>30.23856217593303</v>
      </c>
    </row>
    <row r="280" spans="8:65" s="1" customFormat="1" x14ac:dyDescent="0.35">
      <c r="H280">
        <v>2025</v>
      </c>
      <c r="I280" s="156">
        <f t="shared" si="1"/>
        <v>29.121570433286429</v>
      </c>
    </row>
    <row r="281" spans="8:65" s="1" customFormat="1" x14ac:dyDescent="0.35">
      <c r="H281">
        <v>2026</v>
      </c>
      <c r="I281" s="156">
        <f t="shared" si="1"/>
        <v>28.045839599339175</v>
      </c>
    </row>
    <row r="282" spans="8:65" s="1" customFormat="1" x14ac:dyDescent="0.35">
      <c r="H282">
        <v>2027</v>
      </c>
      <c r="I282" s="156">
        <f t="shared" si="1"/>
        <v>27.009845524429551</v>
      </c>
    </row>
    <row r="283" spans="8:65" s="1" customFormat="1" x14ac:dyDescent="0.35">
      <c r="H283">
        <v>2028</v>
      </c>
      <c r="I283" s="156">
        <f t="shared" si="1"/>
        <v>26.012120359938752</v>
      </c>
      <c r="BB283" s="1">
        <v>9.1999999999999993</v>
      </c>
      <c r="BC283" s="50" t="s">
        <v>2136</v>
      </c>
    </row>
    <row r="284" spans="8:65" s="1" customFormat="1" x14ac:dyDescent="0.35">
      <c r="H284">
        <v>2029</v>
      </c>
      <c r="I284" s="156">
        <f t="shared" si="1"/>
        <v>25.051250478568985</v>
      </c>
      <c r="BC284" s="50" t="s">
        <v>2137</v>
      </c>
    </row>
    <row r="285" spans="8:65" s="1" customFormat="1" x14ac:dyDescent="0.35">
      <c r="H285">
        <v>2030</v>
      </c>
      <c r="I285" s="156">
        <f t="shared" si="1"/>
        <v>24.125874471445066</v>
      </c>
      <c r="BC285" s="50" t="s">
        <v>2138</v>
      </c>
    </row>
    <row r="286" spans="8:65" s="1" customFormat="1" x14ac:dyDescent="0.35">
      <c r="H286">
        <v>2031</v>
      </c>
      <c r="I286" s="156">
        <f t="shared" si="1"/>
        <v>23.234681219201715</v>
      </c>
      <c r="BB286" s="312">
        <f>BB283*0.969*0.969*0.969</f>
        <v>8.3706495227999991</v>
      </c>
      <c r="BC286" s="50" t="s">
        <v>2139</v>
      </c>
    </row>
    <row r="287" spans="8:65" s="1" customFormat="1" x14ac:dyDescent="0.35">
      <c r="H287">
        <v>2032</v>
      </c>
      <c r="I287" s="156">
        <f t="shared" si="1"/>
        <v>22.376408034323553</v>
      </c>
    </row>
    <row r="288" spans="8:65" s="1" customFormat="1" x14ac:dyDescent="0.35">
      <c r="H288">
        <v>2033</v>
      </c>
      <c r="I288" s="156">
        <f t="shared" si="1"/>
        <v>21.549838872105799</v>
      </c>
    </row>
    <row r="289" spans="3:9" s="1" customFormat="1" x14ac:dyDescent="0.35">
      <c r="C289" s="49"/>
      <c r="D289" s="49"/>
      <c r="E289" s="49"/>
      <c r="H289">
        <v>2034</v>
      </c>
      <c r="I289" s="156">
        <f t="shared" si="1"/>
        <v>20.753802607700834</v>
      </c>
    </row>
    <row r="290" spans="3:9" s="1" customFormat="1" x14ac:dyDescent="0.35">
      <c r="C290" s="49"/>
      <c r="D290" s="49"/>
      <c r="E290" s="49"/>
      <c r="H290">
        <v>2035</v>
      </c>
      <c r="I290" s="156">
        <f t="shared" si="1"/>
        <v>19.98717137680951</v>
      </c>
    </row>
    <row r="291" spans="3:9" s="1" customFormat="1" x14ac:dyDescent="0.35">
      <c r="C291" s="49"/>
      <c r="D291" s="49"/>
      <c r="E291" s="49"/>
      <c r="H291">
        <v>2036</v>
      </c>
      <c r="I291" s="156">
        <f t="shared" si="1"/>
        <v>19.248858977666153</v>
      </c>
    </row>
    <row r="292" spans="3:9" s="1" customFormat="1" x14ac:dyDescent="0.35">
      <c r="H292">
        <v>2037</v>
      </c>
      <c r="I292" s="156">
        <f t="shared" si="1"/>
        <v>18.537819332053157</v>
      </c>
    </row>
    <row r="293" spans="3:9" s="1" customFormat="1" x14ac:dyDescent="0.35">
      <c r="H293">
        <v>2038</v>
      </c>
      <c r="I293" s="156">
        <f t="shared" si="1"/>
        <v>17.853045003164652</v>
      </c>
    </row>
    <row r="294" spans="3:9" s="1" customFormat="1" x14ac:dyDescent="0.35">
      <c r="H294">
        <v>2039</v>
      </c>
      <c r="I294" s="156">
        <f t="shared" si="1"/>
        <v>17.193565768219258</v>
      </c>
    </row>
    <row r="295" spans="3:9" s="1" customFormat="1" x14ac:dyDescent="0.35">
      <c r="H295">
        <v>2040</v>
      </c>
      <c r="I295" s="156">
        <f t="shared" si="1"/>
        <v>16.558447243799549</v>
      </c>
    </row>
    <row r="296" spans="3:9" s="1" customFormat="1" x14ac:dyDescent="0.35"/>
    <row r="297" spans="3:9" s="1" customFormat="1" x14ac:dyDescent="0.35"/>
  </sheetData>
  <pageMargins left="0.7" right="0.7" top="0.75" bottom="0.75" header="0.3" footer="0.3"/>
  <headerFooter alignWithMargins="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topLeftCell="AV1" workbookViewId="0">
      <selection activeCell="BM272" sqref="BM272"/>
    </sheetView>
  </sheetViews>
  <sheetFormatPr defaultRowHeight="14.5" x14ac:dyDescent="0.35"/>
  <cols>
    <col min="1" max="1" width="44.1796875" bestFit="1" customWidth="1"/>
    <col min="2" max="2" width="25.54296875" bestFit="1" customWidth="1"/>
    <col min="3" max="3" width="37.1796875" bestFit="1" customWidth="1"/>
    <col min="4" max="4" width="12.7265625" bestFit="1" customWidth="1"/>
    <col min="5" max="8" width="5.453125" bestFit="1" customWidth="1"/>
    <col min="9" max="9" width="10.453125" bestFit="1" customWidth="1"/>
    <col min="10" max="64" width="11.453125" bestFit="1" customWidth="1"/>
    <col min="65" max="65" width="12.17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1745</v>
      </c>
      <c r="D5" t="s">
        <v>1746</v>
      </c>
    </row>
    <row r="6" spans="1:65" hidden="1" x14ac:dyDescent="0.35">
      <c r="A6" t="s">
        <v>1354</v>
      </c>
      <c r="B6" t="s">
        <v>1355</v>
      </c>
      <c r="C6" t="s">
        <v>1745</v>
      </c>
      <c r="D6" t="s">
        <v>1746</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35">
      <c r="A7" t="s">
        <v>1139</v>
      </c>
      <c r="B7" t="s">
        <v>1356</v>
      </c>
      <c r="C7" t="s">
        <v>1745</v>
      </c>
      <c r="D7" t="s">
        <v>1746</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35">
      <c r="A8" t="s">
        <v>1357</v>
      </c>
      <c r="B8" t="s">
        <v>1358</v>
      </c>
      <c r="C8" t="s">
        <v>1745</v>
      </c>
      <c r="D8" t="s">
        <v>1746</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35">
      <c r="A9" t="s">
        <v>1078</v>
      </c>
      <c r="B9" t="s">
        <v>1359</v>
      </c>
      <c r="C9" t="s">
        <v>1745</v>
      </c>
      <c r="D9" t="s">
        <v>1746</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35">
      <c r="A10" t="s">
        <v>1257</v>
      </c>
      <c r="B10" t="s">
        <v>1360</v>
      </c>
      <c r="C10" t="s">
        <v>1745</v>
      </c>
      <c r="D10" t="s">
        <v>1746</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35">
      <c r="A11" t="s">
        <v>1361</v>
      </c>
      <c r="B11" t="s">
        <v>1362</v>
      </c>
      <c r="C11" t="s">
        <v>1745</v>
      </c>
      <c r="D11" t="s">
        <v>1746</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35">
      <c r="A12" t="s">
        <v>1363</v>
      </c>
      <c r="B12" t="s">
        <v>1364</v>
      </c>
      <c r="C12" t="s">
        <v>1745</v>
      </c>
      <c r="D12" t="s">
        <v>1746</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35">
      <c r="A13" t="s">
        <v>1129</v>
      </c>
      <c r="B13" t="s">
        <v>1365</v>
      </c>
      <c r="C13" t="s">
        <v>1745</v>
      </c>
      <c r="D13" t="s">
        <v>1746</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35">
      <c r="A14" t="s">
        <v>1199</v>
      </c>
      <c r="B14" t="s">
        <v>1366</v>
      </c>
      <c r="C14" t="s">
        <v>1745</v>
      </c>
      <c r="D14" t="s">
        <v>1746</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35">
      <c r="A15" t="s">
        <v>1113</v>
      </c>
      <c r="B15" t="s">
        <v>1367</v>
      </c>
      <c r="C15" t="s">
        <v>1745</v>
      </c>
      <c r="D15" t="s">
        <v>1746</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35">
      <c r="A16" t="s">
        <v>1368</v>
      </c>
      <c r="B16" t="s">
        <v>1369</v>
      </c>
      <c r="C16" t="s">
        <v>1745</v>
      </c>
      <c r="D16" t="s">
        <v>1746</v>
      </c>
    </row>
    <row r="17" spans="1:64" hidden="1" x14ac:dyDescent="0.35">
      <c r="A17" t="s">
        <v>1172</v>
      </c>
      <c r="B17" t="s">
        <v>1370</v>
      </c>
      <c r="C17" t="s">
        <v>1745</v>
      </c>
      <c r="D17" t="s">
        <v>1746</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35">
      <c r="A18" t="s">
        <v>1213</v>
      </c>
      <c r="B18" t="s">
        <v>1371</v>
      </c>
      <c r="C18" t="s">
        <v>1745</v>
      </c>
      <c r="D18" t="s">
        <v>1746</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35">
      <c r="A19" t="s">
        <v>1270</v>
      </c>
      <c r="B19" t="s">
        <v>1372</v>
      </c>
      <c r="C19" t="s">
        <v>1745</v>
      </c>
      <c r="D19" t="s">
        <v>1746</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35">
      <c r="A20" t="s">
        <v>1114</v>
      </c>
      <c r="B20" t="s">
        <v>1373</v>
      </c>
      <c r="C20" t="s">
        <v>1745</v>
      </c>
      <c r="D20" t="s">
        <v>1746</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35">
      <c r="A21" t="s">
        <v>582</v>
      </c>
      <c r="B21" t="s">
        <v>1374</v>
      </c>
      <c r="C21" t="s">
        <v>1745</v>
      </c>
      <c r="D21" t="s">
        <v>1746</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35">
      <c r="A22" t="s">
        <v>1271</v>
      </c>
      <c r="B22" t="s">
        <v>1375</v>
      </c>
      <c r="C22" t="s">
        <v>1745</v>
      </c>
      <c r="D22" t="s">
        <v>1746</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35">
      <c r="A23" t="s">
        <v>1088</v>
      </c>
      <c r="B23" t="s">
        <v>1376</v>
      </c>
      <c r="C23" t="s">
        <v>1745</v>
      </c>
      <c r="D23" t="s">
        <v>1746</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35">
      <c r="A24" t="s">
        <v>1089</v>
      </c>
      <c r="B24" t="s">
        <v>1377</v>
      </c>
      <c r="C24" t="s">
        <v>1745</v>
      </c>
      <c r="D24" t="s">
        <v>1746</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35">
      <c r="A25" t="s">
        <v>1140</v>
      </c>
      <c r="B25" t="s">
        <v>1378</v>
      </c>
      <c r="C25" t="s">
        <v>1745</v>
      </c>
      <c r="D25" t="s">
        <v>1746</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35">
      <c r="A26" t="s">
        <v>1235</v>
      </c>
      <c r="B26" t="s">
        <v>1379</v>
      </c>
      <c r="C26" t="s">
        <v>1745</v>
      </c>
      <c r="D26" t="s">
        <v>1746</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35">
      <c r="A27" t="s">
        <v>1115</v>
      </c>
      <c r="B27" t="s">
        <v>1380</v>
      </c>
      <c r="C27" t="s">
        <v>1745</v>
      </c>
      <c r="D27" t="s">
        <v>1746</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35">
      <c r="A28" t="s">
        <v>1381</v>
      </c>
      <c r="B28" t="s">
        <v>1382</v>
      </c>
      <c r="C28" t="s">
        <v>1745</v>
      </c>
      <c r="D28" t="s">
        <v>1746</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35">
      <c r="A29" t="s">
        <v>1258</v>
      </c>
      <c r="B29" t="s">
        <v>1383</v>
      </c>
      <c r="C29" t="s">
        <v>1745</v>
      </c>
      <c r="D29" t="s">
        <v>1746</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35">
      <c r="A30" t="s">
        <v>1234</v>
      </c>
      <c r="B30" t="s">
        <v>1384</v>
      </c>
      <c r="C30" t="s">
        <v>1745</v>
      </c>
      <c r="D30" t="s">
        <v>1746</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35">
      <c r="A31" t="s">
        <v>1190</v>
      </c>
      <c r="B31" t="s">
        <v>1385</v>
      </c>
      <c r="C31" t="s">
        <v>1745</v>
      </c>
      <c r="D31" t="s">
        <v>1746</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35">
      <c r="A32" t="s">
        <v>1386</v>
      </c>
      <c r="B32" t="s">
        <v>1387</v>
      </c>
      <c r="C32" t="s">
        <v>1745</v>
      </c>
      <c r="D32" t="s">
        <v>1746</v>
      </c>
    </row>
    <row r="33" spans="1:64" hidden="1" x14ac:dyDescent="0.35">
      <c r="A33" t="s">
        <v>1388</v>
      </c>
      <c r="B33" t="s">
        <v>1389</v>
      </c>
      <c r="C33" t="s">
        <v>1745</v>
      </c>
      <c r="D33" t="s">
        <v>1746</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35">
      <c r="A34" t="s">
        <v>1201</v>
      </c>
      <c r="B34" t="s">
        <v>1390</v>
      </c>
      <c r="C34" t="s">
        <v>1745</v>
      </c>
      <c r="D34" t="s">
        <v>1746</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35">
      <c r="A35" t="s">
        <v>1175</v>
      </c>
      <c r="B35" t="s">
        <v>1391</v>
      </c>
      <c r="C35" t="s">
        <v>1745</v>
      </c>
      <c r="D35" t="s">
        <v>1746</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35">
      <c r="A36" t="s">
        <v>1159</v>
      </c>
      <c r="B36" t="s">
        <v>1392</v>
      </c>
      <c r="C36" t="s">
        <v>1745</v>
      </c>
      <c r="D36" t="s">
        <v>1746</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35">
      <c r="A37" t="s">
        <v>1141</v>
      </c>
      <c r="B37" t="s">
        <v>1393</v>
      </c>
      <c r="C37" t="s">
        <v>1745</v>
      </c>
      <c r="D37" t="s">
        <v>1746</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35">
      <c r="A38" t="s">
        <v>580</v>
      </c>
      <c r="B38" t="s">
        <v>1394</v>
      </c>
      <c r="C38" t="s">
        <v>1745</v>
      </c>
      <c r="D38" t="s">
        <v>1746</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35">
      <c r="A39" t="s">
        <v>584</v>
      </c>
      <c r="B39" t="s">
        <v>1395</v>
      </c>
      <c r="C39" t="s">
        <v>1745</v>
      </c>
      <c r="D39" t="s">
        <v>1746</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35">
      <c r="A40" t="s">
        <v>1278</v>
      </c>
      <c r="B40" t="s">
        <v>1396</v>
      </c>
      <c r="C40" t="s">
        <v>1745</v>
      </c>
      <c r="D40" t="s">
        <v>1746</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35">
      <c r="A41" t="s">
        <v>1397</v>
      </c>
      <c r="B41" t="s">
        <v>1398</v>
      </c>
      <c r="C41" t="s">
        <v>1745</v>
      </c>
      <c r="D41" t="s">
        <v>1746</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35">
      <c r="A42" t="s">
        <v>1276</v>
      </c>
      <c r="B42" t="s">
        <v>1399</v>
      </c>
      <c r="C42" t="s">
        <v>1745</v>
      </c>
      <c r="D42" t="s">
        <v>1746</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35">
      <c r="A43" t="s">
        <v>1245</v>
      </c>
      <c r="B43" t="s">
        <v>1400</v>
      </c>
      <c r="C43" t="s">
        <v>1745</v>
      </c>
      <c r="D43" t="s">
        <v>1746</v>
      </c>
    </row>
    <row r="44" spans="1:64" hidden="1" x14ac:dyDescent="0.35">
      <c r="A44" t="s">
        <v>1202</v>
      </c>
      <c r="B44" t="s">
        <v>1401</v>
      </c>
      <c r="C44" t="s">
        <v>1745</v>
      </c>
      <c r="D44" t="s">
        <v>1746</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35">
      <c r="A45" t="s">
        <v>1150</v>
      </c>
      <c r="B45" t="s">
        <v>1402</v>
      </c>
      <c r="C45" t="s">
        <v>1745</v>
      </c>
      <c r="D45" t="s">
        <v>1746</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35">
      <c r="A46" t="s">
        <v>1403</v>
      </c>
      <c r="B46" t="s">
        <v>1404</v>
      </c>
      <c r="C46" t="s">
        <v>1745</v>
      </c>
      <c r="D46" t="s">
        <v>1746</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35">
      <c r="A47" t="s">
        <v>1079</v>
      </c>
      <c r="B47" t="s">
        <v>1405</v>
      </c>
      <c r="C47" t="s">
        <v>1745</v>
      </c>
      <c r="D47" t="s">
        <v>1746</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35">
      <c r="A48" t="s">
        <v>1406</v>
      </c>
      <c r="B48" t="s">
        <v>1407</v>
      </c>
      <c r="C48" t="s">
        <v>1745</v>
      </c>
      <c r="D48" t="s">
        <v>1746</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35">
      <c r="A49" t="s">
        <v>1408</v>
      </c>
      <c r="B49" t="s">
        <v>1409</v>
      </c>
      <c r="C49" t="s">
        <v>1745</v>
      </c>
      <c r="D49" t="s">
        <v>1746</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35">
      <c r="A50" t="s">
        <v>1203</v>
      </c>
      <c r="B50" t="s">
        <v>1410</v>
      </c>
      <c r="C50" t="s">
        <v>1745</v>
      </c>
      <c r="D50" t="s">
        <v>1746</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35">
      <c r="A51" t="s">
        <v>1067</v>
      </c>
      <c r="B51" t="s">
        <v>1411</v>
      </c>
      <c r="C51" t="s">
        <v>1745</v>
      </c>
      <c r="D51" t="s">
        <v>1746</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35">
      <c r="A52" t="s">
        <v>1090</v>
      </c>
      <c r="B52" t="s">
        <v>1412</v>
      </c>
      <c r="C52" t="s">
        <v>1745</v>
      </c>
      <c r="D52" t="s">
        <v>1746</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35">
      <c r="A53" t="s">
        <v>1191</v>
      </c>
      <c r="B53" t="s">
        <v>1413</v>
      </c>
      <c r="C53" t="s">
        <v>1745</v>
      </c>
      <c r="D53" t="s">
        <v>1746</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35">
      <c r="A54" t="s">
        <v>1414</v>
      </c>
      <c r="B54" t="s">
        <v>1415</v>
      </c>
      <c r="C54" t="s">
        <v>1745</v>
      </c>
      <c r="D54" t="s">
        <v>1746</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35">
      <c r="A55" t="s">
        <v>1176</v>
      </c>
      <c r="B55" t="s">
        <v>1416</v>
      </c>
      <c r="C55" t="s">
        <v>1745</v>
      </c>
      <c r="D55" t="s">
        <v>1746</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35">
      <c r="A56" t="s">
        <v>1417</v>
      </c>
      <c r="B56" t="s">
        <v>1418</v>
      </c>
      <c r="C56" t="s">
        <v>1745</v>
      </c>
      <c r="D56" t="s">
        <v>1746</v>
      </c>
    </row>
    <row r="57" spans="1:64" hidden="1" x14ac:dyDescent="0.35">
      <c r="A57" t="s">
        <v>1419</v>
      </c>
      <c r="B57" t="s">
        <v>1420</v>
      </c>
      <c r="C57" t="s">
        <v>1745</v>
      </c>
      <c r="D57" t="s">
        <v>1746</v>
      </c>
    </row>
    <row r="58" spans="1:64" hidden="1" x14ac:dyDescent="0.35">
      <c r="A58" t="s">
        <v>1116</v>
      </c>
      <c r="B58" t="s">
        <v>1421</v>
      </c>
      <c r="C58" t="s">
        <v>1745</v>
      </c>
      <c r="D58" t="s">
        <v>1746</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35">
      <c r="A59" t="s">
        <v>1422</v>
      </c>
      <c r="B59" t="s">
        <v>1423</v>
      </c>
      <c r="C59" t="s">
        <v>1745</v>
      </c>
      <c r="D59" t="s">
        <v>1746</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35">
      <c r="A60" t="s">
        <v>1273</v>
      </c>
      <c r="B60" t="s">
        <v>1424</v>
      </c>
      <c r="C60" t="s">
        <v>1745</v>
      </c>
      <c r="D60" t="s">
        <v>1746</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35">
      <c r="A61" t="s">
        <v>1068</v>
      </c>
      <c r="B61" t="s">
        <v>1425</v>
      </c>
      <c r="C61" t="s">
        <v>1745</v>
      </c>
      <c r="D61" t="s">
        <v>1746</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35">
      <c r="A62" t="s">
        <v>1426</v>
      </c>
      <c r="B62" t="s">
        <v>1427</v>
      </c>
      <c r="C62" t="s">
        <v>1745</v>
      </c>
      <c r="D62" t="s">
        <v>1746</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35">
      <c r="A63" t="s">
        <v>1246</v>
      </c>
      <c r="B63" t="s">
        <v>1428</v>
      </c>
      <c r="C63" t="s">
        <v>1745</v>
      </c>
      <c r="D63" t="s">
        <v>1746</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35">
      <c r="A64" t="s">
        <v>1178</v>
      </c>
      <c r="B64" t="s">
        <v>1429</v>
      </c>
      <c r="C64" t="s">
        <v>1745</v>
      </c>
      <c r="D64" t="s">
        <v>1746</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35">
      <c r="A65" t="s">
        <v>1105</v>
      </c>
      <c r="B65" t="s">
        <v>1430</v>
      </c>
      <c r="C65" t="s">
        <v>1745</v>
      </c>
      <c r="D65" t="s">
        <v>1746</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35">
      <c r="A66" t="s">
        <v>1431</v>
      </c>
      <c r="B66" t="s">
        <v>1432</v>
      </c>
      <c r="C66" t="s">
        <v>1745</v>
      </c>
      <c r="D66" t="s">
        <v>1746</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35">
      <c r="A67" t="s">
        <v>1433</v>
      </c>
      <c r="B67" t="s">
        <v>1434</v>
      </c>
      <c r="C67" t="s">
        <v>1745</v>
      </c>
      <c r="D67" t="s">
        <v>1746</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35">
      <c r="A68" t="s">
        <v>1435</v>
      </c>
      <c r="B68" t="s">
        <v>1436</v>
      </c>
      <c r="C68" t="s">
        <v>1745</v>
      </c>
      <c r="D68" t="s">
        <v>1746</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35">
      <c r="A69" t="s">
        <v>1437</v>
      </c>
      <c r="B69" t="s">
        <v>1438</v>
      </c>
      <c r="C69" t="s">
        <v>1745</v>
      </c>
      <c r="D69" t="s">
        <v>1746</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35">
      <c r="A70" t="s">
        <v>1439</v>
      </c>
      <c r="B70" t="s">
        <v>1440</v>
      </c>
      <c r="C70" t="s">
        <v>1745</v>
      </c>
      <c r="D70" t="s">
        <v>1746</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35">
      <c r="A71" t="s">
        <v>1204</v>
      </c>
      <c r="B71" t="s">
        <v>1441</v>
      </c>
      <c r="C71" t="s">
        <v>1745</v>
      </c>
      <c r="D71" t="s">
        <v>1746</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35">
      <c r="A72" t="s">
        <v>1442</v>
      </c>
      <c r="B72" t="s">
        <v>1443</v>
      </c>
      <c r="C72" t="s">
        <v>1745</v>
      </c>
      <c r="D72" t="s">
        <v>1746</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35">
      <c r="A73" t="s">
        <v>1444</v>
      </c>
      <c r="B73" t="s">
        <v>1445</v>
      </c>
      <c r="C73" t="s">
        <v>1745</v>
      </c>
      <c r="D73" t="s">
        <v>1746</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35">
      <c r="A74" t="s">
        <v>592</v>
      </c>
      <c r="B74" t="s">
        <v>1446</v>
      </c>
      <c r="C74" t="s">
        <v>1745</v>
      </c>
      <c r="D74" t="s">
        <v>1746</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35">
      <c r="A75" t="s">
        <v>1268</v>
      </c>
      <c r="B75" t="s">
        <v>1447</v>
      </c>
      <c r="C75" t="s">
        <v>1745</v>
      </c>
      <c r="D75" t="s">
        <v>1746</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35">
      <c r="A76" t="s">
        <v>1247</v>
      </c>
      <c r="B76" t="s">
        <v>1448</v>
      </c>
      <c r="C76" t="s">
        <v>1745</v>
      </c>
      <c r="D76" t="s">
        <v>1746</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35">
      <c r="A77" t="s">
        <v>594</v>
      </c>
      <c r="B77" t="s">
        <v>926</v>
      </c>
      <c r="C77" t="s">
        <v>1745</v>
      </c>
      <c r="D77" t="s">
        <v>1746</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35">
      <c r="A78" t="s">
        <v>1449</v>
      </c>
      <c r="B78" t="s">
        <v>1450</v>
      </c>
      <c r="C78" t="s">
        <v>1745</v>
      </c>
      <c r="D78" t="s">
        <v>1746</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35">
      <c r="A79" t="s">
        <v>1451</v>
      </c>
      <c r="B79" t="s">
        <v>1452</v>
      </c>
      <c r="C79" t="s">
        <v>1745</v>
      </c>
      <c r="D79" t="s">
        <v>1746</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35">
      <c r="A80" t="s">
        <v>1248</v>
      </c>
      <c r="B80" t="s">
        <v>1453</v>
      </c>
      <c r="C80" t="s">
        <v>1745</v>
      </c>
      <c r="D80" t="s">
        <v>1746</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35">
      <c r="A81" t="s">
        <v>1217</v>
      </c>
      <c r="B81" t="s">
        <v>1454</v>
      </c>
      <c r="C81" t="s">
        <v>1745</v>
      </c>
      <c r="D81" t="s">
        <v>1746</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35">
      <c r="A82" t="s">
        <v>1272</v>
      </c>
      <c r="B82" t="s">
        <v>1455</v>
      </c>
      <c r="C82" t="s">
        <v>1745</v>
      </c>
      <c r="D82" t="s">
        <v>1746</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35">
      <c r="A83" t="s">
        <v>1456</v>
      </c>
      <c r="B83" t="s">
        <v>1457</v>
      </c>
      <c r="C83" t="s">
        <v>1745</v>
      </c>
      <c r="D83" t="s">
        <v>1746</v>
      </c>
    </row>
    <row r="84" spans="1:64" hidden="1" x14ac:dyDescent="0.35">
      <c r="A84" t="s">
        <v>1458</v>
      </c>
      <c r="B84" t="s">
        <v>1459</v>
      </c>
      <c r="C84" t="s">
        <v>1745</v>
      </c>
      <c r="D84" t="s">
        <v>1746</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35">
      <c r="A85" t="s">
        <v>1083</v>
      </c>
      <c r="B85" t="s">
        <v>1460</v>
      </c>
      <c r="C85" t="s">
        <v>1745</v>
      </c>
      <c r="D85" t="s">
        <v>1746</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35">
      <c r="A86" t="s">
        <v>1255</v>
      </c>
      <c r="B86" t="s">
        <v>1461</v>
      </c>
      <c r="C86" t="s">
        <v>1745</v>
      </c>
      <c r="D86" t="s">
        <v>1746</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35">
      <c r="A87" t="s">
        <v>1117</v>
      </c>
      <c r="B87" t="s">
        <v>1462</v>
      </c>
      <c r="C87" t="s">
        <v>1745</v>
      </c>
      <c r="D87" t="s">
        <v>1746</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35">
      <c r="A88" t="s">
        <v>1092</v>
      </c>
      <c r="B88" t="s">
        <v>1463</v>
      </c>
      <c r="C88" t="s">
        <v>1745</v>
      </c>
      <c r="D88" t="s">
        <v>1746</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35">
      <c r="A89" t="s">
        <v>1464</v>
      </c>
      <c r="B89" t="s">
        <v>1465</v>
      </c>
      <c r="C89" t="s">
        <v>1745</v>
      </c>
      <c r="D89" t="s">
        <v>1746</v>
      </c>
    </row>
    <row r="90" spans="1:64" hidden="1" x14ac:dyDescent="0.35">
      <c r="A90" t="s">
        <v>1093</v>
      </c>
      <c r="B90" t="s">
        <v>1466</v>
      </c>
      <c r="C90" t="s">
        <v>1745</v>
      </c>
      <c r="D90" t="s">
        <v>1746</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35">
      <c r="A91" t="s">
        <v>1467</v>
      </c>
      <c r="B91" t="s">
        <v>1468</v>
      </c>
      <c r="C91" t="s">
        <v>1745</v>
      </c>
      <c r="D91" t="s">
        <v>1746</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35">
      <c r="A92" t="s">
        <v>1094</v>
      </c>
      <c r="B92" t="s">
        <v>1469</v>
      </c>
      <c r="C92" t="s">
        <v>1745</v>
      </c>
      <c r="D92" t="s">
        <v>1746</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35">
      <c r="A93" t="s">
        <v>1082</v>
      </c>
      <c r="B93" t="s">
        <v>1470</v>
      </c>
      <c r="C93" t="s">
        <v>1745</v>
      </c>
      <c r="D93" t="s">
        <v>1746</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35">
      <c r="A94" t="s">
        <v>1260</v>
      </c>
      <c r="B94" t="s">
        <v>1471</v>
      </c>
      <c r="C94" t="s">
        <v>1745</v>
      </c>
      <c r="D94" t="s">
        <v>1746</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35">
      <c r="A95" t="s">
        <v>1179</v>
      </c>
      <c r="B95" t="s">
        <v>1472</v>
      </c>
      <c r="C95" t="s">
        <v>1745</v>
      </c>
      <c r="D95" t="s">
        <v>1746</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35">
      <c r="A96" t="s">
        <v>1473</v>
      </c>
      <c r="B96" t="s">
        <v>1474</v>
      </c>
      <c r="C96" t="s">
        <v>1745</v>
      </c>
      <c r="D96" t="s">
        <v>1746</v>
      </c>
    </row>
    <row r="97" spans="1:64" hidden="1" x14ac:dyDescent="0.35">
      <c r="A97" t="s">
        <v>1193</v>
      </c>
      <c r="B97" t="s">
        <v>1475</v>
      </c>
      <c r="C97" t="s">
        <v>1745</v>
      </c>
      <c r="D97" t="s">
        <v>1746</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35">
      <c r="A98" t="s">
        <v>1223</v>
      </c>
      <c r="B98" t="s">
        <v>1476</v>
      </c>
      <c r="C98" t="s">
        <v>1745</v>
      </c>
      <c r="D98" t="s">
        <v>1746</v>
      </c>
    </row>
    <row r="99" spans="1:64" hidden="1" x14ac:dyDescent="0.35">
      <c r="A99" t="s">
        <v>1206</v>
      </c>
      <c r="B99" t="s">
        <v>1477</v>
      </c>
      <c r="C99" t="s">
        <v>1745</v>
      </c>
      <c r="D99" t="s">
        <v>1746</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35">
      <c r="A100" t="s">
        <v>1478</v>
      </c>
      <c r="B100" t="s">
        <v>1479</v>
      </c>
      <c r="C100" t="s">
        <v>1745</v>
      </c>
      <c r="D100" t="s">
        <v>1746</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35">
      <c r="A101" t="s">
        <v>1480</v>
      </c>
      <c r="B101" t="s">
        <v>1481</v>
      </c>
      <c r="C101" t="s">
        <v>1745</v>
      </c>
      <c r="D101" t="s">
        <v>1746</v>
      </c>
    </row>
    <row r="102" spans="1:64" hidden="1" x14ac:dyDescent="0.35">
      <c r="A102" t="s">
        <v>1194</v>
      </c>
      <c r="B102" t="s">
        <v>1482</v>
      </c>
      <c r="C102" t="s">
        <v>1745</v>
      </c>
      <c r="D102" t="s">
        <v>1746</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35">
      <c r="A103" t="s">
        <v>1483</v>
      </c>
      <c r="B103" t="s">
        <v>1484</v>
      </c>
      <c r="C103" t="s">
        <v>1745</v>
      </c>
      <c r="D103" t="s">
        <v>1746</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35">
      <c r="A104" t="s">
        <v>1259</v>
      </c>
      <c r="B104" t="s">
        <v>1485</v>
      </c>
      <c r="C104" t="s">
        <v>1745</v>
      </c>
      <c r="D104" t="s">
        <v>1746</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35">
      <c r="A105" t="s">
        <v>1181</v>
      </c>
      <c r="B105" t="s">
        <v>1486</v>
      </c>
      <c r="C105" t="s">
        <v>1745</v>
      </c>
      <c r="D105" t="s">
        <v>1746</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35">
      <c r="A106" t="s">
        <v>1237</v>
      </c>
      <c r="B106" t="s">
        <v>1487</v>
      </c>
      <c r="C106" t="s">
        <v>1745</v>
      </c>
      <c r="D106" t="s">
        <v>1746</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35">
      <c r="A107" t="s">
        <v>1488</v>
      </c>
      <c r="B107" t="s">
        <v>1489</v>
      </c>
      <c r="C107" t="s">
        <v>1745</v>
      </c>
      <c r="D107" t="s">
        <v>1746</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35">
      <c r="A108" t="s">
        <v>1490</v>
      </c>
      <c r="B108" t="s">
        <v>1491</v>
      </c>
      <c r="C108" t="s">
        <v>1745</v>
      </c>
      <c r="D108" t="s">
        <v>1746</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35">
      <c r="A109" t="s">
        <v>1492</v>
      </c>
      <c r="B109" t="s">
        <v>1493</v>
      </c>
      <c r="C109" t="s">
        <v>1745</v>
      </c>
      <c r="D109" t="s">
        <v>1746</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35">
      <c r="A110" t="s">
        <v>1494</v>
      </c>
      <c r="B110" t="s">
        <v>1495</v>
      </c>
      <c r="C110" t="s">
        <v>1745</v>
      </c>
      <c r="D110" t="s">
        <v>1746</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35">
      <c r="A111" t="s">
        <v>1161</v>
      </c>
      <c r="B111" t="s">
        <v>1496</v>
      </c>
      <c r="C111" t="s">
        <v>1745</v>
      </c>
      <c r="D111" t="s">
        <v>1746</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35">
      <c r="A112" t="s">
        <v>1497</v>
      </c>
      <c r="B112" t="s">
        <v>1498</v>
      </c>
      <c r="C112" t="s">
        <v>1745</v>
      </c>
      <c r="D112" t="s">
        <v>1746</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35">
      <c r="A113" t="s">
        <v>1499</v>
      </c>
      <c r="B113" t="s">
        <v>1500</v>
      </c>
      <c r="C113" t="s">
        <v>1745</v>
      </c>
      <c r="D113" t="s">
        <v>1746</v>
      </c>
    </row>
    <row r="114" spans="1:64" hidden="1" x14ac:dyDescent="0.35">
      <c r="A114" t="s">
        <v>1142</v>
      </c>
      <c r="B114" t="s">
        <v>1501</v>
      </c>
      <c r="C114" t="s">
        <v>1745</v>
      </c>
      <c r="D114" t="s">
        <v>1746</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35">
      <c r="A115" t="s">
        <v>1502</v>
      </c>
      <c r="B115" t="s">
        <v>1503</v>
      </c>
      <c r="C115" t="s">
        <v>1745</v>
      </c>
      <c r="D115" t="s">
        <v>1746</v>
      </c>
    </row>
    <row r="116" spans="1:64" hidden="1" x14ac:dyDescent="0.35">
      <c r="A116" t="s">
        <v>1250</v>
      </c>
      <c r="B116" t="s">
        <v>1504</v>
      </c>
      <c r="C116" t="s">
        <v>1745</v>
      </c>
      <c r="D116" t="s">
        <v>1746</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35">
      <c r="A117" t="s">
        <v>1505</v>
      </c>
      <c r="B117" t="s">
        <v>1506</v>
      </c>
      <c r="C117" t="s">
        <v>1745</v>
      </c>
      <c r="D117" t="s">
        <v>1746</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35">
      <c r="A118" t="s">
        <v>1118</v>
      </c>
      <c r="B118" t="s">
        <v>1507</v>
      </c>
      <c r="C118" t="s">
        <v>1745</v>
      </c>
      <c r="D118" t="s">
        <v>1746</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35">
      <c r="A119" t="s">
        <v>1249</v>
      </c>
      <c r="B119" t="s">
        <v>1508</v>
      </c>
      <c r="C119" t="s">
        <v>1745</v>
      </c>
      <c r="D119" t="s">
        <v>1746</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35">
      <c r="A120" t="s">
        <v>1119</v>
      </c>
      <c r="B120" t="s">
        <v>1509</v>
      </c>
      <c r="C120" t="s">
        <v>1745</v>
      </c>
      <c r="D120" t="s">
        <v>1746</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35">
      <c r="A121" t="s">
        <v>1261</v>
      </c>
      <c r="B121" t="s">
        <v>1510</v>
      </c>
      <c r="C121" t="s">
        <v>1745</v>
      </c>
      <c r="D121" t="s">
        <v>1746</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35">
      <c r="A122" t="s">
        <v>1182</v>
      </c>
      <c r="B122" t="s">
        <v>1511</v>
      </c>
      <c r="C122" t="s">
        <v>1745</v>
      </c>
      <c r="D122" t="s">
        <v>1746</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35">
      <c r="A123" t="s">
        <v>1120</v>
      </c>
      <c r="B123" t="s">
        <v>1512</v>
      </c>
      <c r="C123" t="s">
        <v>1745</v>
      </c>
      <c r="D123" t="s">
        <v>1746</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35">
      <c r="A124" t="s">
        <v>1155</v>
      </c>
      <c r="B124" t="s">
        <v>1513</v>
      </c>
      <c r="C124" t="s">
        <v>1745</v>
      </c>
      <c r="D124" t="s">
        <v>1746</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35">
      <c r="A125" t="s">
        <v>1133</v>
      </c>
      <c r="B125" t="s">
        <v>1514</v>
      </c>
      <c r="C125" t="s">
        <v>1745</v>
      </c>
      <c r="D125" t="s">
        <v>1746</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35">
      <c r="A126" t="s">
        <v>1069</v>
      </c>
      <c r="B126" t="s">
        <v>1515</v>
      </c>
      <c r="C126" t="s">
        <v>1745</v>
      </c>
      <c r="D126" t="s">
        <v>1746</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35">
      <c r="A127" t="s">
        <v>1516</v>
      </c>
      <c r="B127" t="s">
        <v>1517</v>
      </c>
      <c r="C127" t="s">
        <v>1745</v>
      </c>
      <c r="D127" t="s">
        <v>1746</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35">
      <c r="A128" t="s">
        <v>1160</v>
      </c>
      <c r="B128" t="s">
        <v>1518</v>
      </c>
      <c r="C128" t="s">
        <v>1745</v>
      </c>
      <c r="D128" t="s">
        <v>1746</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35">
      <c r="A129" t="s">
        <v>1224</v>
      </c>
      <c r="B129" t="s">
        <v>1519</v>
      </c>
      <c r="C129" t="s">
        <v>1745</v>
      </c>
      <c r="D129" t="s">
        <v>1746</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35">
      <c r="A130" t="s">
        <v>1520</v>
      </c>
      <c r="B130" t="s">
        <v>1521</v>
      </c>
      <c r="C130" t="s">
        <v>1745</v>
      </c>
      <c r="D130" t="s">
        <v>1746</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35">
      <c r="A131" t="s">
        <v>1522</v>
      </c>
      <c r="B131" t="s">
        <v>1523</v>
      </c>
      <c r="C131" t="s">
        <v>1745</v>
      </c>
      <c r="D131" t="s">
        <v>1746</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35">
      <c r="A132" t="s">
        <v>1121</v>
      </c>
      <c r="B132" t="s">
        <v>1524</v>
      </c>
      <c r="C132" t="s">
        <v>1745</v>
      </c>
      <c r="D132" t="s">
        <v>1746</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35">
      <c r="A133" t="s">
        <v>1525</v>
      </c>
      <c r="B133" t="s">
        <v>1526</v>
      </c>
      <c r="C133" t="s">
        <v>1745</v>
      </c>
      <c r="D133" t="s">
        <v>1746</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35">
      <c r="A134" t="s">
        <v>1527</v>
      </c>
      <c r="B134" t="s">
        <v>1528</v>
      </c>
      <c r="C134" t="s">
        <v>1745</v>
      </c>
      <c r="D134" t="s">
        <v>1746</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35">
      <c r="A135" t="s">
        <v>1122</v>
      </c>
      <c r="B135" t="s">
        <v>1529</v>
      </c>
      <c r="C135" t="s">
        <v>1745</v>
      </c>
      <c r="D135" t="s">
        <v>1746</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35">
      <c r="A136" t="s">
        <v>1095</v>
      </c>
      <c r="B136" t="s">
        <v>1530</v>
      </c>
      <c r="C136" t="s">
        <v>1745</v>
      </c>
      <c r="D136" t="s">
        <v>1746</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35">
      <c r="A137" t="s">
        <v>1107</v>
      </c>
      <c r="B137" t="s">
        <v>1531</v>
      </c>
      <c r="C137" t="s">
        <v>1745</v>
      </c>
      <c r="D137" t="s">
        <v>1746</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35">
      <c r="A138" t="s">
        <v>1532</v>
      </c>
      <c r="B138" t="s">
        <v>1533</v>
      </c>
      <c r="C138" t="s">
        <v>1745</v>
      </c>
      <c r="D138" t="s">
        <v>1746</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35">
      <c r="A139" t="s">
        <v>1534</v>
      </c>
      <c r="B139" t="s">
        <v>1535</v>
      </c>
      <c r="C139" t="s">
        <v>1745</v>
      </c>
      <c r="D139" t="s">
        <v>1746</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35">
      <c r="A140" t="s">
        <v>1536</v>
      </c>
      <c r="B140" t="s">
        <v>1537</v>
      </c>
      <c r="C140" t="s">
        <v>1745</v>
      </c>
      <c r="D140" t="s">
        <v>1746</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35">
      <c r="A141" t="s">
        <v>1538</v>
      </c>
      <c r="B141" t="s">
        <v>1539</v>
      </c>
      <c r="C141" t="s">
        <v>1745</v>
      </c>
      <c r="D141" t="s">
        <v>1746</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35">
      <c r="A142" t="s">
        <v>1540</v>
      </c>
      <c r="B142" t="s">
        <v>1541</v>
      </c>
      <c r="C142" t="s">
        <v>1745</v>
      </c>
      <c r="D142" t="s">
        <v>1746</v>
      </c>
    </row>
    <row r="143" spans="1:64" hidden="1" x14ac:dyDescent="0.35">
      <c r="A143" t="s">
        <v>1147</v>
      </c>
      <c r="B143" t="s">
        <v>1542</v>
      </c>
      <c r="C143" t="s">
        <v>1745</v>
      </c>
      <c r="D143" t="s">
        <v>1746</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35">
      <c r="A144" t="s">
        <v>1543</v>
      </c>
      <c r="B144" t="s">
        <v>1544</v>
      </c>
      <c r="C144" t="s">
        <v>1745</v>
      </c>
      <c r="D144" t="s">
        <v>1746</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35">
      <c r="A145" t="s">
        <v>1545</v>
      </c>
      <c r="B145" t="s">
        <v>1546</v>
      </c>
      <c r="C145" t="s">
        <v>1745</v>
      </c>
      <c r="D145" t="s">
        <v>1746</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35">
      <c r="A146" t="s">
        <v>1086</v>
      </c>
      <c r="B146" t="s">
        <v>1547</v>
      </c>
      <c r="C146" t="s">
        <v>1745</v>
      </c>
      <c r="D146" t="s">
        <v>1746</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35">
      <c r="A147" t="s">
        <v>1548</v>
      </c>
      <c r="B147" t="s">
        <v>1549</v>
      </c>
      <c r="C147" t="s">
        <v>1745</v>
      </c>
      <c r="D147" t="s">
        <v>1746</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35">
      <c r="A148" t="s">
        <v>1252</v>
      </c>
      <c r="B148" t="s">
        <v>1550</v>
      </c>
      <c r="C148" t="s">
        <v>1745</v>
      </c>
      <c r="D148" t="s">
        <v>1746</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35">
      <c r="A149" t="s">
        <v>1274</v>
      </c>
      <c r="B149" t="s">
        <v>1551</v>
      </c>
      <c r="C149" t="s">
        <v>1745</v>
      </c>
      <c r="D149" t="s">
        <v>1746</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35">
      <c r="A150" t="s">
        <v>1251</v>
      </c>
      <c r="B150" t="s">
        <v>1552</v>
      </c>
      <c r="C150" t="s">
        <v>1745</v>
      </c>
      <c r="D150" t="s">
        <v>1746</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35">
      <c r="A151" t="s">
        <v>1553</v>
      </c>
      <c r="B151" t="s">
        <v>1554</v>
      </c>
      <c r="C151" t="s">
        <v>1745</v>
      </c>
      <c r="D151" t="s">
        <v>1746</v>
      </c>
    </row>
    <row r="152" spans="1:64" hidden="1" x14ac:dyDescent="0.35">
      <c r="A152" t="s">
        <v>1555</v>
      </c>
      <c r="B152" t="s">
        <v>1556</v>
      </c>
      <c r="C152" t="s">
        <v>1745</v>
      </c>
      <c r="D152" t="s">
        <v>1746</v>
      </c>
    </row>
    <row r="153" spans="1:64" hidden="1" x14ac:dyDescent="0.35">
      <c r="A153" t="s">
        <v>1108</v>
      </c>
      <c r="B153" t="s">
        <v>1557</v>
      </c>
      <c r="C153" t="s">
        <v>1745</v>
      </c>
      <c r="D153" t="s">
        <v>1746</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35">
      <c r="A154" t="s">
        <v>1558</v>
      </c>
      <c r="B154" t="s">
        <v>1559</v>
      </c>
      <c r="C154" t="s">
        <v>1745</v>
      </c>
      <c r="D154" t="s">
        <v>1746</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35">
      <c r="A155" t="s">
        <v>1560</v>
      </c>
      <c r="B155" t="s">
        <v>1561</v>
      </c>
      <c r="C155" t="s">
        <v>1745</v>
      </c>
      <c r="D155" t="s">
        <v>1746</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35">
      <c r="A156" t="s">
        <v>1070</v>
      </c>
      <c r="B156" t="s">
        <v>1562</v>
      </c>
      <c r="C156" t="s">
        <v>1745</v>
      </c>
      <c r="D156" t="s">
        <v>1746</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35">
      <c r="A157" t="s">
        <v>1144</v>
      </c>
      <c r="B157" t="s">
        <v>1563</v>
      </c>
      <c r="C157" t="s">
        <v>1745</v>
      </c>
      <c r="D157" t="s">
        <v>1746</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35">
      <c r="A158" t="s">
        <v>1564</v>
      </c>
      <c r="B158" t="s">
        <v>1565</v>
      </c>
      <c r="C158" t="s">
        <v>1745</v>
      </c>
      <c r="D158" t="s">
        <v>1746</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35">
      <c r="A159" t="s">
        <v>1195</v>
      </c>
      <c r="B159" t="s">
        <v>1566</v>
      </c>
      <c r="C159" t="s">
        <v>1745</v>
      </c>
      <c r="D159" t="s">
        <v>1746</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35">
      <c r="A160" t="s">
        <v>1567</v>
      </c>
      <c r="B160" t="s">
        <v>1568</v>
      </c>
      <c r="C160" t="s">
        <v>1745</v>
      </c>
      <c r="D160" t="s">
        <v>1746</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35">
      <c r="A161" t="s">
        <v>1569</v>
      </c>
      <c r="B161" t="s">
        <v>1570</v>
      </c>
      <c r="C161" t="s">
        <v>1745</v>
      </c>
      <c r="D161" t="s">
        <v>1746</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35">
      <c r="A162" t="s">
        <v>1264</v>
      </c>
      <c r="B162" t="s">
        <v>1571</v>
      </c>
      <c r="C162" t="s">
        <v>1745</v>
      </c>
      <c r="D162" t="s">
        <v>1746</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35">
      <c r="A163" t="s">
        <v>1096</v>
      </c>
      <c r="B163" t="s">
        <v>1572</v>
      </c>
      <c r="C163" t="s">
        <v>1745</v>
      </c>
      <c r="D163" t="s">
        <v>1746</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35">
      <c r="A164" t="s">
        <v>1262</v>
      </c>
      <c r="B164" t="s">
        <v>1573</v>
      </c>
      <c r="C164" t="s">
        <v>1745</v>
      </c>
      <c r="D164" t="s">
        <v>1746</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35">
      <c r="A165" t="s">
        <v>1164</v>
      </c>
      <c r="B165" t="s">
        <v>1574</v>
      </c>
      <c r="C165" t="s">
        <v>1745</v>
      </c>
      <c r="D165" t="s">
        <v>1746</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35">
      <c r="A166" t="s">
        <v>1575</v>
      </c>
      <c r="B166" t="s">
        <v>1576</v>
      </c>
      <c r="C166" t="s">
        <v>1745</v>
      </c>
      <c r="D166" t="s">
        <v>1746</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35">
      <c r="A167" t="s">
        <v>1263</v>
      </c>
      <c r="B167" t="s">
        <v>1577</v>
      </c>
      <c r="C167" t="s">
        <v>1745</v>
      </c>
      <c r="D167" t="s">
        <v>1746</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35">
      <c r="A168" t="s">
        <v>1156</v>
      </c>
      <c r="B168" t="s">
        <v>1578</v>
      </c>
      <c r="C168" t="s">
        <v>1745</v>
      </c>
      <c r="D168" t="s">
        <v>1746</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35">
      <c r="A169" t="s">
        <v>1579</v>
      </c>
      <c r="B169" t="s">
        <v>1580</v>
      </c>
      <c r="C169" t="s">
        <v>1745</v>
      </c>
      <c r="D169" t="s">
        <v>1746</v>
      </c>
    </row>
    <row r="170" spans="1:64" hidden="1" x14ac:dyDescent="0.35">
      <c r="A170" t="s">
        <v>596</v>
      </c>
      <c r="B170" t="s">
        <v>1581</v>
      </c>
      <c r="C170" t="s">
        <v>1745</v>
      </c>
      <c r="D170" t="s">
        <v>1746</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35">
      <c r="A171" t="s">
        <v>1097</v>
      </c>
      <c r="B171" t="s">
        <v>1582</v>
      </c>
      <c r="C171" t="s">
        <v>1745</v>
      </c>
      <c r="D171" t="s">
        <v>1746</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35">
      <c r="A172" t="s">
        <v>1071</v>
      </c>
      <c r="B172" t="s">
        <v>1583</v>
      </c>
      <c r="C172" t="s">
        <v>1745</v>
      </c>
      <c r="D172" t="s">
        <v>1746</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35">
      <c r="A173" t="s">
        <v>879</v>
      </c>
      <c r="B173" t="s">
        <v>1584</v>
      </c>
      <c r="C173" t="s">
        <v>1745</v>
      </c>
      <c r="D173" t="s">
        <v>1746</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35">
      <c r="A174" t="s">
        <v>1163</v>
      </c>
      <c r="B174" t="s">
        <v>1585</v>
      </c>
      <c r="C174" t="s">
        <v>1745</v>
      </c>
      <c r="D174" t="s">
        <v>1746</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35">
      <c r="A175" t="s">
        <v>1586</v>
      </c>
      <c r="B175" t="s">
        <v>1587</v>
      </c>
      <c r="C175" t="s">
        <v>1745</v>
      </c>
      <c r="D175" t="s">
        <v>1746</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35">
      <c r="A176" t="s">
        <v>598</v>
      </c>
      <c r="B176" t="s">
        <v>1588</v>
      </c>
      <c r="C176" t="s">
        <v>1745</v>
      </c>
      <c r="D176" t="s">
        <v>1746</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35">
      <c r="A177" t="s">
        <v>1218</v>
      </c>
      <c r="B177" t="s">
        <v>1589</v>
      </c>
      <c r="C177" t="s">
        <v>1745</v>
      </c>
      <c r="D177" t="s">
        <v>1746</v>
      </c>
    </row>
    <row r="178" spans="1:64" hidden="1" x14ac:dyDescent="0.35">
      <c r="A178" t="s">
        <v>1098</v>
      </c>
      <c r="B178" t="s">
        <v>1590</v>
      </c>
      <c r="C178" t="s">
        <v>1745</v>
      </c>
      <c r="D178" t="s">
        <v>1746</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35">
      <c r="A179" t="s">
        <v>1099</v>
      </c>
      <c r="B179" t="s">
        <v>1591</v>
      </c>
      <c r="C179" t="s">
        <v>1745</v>
      </c>
      <c r="D179" t="s">
        <v>1746</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35">
      <c r="A180" t="s">
        <v>1196</v>
      </c>
      <c r="B180" t="s">
        <v>1592</v>
      </c>
      <c r="C180" t="s">
        <v>1745</v>
      </c>
      <c r="D180" t="s">
        <v>1746</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35">
      <c r="A181" t="s">
        <v>1275</v>
      </c>
      <c r="B181" t="s">
        <v>1593</v>
      </c>
      <c r="C181" t="s">
        <v>1745</v>
      </c>
      <c r="D181" t="s">
        <v>1746</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35">
      <c r="A182" t="s">
        <v>1253</v>
      </c>
      <c r="B182" t="s">
        <v>1594</v>
      </c>
      <c r="C182" t="s">
        <v>1745</v>
      </c>
      <c r="D182" t="s">
        <v>1746</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35">
      <c r="A183" t="s">
        <v>1145</v>
      </c>
      <c r="B183" t="s">
        <v>1595</v>
      </c>
      <c r="C183" t="s">
        <v>1745</v>
      </c>
      <c r="D183" t="s">
        <v>1746</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35">
      <c r="A184" t="s">
        <v>1596</v>
      </c>
      <c r="B184" t="s">
        <v>1597</v>
      </c>
      <c r="C184" t="s">
        <v>1745</v>
      </c>
      <c r="D184" t="s">
        <v>1746</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35">
      <c r="A185" t="s">
        <v>1214</v>
      </c>
      <c r="B185" t="s">
        <v>1598</v>
      </c>
      <c r="C185" t="s">
        <v>1745</v>
      </c>
      <c r="D185" t="s">
        <v>1746</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35">
      <c r="A186" t="s">
        <v>1599</v>
      </c>
      <c r="B186" t="s">
        <v>1600</v>
      </c>
      <c r="C186" t="s">
        <v>1745</v>
      </c>
      <c r="D186" t="s">
        <v>1746</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35">
      <c r="A187" t="s">
        <v>1123</v>
      </c>
      <c r="B187" t="s">
        <v>1601</v>
      </c>
      <c r="C187" t="s">
        <v>1745</v>
      </c>
      <c r="D187" t="s">
        <v>1746</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35">
      <c r="A188" t="s">
        <v>1602</v>
      </c>
      <c r="B188" t="s">
        <v>1603</v>
      </c>
      <c r="C188" t="s">
        <v>1745</v>
      </c>
      <c r="D188" t="s">
        <v>1746</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35">
      <c r="A189" t="s">
        <v>1146</v>
      </c>
      <c r="B189" t="s">
        <v>1604</v>
      </c>
      <c r="C189" t="s">
        <v>1745</v>
      </c>
      <c r="D189" t="s">
        <v>1746</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35">
      <c r="A190" t="s">
        <v>1197</v>
      </c>
      <c r="B190" t="s">
        <v>1605</v>
      </c>
      <c r="C190" t="s">
        <v>1745</v>
      </c>
      <c r="D190" t="s">
        <v>1746</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35">
      <c r="A191" t="s">
        <v>1208</v>
      </c>
      <c r="B191" t="s">
        <v>1606</v>
      </c>
      <c r="C191" t="s">
        <v>1745</v>
      </c>
      <c r="D191" t="s">
        <v>1746</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35">
      <c r="A192" t="s">
        <v>1165</v>
      </c>
      <c r="B192" t="s">
        <v>1607</v>
      </c>
      <c r="C192" t="s">
        <v>1745</v>
      </c>
      <c r="D192" t="s">
        <v>1746</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35">
      <c r="A193" t="s">
        <v>1608</v>
      </c>
      <c r="B193" t="s">
        <v>1609</v>
      </c>
      <c r="C193" t="s">
        <v>1745</v>
      </c>
      <c r="D193" t="s">
        <v>1746</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35">
      <c r="A194" t="s">
        <v>1219</v>
      </c>
      <c r="B194" t="s">
        <v>1610</v>
      </c>
      <c r="C194" t="s">
        <v>1745</v>
      </c>
      <c r="D194" t="s">
        <v>1746</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35">
      <c r="A195" t="s">
        <v>1238</v>
      </c>
      <c r="B195" t="s">
        <v>1611</v>
      </c>
      <c r="C195" t="s">
        <v>1745</v>
      </c>
      <c r="D195" t="s">
        <v>1746</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35">
      <c r="A196" t="s">
        <v>1612</v>
      </c>
      <c r="B196" t="s">
        <v>1613</v>
      </c>
      <c r="C196" t="s">
        <v>1745</v>
      </c>
      <c r="D196" t="s">
        <v>1746</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35">
      <c r="A197" t="s">
        <v>1184</v>
      </c>
      <c r="B197" t="s">
        <v>1614</v>
      </c>
      <c r="C197" t="s">
        <v>1745</v>
      </c>
      <c r="D197" t="s">
        <v>1746</v>
      </c>
    </row>
    <row r="198" spans="1:64" hidden="1" x14ac:dyDescent="0.35">
      <c r="A198" t="s">
        <v>1615</v>
      </c>
      <c r="B198" t="s">
        <v>1616</v>
      </c>
      <c r="C198" t="s">
        <v>1745</v>
      </c>
      <c r="D198" t="s">
        <v>1746</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35">
      <c r="A199" t="s">
        <v>1265</v>
      </c>
      <c r="B199" t="s">
        <v>1617</v>
      </c>
      <c r="C199" t="s">
        <v>1745</v>
      </c>
      <c r="D199" t="s">
        <v>1746</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35">
      <c r="A200" t="s">
        <v>1207</v>
      </c>
      <c r="B200" t="s">
        <v>1618</v>
      </c>
      <c r="C200" t="s">
        <v>1745</v>
      </c>
      <c r="D200" t="s">
        <v>1746</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35">
      <c r="A201" t="s">
        <v>1619</v>
      </c>
      <c r="B201" t="s">
        <v>1620</v>
      </c>
      <c r="C201" t="s">
        <v>1745</v>
      </c>
      <c r="D201" t="s">
        <v>1746</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35">
      <c r="A202" t="s">
        <v>1621</v>
      </c>
      <c r="B202" t="s">
        <v>1622</v>
      </c>
      <c r="C202" t="s">
        <v>1745</v>
      </c>
      <c r="D202" t="s">
        <v>1746</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35">
      <c r="A203" t="s">
        <v>1623</v>
      </c>
      <c r="B203" t="s">
        <v>1624</v>
      </c>
      <c r="C203" t="s">
        <v>1745</v>
      </c>
      <c r="D203" t="s">
        <v>1746</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35">
      <c r="A204" t="s">
        <v>1227</v>
      </c>
      <c r="B204" t="s">
        <v>1625</v>
      </c>
      <c r="C204" t="s">
        <v>1745</v>
      </c>
      <c r="D204" t="s">
        <v>1746</v>
      </c>
    </row>
    <row r="205" spans="1:64" hidden="1" x14ac:dyDescent="0.35">
      <c r="A205" t="s">
        <v>1124</v>
      </c>
      <c r="B205" t="s">
        <v>1626</v>
      </c>
      <c r="C205" t="s">
        <v>1745</v>
      </c>
      <c r="D205" t="s">
        <v>1746</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35">
      <c r="A206" t="s">
        <v>1240</v>
      </c>
      <c r="B206" t="s">
        <v>1627</v>
      </c>
      <c r="C206" t="s">
        <v>1745</v>
      </c>
      <c r="D206" t="s">
        <v>1746</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35">
      <c r="A207" t="s">
        <v>1241</v>
      </c>
      <c r="B207" t="s">
        <v>1628</v>
      </c>
      <c r="C207" t="s">
        <v>1745</v>
      </c>
      <c r="D207" t="s">
        <v>1746</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35">
      <c r="A208" t="s">
        <v>600</v>
      </c>
      <c r="B208" t="s">
        <v>1629</v>
      </c>
      <c r="C208" t="s">
        <v>1745</v>
      </c>
      <c r="D208" t="s">
        <v>1746</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35">
      <c r="A209" t="s">
        <v>1630</v>
      </c>
      <c r="B209" t="s">
        <v>1631</v>
      </c>
      <c r="C209" t="s">
        <v>1745</v>
      </c>
      <c r="D209" t="s">
        <v>1746</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35">
      <c r="A210" t="s">
        <v>1125</v>
      </c>
      <c r="B210" t="s">
        <v>1632</v>
      </c>
      <c r="C210" t="s">
        <v>1745</v>
      </c>
      <c r="D210" t="s">
        <v>1746</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35">
      <c r="A211" t="s">
        <v>1109</v>
      </c>
      <c r="B211" t="s">
        <v>1633</v>
      </c>
      <c r="C211" t="s">
        <v>1745</v>
      </c>
      <c r="D211" t="s">
        <v>1746</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35">
      <c r="A212" t="s">
        <v>1100</v>
      </c>
      <c r="B212" t="s">
        <v>1634</v>
      </c>
      <c r="C212" t="s">
        <v>1745</v>
      </c>
      <c r="D212" t="s">
        <v>1746</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35">
      <c r="A213" t="s">
        <v>1166</v>
      </c>
      <c r="B213" t="s">
        <v>1635</v>
      </c>
      <c r="C213" t="s">
        <v>1745</v>
      </c>
      <c r="D213" t="s">
        <v>1746</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35">
      <c r="A214" t="s">
        <v>1220</v>
      </c>
      <c r="B214" t="s">
        <v>1636</v>
      </c>
      <c r="C214" t="s">
        <v>1745</v>
      </c>
      <c r="D214" t="s">
        <v>1746</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35">
      <c r="A215" t="s">
        <v>1101</v>
      </c>
      <c r="B215" t="s">
        <v>1637</v>
      </c>
      <c r="C215" t="s">
        <v>1745</v>
      </c>
      <c r="D215" t="s">
        <v>1746</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35">
      <c r="A216" t="s">
        <v>1192</v>
      </c>
      <c r="B216" t="s">
        <v>1638</v>
      </c>
      <c r="C216" t="s">
        <v>1745</v>
      </c>
      <c r="D216" t="s">
        <v>1746</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35">
      <c r="A217" t="s">
        <v>1639</v>
      </c>
      <c r="B217" t="s">
        <v>1640</v>
      </c>
      <c r="C217" t="s">
        <v>1745</v>
      </c>
      <c r="D217" t="s">
        <v>1746</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35">
      <c r="A218" t="s">
        <v>1075</v>
      </c>
      <c r="B218" t="s">
        <v>1641</v>
      </c>
      <c r="C218" t="s">
        <v>1745</v>
      </c>
      <c r="D218" t="s">
        <v>1746</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35">
      <c r="A219" t="s">
        <v>1266</v>
      </c>
      <c r="B219" t="s">
        <v>1642</v>
      </c>
      <c r="C219" t="s">
        <v>1745</v>
      </c>
      <c r="D219" t="s">
        <v>1746</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35">
      <c r="A220" t="s">
        <v>1643</v>
      </c>
      <c r="B220" t="s">
        <v>1644</v>
      </c>
      <c r="C220" t="s">
        <v>1745</v>
      </c>
      <c r="D220" t="s">
        <v>1746</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35">
      <c r="A221" t="s">
        <v>1076</v>
      </c>
      <c r="B221" t="s">
        <v>1645</v>
      </c>
      <c r="C221" t="s">
        <v>1745</v>
      </c>
      <c r="D221" t="s">
        <v>1746</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35">
      <c r="A222" t="s">
        <v>1646</v>
      </c>
      <c r="B222" t="s">
        <v>1647</v>
      </c>
      <c r="C222" t="s">
        <v>1745</v>
      </c>
      <c r="D222" t="s">
        <v>1746</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35">
      <c r="A223" t="s">
        <v>1648</v>
      </c>
      <c r="B223" t="s">
        <v>1649</v>
      </c>
      <c r="C223" t="s">
        <v>1745</v>
      </c>
      <c r="D223" t="s">
        <v>1746</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35">
      <c r="A224" t="s">
        <v>1084</v>
      </c>
      <c r="B224" t="s">
        <v>1650</v>
      </c>
      <c r="C224" t="s">
        <v>1745</v>
      </c>
      <c r="D224" t="s">
        <v>1746</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35">
      <c r="A225" t="s">
        <v>1209</v>
      </c>
      <c r="B225" t="s">
        <v>1651</v>
      </c>
      <c r="C225" t="s">
        <v>1745</v>
      </c>
      <c r="D225" t="s">
        <v>1746</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35">
      <c r="A226" t="s">
        <v>1652</v>
      </c>
      <c r="B226" t="s">
        <v>1653</v>
      </c>
      <c r="C226" t="s">
        <v>1745</v>
      </c>
      <c r="D226" t="s">
        <v>1746</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35">
      <c r="A227" t="s">
        <v>1267</v>
      </c>
      <c r="B227" t="s">
        <v>1654</v>
      </c>
      <c r="C227" t="s">
        <v>1745</v>
      </c>
      <c r="D227" t="s">
        <v>1746</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35">
      <c r="A228" t="s">
        <v>1254</v>
      </c>
      <c r="B228" t="s">
        <v>1655</v>
      </c>
      <c r="C228" t="s">
        <v>1745</v>
      </c>
      <c r="D228" t="s">
        <v>1746</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35">
      <c r="A229" t="s">
        <v>603</v>
      </c>
      <c r="B229" t="s">
        <v>1656</v>
      </c>
      <c r="C229" t="s">
        <v>1745</v>
      </c>
      <c r="D229" t="s">
        <v>1746</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35">
      <c r="A230" t="s">
        <v>1657</v>
      </c>
      <c r="B230" t="s">
        <v>1658</v>
      </c>
      <c r="C230" t="s">
        <v>1745</v>
      </c>
      <c r="D230" t="s">
        <v>1746</v>
      </c>
    </row>
    <row r="231" spans="1:64" hidden="1" x14ac:dyDescent="0.35">
      <c r="A231" t="s">
        <v>1074</v>
      </c>
      <c r="B231" t="s">
        <v>1659</v>
      </c>
      <c r="C231" t="s">
        <v>1745</v>
      </c>
      <c r="D231" t="s">
        <v>1746</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35">
      <c r="A232" t="s">
        <v>1127</v>
      </c>
      <c r="B232" t="s">
        <v>1660</v>
      </c>
      <c r="C232" t="s">
        <v>1745</v>
      </c>
      <c r="D232" t="s">
        <v>1746</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35">
      <c r="A233" t="s">
        <v>1661</v>
      </c>
      <c r="B233" t="s">
        <v>1662</v>
      </c>
      <c r="C233" t="s">
        <v>1745</v>
      </c>
      <c r="D233" t="s">
        <v>1746</v>
      </c>
    </row>
    <row r="234" spans="1:64" hidden="1" x14ac:dyDescent="0.35">
      <c r="A234" t="s">
        <v>1080</v>
      </c>
      <c r="B234" t="s">
        <v>1663</v>
      </c>
      <c r="C234" t="s">
        <v>1745</v>
      </c>
      <c r="D234" t="s">
        <v>1746</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35">
      <c r="A235" t="s">
        <v>1664</v>
      </c>
      <c r="B235" t="s">
        <v>1665</v>
      </c>
      <c r="C235" t="s">
        <v>1745</v>
      </c>
      <c r="D235" t="s">
        <v>1746</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35">
      <c r="A236" t="s">
        <v>1666</v>
      </c>
      <c r="B236" t="s">
        <v>1667</v>
      </c>
      <c r="C236" t="s">
        <v>1745</v>
      </c>
      <c r="D236" t="s">
        <v>1746</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35">
      <c r="A237" t="s">
        <v>1102</v>
      </c>
      <c r="B237" t="s">
        <v>1668</v>
      </c>
      <c r="C237" t="s">
        <v>1745</v>
      </c>
      <c r="D237" t="s">
        <v>1746</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35">
      <c r="A238" t="s">
        <v>1167</v>
      </c>
      <c r="B238" t="s">
        <v>1669</v>
      </c>
      <c r="C238" t="s">
        <v>1745</v>
      </c>
      <c r="D238" t="s">
        <v>1746</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35">
      <c r="A239" t="s">
        <v>1135</v>
      </c>
      <c r="B239" t="s">
        <v>1670</v>
      </c>
      <c r="C239" t="s">
        <v>1745</v>
      </c>
      <c r="D239" t="s">
        <v>1746</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35">
      <c r="A240" t="s">
        <v>1136</v>
      </c>
      <c r="B240" t="s">
        <v>1671</v>
      </c>
      <c r="C240" t="s">
        <v>1745</v>
      </c>
      <c r="D240" t="s">
        <v>1746</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35">
      <c r="A241" t="s">
        <v>1672</v>
      </c>
      <c r="B241" t="s">
        <v>1673</v>
      </c>
      <c r="C241" t="s">
        <v>1745</v>
      </c>
      <c r="D241" t="s">
        <v>1746</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35">
      <c r="A242" t="s">
        <v>1168</v>
      </c>
      <c r="B242" t="s">
        <v>1674</v>
      </c>
      <c r="C242" t="s">
        <v>1745</v>
      </c>
      <c r="D242" t="s">
        <v>1746</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35">
      <c r="A243" t="s">
        <v>1675</v>
      </c>
      <c r="B243" t="s">
        <v>1676</v>
      </c>
      <c r="C243" t="s">
        <v>1745</v>
      </c>
      <c r="D243" t="s">
        <v>1746</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35">
      <c r="A244" t="s">
        <v>1229</v>
      </c>
      <c r="B244" t="s">
        <v>1677</v>
      </c>
      <c r="C244" t="s">
        <v>1745</v>
      </c>
      <c r="D244" t="s">
        <v>1746</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35">
      <c r="A245" t="s">
        <v>1678</v>
      </c>
      <c r="B245" t="s">
        <v>1679</v>
      </c>
      <c r="C245" t="s">
        <v>1745</v>
      </c>
      <c r="D245" t="s">
        <v>1746</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35">
      <c r="A246" t="s">
        <v>1680</v>
      </c>
      <c r="B246" t="s">
        <v>1681</v>
      </c>
      <c r="C246" t="s">
        <v>1745</v>
      </c>
      <c r="D246" t="s">
        <v>1746</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35">
      <c r="A247" t="s">
        <v>1187</v>
      </c>
      <c r="B247" t="s">
        <v>1682</v>
      </c>
      <c r="C247" t="s">
        <v>1745</v>
      </c>
      <c r="D247" t="s">
        <v>1746</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35">
      <c r="A248" t="s">
        <v>1110</v>
      </c>
      <c r="B248" t="s">
        <v>1683</v>
      </c>
      <c r="C248" t="s">
        <v>1745</v>
      </c>
      <c r="D248" t="s">
        <v>1746</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35">
      <c r="A249" t="s">
        <v>1128</v>
      </c>
      <c r="B249" t="s">
        <v>1684</v>
      </c>
      <c r="C249" t="s">
        <v>1745</v>
      </c>
      <c r="D249" t="s">
        <v>1746</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35">
      <c r="A250" t="s">
        <v>1685</v>
      </c>
      <c r="B250" t="s">
        <v>1686</v>
      </c>
      <c r="C250" t="s">
        <v>1745</v>
      </c>
      <c r="D250" t="s">
        <v>1746</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35">
      <c r="A251" t="s">
        <v>1687</v>
      </c>
      <c r="B251" t="s">
        <v>1688</v>
      </c>
      <c r="C251" t="s">
        <v>1745</v>
      </c>
      <c r="D251" t="s">
        <v>1746</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35">
      <c r="A252" t="s">
        <v>604</v>
      </c>
      <c r="B252" t="s">
        <v>1689</v>
      </c>
      <c r="C252" t="s">
        <v>1745</v>
      </c>
      <c r="D252" t="s">
        <v>1746</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35">
      <c r="A253" t="s">
        <v>1243</v>
      </c>
      <c r="B253" t="s">
        <v>1690</v>
      </c>
      <c r="C253" t="s">
        <v>1745</v>
      </c>
      <c r="D253" t="s">
        <v>1746</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35">
      <c r="A254" t="s">
        <v>1691</v>
      </c>
      <c r="B254" t="s">
        <v>1692</v>
      </c>
      <c r="C254" t="s">
        <v>1745</v>
      </c>
      <c r="D254" t="s">
        <v>1746</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35">
      <c r="A255" t="s">
        <v>1210</v>
      </c>
      <c r="B255" t="s">
        <v>1693</v>
      </c>
      <c r="C255" t="s">
        <v>1745</v>
      </c>
      <c r="D255" t="s">
        <v>1746</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35">
      <c r="A256" t="s">
        <v>1694</v>
      </c>
      <c r="B256" t="s">
        <v>1695</v>
      </c>
      <c r="C256" t="s">
        <v>1745</v>
      </c>
      <c r="D256" t="s">
        <v>1746</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35">
      <c r="A257" t="s">
        <v>1137</v>
      </c>
      <c r="B257" t="s">
        <v>1696</v>
      </c>
      <c r="C257" t="s">
        <v>1745</v>
      </c>
      <c r="D257" t="s">
        <v>1746</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35">
      <c r="A258" t="s">
        <v>1697</v>
      </c>
      <c r="B258" t="s">
        <v>1698</v>
      </c>
      <c r="C258" t="s">
        <v>1745</v>
      </c>
      <c r="D258" t="s">
        <v>1746</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35">
      <c r="A259" t="s">
        <v>1699</v>
      </c>
      <c r="B259" t="s">
        <v>1700</v>
      </c>
      <c r="C259" t="s">
        <v>1745</v>
      </c>
      <c r="D259" t="s">
        <v>1746</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35">
      <c r="A260" t="s">
        <v>1701</v>
      </c>
      <c r="B260" t="s">
        <v>1702</v>
      </c>
      <c r="C260" t="s">
        <v>1745</v>
      </c>
      <c r="D260" t="s">
        <v>1746</v>
      </c>
    </row>
    <row r="261" spans="1:65" hidden="1" x14ac:dyDescent="0.35">
      <c r="A261" t="s">
        <v>1703</v>
      </c>
      <c r="B261" t="s">
        <v>1704</v>
      </c>
      <c r="C261" t="s">
        <v>1745</v>
      </c>
      <c r="D261" t="s">
        <v>1746</v>
      </c>
    </row>
    <row r="262" spans="1:65" hidden="1" x14ac:dyDescent="0.35">
      <c r="A262" t="s">
        <v>1705</v>
      </c>
      <c r="B262" t="s">
        <v>1706</v>
      </c>
      <c r="C262" t="s">
        <v>1745</v>
      </c>
      <c r="D262" t="s">
        <v>1746</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35">
      <c r="A263" t="s">
        <v>1221</v>
      </c>
      <c r="B263" t="s">
        <v>1707</v>
      </c>
      <c r="C263" t="s">
        <v>1745</v>
      </c>
      <c r="D263" t="s">
        <v>1746</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35">
      <c r="A264" t="s">
        <v>1017</v>
      </c>
      <c r="B264" t="s">
        <v>1708</v>
      </c>
      <c r="C264" t="s">
        <v>1745</v>
      </c>
      <c r="D264" t="s">
        <v>1746</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35">
      <c r="A265" t="s">
        <v>1228</v>
      </c>
      <c r="B265" t="s">
        <v>1709</v>
      </c>
      <c r="C265" t="s">
        <v>1745</v>
      </c>
      <c r="D265" t="s">
        <v>1746</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35">
      <c r="A266" t="s">
        <v>1710</v>
      </c>
      <c r="B266" t="s">
        <v>1711</v>
      </c>
      <c r="C266" t="s">
        <v>1745</v>
      </c>
      <c r="D266" t="s">
        <v>1746</v>
      </c>
    </row>
    <row r="267" spans="1:65" hidden="1" x14ac:dyDescent="0.35">
      <c r="A267" t="s">
        <v>1712</v>
      </c>
      <c r="B267" t="s">
        <v>1713</v>
      </c>
      <c r="C267" t="s">
        <v>1745</v>
      </c>
      <c r="D267" t="s">
        <v>1746</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35">
      <c r="A268" t="s">
        <v>602</v>
      </c>
      <c r="B268" t="s">
        <v>1714</v>
      </c>
      <c r="C268" t="s">
        <v>1745</v>
      </c>
      <c r="D268" t="s">
        <v>1746</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35">
      <c r="A269" t="s">
        <v>606</v>
      </c>
      <c r="B269" t="s">
        <v>1715</v>
      </c>
      <c r="C269" t="s">
        <v>1745</v>
      </c>
      <c r="D269" t="s">
        <v>1746</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35">
      <c r="A270" t="s">
        <v>607</v>
      </c>
      <c r="B270" t="s">
        <v>1716</v>
      </c>
      <c r="C270" t="s">
        <v>1745</v>
      </c>
      <c r="D270" t="s">
        <v>1746</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35"/>
    <row r="272" spans="1:65" s="1" customFormat="1" x14ac:dyDescent="0.35">
      <c r="BB272" s="1" t="s">
        <v>1717</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x14ac:dyDescent="0.35">
      <c r="BM273" s="51" t="s">
        <v>1744</v>
      </c>
    </row>
    <row r="274" spans="8:65" s="1" customFormat="1" x14ac:dyDescent="0.35">
      <c r="I274" s="1" t="s">
        <v>1719</v>
      </c>
    </row>
    <row r="275" spans="8:65" s="1" customFormat="1" x14ac:dyDescent="0.35">
      <c r="H275">
        <v>2020</v>
      </c>
      <c r="I275" s="156">
        <f>BL77*$BM$272</f>
        <v>48.408474576271196</v>
      </c>
    </row>
    <row r="276" spans="8:65" s="1" customFormat="1" x14ac:dyDescent="0.35">
      <c r="H276">
        <v>2021</v>
      </c>
      <c r="I276" s="156">
        <f>I275*$BM$272</f>
        <v>46.220520923106399</v>
      </c>
    </row>
    <row r="277" spans="8:65" s="1" customFormat="1" x14ac:dyDescent="0.35">
      <c r="H277">
        <v>2022</v>
      </c>
      <c r="I277" s="156">
        <f t="shared" ref="I277:I295" si="1">I276*$BM$272</f>
        <v>44.131457830536625</v>
      </c>
    </row>
    <row r="278" spans="8:65" s="1" customFormat="1" x14ac:dyDescent="0.35">
      <c r="H278">
        <v>2023</v>
      </c>
      <c r="I278" s="156">
        <f t="shared" si="1"/>
        <v>42.136815668704465</v>
      </c>
    </row>
    <row r="279" spans="8:65" s="1" customFormat="1" x14ac:dyDescent="0.35">
      <c r="H279">
        <v>2024</v>
      </c>
      <c r="I279" s="156">
        <f t="shared" si="1"/>
        <v>40.232326824921216</v>
      </c>
    </row>
    <row r="280" spans="8:65" s="1" customFormat="1" x14ac:dyDescent="0.35">
      <c r="H280">
        <v>2025</v>
      </c>
      <c r="I280" s="156">
        <f t="shared" si="1"/>
        <v>38.413916572947379</v>
      </c>
    </row>
    <row r="281" spans="8:65" s="1" customFormat="1" x14ac:dyDescent="0.35">
      <c r="H281">
        <v>2026</v>
      </c>
      <c r="I281" s="156">
        <f t="shared" si="1"/>
        <v>36.677694354961062</v>
      </c>
    </row>
    <row r="282" spans="8:65" s="1" customFormat="1" x14ac:dyDescent="0.35">
      <c r="H282">
        <v>2027</v>
      </c>
      <c r="I282" s="156">
        <f t="shared" si="1"/>
        <v>35.019945457561697</v>
      </c>
    </row>
    <row r="283" spans="8:65" s="1" customFormat="1" x14ac:dyDescent="0.35">
      <c r="H283">
        <v>2028</v>
      </c>
      <c r="I283" s="156">
        <f t="shared" si="1"/>
        <v>33.437123063999586</v>
      </c>
    </row>
    <row r="284" spans="8:65" s="1" customFormat="1" x14ac:dyDescent="0.35">
      <c r="H284">
        <v>2029</v>
      </c>
      <c r="I284" s="156">
        <f t="shared" si="1"/>
        <v>31.925840665626726</v>
      </c>
    </row>
    <row r="285" spans="8:65" s="1" customFormat="1" x14ac:dyDescent="0.35">
      <c r="H285">
        <v>2030</v>
      </c>
      <c r="I285" s="156">
        <f t="shared" si="1"/>
        <v>30.482864816332867</v>
      </c>
    </row>
    <row r="286" spans="8:65" s="1" customFormat="1" x14ac:dyDescent="0.35">
      <c r="H286">
        <v>2031</v>
      </c>
      <c r="I286" s="156">
        <f t="shared" si="1"/>
        <v>29.105108214464718</v>
      </c>
    </row>
    <row r="287" spans="8:65" s="1" customFormat="1" x14ac:dyDescent="0.35">
      <c r="H287">
        <v>2032</v>
      </c>
      <c r="I287" s="156">
        <f t="shared" si="1"/>
        <v>27.789623097426766</v>
      </c>
    </row>
    <row r="288" spans="8:65" s="1" customFormat="1" x14ac:dyDescent="0.35">
      <c r="H288">
        <v>2033</v>
      </c>
      <c r="I288" s="156">
        <f t="shared" si="1"/>
        <v>26.533594934831207</v>
      </c>
    </row>
    <row r="289" spans="3:9" s="1" customFormat="1" x14ac:dyDescent="0.35">
      <c r="C289" s="49"/>
      <c r="D289" s="49"/>
      <c r="E289" s="49"/>
      <c r="H289">
        <v>2034</v>
      </c>
      <c r="I289" s="156">
        <f t="shared" si="1"/>
        <v>25.334336406703244</v>
      </c>
    </row>
    <row r="290" spans="3:9" s="1" customFormat="1" x14ac:dyDescent="0.35">
      <c r="C290" s="49"/>
      <c r="D290" s="49"/>
      <c r="E290" s="49"/>
      <c r="H290">
        <v>2035</v>
      </c>
      <c r="I290" s="156">
        <f t="shared" si="1"/>
        <v>24.189281653857901</v>
      </c>
    </row>
    <row r="291" spans="3:9" s="1" customFormat="1" x14ac:dyDescent="0.35">
      <c r="C291" s="49"/>
      <c r="D291" s="49"/>
      <c r="E291" s="49"/>
      <c r="H291">
        <v>2036</v>
      </c>
      <c r="I291" s="156">
        <f t="shared" si="1"/>
        <v>23.095980788146811</v>
      </c>
    </row>
    <row r="292" spans="3:9" s="1" customFormat="1" x14ac:dyDescent="0.35">
      <c r="H292">
        <v>2037</v>
      </c>
      <c r="I292" s="156">
        <f t="shared" si="1"/>
        <v>22.052094650829442</v>
      </c>
    </row>
    <row r="293" spans="3:9" s="1" customFormat="1" x14ac:dyDescent="0.35">
      <c r="H293">
        <v>2038</v>
      </c>
      <c r="I293" s="156">
        <f t="shared" si="1"/>
        <v>21.055389807854102</v>
      </c>
    </row>
    <row r="294" spans="3:9" s="1" customFormat="1" x14ac:dyDescent="0.35">
      <c r="H294">
        <v>2039</v>
      </c>
      <c r="I294" s="156">
        <f t="shared" si="1"/>
        <v>20.103733771340924</v>
      </c>
    </row>
    <row r="295" spans="3:9" s="1" customFormat="1" x14ac:dyDescent="0.35">
      <c r="H295">
        <v>2040</v>
      </c>
      <c r="I295" s="156">
        <f t="shared" si="1"/>
        <v>19.195090437043032</v>
      </c>
    </row>
    <row r="296" spans="3:9" s="1" customFormat="1" x14ac:dyDescent="0.35"/>
    <row r="297" spans="3:9" s="1" customFormat="1" x14ac:dyDescent="0.35"/>
  </sheetData>
  <pageMargins left="0.7" right="0.7" top="0.75" bottom="0.75" header="0.3" footer="0.3"/>
  <headerFooter alignWithMargins="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workbookViewId="0">
      <selection activeCell="A291" sqref="A291"/>
    </sheetView>
  </sheetViews>
  <sheetFormatPr defaultRowHeight="14.5" x14ac:dyDescent="0.35"/>
  <cols>
    <col min="1" max="1" width="44.1796875" bestFit="1" customWidth="1"/>
    <col min="2" max="2" width="25.54296875" bestFit="1" customWidth="1"/>
    <col min="3" max="3" width="50.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542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1747</v>
      </c>
      <c r="D5" t="s">
        <v>1748</v>
      </c>
    </row>
    <row r="6" spans="1:65" hidden="1" x14ac:dyDescent="0.35">
      <c r="A6" t="s">
        <v>1354</v>
      </c>
      <c r="B6" t="s">
        <v>1355</v>
      </c>
      <c r="C6" t="s">
        <v>1747</v>
      </c>
      <c r="D6" t="s">
        <v>1748</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35">
      <c r="A7" t="s">
        <v>1139</v>
      </c>
      <c r="B7" t="s">
        <v>1356</v>
      </c>
      <c r="C7" t="s">
        <v>1747</v>
      </c>
      <c r="D7" t="s">
        <v>1748</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35">
      <c r="A8" t="s">
        <v>1357</v>
      </c>
      <c r="B8" t="s">
        <v>1358</v>
      </c>
      <c r="C8" t="s">
        <v>1747</v>
      </c>
      <c r="D8" t="s">
        <v>1748</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35">
      <c r="A9" t="s">
        <v>1078</v>
      </c>
      <c r="B9" t="s">
        <v>1359</v>
      </c>
      <c r="C9" t="s">
        <v>1747</v>
      </c>
      <c r="D9" t="s">
        <v>1748</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35">
      <c r="A10" t="s">
        <v>1257</v>
      </c>
      <c r="B10" t="s">
        <v>1360</v>
      </c>
      <c r="C10" t="s">
        <v>1747</v>
      </c>
      <c r="D10" t="s">
        <v>1748</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35">
      <c r="A11" t="s">
        <v>1361</v>
      </c>
      <c r="B11" t="s">
        <v>1362</v>
      </c>
      <c r="C11" t="s">
        <v>1747</v>
      </c>
      <c r="D11" t="s">
        <v>1748</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35">
      <c r="A12" t="s">
        <v>1363</v>
      </c>
      <c r="B12" t="s">
        <v>1364</v>
      </c>
      <c r="C12" t="s">
        <v>1747</v>
      </c>
      <c r="D12" t="s">
        <v>1748</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35">
      <c r="A13" t="s">
        <v>1129</v>
      </c>
      <c r="B13" t="s">
        <v>1365</v>
      </c>
      <c r="C13" t="s">
        <v>1747</v>
      </c>
      <c r="D13" t="s">
        <v>1748</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35">
      <c r="A14" t="s">
        <v>1199</v>
      </c>
      <c r="B14" t="s">
        <v>1366</v>
      </c>
      <c r="C14" t="s">
        <v>1747</v>
      </c>
      <c r="D14" t="s">
        <v>1748</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35">
      <c r="A15" t="s">
        <v>1113</v>
      </c>
      <c r="B15" t="s">
        <v>1367</v>
      </c>
      <c r="C15" t="s">
        <v>1747</v>
      </c>
      <c r="D15" t="s">
        <v>1748</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35">
      <c r="A16" t="s">
        <v>1368</v>
      </c>
      <c r="B16" t="s">
        <v>1369</v>
      </c>
      <c r="C16" t="s">
        <v>1747</v>
      </c>
      <c r="D16" t="s">
        <v>1748</v>
      </c>
    </row>
    <row r="17" spans="1:64" hidden="1" x14ac:dyDescent="0.35">
      <c r="A17" t="s">
        <v>1172</v>
      </c>
      <c r="B17" t="s">
        <v>1370</v>
      </c>
      <c r="C17" t="s">
        <v>1747</v>
      </c>
      <c r="D17" t="s">
        <v>1748</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35">
      <c r="A18" t="s">
        <v>1213</v>
      </c>
      <c r="B18" t="s">
        <v>1371</v>
      </c>
      <c r="C18" t="s">
        <v>1747</v>
      </c>
      <c r="D18" t="s">
        <v>1748</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35">
      <c r="A19" t="s">
        <v>1270</v>
      </c>
      <c r="B19" t="s">
        <v>1372</v>
      </c>
      <c r="C19" t="s">
        <v>1747</v>
      </c>
      <c r="D19" t="s">
        <v>1748</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35">
      <c r="A20" t="s">
        <v>1114</v>
      </c>
      <c r="B20" t="s">
        <v>1373</v>
      </c>
      <c r="C20" t="s">
        <v>1747</v>
      </c>
      <c r="D20" t="s">
        <v>1748</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35">
      <c r="A21" t="s">
        <v>582</v>
      </c>
      <c r="B21" t="s">
        <v>1374</v>
      </c>
      <c r="C21" t="s">
        <v>1747</v>
      </c>
      <c r="D21" t="s">
        <v>1748</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35">
      <c r="A22" t="s">
        <v>1271</v>
      </c>
      <c r="B22" t="s">
        <v>1375</v>
      </c>
      <c r="C22" t="s">
        <v>1747</v>
      </c>
      <c r="D22" t="s">
        <v>1748</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35">
      <c r="A23" t="s">
        <v>1088</v>
      </c>
      <c r="B23" t="s">
        <v>1376</v>
      </c>
      <c r="C23" t="s">
        <v>1747</v>
      </c>
      <c r="D23" t="s">
        <v>1748</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35">
      <c r="A24" t="s">
        <v>1089</v>
      </c>
      <c r="B24" t="s">
        <v>1377</v>
      </c>
      <c r="C24" t="s">
        <v>1747</v>
      </c>
      <c r="D24" t="s">
        <v>1748</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35">
      <c r="A25" t="s">
        <v>1140</v>
      </c>
      <c r="B25" t="s">
        <v>1378</v>
      </c>
      <c r="C25" t="s">
        <v>1747</v>
      </c>
      <c r="D25" t="s">
        <v>1748</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35">
      <c r="A26" t="s">
        <v>1235</v>
      </c>
      <c r="B26" t="s">
        <v>1379</v>
      </c>
      <c r="C26" t="s">
        <v>1747</v>
      </c>
      <c r="D26" t="s">
        <v>1748</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35">
      <c r="A27" t="s">
        <v>1115</v>
      </c>
      <c r="B27" t="s">
        <v>1380</v>
      </c>
      <c r="C27" t="s">
        <v>1747</v>
      </c>
      <c r="D27" t="s">
        <v>1748</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35">
      <c r="A28" t="s">
        <v>1381</v>
      </c>
      <c r="B28" t="s">
        <v>1382</v>
      </c>
      <c r="C28" t="s">
        <v>1747</v>
      </c>
      <c r="D28" t="s">
        <v>1748</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35">
      <c r="A29" t="s">
        <v>1258</v>
      </c>
      <c r="B29" t="s">
        <v>1383</v>
      </c>
      <c r="C29" t="s">
        <v>1747</v>
      </c>
      <c r="D29" t="s">
        <v>1748</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35">
      <c r="A30" t="s">
        <v>1234</v>
      </c>
      <c r="B30" t="s">
        <v>1384</v>
      </c>
      <c r="C30" t="s">
        <v>1747</v>
      </c>
      <c r="D30" t="s">
        <v>1748</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35">
      <c r="A31" t="s">
        <v>1190</v>
      </c>
      <c r="B31" t="s">
        <v>1385</v>
      </c>
      <c r="C31" t="s">
        <v>1747</v>
      </c>
      <c r="D31" t="s">
        <v>1748</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35">
      <c r="A32" t="s">
        <v>1386</v>
      </c>
      <c r="B32" t="s">
        <v>1387</v>
      </c>
      <c r="C32" t="s">
        <v>1747</v>
      </c>
      <c r="D32" t="s">
        <v>1748</v>
      </c>
    </row>
    <row r="33" spans="1:64" hidden="1" x14ac:dyDescent="0.35">
      <c r="A33" t="s">
        <v>1388</v>
      </c>
      <c r="B33" t="s">
        <v>1389</v>
      </c>
      <c r="C33" t="s">
        <v>1747</v>
      </c>
      <c r="D33" t="s">
        <v>1748</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35">
      <c r="A34" t="s">
        <v>1201</v>
      </c>
      <c r="B34" t="s">
        <v>1390</v>
      </c>
      <c r="C34" t="s">
        <v>1747</v>
      </c>
      <c r="D34" t="s">
        <v>1748</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35">
      <c r="A35" t="s">
        <v>1175</v>
      </c>
      <c r="B35" t="s">
        <v>1391</v>
      </c>
      <c r="C35" t="s">
        <v>1747</v>
      </c>
      <c r="D35" t="s">
        <v>1748</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35">
      <c r="A36" t="s">
        <v>1159</v>
      </c>
      <c r="B36" t="s">
        <v>1392</v>
      </c>
      <c r="C36" t="s">
        <v>1747</v>
      </c>
      <c r="D36" t="s">
        <v>1748</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35">
      <c r="A37" t="s">
        <v>1141</v>
      </c>
      <c r="B37" t="s">
        <v>1393</v>
      </c>
      <c r="C37" t="s">
        <v>1747</v>
      </c>
      <c r="D37" t="s">
        <v>1748</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35">
      <c r="A38" t="s">
        <v>580</v>
      </c>
      <c r="B38" t="s">
        <v>1394</v>
      </c>
      <c r="C38" t="s">
        <v>1747</v>
      </c>
      <c r="D38" t="s">
        <v>1748</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35">
      <c r="A39" t="s">
        <v>584</v>
      </c>
      <c r="B39" t="s">
        <v>1395</v>
      </c>
      <c r="C39" t="s">
        <v>1747</v>
      </c>
      <c r="D39" t="s">
        <v>1748</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35">
      <c r="A40" t="s">
        <v>1278</v>
      </c>
      <c r="B40" t="s">
        <v>1396</v>
      </c>
      <c r="C40" t="s">
        <v>1747</v>
      </c>
      <c r="D40" t="s">
        <v>1748</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35">
      <c r="A41" t="s">
        <v>1397</v>
      </c>
      <c r="B41" t="s">
        <v>1398</v>
      </c>
      <c r="C41" t="s">
        <v>1747</v>
      </c>
      <c r="D41" t="s">
        <v>1748</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35">
      <c r="A42" t="s">
        <v>1276</v>
      </c>
      <c r="B42" t="s">
        <v>1399</v>
      </c>
      <c r="C42" t="s">
        <v>1747</v>
      </c>
      <c r="D42" t="s">
        <v>1748</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35">
      <c r="A43" t="s">
        <v>1245</v>
      </c>
      <c r="B43" t="s">
        <v>1400</v>
      </c>
      <c r="C43" t="s">
        <v>1747</v>
      </c>
      <c r="D43" t="s">
        <v>1748</v>
      </c>
    </row>
    <row r="44" spans="1:64" hidden="1" x14ac:dyDescent="0.35">
      <c r="A44" t="s">
        <v>1202</v>
      </c>
      <c r="B44" t="s">
        <v>1401</v>
      </c>
      <c r="C44" t="s">
        <v>1747</v>
      </c>
      <c r="D44" t="s">
        <v>1748</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35">
      <c r="A45" t="s">
        <v>1150</v>
      </c>
      <c r="B45" t="s">
        <v>1402</v>
      </c>
      <c r="C45" t="s">
        <v>1747</v>
      </c>
      <c r="D45" t="s">
        <v>1748</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35">
      <c r="A46" t="s">
        <v>1403</v>
      </c>
      <c r="B46" t="s">
        <v>1404</v>
      </c>
      <c r="C46" t="s">
        <v>1747</v>
      </c>
      <c r="D46" t="s">
        <v>1748</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35">
      <c r="A47" t="s">
        <v>1079</v>
      </c>
      <c r="B47" t="s">
        <v>1405</v>
      </c>
      <c r="C47" t="s">
        <v>1747</v>
      </c>
      <c r="D47" t="s">
        <v>1748</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35">
      <c r="A48" t="s">
        <v>1406</v>
      </c>
      <c r="B48" t="s">
        <v>1407</v>
      </c>
      <c r="C48" t="s">
        <v>1747</v>
      </c>
      <c r="D48" t="s">
        <v>1748</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35">
      <c r="A49" t="s">
        <v>1408</v>
      </c>
      <c r="B49" t="s">
        <v>1409</v>
      </c>
      <c r="C49" t="s">
        <v>1747</v>
      </c>
      <c r="D49" t="s">
        <v>1748</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35">
      <c r="A50" t="s">
        <v>1203</v>
      </c>
      <c r="B50" t="s">
        <v>1410</v>
      </c>
      <c r="C50" t="s">
        <v>1747</v>
      </c>
      <c r="D50" t="s">
        <v>1748</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35">
      <c r="A51" t="s">
        <v>1067</v>
      </c>
      <c r="B51" t="s">
        <v>1411</v>
      </c>
      <c r="C51" t="s">
        <v>1747</v>
      </c>
      <c r="D51" t="s">
        <v>1748</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35">
      <c r="A52" t="s">
        <v>1090</v>
      </c>
      <c r="B52" t="s">
        <v>1412</v>
      </c>
      <c r="C52" t="s">
        <v>1747</v>
      </c>
      <c r="D52" t="s">
        <v>1748</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35">
      <c r="A53" t="s">
        <v>1191</v>
      </c>
      <c r="B53" t="s">
        <v>1413</v>
      </c>
      <c r="C53" t="s">
        <v>1747</v>
      </c>
      <c r="D53" t="s">
        <v>1748</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35">
      <c r="A54" t="s">
        <v>1414</v>
      </c>
      <c r="B54" t="s">
        <v>1415</v>
      </c>
      <c r="C54" t="s">
        <v>1747</v>
      </c>
      <c r="D54" t="s">
        <v>1748</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35">
      <c r="A55" t="s">
        <v>1176</v>
      </c>
      <c r="B55" t="s">
        <v>1416</v>
      </c>
      <c r="C55" t="s">
        <v>1747</v>
      </c>
      <c r="D55" t="s">
        <v>1748</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35">
      <c r="A56" t="s">
        <v>1417</v>
      </c>
      <c r="B56" t="s">
        <v>1418</v>
      </c>
      <c r="C56" t="s">
        <v>1747</v>
      </c>
      <c r="D56" t="s">
        <v>1748</v>
      </c>
    </row>
    <row r="57" spans="1:64" hidden="1" x14ac:dyDescent="0.35">
      <c r="A57" t="s">
        <v>1419</v>
      </c>
      <c r="B57" t="s">
        <v>1420</v>
      </c>
      <c r="C57" t="s">
        <v>1747</v>
      </c>
      <c r="D57" t="s">
        <v>1748</v>
      </c>
    </row>
    <row r="58" spans="1:64" hidden="1" x14ac:dyDescent="0.35">
      <c r="A58" t="s">
        <v>1116</v>
      </c>
      <c r="B58" t="s">
        <v>1421</v>
      </c>
      <c r="C58" t="s">
        <v>1747</v>
      </c>
      <c r="D58" t="s">
        <v>1748</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35">
      <c r="A59" t="s">
        <v>1422</v>
      </c>
      <c r="B59" t="s">
        <v>1423</v>
      </c>
      <c r="C59" t="s">
        <v>1747</v>
      </c>
      <c r="D59" t="s">
        <v>1748</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35">
      <c r="A60" t="s">
        <v>1273</v>
      </c>
      <c r="B60" t="s">
        <v>1424</v>
      </c>
      <c r="C60" t="s">
        <v>1747</v>
      </c>
      <c r="D60" t="s">
        <v>1748</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35">
      <c r="A61" t="s">
        <v>1068</v>
      </c>
      <c r="B61" t="s">
        <v>1425</v>
      </c>
      <c r="C61" t="s">
        <v>1747</v>
      </c>
      <c r="D61" t="s">
        <v>1748</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35">
      <c r="A62" t="s">
        <v>1426</v>
      </c>
      <c r="B62" t="s">
        <v>1427</v>
      </c>
      <c r="C62" t="s">
        <v>1747</v>
      </c>
      <c r="D62" t="s">
        <v>1748</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35">
      <c r="A63" t="s">
        <v>1246</v>
      </c>
      <c r="B63" t="s">
        <v>1428</v>
      </c>
      <c r="C63" t="s">
        <v>1747</v>
      </c>
      <c r="D63" t="s">
        <v>1748</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35">
      <c r="A64" t="s">
        <v>1178</v>
      </c>
      <c r="B64" t="s">
        <v>1429</v>
      </c>
      <c r="C64" t="s">
        <v>1747</v>
      </c>
      <c r="D64" t="s">
        <v>1748</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35">
      <c r="A65" t="s">
        <v>1105</v>
      </c>
      <c r="B65" t="s">
        <v>1430</v>
      </c>
      <c r="C65" t="s">
        <v>1747</v>
      </c>
      <c r="D65" t="s">
        <v>1748</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35">
      <c r="A66" t="s">
        <v>1431</v>
      </c>
      <c r="B66" t="s">
        <v>1432</v>
      </c>
      <c r="C66" t="s">
        <v>1747</v>
      </c>
      <c r="D66" t="s">
        <v>1748</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35">
      <c r="A67" t="s">
        <v>1433</v>
      </c>
      <c r="B67" t="s">
        <v>1434</v>
      </c>
      <c r="C67" t="s">
        <v>1747</v>
      </c>
      <c r="D67" t="s">
        <v>1748</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35">
      <c r="A68" t="s">
        <v>1435</v>
      </c>
      <c r="B68" t="s">
        <v>1436</v>
      </c>
      <c r="C68" t="s">
        <v>1747</v>
      </c>
      <c r="D68" t="s">
        <v>1748</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35">
      <c r="A69" t="s">
        <v>1437</v>
      </c>
      <c r="B69" t="s">
        <v>1438</v>
      </c>
      <c r="C69" t="s">
        <v>1747</v>
      </c>
      <c r="D69" t="s">
        <v>1748</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35">
      <c r="A70" t="s">
        <v>1439</v>
      </c>
      <c r="B70" t="s">
        <v>1440</v>
      </c>
      <c r="C70" t="s">
        <v>1747</v>
      </c>
      <c r="D70" t="s">
        <v>1748</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35">
      <c r="A71" t="s">
        <v>1204</v>
      </c>
      <c r="B71" t="s">
        <v>1441</v>
      </c>
      <c r="C71" t="s">
        <v>1747</v>
      </c>
      <c r="D71" t="s">
        <v>1748</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35">
      <c r="A72" t="s">
        <v>1442</v>
      </c>
      <c r="B72" t="s">
        <v>1443</v>
      </c>
      <c r="C72" t="s">
        <v>1747</v>
      </c>
      <c r="D72" t="s">
        <v>1748</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35">
      <c r="A73" t="s">
        <v>1444</v>
      </c>
      <c r="B73" t="s">
        <v>1445</v>
      </c>
      <c r="C73" t="s">
        <v>1747</v>
      </c>
      <c r="D73" t="s">
        <v>1748</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35">
      <c r="A74" t="s">
        <v>592</v>
      </c>
      <c r="B74" t="s">
        <v>1446</v>
      </c>
      <c r="C74" t="s">
        <v>1747</v>
      </c>
      <c r="D74" t="s">
        <v>1748</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35">
      <c r="A75" t="s">
        <v>1268</v>
      </c>
      <c r="B75" t="s">
        <v>1447</v>
      </c>
      <c r="C75" t="s">
        <v>1747</v>
      </c>
      <c r="D75" t="s">
        <v>1748</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35">
      <c r="A76" t="s">
        <v>1247</v>
      </c>
      <c r="B76" t="s">
        <v>1448</v>
      </c>
      <c r="C76" t="s">
        <v>1747</v>
      </c>
      <c r="D76" t="s">
        <v>1748</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35">
      <c r="A77" t="s">
        <v>594</v>
      </c>
      <c r="B77" t="s">
        <v>926</v>
      </c>
      <c r="C77" t="s">
        <v>1747</v>
      </c>
      <c r="D77" t="s">
        <v>1748</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35">
      <c r="A78" t="s">
        <v>1449</v>
      </c>
      <c r="B78" t="s">
        <v>1450</v>
      </c>
      <c r="C78" t="s">
        <v>1747</v>
      </c>
      <c r="D78" t="s">
        <v>1748</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35">
      <c r="A79" t="s">
        <v>1451</v>
      </c>
      <c r="B79" t="s">
        <v>1452</v>
      </c>
      <c r="C79" t="s">
        <v>1747</v>
      </c>
      <c r="D79" t="s">
        <v>1748</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35">
      <c r="A80" t="s">
        <v>1248</v>
      </c>
      <c r="B80" t="s">
        <v>1453</v>
      </c>
      <c r="C80" t="s">
        <v>1747</v>
      </c>
      <c r="D80" t="s">
        <v>1748</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35">
      <c r="A81" t="s">
        <v>1217</v>
      </c>
      <c r="B81" t="s">
        <v>1454</v>
      </c>
      <c r="C81" t="s">
        <v>1747</v>
      </c>
      <c r="D81" t="s">
        <v>1748</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35">
      <c r="A82" t="s">
        <v>1272</v>
      </c>
      <c r="B82" t="s">
        <v>1455</v>
      </c>
      <c r="C82" t="s">
        <v>1747</v>
      </c>
      <c r="D82" t="s">
        <v>1748</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35">
      <c r="A83" t="s">
        <v>1456</v>
      </c>
      <c r="B83" t="s">
        <v>1457</v>
      </c>
      <c r="C83" t="s">
        <v>1747</v>
      </c>
      <c r="D83" t="s">
        <v>1748</v>
      </c>
    </row>
    <row r="84" spans="1:64" hidden="1" x14ac:dyDescent="0.35">
      <c r="A84" t="s">
        <v>1458</v>
      </c>
      <c r="B84" t="s">
        <v>1459</v>
      </c>
      <c r="C84" t="s">
        <v>1747</v>
      </c>
      <c r="D84" t="s">
        <v>1748</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35">
      <c r="A85" t="s">
        <v>1083</v>
      </c>
      <c r="B85" t="s">
        <v>1460</v>
      </c>
      <c r="C85" t="s">
        <v>1747</v>
      </c>
      <c r="D85" t="s">
        <v>1748</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35">
      <c r="A86" t="s">
        <v>1255</v>
      </c>
      <c r="B86" t="s">
        <v>1461</v>
      </c>
      <c r="C86" t="s">
        <v>1747</v>
      </c>
      <c r="D86" t="s">
        <v>1748</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35">
      <c r="A87" t="s">
        <v>1117</v>
      </c>
      <c r="B87" t="s">
        <v>1462</v>
      </c>
      <c r="C87" t="s">
        <v>1747</v>
      </c>
      <c r="D87" t="s">
        <v>1748</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35">
      <c r="A88" t="s">
        <v>1092</v>
      </c>
      <c r="B88" t="s">
        <v>1463</v>
      </c>
      <c r="C88" t="s">
        <v>1747</v>
      </c>
      <c r="D88" t="s">
        <v>1748</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35">
      <c r="A89" t="s">
        <v>1464</v>
      </c>
      <c r="B89" t="s">
        <v>1465</v>
      </c>
      <c r="C89" t="s">
        <v>1747</v>
      </c>
      <c r="D89" t="s">
        <v>1748</v>
      </c>
    </row>
    <row r="90" spans="1:64" hidden="1" x14ac:dyDescent="0.35">
      <c r="A90" t="s">
        <v>1093</v>
      </c>
      <c r="B90" t="s">
        <v>1466</v>
      </c>
      <c r="C90" t="s">
        <v>1747</v>
      </c>
      <c r="D90" t="s">
        <v>1748</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35">
      <c r="A91" t="s">
        <v>1467</v>
      </c>
      <c r="B91" t="s">
        <v>1468</v>
      </c>
      <c r="C91" t="s">
        <v>1747</v>
      </c>
      <c r="D91" t="s">
        <v>1748</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35">
      <c r="A92" t="s">
        <v>1094</v>
      </c>
      <c r="B92" t="s">
        <v>1469</v>
      </c>
      <c r="C92" t="s">
        <v>1747</v>
      </c>
      <c r="D92" t="s">
        <v>1748</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35">
      <c r="A93" t="s">
        <v>1082</v>
      </c>
      <c r="B93" t="s">
        <v>1470</v>
      </c>
      <c r="C93" t="s">
        <v>1747</v>
      </c>
      <c r="D93" t="s">
        <v>1748</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35">
      <c r="A94" t="s">
        <v>1260</v>
      </c>
      <c r="B94" t="s">
        <v>1471</v>
      </c>
      <c r="C94" t="s">
        <v>1747</v>
      </c>
      <c r="D94" t="s">
        <v>1748</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35">
      <c r="A95" t="s">
        <v>1179</v>
      </c>
      <c r="B95" t="s">
        <v>1472</v>
      </c>
      <c r="C95" t="s">
        <v>1747</v>
      </c>
      <c r="D95" t="s">
        <v>1748</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35">
      <c r="A96" t="s">
        <v>1473</v>
      </c>
      <c r="B96" t="s">
        <v>1474</v>
      </c>
      <c r="C96" t="s">
        <v>1747</v>
      </c>
      <c r="D96" t="s">
        <v>1748</v>
      </c>
    </row>
    <row r="97" spans="1:64" hidden="1" x14ac:dyDescent="0.35">
      <c r="A97" t="s">
        <v>1193</v>
      </c>
      <c r="B97" t="s">
        <v>1475</v>
      </c>
      <c r="C97" t="s">
        <v>1747</v>
      </c>
      <c r="D97" t="s">
        <v>1748</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35">
      <c r="A98" t="s">
        <v>1223</v>
      </c>
      <c r="B98" t="s">
        <v>1476</v>
      </c>
      <c r="C98" t="s">
        <v>1747</v>
      </c>
      <c r="D98" t="s">
        <v>1748</v>
      </c>
    </row>
    <row r="99" spans="1:64" hidden="1" x14ac:dyDescent="0.35">
      <c r="A99" t="s">
        <v>1206</v>
      </c>
      <c r="B99" t="s">
        <v>1477</v>
      </c>
      <c r="C99" t="s">
        <v>1747</v>
      </c>
      <c r="D99" t="s">
        <v>1748</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35">
      <c r="A100" t="s">
        <v>1478</v>
      </c>
      <c r="B100" t="s">
        <v>1479</v>
      </c>
      <c r="C100" t="s">
        <v>1747</v>
      </c>
      <c r="D100" t="s">
        <v>1748</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35">
      <c r="A101" t="s">
        <v>1480</v>
      </c>
      <c r="B101" t="s">
        <v>1481</v>
      </c>
      <c r="C101" t="s">
        <v>1747</v>
      </c>
      <c r="D101" t="s">
        <v>1748</v>
      </c>
    </row>
    <row r="102" spans="1:64" hidden="1" x14ac:dyDescent="0.35">
      <c r="A102" t="s">
        <v>1194</v>
      </c>
      <c r="B102" t="s">
        <v>1482</v>
      </c>
      <c r="C102" t="s">
        <v>1747</v>
      </c>
      <c r="D102" t="s">
        <v>1748</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35">
      <c r="A103" t="s">
        <v>1483</v>
      </c>
      <c r="B103" t="s">
        <v>1484</v>
      </c>
      <c r="C103" t="s">
        <v>1747</v>
      </c>
      <c r="D103" t="s">
        <v>1748</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35">
      <c r="A104" t="s">
        <v>1259</v>
      </c>
      <c r="B104" t="s">
        <v>1485</v>
      </c>
      <c r="C104" t="s">
        <v>1747</v>
      </c>
      <c r="D104" t="s">
        <v>1748</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35">
      <c r="A105" t="s">
        <v>1181</v>
      </c>
      <c r="B105" t="s">
        <v>1486</v>
      </c>
      <c r="C105" t="s">
        <v>1747</v>
      </c>
      <c r="D105" t="s">
        <v>1748</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35">
      <c r="A106" t="s">
        <v>1237</v>
      </c>
      <c r="B106" t="s">
        <v>1487</v>
      </c>
      <c r="C106" t="s">
        <v>1747</v>
      </c>
      <c r="D106" t="s">
        <v>1748</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35">
      <c r="A107" t="s">
        <v>1488</v>
      </c>
      <c r="B107" t="s">
        <v>1489</v>
      </c>
      <c r="C107" t="s">
        <v>1747</v>
      </c>
      <c r="D107" t="s">
        <v>1748</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35">
      <c r="A108" t="s">
        <v>1490</v>
      </c>
      <c r="B108" t="s">
        <v>1491</v>
      </c>
      <c r="C108" t="s">
        <v>1747</v>
      </c>
      <c r="D108" t="s">
        <v>1748</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35">
      <c r="A109" t="s">
        <v>1492</v>
      </c>
      <c r="B109" t="s">
        <v>1493</v>
      </c>
      <c r="C109" t="s">
        <v>1747</v>
      </c>
      <c r="D109" t="s">
        <v>1748</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35">
      <c r="A110" t="s">
        <v>1494</v>
      </c>
      <c r="B110" t="s">
        <v>1495</v>
      </c>
      <c r="C110" t="s">
        <v>1747</v>
      </c>
      <c r="D110" t="s">
        <v>1748</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35">
      <c r="A111" t="s">
        <v>1161</v>
      </c>
      <c r="B111" t="s">
        <v>1496</v>
      </c>
      <c r="C111" t="s">
        <v>1747</v>
      </c>
      <c r="D111" t="s">
        <v>1748</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35">
      <c r="A112" t="s">
        <v>1497</v>
      </c>
      <c r="B112" t="s">
        <v>1498</v>
      </c>
      <c r="C112" t="s">
        <v>1747</v>
      </c>
      <c r="D112" t="s">
        <v>1748</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35">
      <c r="A113" t="s">
        <v>1499</v>
      </c>
      <c r="B113" t="s">
        <v>1500</v>
      </c>
      <c r="C113" t="s">
        <v>1747</v>
      </c>
      <c r="D113" t="s">
        <v>1748</v>
      </c>
    </row>
    <row r="114" spans="1:64" hidden="1" x14ac:dyDescent="0.35">
      <c r="A114" t="s">
        <v>1142</v>
      </c>
      <c r="B114" t="s">
        <v>1501</v>
      </c>
      <c r="C114" t="s">
        <v>1747</v>
      </c>
      <c r="D114" t="s">
        <v>1748</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35">
      <c r="A115" t="s">
        <v>1502</v>
      </c>
      <c r="B115" t="s">
        <v>1503</v>
      </c>
      <c r="C115" t="s">
        <v>1747</v>
      </c>
      <c r="D115" t="s">
        <v>1748</v>
      </c>
    </row>
    <row r="116" spans="1:64" hidden="1" x14ac:dyDescent="0.35">
      <c r="A116" t="s">
        <v>1250</v>
      </c>
      <c r="B116" t="s">
        <v>1504</v>
      </c>
      <c r="C116" t="s">
        <v>1747</v>
      </c>
      <c r="D116" t="s">
        <v>1748</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35">
      <c r="A117" t="s">
        <v>1505</v>
      </c>
      <c r="B117" t="s">
        <v>1506</v>
      </c>
      <c r="C117" t="s">
        <v>1747</v>
      </c>
      <c r="D117" t="s">
        <v>1748</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35">
      <c r="A118" t="s">
        <v>1118</v>
      </c>
      <c r="B118" t="s">
        <v>1507</v>
      </c>
      <c r="C118" t="s">
        <v>1747</v>
      </c>
      <c r="D118" t="s">
        <v>1748</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35">
      <c r="A119" t="s">
        <v>1249</v>
      </c>
      <c r="B119" t="s">
        <v>1508</v>
      </c>
      <c r="C119" t="s">
        <v>1747</v>
      </c>
      <c r="D119" t="s">
        <v>1748</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35">
      <c r="A120" t="s">
        <v>1119</v>
      </c>
      <c r="B120" t="s">
        <v>1509</v>
      </c>
      <c r="C120" t="s">
        <v>1747</v>
      </c>
      <c r="D120" t="s">
        <v>1748</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35">
      <c r="A121" t="s">
        <v>1261</v>
      </c>
      <c r="B121" t="s">
        <v>1510</v>
      </c>
      <c r="C121" t="s">
        <v>1747</v>
      </c>
      <c r="D121" t="s">
        <v>1748</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35">
      <c r="A122" t="s">
        <v>1182</v>
      </c>
      <c r="B122" t="s">
        <v>1511</v>
      </c>
      <c r="C122" t="s">
        <v>1747</v>
      </c>
      <c r="D122" t="s">
        <v>1748</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35">
      <c r="A123" t="s">
        <v>1120</v>
      </c>
      <c r="B123" t="s">
        <v>1512</v>
      </c>
      <c r="C123" t="s">
        <v>1747</v>
      </c>
      <c r="D123" t="s">
        <v>1748</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35">
      <c r="A124" t="s">
        <v>1155</v>
      </c>
      <c r="B124" t="s">
        <v>1513</v>
      </c>
      <c r="C124" t="s">
        <v>1747</v>
      </c>
      <c r="D124" t="s">
        <v>1748</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35">
      <c r="A125" t="s">
        <v>1133</v>
      </c>
      <c r="B125" t="s">
        <v>1514</v>
      </c>
      <c r="C125" t="s">
        <v>1747</v>
      </c>
      <c r="D125" t="s">
        <v>1748</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35">
      <c r="A126" t="s">
        <v>1069</v>
      </c>
      <c r="B126" t="s">
        <v>1515</v>
      </c>
      <c r="C126" t="s">
        <v>1747</v>
      </c>
      <c r="D126" t="s">
        <v>1748</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35">
      <c r="A127" t="s">
        <v>1516</v>
      </c>
      <c r="B127" t="s">
        <v>1517</v>
      </c>
      <c r="C127" t="s">
        <v>1747</v>
      </c>
      <c r="D127" t="s">
        <v>1748</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35">
      <c r="A128" t="s">
        <v>1160</v>
      </c>
      <c r="B128" t="s">
        <v>1518</v>
      </c>
      <c r="C128" t="s">
        <v>1747</v>
      </c>
      <c r="D128" t="s">
        <v>1748</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35">
      <c r="A129" t="s">
        <v>1224</v>
      </c>
      <c r="B129" t="s">
        <v>1519</v>
      </c>
      <c r="C129" t="s">
        <v>1747</v>
      </c>
      <c r="D129" t="s">
        <v>1748</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35">
      <c r="A130" t="s">
        <v>1520</v>
      </c>
      <c r="B130" t="s">
        <v>1521</v>
      </c>
      <c r="C130" t="s">
        <v>1747</v>
      </c>
      <c r="D130" t="s">
        <v>1748</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35">
      <c r="A131" t="s">
        <v>1522</v>
      </c>
      <c r="B131" t="s">
        <v>1523</v>
      </c>
      <c r="C131" t="s">
        <v>1747</v>
      </c>
      <c r="D131" t="s">
        <v>1748</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35">
      <c r="A132" t="s">
        <v>1121</v>
      </c>
      <c r="B132" t="s">
        <v>1524</v>
      </c>
      <c r="C132" t="s">
        <v>1747</v>
      </c>
      <c r="D132" t="s">
        <v>1748</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35">
      <c r="A133" t="s">
        <v>1525</v>
      </c>
      <c r="B133" t="s">
        <v>1526</v>
      </c>
      <c r="C133" t="s">
        <v>1747</v>
      </c>
      <c r="D133" t="s">
        <v>1748</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35">
      <c r="A134" t="s">
        <v>1527</v>
      </c>
      <c r="B134" t="s">
        <v>1528</v>
      </c>
      <c r="C134" t="s">
        <v>1747</v>
      </c>
      <c r="D134" t="s">
        <v>1748</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35">
      <c r="A135" t="s">
        <v>1122</v>
      </c>
      <c r="B135" t="s">
        <v>1529</v>
      </c>
      <c r="C135" t="s">
        <v>1747</v>
      </c>
      <c r="D135" t="s">
        <v>1748</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35">
      <c r="A136" t="s">
        <v>1095</v>
      </c>
      <c r="B136" t="s">
        <v>1530</v>
      </c>
      <c r="C136" t="s">
        <v>1747</v>
      </c>
      <c r="D136" t="s">
        <v>1748</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35">
      <c r="A137" t="s">
        <v>1107</v>
      </c>
      <c r="B137" t="s">
        <v>1531</v>
      </c>
      <c r="C137" t="s">
        <v>1747</v>
      </c>
      <c r="D137" t="s">
        <v>1748</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35">
      <c r="A138" t="s">
        <v>1532</v>
      </c>
      <c r="B138" t="s">
        <v>1533</v>
      </c>
      <c r="C138" t="s">
        <v>1747</v>
      </c>
      <c r="D138" t="s">
        <v>1748</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35">
      <c r="A139" t="s">
        <v>1534</v>
      </c>
      <c r="B139" t="s">
        <v>1535</v>
      </c>
      <c r="C139" t="s">
        <v>1747</v>
      </c>
      <c r="D139" t="s">
        <v>1748</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35">
      <c r="A140" t="s">
        <v>1536</v>
      </c>
      <c r="B140" t="s">
        <v>1537</v>
      </c>
      <c r="C140" t="s">
        <v>1747</v>
      </c>
      <c r="D140" t="s">
        <v>1748</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35">
      <c r="A141" t="s">
        <v>1538</v>
      </c>
      <c r="B141" t="s">
        <v>1539</v>
      </c>
      <c r="C141" t="s">
        <v>1747</v>
      </c>
      <c r="D141" t="s">
        <v>1748</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35">
      <c r="A142" t="s">
        <v>1540</v>
      </c>
      <c r="B142" t="s">
        <v>1541</v>
      </c>
      <c r="C142" t="s">
        <v>1747</v>
      </c>
      <c r="D142" t="s">
        <v>1748</v>
      </c>
    </row>
    <row r="143" spans="1:64" hidden="1" x14ac:dyDescent="0.35">
      <c r="A143" t="s">
        <v>1147</v>
      </c>
      <c r="B143" t="s">
        <v>1542</v>
      </c>
      <c r="C143" t="s">
        <v>1747</v>
      </c>
      <c r="D143" t="s">
        <v>1748</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35">
      <c r="A144" t="s">
        <v>1543</v>
      </c>
      <c r="B144" t="s">
        <v>1544</v>
      </c>
      <c r="C144" t="s">
        <v>1747</v>
      </c>
      <c r="D144" t="s">
        <v>1748</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35">
      <c r="A145" t="s">
        <v>1545</v>
      </c>
      <c r="B145" t="s">
        <v>1546</v>
      </c>
      <c r="C145" t="s">
        <v>1747</v>
      </c>
      <c r="D145" t="s">
        <v>1748</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35">
      <c r="A146" t="s">
        <v>1086</v>
      </c>
      <c r="B146" t="s">
        <v>1547</v>
      </c>
      <c r="C146" t="s">
        <v>1747</v>
      </c>
      <c r="D146" t="s">
        <v>1748</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35">
      <c r="A147" t="s">
        <v>1548</v>
      </c>
      <c r="B147" t="s">
        <v>1549</v>
      </c>
      <c r="C147" t="s">
        <v>1747</v>
      </c>
      <c r="D147" t="s">
        <v>1748</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35">
      <c r="A148" t="s">
        <v>1252</v>
      </c>
      <c r="B148" t="s">
        <v>1550</v>
      </c>
      <c r="C148" t="s">
        <v>1747</v>
      </c>
      <c r="D148" t="s">
        <v>1748</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35">
      <c r="A149" t="s">
        <v>1274</v>
      </c>
      <c r="B149" t="s">
        <v>1551</v>
      </c>
      <c r="C149" t="s">
        <v>1747</v>
      </c>
      <c r="D149" t="s">
        <v>1748</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35">
      <c r="A150" t="s">
        <v>1251</v>
      </c>
      <c r="B150" t="s">
        <v>1552</v>
      </c>
      <c r="C150" t="s">
        <v>1747</v>
      </c>
      <c r="D150" t="s">
        <v>1748</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35">
      <c r="A151" t="s">
        <v>1553</v>
      </c>
      <c r="B151" t="s">
        <v>1554</v>
      </c>
      <c r="C151" t="s">
        <v>1747</v>
      </c>
      <c r="D151" t="s">
        <v>1748</v>
      </c>
    </row>
    <row r="152" spans="1:64" hidden="1" x14ac:dyDescent="0.35">
      <c r="A152" t="s">
        <v>1555</v>
      </c>
      <c r="B152" t="s">
        <v>1556</v>
      </c>
      <c r="C152" t="s">
        <v>1747</v>
      </c>
      <c r="D152" t="s">
        <v>1748</v>
      </c>
    </row>
    <row r="153" spans="1:64" hidden="1" x14ac:dyDescent="0.35">
      <c r="A153" t="s">
        <v>1108</v>
      </c>
      <c r="B153" t="s">
        <v>1557</v>
      </c>
      <c r="C153" t="s">
        <v>1747</v>
      </c>
      <c r="D153" t="s">
        <v>1748</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35">
      <c r="A154" t="s">
        <v>1558</v>
      </c>
      <c r="B154" t="s">
        <v>1559</v>
      </c>
      <c r="C154" t="s">
        <v>1747</v>
      </c>
      <c r="D154" t="s">
        <v>1748</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35">
      <c r="A155" t="s">
        <v>1560</v>
      </c>
      <c r="B155" t="s">
        <v>1561</v>
      </c>
      <c r="C155" t="s">
        <v>1747</v>
      </c>
      <c r="D155" t="s">
        <v>1748</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35">
      <c r="A156" t="s">
        <v>1070</v>
      </c>
      <c r="B156" t="s">
        <v>1562</v>
      </c>
      <c r="C156" t="s">
        <v>1747</v>
      </c>
      <c r="D156" t="s">
        <v>1748</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35">
      <c r="A157" t="s">
        <v>1144</v>
      </c>
      <c r="B157" t="s">
        <v>1563</v>
      </c>
      <c r="C157" t="s">
        <v>1747</v>
      </c>
      <c r="D157" t="s">
        <v>1748</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35">
      <c r="A158" t="s">
        <v>1564</v>
      </c>
      <c r="B158" t="s">
        <v>1565</v>
      </c>
      <c r="C158" t="s">
        <v>1747</v>
      </c>
      <c r="D158" t="s">
        <v>1748</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35">
      <c r="A159" t="s">
        <v>1195</v>
      </c>
      <c r="B159" t="s">
        <v>1566</v>
      </c>
      <c r="C159" t="s">
        <v>1747</v>
      </c>
      <c r="D159" t="s">
        <v>1748</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35">
      <c r="A160" t="s">
        <v>1567</v>
      </c>
      <c r="B160" t="s">
        <v>1568</v>
      </c>
      <c r="C160" t="s">
        <v>1747</v>
      </c>
      <c r="D160" t="s">
        <v>1748</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35">
      <c r="A161" t="s">
        <v>1569</v>
      </c>
      <c r="B161" t="s">
        <v>1570</v>
      </c>
      <c r="C161" t="s">
        <v>1747</v>
      </c>
      <c r="D161" t="s">
        <v>1748</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35">
      <c r="A162" t="s">
        <v>1264</v>
      </c>
      <c r="B162" t="s">
        <v>1571</v>
      </c>
      <c r="C162" t="s">
        <v>1747</v>
      </c>
      <c r="D162" t="s">
        <v>1748</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35">
      <c r="A163" t="s">
        <v>1096</v>
      </c>
      <c r="B163" t="s">
        <v>1572</v>
      </c>
      <c r="C163" t="s">
        <v>1747</v>
      </c>
      <c r="D163" t="s">
        <v>1748</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35">
      <c r="A164" t="s">
        <v>1262</v>
      </c>
      <c r="B164" t="s">
        <v>1573</v>
      </c>
      <c r="C164" t="s">
        <v>1747</v>
      </c>
      <c r="D164" t="s">
        <v>1748</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35">
      <c r="A165" t="s">
        <v>1164</v>
      </c>
      <c r="B165" t="s">
        <v>1574</v>
      </c>
      <c r="C165" t="s">
        <v>1747</v>
      </c>
      <c r="D165" t="s">
        <v>1748</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35">
      <c r="A166" t="s">
        <v>1575</v>
      </c>
      <c r="B166" t="s">
        <v>1576</v>
      </c>
      <c r="C166" t="s">
        <v>1747</v>
      </c>
      <c r="D166" t="s">
        <v>1748</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35">
      <c r="A167" t="s">
        <v>1263</v>
      </c>
      <c r="B167" t="s">
        <v>1577</v>
      </c>
      <c r="C167" t="s">
        <v>1747</v>
      </c>
      <c r="D167" t="s">
        <v>1748</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35">
      <c r="A168" t="s">
        <v>1156</v>
      </c>
      <c r="B168" t="s">
        <v>1578</v>
      </c>
      <c r="C168" t="s">
        <v>1747</v>
      </c>
      <c r="D168" t="s">
        <v>1748</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35">
      <c r="A169" t="s">
        <v>1579</v>
      </c>
      <c r="B169" t="s">
        <v>1580</v>
      </c>
      <c r="C169" t="s">
        <v>1747</v>
      </c>
      <c r="D169" t="s">
        <v>1748</v>
      </c>
    </row>
    <row r="170" spans="1:64" hidden="1" x14ac:dyDescent="0.35">
      <c r="A170" t="s">
        <v>596</v>
      </c>
      <c r="B170" t="s">
        <v>1581</v>
      </c>
      <c r="C170" t="s">
        <v>1747</v>
      </c>
      <c r="D170" t="s">
        <v>1748</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35">
      <c r="A171" t="s">
        <v>1097</v>
      </c>
      <c r="B171" t="s">
        <v>1582</v>
      </c>
      <c r="C171" t="s">
        <v>1747</v>
      </c>
      <c r="D171" t="s">
        <v>1748</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35">
      <c r="A172" t="s">
        <v>1071</v>
      </c>
      <c r="B172" t="s">
        <v>1583</v>
      </c>
      <c r="C172" t="s">
        <v>1747</v>
      </c>
      <c r="D172" t="s">
        <v>1748</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35">
      <c r="A173" t="s">
        <v>879</v>
      </c>
      <c r="B173" t="s">
        <v>1584</v>
      </c>
      <c r="C173" t="s">
        <v>1747</v>
      </c>
      <c r="D173" t="s">
        <v>1748</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35">
      <c r="A174" t="s">
        <v>1163</v>
      </c>
      <c r="B174" t="s">
        <v>1585</v>
      </c>
      <c r="C174" t="s">
        <v>1747</v>
      </c>
      <c r="D174" t="s">
        <v>1748</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35">
      <c r="A175" t="s">
        <v>1586</v>
      </c>
      <c r="B175" t="s">
        <v>1587</v>
      </c>
      <c r="C175" t="s">
        <v>1747</v>
      </c>
      <c r="D175" t="s">
        <v>1748</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35">
      <c r="A176" t="s">
        <v>598</v>
      </c>
      <c r="B176" t="s">
        <v>1588</v>
      </c>
      <c r="C176" t="s">
        <v>1747</v>
      </c>
      <c r="D176" t="s">
        <v>1748</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35">
      <c r="A177" t="s">
        <v>1218</v>
      </c>
      <c r="B177" t="s">
        <v>1589</v>
      </c>
      <c r="C177" t="s">
        <v>1747</v>
      </c>
      <c r="D177" t="s">
        <v>1748</v>
      </c>
    </row>
    <row r="178" spans="1:64" hidden="1" x14ac:dyDescent="0.35">
      <c r="A178" t="s">
        <v>1098</v>
      </c>
      <c r="B178" t="s">
        <v>1590</v>
      </c>
      <c r="C178" t="s">
        <v>1747</v>
      </c>
      <c r="D178" t="s">
        <v>1748</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35">
      <c r="A179" t="s">
        <v>1099</v>
      </c>
      <c r="B179" t="s">
        <v>1591</v>
      </c>
      <c r="C179" t="s">
        <v>1747</v>
      </c>
      <c r="D179" t="s">
        <v>1748</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35">
      <c r="A180" t="s">
        <v>1196</v>
      </c>
      <c r="B180" t="s">
        <v>1592</v>
      </c>
      <c r="C180" t="s">
        <v>1747</v>
      </c>
      <c r="D180" t="s">
        <v>1748</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35">
      <c r="A181" t="s">
        <v>1275</v>
      </c>
      <c r="B181" t="s">
        <v>1593</v>
      </c>
      <c r="C181" t="s">
        <v>1747</v>
      </c>
      <c r="D181" t="s">
        <v>1748</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35">
      <c r="A182" t="s">
        <v>1253</v>
      </c>
      <c r="B182" t="s">
        <v>1594</v>
      </c>
      <c r="C182" t="s">
        <v>1747</v>
      </c>
      <c r="D182" t="s">
        <v>1748</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35">
      <c r="A183" t="s">
        <v>1145</v>
      </c>
      <c r="B183" t="s">
        <v>1595</v>
      </c>
      <c r="C183" t="s">
        <v>1747</v>
      </c>
      <c r="D183" t="s">
        <v>1748</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35">
      <c r="A184" t="s">
        <v>1596</v>
      </c>
      <c r="B184" t="s">
        <v>1597</v>
      </c>
      <c r="C184" t="s">
        <v>1747</v>
      </c>
      <c r="D184" t="s">
        <v>1748</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35">
      <c r="A185" t="s">
        <v>1214</v>
      </c>
      <c r="B185" t="s">
        <v>1598</v>
      </c>
      <c r="C185" t="s">
        <v>1747</v>
      </c>
      <c r="D185" t="s">
        <v>1748</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35">
      <c r="A186" t="s">
        <v>1599</v>
      </c>
      <c r="B186" t="s">
        <v>1600</v>
      </c>
      <c r="C186" t="s">
        <v>1747</v>
      </c>
      <c r="D186" t="s">
        <v>1748</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35">
      <c r="A187" t="s">
        <v>1123</v>
      </c>
      <c r="B187" t="s">
        <v>1601</v>
      </c>
      <c r="C187" t="s">
        <v>1747</v>
      </c>
      <c r="D187" t="s">
        <v>1748</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35">
      <c r="A188" t="s">
        <v>1602</v>
      </c>
      <c r="B188" t="s">
        <v>1603</v>
      </c>
      <c r="C188" t="s">
        <v>1747</v>
      </c>
      <c r="D188" t="s">
        <v>1748</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35">
      <c r="A189" t="s">
        <v>1146</v>
      </c>
      <c r="B189" t="s">
        <v>1604</v>
      </c>
      <c r="C189" t="s">
        <v>1747</v>
      </c>
      <c r="D189" t="s">
        <v>1748</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35">
      <c r="A190" t="s">
        <v>1197</v>
      </c>
      <c r="B190" t="s">
        <v>1605</v>
      </c>
      <c r="C190" t="s">
        <v>1747</v>
      </c>
      <c r="D190" t="s">
        <v>1748</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35">
      <c r="A191" t="s">
        <v>1208</v>
      </c>
      <c r="B191" t="s">
        <v>1606</v>
      </c>
      <c r="C191" t="s">
        <v>1747</v>
      </c>
      <c r="D191" t="s">
        <v>1748</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35">
      <c r="A192" t="s">
        <v>1165</v>
      </c>
      <c r="B192" t="s">
        <v>1607</v>
      </c>
      <c r="C192" t="s">
        <v>1747</v>
      </c>
      <c r="D192" t="s">
        <v>1748</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35">
      <c r="A193" t="s">
        <v>1608</v>
      </c>
      <c r="B193" t="s">
        <v>1609</v>
      </c>
      <c r="C193" t="s">
        <v>1747</v>
      </c>
      <c r="D193" t="s">
        <v>1748</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35">
      <c r="A194" t="s">
        <v>1219</v>
      </c>
      <c r="B194" t="s">
        <v>1610</v>
      </c>
      <c r="C194" t="s">
        <v>1747</v>
      </c>
      <c r="D194" t="s">
        <v>1748</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35">
      <c r="A195" t="s">
        <v>1238</v>
      </c>
      <c r="B195" t="s">
        <v>1611</v>
      </c>
      <c r="C195" t="s">
        <v>1747</v>
      </c>
      <c r="D195" t="s">
        <v>1748</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35">
      <c r="A196" t="s">
        <v>1612</v>
      </c>
      <c r="B196" t="s">
        <v>1613</v>
      </c>
      <c r="C196" t="s">
        <v>1747</v>
      </c>
      <c r="D196" t="s">
        <v>1748</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35">
      <c r="A197" t="s">
        <v>1184</v>
      </c>
      <c r="B197" t="s">
        <v>1614</v>
      </c>
      <c r="C197" t="s">
        <v>1747</v>
      </c>
      <c r="D197" t="s">
        <v>1748</v>
      </c>
    </row>
    <row r="198" spans="1:64" hidden="1" x14ac:dyDescent="0.35">
      <c r="A198" t="s">
        <v>1615</v>
      </c>
      <c r="B198" t="s">
        <v>1616</v>
      </c>
      <c r="C198" t="s">
        <v>1747</v>
      </c>
      <c r="D198" t="s">
        <v>1748</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35">
      <c r="A199" t="s">
        <v>1265</v>
      </c>
      <c r="B199" t="s">
        <v>1617</v>
      </c>
      <c r="C199" t="s">
        <v>1747</v>
      </c>
      <c r="D199" t="s">
        <v>1748</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35">
      <c r="A200" t="s">
        <v>1207</v>
      </c>
      <c r="B200" t="s">
        <v>1618</v>
      </c>
      <c r="C200" t="s">
        <v>1747</v>
      </c>
      <c r="D200" t="s">
        <v>1748</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35">
      <c r="A201" t="s">
        <v>1619</v>
      </c>
      <c r="B201" t="s">
        <v>1620</v>
      </c>
      <c r="C201" t="s">
        <v>1747</v>
      </c>
      <c r="D201" t="s">
        <v>1748</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35">
      <c r="A202" t="s">
        <v>1621</v>
      </c>
      <c r="B202" t="s">
        <v>1622</v>
      </c>
      <c r="C202" t="s">
        <v>1747</v>
      </c>
      <c r="D202" t="s">
        <v>1748</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35">
      <c r="A203" t="s">
        <v>1623</v>
      </c>
      <c r="B203" t="s">
        <v>1624</v>
      </c>
      <c r="C203" t="s">
        <v>1747</v>
      </c>
      <c r="D203" t="s">
        <v>1748</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35">
      <c r="A204" t="s">
        <v>1227</v>
      </c>
      <c r="B204" t="s">
        <v>1625</v>
      </c>
      <c r="C204" t="s">
        <v>1747</v>
      </c>
      <c r="D204" t="s">
        <v>1748</v>
      </c>
    </row>
    <row r="205" spans="1:64" hidden="1" x14ac:dyDescent="0.35">
      <c r="A205" t="s">
        <v>1124</v>
      </c>
      <c r="B205" t="s">
        <v>1626</v>
      </c>
      <c r="C205" t="s">
        <v>1747</v>
      </c>
      <c r="D205" t="s">
        <v>1748</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35">
      <c r="A206" t="s">
        <v>1240</v>
      </c>
      <c r="B206" t="s">
        <v>1627</v>
      </c>
      <c r="C206" t="s">
        <v>1747</v>
      </c>
      <c r="D206" t="s">
        <v>1748</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35">
      <c r="A207" t="s">
        <v>1241</v>
      </c>
      <c r="B207" t="s">
        <v>1628</v>
      </c>
      <c r="C207" t="s">
        <v>1747</v>
      </c>
      <c r="D207" t="s">
        <v>1748</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35">
      <c r="A208" t="s">
        <v>600</v>
      </c>
      <c r="B208" t="s">
        <v>1629</v>
      </c>
      <c r="C208" t="s">
        <v>1747</v>
      </c>
      <c r="D208" t="s">
        <v>1748</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35">
      <c r="A209" t="s">
        <v>1630</v>
      </c>
      <c r="B209" t="s">
        <v>1631</v>
      </c>
      <c r="C209" t="s">
        <v>1747</v>
      </c>
      <c r="D209" t="s">
        <v>1748</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35">
      <c r="A210" t="s">
        <v>1125</v>
      </c>
      <c r="B210" t="s">
        <v>1632</v>
      </c>
      <c r="C210" t="s">
        <v>1747</v>
      </c>
      <c r="D210" t="s">
        <v>1748</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35">
      <c r="A211" t="s">
        <v>1109</v>
      </c>
      <c r="B211" t="s">
        <v>1633</v>
      </c>
      <c r="C211" t="s">
        <v>1747</v>
      </c>
      <c r="D211" t="s">
        <v>1748</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35">
      <c r="A212" t="s">
        <v>1100</v>
      </c>
      <c r="B212" t="s">
        <v>1634</v>
      </c>
      <c r="C212" t="s">
        <v>1747</v>
      </c>
      <c r="D212" t="s">
        <v>1748</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35">
      <c r="A213" t="s">
        <v>1166</v>
      </c>
      <c r="B213" t="s">
        <v>1635</v>
      </c>
      <c r="C213" t="s">
        <v>1747</v>
      </c>
      <c r="D213" t="s">
        <v>1748</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35">
      <c r="A214" t="s">
        <v>1220</v>
      </c>
      <c r="B214" t="s">
        <v>1636</v>
      </c>
      <c r="C214" t="s">
        <v>1747</v>
      </c>
      <c r="D214" t="s">
        <v>1748</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35">
      <c r="A215" t="s">
        <v>1101</v>
      </c>
      <c r="B215" t="s">
        <v>1637</v>
      </c>
      <c r="C215" t="s">
        <v>1747</v>
      </c>
      <c r="D215" t="s">
        <v>1748</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35">
      <c r="A216" t="s">
        <v>1192</v>
      </c>
      <c r="B216" t="s">
        <v>1638</v>
      </c>
      <c r="C216" t="s">
        <v>1747</v>
      </c>
      <c r="D216" t="s">
        <v>1748</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35">
      <c r="A217" t="s">
        <v>1639</v>
      </c>
      <c r="B217" t="s">
        <v>1640</v>
      </c>
      <c r="C217" t="s">
        <v>1747</v>
      </c>
      <c r="D217" t="s">
        <v>1748</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35">
      <c r="A218" t="s">
        <v>1075</v>
      </c>
      <c r="B218" t="s">
        <v>1641</v>
      </c>
      <c r="C218" t="s">
        <v>1747</v>
      </c>
      <c r="D218" t="s">
        <v>1748</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35">
      <c r="A219" t="s">
        <v>1266</v>
      </c>
      <c r="B219" t="s">
        <v>1642</v>
      </c>
      <c r="C219" t="s">
        <v>1747</v>
      </c>
      <c r="D219" t="s">
        <v>1748</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35">
      <c r="A220" t="s">
        <v>1643</v>
      </c>
      <c r="B220" t="s">
        <v>1644</v>
      </c>
      <c r="C220" t="s">
        <v>1747</v>
      </c>
      <c r="D220" t="s">
        <v>1748</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35">
      <c r="A221" t="s">
        <v>1076</v>
      </c>
      <c r="B221" t="s">
        <v>1645</v>
      </c>
      <c r="C221" t="s">
        <v>1747</v>
      </c>
      <c r="D221" t="s">
        <v>1748</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35">
      <c r="A222" t="s">
        <v>1646</v>
      </c>
      <c r="B222" t="s">
        <v>1647</v>
      </c>
      <c r="C222" t="s">
        <v>1747</v>
      </c>
      <c r="D222" t="s">
        <v>1748</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35">
      <c r="A223" t="s">
        <v>1648</v>
      </c>
      <c r="B223" t="s">
        <v>1649</v>
      </c>
      <c r="C223" t="s">
        <v>1747</v>
      </c>
      <c r="D223" t="s">
        <v>1748</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35">
      <c r="A224" t="s">
        <v>1084</v>
      </c>
      <c r="B224" t="s">
        <v>1650</v>
      </c>
      <c r="C224" t="s">
        <v>1747</v>
      </c>
      <c r="D224" t="s">
        <v>1748</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35">
      <c r="A225" t="s">
        <v>1209</v>
      </c>
      <c r="B225" t="s">
        <v>1651</v>
      </c>
      <c r="C225" t="s">
        <v>1747</v>
      </c>
      <c r="D225" t="s">
        <v>1748</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35">
      <c r="A226" t="s">
        <v>1652</v>
      </c>
      <c r="B226" t="s">
        <v>1653</v>
      </c>
      <c r="C226" t="s">
        <v>1747</v>
      </c>
      <c r="D226" t="s">
        <v>1748</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35">
      <c r="A227" t="s">
        <v>1267</v>
      </c>
      <c r="B227" t="s">
        <v>1654</v>
      </c>
      <c r="C227" t="s">
        <v>1747</v>
      </c>
      <c r="D227" t="s">
        <v>1748</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35">
      <c r="A228" t="s">
        <v>1254</v>
      </c>
      <c r="B228" t="s">
        <v>1655</v>
      </c>
      <c r="C228" t="s">
        <v>1747</v>
      </c>
      <c r="D228" t="s">
        <v>1748</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35">
      <c r="A229" t="s">
        <v>603</v>
      </c>
      <c r="B229" t="s">
        <v>1656</v>
      </c>
      <c r="C229" t="s">
        <v>1747</v>
      </c>
      <c r="D229" t="s">
        <v>1748</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35">
      <c r="A230" t="s">
        <v>1657</v>
      </c>
      <c r="B230" t="s">
        <v>1658</v>
      </c>
      <c r="C230" t="s">
        <v>1747</v>
      </c>
      <c r="D230" t="s">
        <v>1748</v>
      </c>
    </row>
    <row r="231" spans="1:64" hidden="1" x14ac:dyDescent="0.35">
      <c r="A231" t="s">
        <v>1074</v>
      </c>
      <c r="B231" t="s">
        <v>1659</v>
      </c>
      <c r="C231" t="s">
        <v>1747</v>
      </c>
      <c r="D231" t="s">
        <v>1748</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35">
      <c r="A232" t="s">
        <v>1127</v>
      </c>
      <c r="B232" t="s">
        <v>1660</v>
      </c>
      <c r="C232" t="s">
        <v>1747</v>
      </c>
      <c r="D232" t="s">
        <v>1748</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35">
      <c r="A233" t="s">
        <v>1661</v>
      </c>
      <c r="B233" t="s">
        <v>1662</v>
      </c>
      <c r="C233" t="s">
        <v>1747</v>
      </c>
      <c r="D233" t="s">
        <v>1748</v>
      </c>
    </row>
    <row r="234" spans="1:64" hidden="1" x14ac:dyDescent="0.35">
      <c r="A234" t="s">
        <v>1080</v>
      </c>
      <c r="B234" t="s">
        <v>1663</v>
      </c>
      <c r="C234" t="s">
        <v>1747</v>
      </c>
      <c r="D234" t="s">
        <v>1748</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35">
      <c r="A235" t="s">
        <v>1664</v>
      </c>
      <c r="B235" t="s">
        <v>1665</v>
      </c>
      <c r="C235" t="s">
        <v>1747</v>
      </c>
      <c r="D235" t="s">
        <v>1748</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35">
      <c r="A236" t="s">
        <v>1666</v>
      </c>
      <c r="B236" t="s">
        <v>1667</v>
      </c>
      <c r="C236" t="s">
        <v>1747</v>
      </c>
      <c r="D236" t="s">
        <v>1748</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35">
      <c r="A237" t="s">
        <v>1102</v>
      </c>
      <c r="B237" t="s">
        <v>1668</v>
      </c>
      <c r="C237" t="s">
        <v>1747</v>
      </c>
      <c r="D237" t="s">
        <v>1748</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35">
      <c r="A238" t="s">
        <v>1167</v>
      </c>
      <c r="B238" t="s">
        <v>1669</v>
      </c>
      <c r="C238" t="s">
        <v>1747</v>
      </c>
      <c r="D238" t="s">
        <v>1748</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35">
      <c r="A239" t="s">
        <v>1135</v>
      </c>
      <c r="B239" t="s">
        <v>1670</v>
      </c>
      <c r="C239" t="s">
        <v>1747</v>
      </c>
      <c r="D239" t="s">
        <v>1748</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35">
      <c r="A240" t="s">
        <v>1136</v>
      </c>
      <c r="B240" t="s">
        <v>1671</v>
      </c>
      <c r="C240" t="s">
        <v>1747</v>
      </c>
      <c r="D240" t="s">
        <v>1748</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35">
      <c r="A241" t="s">
        <v>1672</v>
      </c>
      <c r="B241" t="s">
        <v>1673</v>
      </c>
      <c r="C241" t="s">
        <v>1747</v>
      </c>
      <c r="D241" t="s">
        <v>1748</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35">
      <c r="A242" t="s">
        <v>1168</v>
      </c>
      <c r="B242" t="s">
        <v>1674</v>
      </c>
      <c r="C242" t="s">
        <v>1747</v>
      </c>
      <c r="D242" t="s">
        <v>1748</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35">
      <c r="A243" t="s">
        <v>1675</v>
      </c>
      <c r="B243" t="s">
        <v>1676</v>
      </c>
      <c r="C243" t="s">
        <v>1747</v>
      </c>
      <c r="D243" t="s">
        <v>1748</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35">
      <c r="A244" t="s">
        <v>1229</v>
      </c>
      <c r="B244" t="s">
        <v>1677</v>
      </c>
      <c r="C244" t="s">
        <v>1747</v>
      </c>
      <c r="D244" t="s">
        <v>1748</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35">
      <c r="A245" t="s">
        <v>1678</v>
      </c>
      <c r="B245" t="s">
        <v>1679</v>
      </c>
      <c r="C245" t="s">
        <v>1747</v>
      </c>
      <c r="D245" t="s">
        <v>1748</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35">
      <c r="A246" t="s">
        <v>1680</v>
      </c>
      <c r="B246" t="s">
        <v>1681</v>
      </c>
      <c r="C246" t="s">
        <v>1747</v>
      </c>
      <c r="D246" t="s">
        <v>1748</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35">
      <c r="A247" t="s">
        <v>1187</v>
      </c>
      <c r="B247" t="s">
        <v>1682</v>
      </c>
      <c r="C247" t="s">
        <v>1747</v>
      </c>
      <c r="D247" t="s">
        <v>1748</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35">
      <c r="A248" t="s">
        <v>1110</v>
      </c>
      <c r="B248" t="s">
        <v>1683</v>
      </c>
      <c r="C248" t="s">
        <v>1747</v>
      </c>
      <c r="D248" t="s">
        <v>1748</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35">
      <c r="A249" t="s">
        <v>1128</v>
      </c>
      <c r="B249" t="s">
        <v>1684</v>
      </c>
      <c r="C249" t="s">
        <v>1747</v>
      </c>
      <c r="D249" t="s">
        <v>1748</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35">
      <c r="A250" t="s">
        <v>1685</v>
      </c>
      <c r="B250" t="s">
        <v>1686</v>
      </c>
      <c r="C250" t="s">
        <v>1747</v>
      </c>
      <c r="D250" t="s">
        <v>1748</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35">
      <c r="A251" t="s">
        <v>1687</v>
      </c>
      <c r="B251" t="s">
        <v>1688</v>
      </c>
      <c r="C251" t="s">
        <v>1747</v>
      </c>
      <c r="D251" t="s">
        <v>1748</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35">
      <c r="A252" t="s">
        <v>604</v>
      </c>
      <c r="B252" t="s">
        <v>1689</v>
      </c>
      <c r="C252" t="s">
        <v>1747</v>
      </c>
      <c r="D252" t="s">
        <v>1748</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35">
      <c r="A253" t="s">
        <v>1243</v>
      </c>
      <c r="B253" t="s">
        <v>1690</v>
      </c>
      <c r="C253" t="s">
        <v>1747</v>
      </c>
      <c r="D253" t="s">
        <v>1748</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35">
      <c r="A254" t="s">
        <v>1691</v>
      </c>
      <c r="B254" t="s">
        <v>1692</v>
      </c>
      <c r="C254" t="s">
        <v>1747</v>
      </c>
      <c r="D254" t="s">
        <v>1748</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35">
      <c r="A255" t="s">
        <v>1210</v>
      </c>
      <c r="B255" t="s">
        <v>1693</v>
      </c>
      <c r="C255" t="s">
        <v>1747</v>
      </c>
      <c r="D255" t="s">
        <v>1748</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35">
      <c r="A256" t="s">
        <v>1694</v>
      </c>
      <c r="B256" t="s">
        <v>1695</v>
      </c>
      <c r="C256" t="s">
        <v>1747</v>
      </c>
      <c r="D256" t="s">
        <v>1748</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35">
      <c r="A257" t="s">
        <v>1137</v>
      </c>
      <c r="B257" t="s">
        <v>1696</v>
      </c>
      <c r="C257" t="s">
        <v>1747</v>
      </c>
      <c r="D257" t="s">
        <v>1748</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35">
      <c r="A258" t="s">
        <v>1697</v>
      </c>
      <c r="B258" t="s">
        <v>1698</v>
      </c>
      <c r="C258" t="s">
        <v>1747</v>
      </c>
      <c r="D258" t="s">
        <v>1748</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35">
      <c r="A259" t="s">
        <v>1699</v>
      </c>
      <c r="B259" t="s">
        <v>1700</v>
      </c>
      <c r="C259" t="s">
        <v>1747</v>
      </c>
      <c r="D259" t="s">
        <v>1748</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35">
      <c r="A260" t="s">
        <v>1701</v>
      </c>
      <c r="B260" t="s">
        <v>1702</v>
      </c>
      <c r="C260" t="s">
        <v>1747</v>
      </c>
      <c r="D260" t="s">
        <v>1748</v>
      </c>
    </row>
    <row r="261" spans="1:65" hidden="1" x14ac:dyDescent="0.35">
      <c r="A261" t="s">
        <v>1703</v>
      </c>
      <c r="B261" t="s">
        <v>1704</v>
      </c>
      <c r="C261" t="s">
        <v>1747</v>
      </c>
      <c r="D261" t="s">
        <v>1748</v>
      </c>
    </row>
    <row r="262" spans="1:65" hidden="1" x14ac:dyDescent="0.35">
      <c r="A262" t="s">
        <v>1705</v>
      </c>
      <c r="B262" t="s">
        <v>1706</v>
      </c>
      <c r="C262" t="s">
        <v>1747</v>
      </c>
      <c r="D262" t="s">
        <v>1748</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35">
      <c r="A263" t="s">
        <v>1221</v>
      </c>
      <c r="B263" t="s">
        <v>1707</v>
      </c>
      <c r="C263" t="s">
        <v>1747</v>
      </c>
      <c r="D263" t="s">
        <v>1748</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35">
      <c r="A264" t="s">
        <v>1017</v>
      </c>
      <c r="B264" t="s">
        <v>1708</v>
      </c>
      <c r="C264" t="s">
        <v>1747</v>
      </c>
      <c r="D264" t="s">
        <v>1748</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35">
      <c r="A265" t="s">
        <v>1228</v>
      </c>
      <c r="B265" t="s">
        <v>1709</v>
      </c>
      <c r="C265" t="s">
        <v>1747</v>
      </c>
      <c r="D265" t="s">
        <v>1748</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35">
      <c r="A266" t="s">
        <v>1710</v>
      </c>
      <c r="B266" t="s">
        <v>1711</v>
      </c>
      <c r="C266" t="s">
        <v>1747</v>
      </c>
      <c r="D266" t="s">
        <v>1748</v>
      </c>
    </row>
    <row r="267" spans="1:65" hidden="1" x14ac:dyDescent="0.35">
      <c r="A267" t="s">
        <v>1712</v>
      </c>
      <c r="B267" t="s">
        <v>1713</v>
      </c>
      <c r="C267" t="s">
        <v>1747</v>
      </c>
      <c r="D267" t="s">
        <v>1748</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35">
      <c r="A268" t="s">
        <v>602</v>
      </c>
      <c r="B268" t="s">
        <v>1714</v>
      </c>
      <c r="C268" t="s">
        <v>1747</v>
      </c>
      <c r="D268" t="s">
        <v>1748</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35">
      <c r="A269" t="s">
        <v>606</v>
      </c>
      <c r="B269" t="s">
        <v>1715</v>
      </c>
      <c r="C269" t="s">
        <v>1747</v>
      </c>
      <c r="D269" t="s">
        <v>1748</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35">
      <c r="A270" t="s">
        <v>607</v>
      </c>
      <c r="B270" t="s">
        <v>1716</v>
      </c>
      <c r="C270" t="s">
        <v>1747</v>
      </c>
      <c r="D270" t="s">
        <v>1748</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35"/>
    <row r="272" spans="1:65" s="1" customFormat="1" x14ac:dyDescent="0.35">
      <c r="BB272" s="1" t="s">
        <v>1717</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x14ac:dyDescent="0.35">
      <c r="BM273" s="51" t="s">
        <v>1744</v>
      </c>
    </row>
    <row r="274" spans="1:65" s="1" customFormat="1" x14ac:dyDescent="0.35">
      <c r="I274" s="1" t="s">
        <v>1719</v>
      </c>
    </row>
    <row r="275" spans="1:65" s="1" customFormat="1" x14ac:dyDescent="0.35">
      <c r="H275">
        <v>2020</v>
      </c>
      <c r="I275" s="156">
        <f>BL77*$BM$272</f>
        <v>5.6145161290322587</v>
      </c>
    </row>
    <row r="276" spans="1:65" s="1" customFormat="1" x14ac:dyDescent="0.35">
      <c r="H276">
        <v>2021</v>
      </c>
      <c r="I276" s="156">
        <f>I275*$BM$272</f>
        <v>5.3428459937565043</v>
      </c>
    </row>
    <row r="277" spans="1:65" s="1" customFormat="1" x14ac:dyDescent="0.35">
      <c r="H277">
        <v>2022</v>
      </c>
      <c r="I277" s="156">
        <f t="shared" ref="I277:I295" si="1">I276*$BM$272</f>
        <v>5.0843211876069958</v>
      </c>
    </row>
    <row r="278" spans="1:65" s="1" customFormat="1" x14ac:dyDescent="0.35">
      <c r="H278">
        <v>2023</v>
      </c>
      <c r="I278" s="156">
        <f t="shared" si="1"/>
        <v>4.8383056462711735</v>
      </c>
    </row>
    <row r="279" spans="1:65" s="1" customFormat="1" x14ac:dyDescent="0.35">
      <c r="H279">
        <v>2024</v>
      </c>
      <c r="I279" s="156">
        <f t="shared" si="1"/>
        <v>4.6041940827419232</v>
      </c>
    </row>
    <row r="280" spans="1:65" s="1" customFormat="1" x14ac:dyDescent="0.35">
      <c r="H280">
        <v>2025</v>
      </c>
      <c r="I280" s="156">
        <f t="shared" si="1"/>
        <v>4.3814104980931203</v>
      </c>
    </row>
    <row r="281" spans="1:65" s="1" customFormat="1" x14ac:dyDescent="0.35">
      <c r="H281">
        <v>2026</v>
      </c>
      <c r="I281" s="156">
        <f t="shared" si="1"/>
        <v>4.169406764314421</v>
      </c>
    </row>
    <row r="282" spans="1:65" s="1" customFormat="1" x14ac:dyDescent="0.35">
      <c r="H282">
        <v>2027</v>
      </c>
      <c r="I282" s="156">
        <f t="shared" si="1"/>
        <v>3.9676612757185623</v>
      </c>
    </row>
    <row r="283" spans="1:65" s="1" customFormat="1" x14ac:dyDescent="0.35">
      <c r="H283">
        <v>2028</v>
      </c>
      <c r="I283" s="156">
        <f t="shared" si="1"/>
        <v>3.7756776656031481</v>
      </c>
    </row>
    <row r="284" spans="1:65" s="1" customFormat="1" x14ac:dyDescent="0.35">
      <c r="H284">
        <v>2029</v>
      </c>
      <c r="I284" s="156">
        <f t="shared" si="1"/>
        <v>3.5929835850094474</v>
      </c>
    </row>
    <row r="285" spans="1:65" s="1" customFormat="1" x14ac:dyDescent="0.35">
      <c r="H285">
        <v>2030</v>
      </c>
      <c r="I285" s="156">
        <f t="shared" si="1"/>
        <v>3.4191295405735067</v>
      </c>
    </row>
    <row r="286" spans="1:65" s="1" customFormat="1" x14ac:dyDescent="0.35">
      <c r="H286">
        <v>2031</v>
      </c>
      <c r="I286" s="156">
        <f t="shared" si="1"/>
        <v>3.2536877886102729</v>
      </c>
    </row>
    <row r="287" spans="1:65" s="1" customFormat="1" x14ac:dyDescent="0.35">
      <c r="H287">
        <v>2032</v>
      </c>
      <c r="I287" s="156">
        <f t="shared" si="1"/>
        <v>3.0962512827097761</v>
      </c>
    </row>
    <row r="288" spans="1:65" s="1" customFormat="1" x14ac:dyDescent="0.35">
      <c r="A288" s="305" t="s">
        <v>2119</v>
      </c>
      <c r="H288">
        <v>2033</v>
      </c>
      <c r="I288" s="156">
        <f t="shared" si="1"/>
        <v>2.9464326722560772</v>
      </c>
    </row>
    <row r="289" spans="3:9" s="1" customFormat="1" x14ac:dyDescent="0.35">
      <c r="C289" s="49"/>
      <c r="D289" s="49"/>
      <c r="E289" s="49"/>
      <c r="H289">
        <v>2034</v>
      </c>
      <c r="I289" s="156">
        <f t="shared" si="1"/>
        <v>2.8038633494049767</v>
      </c>
    </row>
    <row r="290" spans="3:9" s="1" customFormat="1" x14ac:dyDescent="0.35">
      <c r="C290" s="49"/>
      <c r="D290" s="49"/>
      <c r="E290" s="49"/>
      <c r="H290">
        <v>2035</v>
      </c>
      <c r="I290" s="156">
        <f t="shared" si="1"/>
        <v>2.6681925421757038</v>
      </c>
    </row>
    <row r="291" spans="3:9" s="1" customFormat="1" x14ac:dyDescent="0.35">
      <c r="C291" s="49"/>
      <c r="D291" s="49"/>
      <c r="E291" s="49"/>
      <c r="H291">
        <v>2036</v>
      </c>
      <c r="I291" s="156">
        <f t="shared" si="1"/>
        <v>2.5390864514252667</v>
      </c>
    </row>
    <row r="292" spans="3:9" s="1" customFormat="1" x14ac:dyDescent="0.35">
      <c r="H292">
        <v>2037</v>
      </c>
      <c r="I292" s="156">
        <f t="shared" si="1"/>
        <v>2.4162274295821087</v>
      </c>
    </row>
    <row r="293" spans="3:9" s="1" customFormat="1" x14ac:dyDescent="0.35">
      <c r="H293">
        <v>2038</v>
      </c>
      <c r="I293" s="156">
        <f t="shared" si="1"/>
        <v>2.2993131991184583</v>
      </c>
    </row>
    <row r="294" spans="3:9" s="1" customFormat="1" x14ac:dyDescent="0.35">
      <c r="H294">
        <v>2039</v>
      </c>
      <c r="I294" s="156">
        <f t="shared" si="1"/>
        <v>2.1880561088385329</v>
      </c>
    </row>
    <row r="295" spans="3:9" s="1" customFormat="1" x14ac:dyDescent="0.35">
      <c r="H295">
        <v>2040</v>
      </c>
      <c r="I295" s="156">
        <f t="shared" si="1"/>
        <v>2.0821824261527975</v>
      </c>
    </row>
    <row r="296" spans="3:9" s="1" customFormat="1" x14ac:dyDescent="0.35"/>
    <row r="297" spans="3:9" s="1" customFormat="1" x14ac:dyDescent="0.35"/>
  </sheetData>
  <pageMargins left="0.7" right="0.7" top="0.75" bottom="0.75" header="0.3" footer="0.3"/>
  <pageSetup orientation="portrait" r:id="rId1"/>
  <headerFooter alignWithMargins="0"/>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7265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1749</v>
      </c>
      <c r="D5" t="s">
        <v>1750</v>
      </c>
    </row>
    <row r="6" spans="1:65" hidden="1" x14ac:dyDescent="0.35">
      <c r="A6" t="s">
        <v>1354</v>
      </c>
      <c r="B6" t="s">
        <v>1355</v>
      </c>
      <c r="C6" t="s">
        <v>1749</v>
      </c>
      <c r="D6" t="s">
        <v>1750</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35">
      <c r="A7" t="s">
        <v>1139</v>
      </c>
      <c r="B7" t="s">
        <v>1356</v>
      </c>
      <c r="C7" t="s">
        <v>1749</v>
      </c>
      <c r="D7" t="s">
        <v>1750</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35">
      <c r="A8" t="s">
        <v>1357</v>
      </c>
      <c r="B8" t="s">
        <v>1358</v>
      </c>
      <c r="C8" t="s">
        <v>1749</v>
      </c>
      <c r="D8" t="s">
        <v>1750</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35">
      <c r="A9" t="s">
        <v>1078</v>
      </c>
      <c r="B9" t="s">
        <v>1359</v>
      </c>
      <c r="C9" t="s">
        <v>1749</v>
      </c>
      <c r="D9" t="s">
        <v>1750</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35">
      <c r="A10" t="s">
        <v>1257</v>
      </c>
      <c r="B10" t="s">
        <v>1360</v>
      </c>
      <c r="C10" t="s">
        <v>1749</v>
      </c>
      <c r="D10" t="s">
        <v>1750</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35">
      <c r="A11" t="s">
        <v>1361</v>
      </c>
      <c r="B11" t="s">
        <v>1362</v>
      </c>
      <c r="C11" t="s">
        <v>1749</v>
      </c>
      <c r="D11" t="s">
        <v>1750</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35">
      <c r="A12" t="s">
        <v>1363</v>
      </c>
      <c r="B12" t="s">
        <v>1364</v>
      </c>
      <c r="C12" t="s">
        <v>1749</v>
      </c>
      <c r="D12" t="s">
        <v>1750</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35">
      <c r="A13" t="s">
        <v>1129</v>
      </c>
      <c r="B13" t="s">
        <v>1365</v>
      </c>
      <c r="C13" t="s">
        <v>1749</v>
      </c>
      <c r="D13" t="s">
        <v>1750</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35">
      <c r="A14" t="s">
        <v>1199</v>
      </c>
      <c r="B14" t="s">
        <v>1366</v>
      </c>
      <c r="C14" t="s">
        <v>1749</v>
      </c>
      <c r="D14" t="s">
        <v>1750</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35">
      <c r="A15" t="s">
        <v>1113</v>
      </c>
      <c r="B15" t="s">
        <v>1367</v>
      </c>
      <c r="C15" t="s">
        <v>1749</v>
      </c>
      <c r="D15" t="s">
        <v>1750</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35">
      <c r="A16" t="s">
        <v>1368</v>
      </c>
      <c r="B16" t="s">
        <v>1369</v>
      </c>
      <c r="C16" t="s">
        <v>1749</v>
      </c>
      <c r="D16" t="s">
        <v>1750</v>
      </c>
    </row>
    <row r="17" spans="1:64" hidden="1" x14ac:dyDescent="0.35">
      <c r="A17" t="s">
        <v>1172</v>
      </c>
      <c r="B17" t="s">
        <v>1370</v>
      </c>
      <c r="C17" t="s">
        <v>1749</v>
      </c>
      <c r="D17" t="s">
        <v>1750</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35">
      <c r="A18" t="s">
        <v>1213</v>
      </c>
      <c r="B18" t="s">
        <v>1371</v>
      </c>
      <c r="C18" t="s">
        <v>1749</v>
      </c>
      <c r="D18" t="s">
        <v>1750</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35">
      <c r="A19" t="s">
        <v>1270</v>
      </c>
      <c r="B19" t="s">
        <v>1372</v>
      </c>
      <c r="C19" t="s">
        <v>1749</v>
      </c>
      <c r="D19" t="s">
        <v>1750</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35">
      <c r="A20" t="s">
        <v>1114</v>
      </c>
      <c r="B20" t="s">
        <v>1373</v>
      </c>
      <c r="C20" t="s">
        <v>1749</v>
      </c>
      <c r="D20" t="s">
        <v>1750</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35">
      <c r="A21" t="s">
        <v>582</v>
      </c>
      <c r="B21" t="s">
        <v>1374</v>
      </c>
      <c r="C21" t="s">
        <v>1749</v>
      </c>
      <c r="D21" t="s">
        <v>1750</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35">
      <c r="A22" t="s">
        <v>1271</v>
      </c>
      <c r="B22" t="s">
        <v>1375</v>
      </c>
      <c r="C22" t="s">
        <v>1749</v>
      </c>
      <c r="D22" t="s">
        <v>1750</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35">
      <c r="A23" t="s">
        <v>1088</v>
      </c>
      <c r="B23" t="s">
        <v>1376</v>
      </c>
      <c r="C23" t="s">
        <v>1749</v>
      </c>
      <c r="D23" t="s">
        <v>1750</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35">
      <c r="A24" t="s">
        <v>1089</v>
      </c>
      <c r="B24" t="s">
        <v>1377</v>
      </c>
      <c r="C24" t="s">
        <v>1749</v>
      </c>
      <c r="D24" t="s">
        <v>1750</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35">
      <c r="A25" t="s">
        <v>1140</v>
      </c>
      <c r="B25" t="s">
        <v>1378</v>
      </c>
      <c r="C25" t="s">
        <v>1749</v>
      </c>
      <c r="D25" t="s">
        <v>1750</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35">
      <c r="A26" t="s">
        <v>1235</v>
      </c>
      <c r="B26" t="s">
        <v>1379</v>
      </c>
      <c r="C26" t="s">
        <v>1749</v>
      </c>
      <c r="D26" t="s">
        <v>1750</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35">
      <c r="A27" t="s">
        <v>1115</v>
      </c>
      <c r="B27" t="s">
        <v>1380</v>
      </c>
      <c r="C27" t="s">
        <v>1749</v>
      </c>
      <c r="D27" t="s">
        <v>1750</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35">
      <c r="A28" t="s">
        <v>1381</v>
      </c>
      <c r="B28" t="s">
        <v>1382</v>
      </c>
      <c r="C28" t="s">
        <v>1749</v>
      </c>
      <c r="D28" t="s">
        <v>1750</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35">
      <c r="A29" t="s">
        <v>1258</v>
      </c>
      <c r="B29" t="s">
        <v>1383</v>
      </c>
      <c r="C29" t="s">
        <v>1749</v>
      </c>
      <c r="D29" t="s">
        <v>1750</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35">
      <c r="A30" t="s">
        <v>1234</v>
      </c>
      <c r="B30" t="s">
        <v>1384</v>
      </c>
      <c r="C30" t="s">
        <v>1749</v>
      </c>
      <c r="D30" t="s">
        <v>1750</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35">
      <c r="A31" t="s">
        <v>1190</v>
      </c>
      <c r="B31" t="s">
        <v>1385</v>
      </c>
      <c r="C31" t="s">
        <v>1749</v>
      </c>
      <c r="D31" t="s">
        <v>1750</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35">
      <c r="A32" t="s">
        <v>1386</v>
      </c>
      <c r="B32" t="s">
        <v>1387</v>
      </c>
      <c r="C32" t="s">
        <v>1749</v>
      </c>
      <c r="D32" t="s">
        <v>1750</v>
      </c>
    </row>
    <row r="33" spans="1:64" hidden="1" x14ac:dyDescent="0.35">
      <c r="A33" t="s">
        <v>1388</v>
      </c>
      <c r="B33" t="s">
        <v>1389</v>
      </c>
      <c r="C33" t="s">
        <v>1749</v>
      </c>
      <c r="D33" t="s">
        <v>1750</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35">
      <c r="A34" t="s">
        <v>1201</v>
      </c>
      <c r="B34" t="s">
        <v>1390</v>
      </c>
      <c r="C34" t="s">
        <v>1749</v>
      </c>
      <c r="D34" t="s">
        <v>1750</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35">
      <c r="A35" t="s">
        <v>1175</v>
      </c>
      <c r="B35" t="s">
        <v>1391</v>
      </c>
      <c r="C35" t="s">
        <v>1749</v>
      </c>
      <c r="D35" t="s">
        <v>1750</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35">
      <c r="A36" t="s">
        <v>1159</v>
      </c>
      <c r="B36" t="s">
        <v>1392</v>
      </c>
      <c r="C36" t="s">
        <v>1749</v>
      </c>
      <c r="D36" t="s">
        <v>1750</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35">
      <c r="A37" t="s">
        <v>1141</v>
      </c>
      <c r="B37" t="s">
        <v>1393</v>
      </c>
      <c r="C37" t="s">
        <v>1749</v>
      </c>
      <c r="D37" t="s">
        <v>1750</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35">
      <c r="A38" t="s">
        <v>580</v>
      </c>
      <c r="B38" t="s">
        <v>1394</v>
      </c>
      <c r="C38" t="s">
        <v>1749</v>
      </c>
      <c r="D38" t="s">
        <v>1750</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35">
      <c r="A39" t="s">
        <v>584</v>
      </c>
      <c r="B39" t="s">
        <v>1395</v>
      </c>
      <c r="C39" t="s">
        <v>1749</v>
      </c>
      <c r="D39" t="s">
        <v>1750</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35">
      <c r="A40" t="s">
        <v>1278</v>
      </c>
      <c r="B40" t="s">
        <v>1396</v>
      </c>
      <c r="C40" t="s">
        <v>1749</v>
      </c>
      <c r="D40" t="s">
        <v>1750</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35">
      <c r="A41" t="s">
        <v>1397</v>
      </c>
      <c r="B41" t="s">
        <v>1398</v>
      </c>
      <c r="C41" t="s">
        <v>1749</v>
      </c>
      <c r="D41" t="s">
        <v>1750</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35">
      <c r="A42" t="s">
        <v>1276</v>
      </c>
      <c r="B42" t="s">
        <v>1399</v>
      </c>
      <c r="C42" t="s">
        <v>1749</v>
      </c>
      <c r="D42" t="s">
        <v>1750</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35">
      <c r="A43" t="s">
        <v>1245</v>
      </c>
      <c r="B43" t="s">
        <v>1400</v>
      </c>
      <c r="C43" t="s">
        <v>1749</v>
      </c>
      <c r="D43" t="s">
        <v>1750</v>
      </c>
    </row>
    <row r="44" spans="1:64" hidden="1" x14ac:dyDescent="0.35">
      <c r="A44" t="s">
        <v>1202</v>
      </c>
      <c r="B44" t="s">
        <v>1401</v>
      </c>
      <c r="C44" t="s">
        <v>1749</v>
      </c>
      <c r="D44" t="s">
        <v>1750</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35">
      <c r="A45" t="s">
        <v>1150</v>
      </c>
      <c r="B45" t="s">
        <v>1402</v>
      </c>
      <c r="C45" t="s">
        <v>1749</v>
      </c>
      <c r="D45" t="s">
        <v>1750</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35">
      <c r="A46" t="s">
        <v>1403</v>
      </c>
      <c r="B46" t="s">
        <v>1404</v>
      </c>
      <c r="C46" t="s">
        <v>1749</v>
      </c>
      <c r="D46" t="s">
        <v>1750</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35">
      <c r="A47" t="s">
        <v>1079</v>
      </c>
      <c r="B47" t="s">
        <v>1405</v>
      </c>
      <c r="C47" t="s">
        <v>1749</v>
      </c>
      <c r="D47" t="s">
        <v>1750</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35">
      <c r="A48" t="s">
        <v>1406</v>
      </c>
      <c r="B48" t="s">
        <v>1407</v>
      </c>
      <c r="C48" t="s">
        <v>1749</v>
      </c>
      <c r="D48" t="s">
        <v>1750</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35">
      <c r="A49" t="s">
        <v>1408</v>
      </c>
      <c r="B49" t="s">
        <v>1409</v>
      </c>
      <c r="C49" t="s">
        <v>1749</v>
      </c>
      <c r="D49" t="s">
        <v>1750</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35">
      <c r="A50" t="s">
        <v>1203</v>
      </c>
      <c r="B50" t="s">
        <v>1410</v>
      </c>
      <c r="C50" t="s">
        <v>1749</v>
      </c>
      <c r="D50" t="s">
        <v>1750</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35">
      <c r="A51" t="s">
        <v>1067</v>
      </c>
      <c r="B51" t="s">
        <v>1411</v>
      </c>
      <c r="C51" t="s">
        <v>1749</v>
      </c>
      <c r="D51" t="s">
        <v>1750</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35">
      <c r="A52" t="s">
        <v>1090</v>
      </c>
      <c r="B52" t="s">
        <v>1412</v>
      </c>
      <c r="C52" t="s">
        <v>1749</v>
      </c>
      <c r="D52" t="s">
        <v>1750</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35">
      <c r="A53" t="s">
        <v>1191</v>
      </c>
      <c r="B53" t="s">
        <v>1413</v>
      </c>
      <c r="C53" t="s">
        <v>1749</v>
      </c>
      <c r="D53" t="s">
        <v>1750</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35">
      <c r="A54" t="s">
        <v>1414</v>
      </c>
      <c r="B54" t="s">
        <v>1415</v>
      </c>
      <c r="C54" t="s">
        <v>1749</v>
      </c>
      <c r="D54" t="s">
        <v>1750</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35">
      <c r="A55" t="s">
        <v>1176</v>
      </c>
      <c r="B55" t="s">
        <v>1416</v>
      </c>
      <c r="C55" t="s">
        <v>1749</v>
      </c>
      <c r="D55" t="s">
        <v>1750</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35">
      <c r="A56" t="s">
        <v>1417</v>
      </c>
      <c r="B56" t="s">
        <v>1418</v>
      </c>
      <c r="C56" t="s">
        <v>1749</v>
      </c>
      <c r="D56" t="s">
        <v>1750</v>
      </c>
    </row>
    <row r="57" spans="1:64" hidden="1" x14ac:dyDescent="0.35">
      <c r="A57" t="s">
        <v>1419</v>
      </c>
      <c r="B57" t="s">
        <v>1420</v>
      </c>
      <c r="C57" t="s">
        <v>1749</v>
      </c>
      <c r="D57" t="s">
        <v>1750</v>
      </c>
    </row>
    <row r="58" spans="1:64" hidden="1" x14ac:dyDescent="0.35">
      <c r="A58" t="s">
        <v>1116</v>
      </c>
      <c r="B58" t="s">
        <v>1421</v>
      </c>
      <c r="C58" t="s">
        <v>1749</v>
      </c>
      <c r="D58" t="s">
        <v>1750</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35">
      <c r="A59" t="s">
        <v>1422</v>
      </c>
      <c r="B59" t="s">
        <v>1423</v>
      </c>
      <c r="C59" t="s">
        <v>1749</v>
      </c>
      <c r="D59" t="s">
        <v>1750</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35">
      <c r="A60" t="s">
        <v>1273</v>
      </c>
      <c r="B60" t="s">
        <v>1424</v>
      </c>
      <c r="C60" t="s">
        <v>1749</v>
      </c>
      <c r="D60" t="s">
        <v>1750</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35">
      <c r="A61" t="s">
        <v>1068</v>
      </c>
      <c r="B61" t="s">
        <v>1425</v>
      </c>
      <c r="C61" t="s">
        <v>1749</v>
      </c>
      <c r="D61" t="s">
        <v>1750</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35">
      <c r="A62" t="s">
        <v>1426</v>
      </c>
      <c r="B62" t="s">
        <v>1427</v>
      </c>
      <c r="C62" t="s">
        <v>1749</v>
      </c>
      <c r="D62" t="s">
        <v>1750</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35">
      <c r="A63" t="s">
        <v>1246</v>
      </c>
      <c r="B63" t="s">
        <v>1428</v>
      </c>
      <c r="C63" t="s">
        <v>1749</v>
      </c>
      <c r="D63" t="s">
        <v>1750</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35">
      <c r="A64" t="s">
        <v>1178</v>
      </c>
      <c r="B64" t="s">
        <v>1429</v>
      </c>
      <c r="C64" t="s">
        <v>1749</v>
      </c>
      <c r="D64" t="s">
        <v>1750</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35">
      <c r="A65" t="s">
        <v>1105</v>
      </c>
      <c r="B65" t="s">
        <v>1430</v>
      </c>
      <c r="C65" t="s">
        <v>1749</v>
      </c>
      <c r="D65" t="s">
        <v>1750</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35">
      <c r="A66" t="s">
        <v>1431</v>
      </c>
      <c r="B66" t="s">
        <v>1432</v>
      </c>
      <c r="C66" t="s">
        <v>1749</v>
      </c>
      <c r="D66" t="s">
        <v>1750</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35">
      <c r="A67" t="s">
        <v>1433</v>
      </c>
      <c r="B67" t="s">
        <v>1434</v>
      </c>
      <c r="C67" t="s">
        <v>1749</v>
      </c>
      <c r="D67" t="s">
        <v>1750</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35">
      <c r="A68" t="s">
        <v>1435</v>
      </c>
      <c r="B68" t="s">
        <v>1436</v>
      </c>
      <c r="C68" t="s">
        <v>1749</v>
      </c>
      <c r="D68" t="s">
        <v>1750</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35">
      <c r="A69" t="s">
        <v>1437</v>
      </c>
      <c r="B69" t="s">
        <v>1438</v>
      </c>
      <c r="C69" t="s">
        <v>1749</v>
      </c>
      <c r="D69" t="s">
        <v>1750</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35">
      <c r="A70" t="s">
        <v>1439</v>
      </c>
      <c r="B70" t="s">
        <v>1440</v>
      </c>
      <c r="C70" t="s">
        <v>1749</v>
      </c>
      <c r="D70" t="s">
        <v>1750</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35">
      <c r="A71" t="s">
        <v>1204</v>
      </c>
      <c r="B71" t="s">
        <v>1441</v>
      </c>
      <c r="C71" t="s">
        <v>1749</v>
      </c>
      <c r="D71" t="s">
        <v>1750</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35">
      <c r="A72" t="s">
        <v>1442</v>
      </c>
      <c r="B72" t="s">
        <v>1443</v>
      </c>
      <c r="C72" t="s">
        <v>1749</v>
      </c>
      <c r="D72" t="s">
        <v>1750</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35">
      <c r="A73" t="s">
        <v>1444</v>
      </c>
      <c r="B73" t="s">
        <v>1445</v>
      </c>
      <c r="C73" t="s">
        <v>1749</v>
      </c>
      <c r="D73" t="s">
        <v>1750</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35">
      <c r="A74" t="s">
        <v>592</v>
      </c>
      <c r="B74" t="s">
        <v>1446</v>
      </c>
      <c r="C74" t="s">
        <v>1749</v>
      </c>
      <c r="D74" t="s">
        <v>1750</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35">
      <c r="A75" t="s">
        <v>1268</v>
      </c>
      <c r="B75" t="s">
        <v>1447</v>
      </c>
      <c r="C75" t="s">
        <v>1749</v>
      </c>
      <c r="D75" t="s">
        <v>1750</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35">
      <c r="A76" t="s">
        <v>1247</v>
      </c>
      <c r="B76" t="s">
        <v>1448</v>
      </c>
      <c r="C76" t="s">
        <v>1749</v>
      </c>
      <c r="D76" t="s">
        <v>1750</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35">
      <c r="A77" t="s">
        <v>594</v>
      </c>
      <c r="B77" t="s">
        <v>926</v>
      </c>
      <c r="C77" t="s">
        <v>1749</v>
      </c>
      <c r="D77" t="s">
        <v>1750</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35">
      <c r="A78" t="s">
        <v>1449</v>
      </c>
      <c r="B78" t="s">
        <v>1450</v>
      </c>
      <c r="C78" t="s">
        <v>1749</v>
      </c>
      <c r="D78" t="s">
        <v>1750</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35">
      <c r="A79" t="s">
        <v>1451</v>
      </c>
      <c r="B79" t="s">
        <v>1452</v>
      </c>
      <c r="C79" t="s">
        <v>1749</v>
      </c>
      <c r="D79" t="s">
        <v>1750</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35">
      <c r="A80" t="s">
        <v>1248</v>
      </c>
      <c r="B80" t="s">
        <v>1453</v>
      </c>
      <c r="C80" t="s">
        <v>1749</v>
      </c>
      <c r="D80" t="s">
        <v>1750</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35">
      <c r="A81" t="s">
        <v>1217</v>
      </c>
      <c r="B81" t="s">
        <v>1454</v>
      </c>
      <c r="C81" t="s">
        <v>1749</v>
      </c>
      <c r="D81" t="s">
        <v>1750</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35">
      <c r="A82" t="s">
        <v>1272</v>
      </c>
      <c r="B82" t="s">
        <v>1455</v>
      </c>
      <c r="C82" t="s">
        <v>1749</v>
      </c>
      <c r="D82" t="s">
        <v>1750</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35">
      <c r="A83" t="s">
        <v>1456</v>
      </c>
      <c r="B83" t="s">
        <v>1457</v>
      </c>
      <c r="C83" t="s">
        <v>1749</v>
      </c>
      <c r="D83" t="s">
        <v>1750</v>
      </c>
    </row>
    <row r="84" spans="1:64" hidden="1" x14ac:dyDescent="0.35">
      <c r="A84" t="s">
        <v>1458</v>
      </c>
      <c r="B84" t="s">
        <v>1459</v>
      </c>
      <c r="C84" t="s">
        <v>1749</v>
      </c>
      <c r="D84" t="s">
        <v>1750</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35">
      <c r="A85" t="s">
        <v>1083</v>
      </c>
      <c r="B85" t="s">
        <v>1460</v>
      </c>
      <c r="C85" t="s">
        <v>1749</v>
      </c>
      <c r="D85" t="s">
        <v>1750</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35">
      <c r="A86" t="s">
        <v>1255</v>
      </c>
      <c r="B86" t="s">
        <v>1461</v>
      </c>
      <c r="C86" t="s">
        <v>1749</v>
      </c>
      <c r="D86" t="s">
        <v>1750</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35">
      <c r="A87" t="s">
        <v>1117</v>
      </c>
      <c r="B87" t="s">
        <v>1462</v>
      </c>
      <c r="C87" t="s">
        <v>1749</v>
      </c>
      <c r="D87" t="s">
        <v>1750</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35">
      <c r="A88" t="s">
        <v>1092</v>
      </c>
      <c r="B88" t="s">
        <v>1463</v>
      </c>
      <c r="C88" t="s">
        <v>1749</v>
      </c>
      <c r="D88" t="s">
        <v>1750</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35">
      <c r="A89" t="s">
        <v>1464</v>
      </c>
      <c r="B89" t="s">
        <v>1465</v>
      </c>
      <c r="C89" t="s">
        <v>1749</v>
      </c>
      <c r="D89" t="s">
        <v>1750</v>
      </c>
    </row>
    <row r="90" spans="1:64" hidden="1" x14ac:dyDescent="0.35">
      <c r="A90" t="s">
        <v>1093</v>
      </c>
      <c r="B90" t="s">
        <v>1466</v>
      </c>
      <c r="C90" t="s">
        <v>1749</v>
      </c>
      <c r="D90" t="s">
        <v>1750</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35">
      <c r="A91" t="s">
        <v>1467</v>
      </c>
      <c r="B91" t="s">
        <v>1468</v>
      </c>
      <c r="C91" t="s">
        <v>1749</v>
      </c>
      <c r="D91" t="s">
        <v>1750</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35">
      <c r="A92" t="s">
        <v>1094</v>
      </c>
      <c r="B92" t="s">
        <v>1469</v>
      </c>
      <c r="C92" t="s">
        <v>1749</v>
      </c>
      <c r="D92" t="s">
        <v>1750</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35">
      <c r="A93" t="s">
        <v>1082</v>
      </c>
      <c r="B93" t="s">
        <v>1470</v>
      </c>
      <c r="C93" t="s">
        <v>1749</v>
      </c>
      <c r="D93" t="s">
        <v>1750</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35">
      <c r="A94" t="s">
        <v>1260</v>
      </c>
      <c r="B94" t="s">
        <v>1471</v>
      </c>
      <c r="C94" t="s">
        <v>1749</v>
      </c>
      <c r="D94" t="s">
        <v>1750</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35">
      <c r="A95" t="s">
        <v>1179</v>
      </c>
      <c r="B95" t="s">
        <v>1472</v>
      </c>
      <c r="C95" t="s">
        <v>1749</v>
      </c>
      <c r="D95" t="s">
        <v>1750</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35">
      <c r="A96" t="s">
        <v>1473</v>
      </c>
      <c r="B96" t="s">
        <v>1474</v>
      </c>
      <c r="C96" t="s">
        <v>1749</v>
      </c>
      <c r="D96" t="s">
        <v>1750</v>
      </c>
    </row>
    <row r="97" spans="1:64" hidden="1" x14ac:dyDescent="0.35">
      <c r="A97" t="s">
        <v>1193</v>
      </c>
      <c r="B97" t="s">
        <v>1475</v>
      </c>
      <c r="C97" t="s">
        <v>1749</v>
      </c>
      <c r="D97" t="s">
        <v>1750</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35">
      <c r="A98" t="s">
        <v>1223</v>
      </c>
      <c r="B98" t="s">
        <v>1476</v>
      </c>
      <c r="C98" t="s">
        <v>1749</v>
      </c>
      <c r="D98" t="s">
        <v>1750</v>
      </c>
    </row>
    <row r="99" spans="1:64" hidden="1" x14ac:dyDescent="0.35">
      <c r="A99" t="s">
        <v>1206</v>
      </c>
      <c r="B99" t="s">
        <v>1477</v>
      </c>
      <c r="C99" t="s">
        <v>1749</v>
      </c>
      <c r="D99" t="s">
        <v>1750</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35">
      <c r="A100" t="s">
        <v>1478</v>
      </c>
      <c r="B100" t="s">
        <v>1479</v>
      </c>
      <c r="C100" t="s">
        <v>1749</v>
      </c>
      <c r="D100" t="s">
        <v>1750</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35">
      <c r="A101" t="s">
        <v>1480</v>
      </c>
      <c r="B101" t="s">
        <v>1481</v>
      </c>
      <c r="C101" t="s">
        <v>1749</v>
      </c>
      <c r="D101" t="s">
        <v>1750</v>
      </c>
    </row>
    <row r="102" spans="1:64" hidden="1" x14ac:dyDescent="0.35">
      <c r="A102" t="s">
        <v>1194</v>
      </c>
      <c r="B102" t="s">
        <v>1482</v>
      </c>
      <c r="C102" t="s">
        <v>1749</v>
      </c>
      <c r="D102" t="s">
        <v>1750</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35">
      <c r="A103" t="s">
        <v>1483</v>
      </c>
      <c r="B103" t="s">
        <v>1484</v>
      </c>
      <c r="C103" t="s">
        <v>1749</v>
      </c>
      <c r="D103" t="s">
        <v>1750</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35">
      <c r="A104" t="s">
        <v>1259</v>
      </c>
      <c r="B104" t="s">
        <v>1485</v>
      </c>
      <c r="C104" t="s">
        <v>1749</v>
      </c>
      <c r="D104" t="s">
        <v>1750</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35">
      <c r="A105" t="s">
        <v>1181</v>
      </c>
      <c r="B105" t="s">
        <v>1486</v>
      </c>
      <c r="C105" t="s">
        <v>1749</v>
      </c>
      <c r="D105" t="s">
        <v>1750</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35">
      <c r="A106" t="s">
        <v>1237</v>
      </c>
      <c r="B106" t="s">
        <v>1487</v>
      </c>
      <c r="C106" t="s">
        <v>1749</v>
      </c>
      <c r="D106" t="s">
        <v>1750</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35">
      <c r="A107" t="s">
        <v>1488</v>
      </c>
      <c r="B107" t="s">
        <v>1489</v>
      </c>
      <c r="C107" t="s">
        <v>1749</v>
      </c>
      <c r="D107" t="s">
        <v>1750</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35">
      <c r="A108" t="s">
        <v>1490</v>
      </c>
      <c r="B108" t="s">
        <v>1491</v>
      </c>
      <c r="C108" t="s">
        <v>1749</v>
      </c>
      <c r="D108" t="s">
        <v>1750</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35">
      <c r="A109" t="s">
        <v>1492</v>
      </c>
      <c r="B109" t="s">
        <v>1493</v>
      </c>
      <c r="C109" t="s">
        <v>1749</v>
      </c>
      <c r="D109" t="s">
        <v>1750</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35">
      <c r="A110" t="s">
        <v>1494</v>
      </c>
      <c r="B110" t="s">
        <v>1495</v>
      </c>
      <c r="C110" t="s">
        <v>1749</v>
      </c>
      <c r="D110" t="s">
        <v>1750</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35">
      <c r="A111" t="s">
        <v>1161</v>
      </c>
      <c r="B111" t="s">
        <v>1496</v>
      </c>
      <c r="C111" t="s">
        <v>1749</v>
      </c>
      <c r="D111" t="s">
        <v>1750</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35">
      <c r="A112" t="s">
        <v>1497</v>
      </c>
      <c r="B112" t="s">
        <v>1498</v>
      </c>
      <c r="C112" t="s">
        <v>1749</v>
      </c>
      <c r="D112" t="s">
        <v>1750</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35">
      <c r="A113" t="s">
        <v>1499</v>
      </c>
      <c r="B113" t="s">
        <v>1500</v>
      </c>
      <c r="C113" t="s">
        <v>1749</v>
      </c>
      <c r="D113" t="s">
        <v>1750</v>
      </c>
    </row>
    <row r="114" spans="1:64" hidden="1" x14ac:dyDescent="0.35">
      <c r="A114" t="s">
        <v>1142</v>
      </c>
      <c r="B114" t="s">
        <v>1501</v>
      </c>
      <c r="C114" t="s">
        <v>1749</v>
      </c>
      <c r="D114" t="s">
        <v>1750</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35">
      <c r="A115" t="s">
        <v>1502</v>
      </c>
      <c r="B115" t="s">
        <v>1503</v>
      </c>
      <c r="C115" t="s">
        <v>1749</v>
      </c>
      <c r="D115" t="s">
        <v>1750</v>
      </c>
    </row>
    <row r="116" spans="1:64" hidden="1" x14ac:dyDescent="0.35">
      <c r="A116" t="s">
        <v>1250</v>
      </c>
      <c r="B116" t="s">
        <v>1504</v>
      </c>
      <c r="C116" t="s">
        <v>1749</v>
      </c>
      <c r="D116" t="s">
        <v>1750</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35">
      <c r="A117" t="s">
        <v>1505</v>
      </c>
      <c r="B117" t="s">
        <v>1506</v>
      </c>
      <c r="C117" t="s">
        <v>1749</v>
      </c>
      <c r="D117" t="s">
        <v>1750</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35">
      <c r="A118" t="s">
        <v>1118</v>
      </c>
      <c r="B118" t="s">
        <v>1507</v>
      </c>
      <c r="C118" t="s">
        <v>1749</v>
      </c>
      <c r="D118" t="s">
        <v>1750</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35">
      <c r="A119" t="s">
        <v>1249</v>
      </c>
      <c r="B119" t="s">
        <v>1508</v>
      </c>
      <c r="C119" t="s">
        <v>1749</v>
      </c>
      <c r="D119" t="s">
        <v>1750</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35">
      <c r="A120" t="s">
        <v>1119</v>
      </c>
      <c r="B120" t="s">
        <v>1509</v>
      </c>
      <c r="C120" t="s">
        <v>1749</v>
      </c>
      <c r="D120" t="s">
        <v>1750</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35">
      <c r="A121" t="s">
        <v>1261</v>
      </c>
      <c r="B121" t="s">
        <v>1510</v>
      </c>
      <c r="C121" t="s">
        <v>1749</v>
      </c>
      <c r="D121" t="s">
        <v>1750</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35">
      <c r="A122" t="s">
        <v>1182</v>
      </c>
      <c r="B122" t="s">
        <v>1511</v>
      </c>
      <c r="C122" t="s">
        <v>1749</v>
      </c>
      <c r="D122" t="s">
        <v>1750</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35">
      <c r="A123" t="s">
        <v>1120</v>
      </c>
      <c r="B123" t="s">
        <v>1512</v>
      </c>
      <c r="C123" t="s">
        <v>1749</v>
      </c>
      <c r="D123" t="s">
        <v>1750</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35">
      <c r="A124" t="s">
        <v>1155</v>
      </c>
      <c r="B124" t="s">
        <v>1513</v>
      </c>
      <c r="C124" t="s">
        <v>1749</v>
      </c>
      <c r="D124" t="s">
        <v>1750</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35">
      <c r="A125" t="s">
        <v>1133</v>
      </c>
      <c r="B125" t="s">
        <v>1514</v>
      </c>
      <c r="C125" t="s">
        <v>1749</v>
      </c>
      <c r="D125" t="s">
        <v>1750</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35">
      <c r="A126" t="s">
        <v>1069</v>
      </c>
      <c r="B126" t="s">
        <v>1515</v>
      </c>
      <c r="C126" t="s">
        <v>1749</v>
      </c>
      <c r="D126" t="s">
        <v>1750</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35">
      <c r="A127" t="s">
        <v>1516</v>
      </c>
      <c r="B127" t="s">
        <v>1517</v>
      </c>
      <c r="C127" t="s">
        <v>1749</v>
      </c>
      <c r="D127" t="s">
        <v>1750</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35">
      <c r="A128" t="s">
        <v>1160</v>
      </c>
      <c r="B128" t="s">
        <v>1518</v>
      </c>
      <c r="C128" t="s">
        <v>1749</v>
      </c>
      <c r="D128" t="s">
        <v>1750</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35">
      <c r="A129" t="s">
        <v>1224</v>
      </c>
      <c r="B129" t="s">
        <v>1519</v>
      </c>
      <c r="C129" t="s">
        <v>1749</v>
      </c>
      <c r="D129" t="s">
        <v>1750</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35">
      <c r="A130" t="s">
        <v>1520</v>
      </c>
      <c r="B130" t="s">
        <v>1521</v>
      </c>
      <c r="C130" t="s">
        <v>1749</v>
      </c>
      <c r="D130" t="s">
        <v>1750</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35">
      <c r="A131" t="s">
        <v>1522</v>
      </c>
      <c r="B131" t="s">
        <v>1523</v>
      </c>
      <c r="C131" t="s">
        <v>1749</v>
      </c>
      <c r="D131" t="s">
        <v>1750</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35">
      <c r="A132" t="s">
        <v>1121</v>
      </c>
      <c r="B132" t="s">
        <v>1524</v>
      </c>
      <c r="C132" t="s">
        <v>1749</v>
      </c>
      <c r="D132" t="s">
        <v>1750</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35">
      <c r="A133" t="s">
        <v>1525</v>
      </c>
      <c r="B133" t="s">
        <v>1526</v>
      </c>
      <c r="C133" t="s">
        <v>1749</v>
      </c>
      <c r="D133" t="s">
        <v>1750</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35">
      <c r="A134" t="s">
        <v>1527</v>
      </c>
      <c r="B134" t="s">
        <v>1528</v>
      </c>
      <c r="C134" t="s">
        <v>1749</v>
      </c>
      <c r="D134" t="s">
        <v>1750</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35">
      <c r="A135" t="s">
        <v>1122</v>
      </c>
      <c r="B135" t="s">
        <v>1529</v>
      </c>
      <c r="C135" t="s">
        <v>1749</v>
      </c>
      <c r="D135" t="s">
        <v>1750</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35">
      <c r="A136" t="s">
        <v>1095</v>
      </c>
      <c r="B136" t="s">
        <v>1530</v>
      </c>
      <c r="C136" t="s">
        <v>1749</v>
      </c>
      <c r="D136" t="s">
        <v>1750</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35">
      <c r="A137" t="s">
        <v>1107</v>
      </c>
      <c r="B137" t="s">
        <v>1531</v>
      </c>
      <c r="C137" t="s">
        <v>1749</v>
      </c>
      <c r="D137" t="s">
        <v>1750</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35">
      <c r="A138" t="s">
        <v>1532</v>
      </c>
      <c r="B138" t="s">
        <v>1533</v>
      </c>
      <c r="C138" t="s">
        <v>1749</v>
      </c>
      <c r="D138" t="s">
        <v>1750</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35">
      <c r="A139" t="s">
        <v>1534</v>
      </c>
      <c r="B139" t="s">
        <v>1535</v>
      </c>
      <c r="C139" t="s">
        <v>1749</v>
      </c>
      <c r="D139" t="s">
        <v>1750</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35">
      <c r="A140" t="s">
        <v>1536</v>
      </c>
      <c r="B140" t="s">
        <v>1537</v>
      </c>
      <c r="C140" t="s">
        <v>1749</v>
      </c>
      <c r="D140" t="s">
        <v>1750</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35">
      <c r="A141" t="s">
        <v>1538</v>
      </c>
      <c r="B141" t="s">
        <v>1539</v>
      </c>
      <c r="C141" t="s">
        <v>1749</v>
      </c>
      <c r="D141" t="s">
        <v>1750</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35">
      <c r="A142" t="s">
        <v>1540</v>
      </c>
      <c r="B142" t="s">
        <v>1541</v>
      </c>
      <c r="C142" t="s">
        <v>1749</v>
      </c>
      <c r="D142" t="s">
        <v>1750</v>
      </c>
    </row>
    <row r="143" spans="1:64" hidden="1" x14ac:dyDescent="0.35">
      <c r="A143" t="s">
        <v>1147</v>
      </c>
      <c r="B143" t="s">
        <v>1542</v>
      </c>
      <c r="C143" t="s">
        <v>1749</v>
      </c>
      <c r="D143" t="s">
        <v>1750</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35">
      <c r="A144" t="s">
        <v>1543</v>
      </c>
      <c r="B144" t="s">
        <v>1544</v>
      </c>
      <c r="C144" t="s">
        <v>1749</v>
      </c>
      <c r="D144" t="s">
        <v>1750</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35">
      <c r="A145" t="s">
        <v>1545</v>
      </c>
      <c r="B145" t="s">
        <v>1546</v>
      </c>
      <c r="C145" t="s">
        <v>1749</v>
      </c>
      <c r="D145" t="s">
        <v>1750</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35">
      <c r="A146" t="s">
        <v>1086</v>
      </c>
      <c r="B146" t="s">
        <v>1547</v>
      </c>
      <c r="C146" t="s">
        <v>1749</v>
      </c>
      <c r="D146" t="s">
        <v>1750</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35">
      <c r="A147" t="s">
        <v>1548</v>
      </c>
      <c r="B147" t="s">
        <v>1549</v>
      </c>
      <c r="C147" t="s">
        <v>1749</v>
      </c>
      <c r="D147" t="s">
        <v>1750</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35">
      <c r="A148" t="s">
        <v>1252</v>
      </c>
      <c r="B148" t="s">
        <v>1550</v>
      </c>
      <c r="C148" t="s">
        <v>1749</v>
      </c>
      <c r="D148" t="s">
        <v>1750</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35">
      <c r="A149" t="s">
        <v>1274</v>
      </c>
      <c r="B149" t="s">
        <v>1551</v>
      </c>
      <c r="C149" t="s">
        <v>1749</v>
      </c>
      <c r="D149" t="s">
        <v>1750</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35">
      <c r="A150" t="s">
        <v>1251</v>
      </c>
      <c r="B150" t="s">
        <v>1552</v>
      </c>
      <c r="C150" t="s">
        <v>1749</v>
      </c>
      <c r="D150" t="s">
        <v>1750</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35">
      <c r="A151" t="s">
        <v>1553</v>
      </c>
      <c r="B151" t="s">
        <v>1554</v>
      </c>
      <c r="C151" t="s">
        <v>1749</v>
      </c>
      <c r="D151" t="s">
        <v>1750</v>
      </c>
    </row>
    <row r="152" spans="1:64" hidden="1" x14ac:dyDescent="0.35">
      <c r="A152" t="s">
        <v>1555</v>
      </c>
      <c r="B152" t="s">
        <v>1556</v>
      </c>
      <c r="C152" t="s">
        <v>1749</v>
      </c>
      <c r="D152" t="s">
        <v>1750</v>
      </c>
    </row>
    <row r="153" spans="1:64" hidden="1" x14ac:dyDescent="0.35">
      <c r="A153" t="s">
        <v>1108</v>
      </c>
      <c r="B153" t="s">
        <v>1557</v>
      </c>
      <c r="C153" t="s">
        <v>1749</v>
      </c>
      <c r="D153" t="s">
        <v>1750</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35">
      <c r="A154" t="s">
        <v>1558</v>
      </c>
      <c r="B154" t="s">
        <v>1559</v>
      </c>
      <c r="C154" t="s">
        <v>1749</v>
      </c>
      <c r="D154" t="s">
        <v>1750</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35">
      <c r="A155" t="s">
        <v>1560</v>
      </c>
      <c r="B155" t="s">
        <v>1561</v>
      </c>
      <c r="C155" t="s">
        <v>1749</v>
      </c>
      <c r="D155" t="s">
        <v>1750</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35">
      <c r="A156" t="s">
        <v>1070</v>
      </c>
      <c r="B156" t="s">
        <v>1562</v>
      </c>
      <c r="C156" t="s">
        <v>1749</v>
      </c>
      <c r="D156" t="s">
        <v>1750</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35">
      <c r="A157" t="s">
        <v>1144</v>
      </c>
      <c r="B157" t="s">
        <v>1563</v>
      </c>
      <c r="C157" t="s">
        <v>1749</v>
      </c>
      <c r="D157" t="s">
        <v>1750</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35">
      <c r="A158" t="s">
        <v>1564</v>
      </c>
      <c r="B158" t="s">
        <v>1565</v>
      </c>
      <c r="C158" t="s">
        <v>1749</v>
      </c>
      <c r="D158" t="s">
        <v>1750</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35">
      <c r="A159" t="s">
        <v>1195</v>
      </c>
      <c r="B159" t="s">
        <v>1566</v>
      </c>
      <c r="C159" t="s">
        <v>1749</v>
      </c>
      <c r="D159" t="s">
        <v>1750</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35">
      <c r="A160" t="s">
        <v>1567</v>
      </c>
      <c r="B160" t="s">
        <v>1568</v>
      </c>
      <c r="C160" t="s">
        <v>1749</v>
      </c>
      <c r="D160" t="s">
        <v>1750</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35">
      <c r="A161" t="s">
        <v>1569</v>
      </c>
      <c r="B161" t="s">
        <v>1570</v>
      </c>
      <c r="C161" t="s">
        <v>1749</v>
      </c>
      <c r="D161" t="s">
        <v>1750</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35">
      <c r="A162" t="s">
        <v>1264</v>
      </c>
      <c r="B162" t="s">
        <v>1571</v>
      </c>
      <c r="C162" t="s">
        <v>1749</v>
      </c>
      <c r="D162" t="s">
        <v>1750</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35">
      <c r="A163" t="s">
        <v>1096</v>
      </c>
      <c r="B163" t="s">
        <v>1572</v>
      </c>
      <c r="C163" t="s">
        <v>1749</v>
      </c>
      <c r="D163" t="s">
        <v>1750</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35">
      <c r="A164" t="s">
        <v>1262</v>
      </c>
      <c r="B164" t="s">
        <v>1573</v>
      </c>
      <c r="C164" t="s">
        <v>1749</v>
      </c>
      <c r="D164" t="s">
        <v>1750</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35">
      <c r="A165" t="s">
        <v>1164</v>
      </c>
      <c r="B165" t="s">
        <v>1574</v>
      </c>
      <c r="C165" t="s">
        <v>1749</v>
      </c>
      <c r="D165" t="s">
        <v>1750</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35">
      <c r="A166" t="s">
        <v>1575</v>
      </c>
      <c r="B166" t="s">
        <v>1576</v>
      </c>
      <c r="C166" t="s">
        <v>1749</v>
      </c>
      <c r="D166" t="s">
        <v>1750</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35">
      <c r="A167" t="s">
        <v>1263</v>
      </c>
      <c r="B167" t="s">
        <v>1577</v>
      </c>
      <c r="C167" t="s">
        <v>1749</v>
      </c>
      <c r="D167" t="s">
        <v>1750</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35">
      <c r="A168" t="s">
        <v>1156</v>
      </c>
      <c r="B168" t="s">
        <v>1578</v>
      </c>
      <c r="C168" t="s">
        <v>1749</v>
      </c>
      <c r="D168" t="s">
        <v>1750</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35">
      <c r="A169" t="s">
        <v>1579</v>
      </c>
      <c r="B169" t="s">
        <v>1580</v>
      </c>
      <c r="C169" t="s">
        <v>1749</v>
      </c>
      <c r="D169" t="s">
        <v>1750</v>
      </c>
    </row>
    <row r="170" spans="1:64" hidden="1" x14ac:dyDescent="0.35">
      <c r="A170" t="s">
        <v>596</v>
      </c>
      <c r="B170" t="s">
        <v>1581</v>
      </c>
      <c r="C170" t="s">
        <v>1749</v>
      </c>
      <c r="D170" t="s">
        <v>1750</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35">
      <c r="A171" t="s">
        <v>1097</v>
      </c>
      <c r="B171" t="s">
        <v>1582</v>
      </c>
      <c r="C171" t="s">
        <v>1749</v>
      </c>
      <c r="D171" t="s">
        <v>1750</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35">
      <c r="A172" t="s">
        <v>1071</v>
      </c>
      <c r="B172" t="s">
        <v>1583</v>
      </c>
      <c r="C172" t="s">
        <v>1749</v>
      </c>
      <c r="D172" t="s">
        <v>1750</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35">
      <c r="A173" t="s">
        <v>879</v>
      </c>
      <c r="B173" t="s">
        <v>1584</v>
      </c>
      <c r="C173" t="s">
        <v>1749</v>
      </c>
      <c r="D173" t="s">
        <v>1750</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35">
      <c r="A174" t="s">
        <v>1163</v>
      </c>
      <c r="B174" t="s">
        <v>1585</v>
      </c>
      <c r="C174" t="s">
        <v>1749</v>
      </c>
      <c r="D174" t="s">
        <v>1750</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35">
      <c r="A175" t="s">
        <v>1586</v>
      </c>
      <c r="B175" t="s">
        <v>1587</v>
      </c>
      <c r="C175" t="s">
        <v>1749</v>
      </c>
      <c r="D175" t="s">
        <v>1750</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35">
      <c r="A176" t="s">
        <v>598</v>
      </c>
      <c r="B176" t="s">
        <v>1588</v>
      </c>
      <c r="C176" t="s">
        <v>1749</v>
      </c>
      <c r="D176" t="s">
        <v>1750</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35">
      <c r="A177" t="s">
        <v>1218</v>
      </c>
      <c r="B177" t="s">
        <v>1589</v>
      </c>
      <c r="C177" t="s">
        <v>1749</v>
      </c>
      <c r="D177" t="s">
        <v>1750</v>
      </c>
    </row>
    <row r="178" spans="1:64" hidden="1" x14ac:dyDescent="0.35">
      <c r="A178" t="s">
        <v>1098</v>
      </c>
      <c r="B178" t="s">
        <v>1590</v>
      </c>
      <c r="C178" t="s">
        <v>1749</v>
      </c>
      <c r="D178" t="s">
        <v>1750</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35">
      <c r="A179" t="s">
        <v>1099</v>
      </c>
      <c r="B179" t="s">
        <v>1591</v>
      </c>
      <c r="C179" t="s">
        <v>1749</v>
      </c>
      <c r="D179" t="s">
        <v>1750</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35">
      <c r="A180" t="s">
        <v>1196</v>
      </c>
      <c r="B180" t="s">
        <v>1592</v>
      </c>
      <c r="C180" t="s">
        <v>1749</v>
      </c>
      <c r="D180" t="s">
        <v>1750</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35">
      <c r="A181" t="s">
        <v>1275</v>
      </c>
      <c r="B181" t="s">
        <v>1593</v>
      </c>
      <c r="C181" t="s">
        <v>1749</v>
      </c>
      <c r="D181" t="s">
        <v>1750</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35">
      <c r="A182" t="s">
        <v>1253</v>
      </c>
      <c r="B182" t="s">
        <v>1594</v>
      </c>
      <c r="C182" t="s">
        <v>1749</v>
      </c>
      <c r="D182" t="s">
        <v>1750</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35">
      <c r="A183" t="s">
        <v>1145</v>
      </c>
      <c r="B183" t="s">
        <v>1595</v>
      </c>
      <c r="C183" t="s">
        <v>1749</v>
      </c>
      <c r="D183" t="s">
        <v>1750</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35">
      <c r="A184" t="s">
        <v>1596</v>
      </c>
      <c r="B184" t="s">
        <v>1597</v>
      </c>
      <c r="C184" t="s">
        <v>1749</v>
      </c>
      <c r="D184" t="s">
        <v>1750</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35">
      <c r="A185" t="s">
        <v>1214</v>
      </c>
      <c r="B185" t="s">
        <v>1598</v>
      </c>
      <c r="C185" t="s">
        <v>1749</v>
      </c>
      <c r="D185" t="s">
        <v>1750</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35">
      <c r="A186" t="s">
        <v>1599</v>
      </c>
      <c r="B186" t="s">
        <v>1600</v>
      </c>
      <c r="C186" t="s">
        <v>1749</v>
      </c>
      <c r="D186" t="s">
        <v>1750</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35">
      <c r="A187" t="s">
        <v>1123</v>
      </c>
      <c r="B187" t="s">
        <v>1601</v>
      </c>
      <c r="C187" t="s">
        <v>1749</v>
      </c>
      <c r="D187" t="s">
        <v>1750</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35">
      <c r="A188" t="s">
        <v>1602</v>
      </c>
      <c r="B188" t="s">
        <v>1603</v>
      </c>
      <c r="C188" t="s">
        <v>1749</v>
      </c>
      <c r="D188" t="s">
        <v>1750</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35">
      <c r="A189" t="s">
        <v>1146</v>
      </c>
      <c r="B189" t="s">
        <v>1604</v>
      </c>
      <c r="C189" t="s">
        <v>1749</v>
      </c>
      <c r="D189" t="s">
        <v>1750</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35">
      <c r="A190" t="s">
        <v>1197</v>
      </c>
      <c r="B190" t="s">
        <v>1605</v>
      </c>
      <c r="C190" t="s">
        <v>1749</v>
      </c>
      <c r="D190" t="s">
        <v>1750</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35">
      <c r="A191" t="s">
        <v>1208</v>
      </c>
      <c r="B191" t="s">
        <v>1606</v>
      </c>
      <c r="C191" t="s">
        <v>1749</v>
      </c>
      <c r="D191" t="s">
        <v>1750</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35">
      <c r="A192" t="s">
        <v>1165</v>
      </c>
      <c r="B192" t="s">
        <v>1607</v>
      </c>
      <c r="C192" t="s">
        <v>1749</v>
      </c>
      <c r="D192" t="s">
        <v>1750</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35">
      <c r="A193" t="s">
        <v>1608</v>
      </c>
      <c r="B193" t="s">
        <v>1609</v>
      </c>
      <c r="C193" t="s">
        <v>1749</v>
      </c>
      <c r="D193" t="s">
        <v>1750</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35">
      <c r="A194" t="s">
        <v>1219</v>
      </c>
      <c r="B194" t="s">
        <v>1610</v>
      </c>
      <c r="C194" t="s">
        <v>1749</v>
      </c>
      <c r="D194" t="s">
        <v>1750</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35">
      <c r="A195" t="s">
        <v>1238</v>
      </c>
      <c r="B195" t="s">
        <v>1611</v>
      </c>
      <c r="C195" t="s">
        <v>1749</v>
      </c>
      <c r="D195" t="s">
        <v>1750</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35">
      <c r="A196" t="s">
        <v>1612</v>
      </c>
      <c r="B196" t="s">
        <v>1613</v>
      </c>
      <c r="C196" t="s">
        <v>1749</v>
      </c>
      <c r="D196" t="s">
        <v>1750</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35">
      <c r="A197" t="s">
        <v>1184</v>
      </c>
      <c r="B197" t="s">
        <v>1614</v>
      </c>
      <c r="C197" t="s">
        <v>1749</v>
      </c>
      <c r="D197" t="s">
        <v>1750</v>
      </c>
    </row>
    <row r="198" spans="1:64" hidden="1" x14ac:dyDescent="0.35">
      <c r="A198" t="s">
        <v>1615</v>
      </c>
      <c r="B198" t="s">
        <v>1616</v>
      </c>
      <c r="C198" t="s">
        <v>1749</v>
      </c>
      <c r="D198" t="s">
        <v>1750</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35">
      <c r="A199" t="s">
        <v>1265</v>
      </c>
      <c r="B199" t="s">
        <v>1617</v>
      </c>
      <c r="C199" t="s">
        <v>1749</v>
      </c>
      <c r="D199" t="s">
        <v>1750</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35">
      <c r="A200" t="s">
        <v>1207</v>
      </c>
      <c r="B200" t="s">
        <v>1618</v>
      </c>
      <c r="C200" t="s">
        <v>1749</v>
      </c>
      <c r="D200" t="s">
        <v>1750</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35">
      <c r="A201" t="s">
        <v>1619</v>
      </c>
      <c r="B201" t="s">
        <v>1620</v>
      </c>
      <c r="C201" t="s">
        <v>1749</v>
      </c>
      <c r="D201" t="s">
        <v>1750</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35">
      <c r="A202" t="s">
        <v>1621</v>
      </c>
      <c r="B202" t="s">
        <v>1622</v>
      </c>
      <c r="C202" t="s">
        <v>1749</v>
      </c>
      <c r="D202" t="s">
        <v>1750</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35">
      <c r="A203" t="s">
        <v>1623</v>
      </c>
      <c r="B203" t="s">
        <v>1624</v>
      </c>
      <c r="C203" t="s">
        <v>1749</v>
      </c>
      <c r="D203" t="s">
        <v>1750</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35">
      <c r="A204" t="s">
        <v>1227</v>
      </c>
      <c r="B204" t="s">
        <v>1625</v>
      </c>
      <c r="C204" t="s">
        <v>1749</v>
      </c>
      <c r="D204" t="s">
        <v>1750</v>
      </c>
    </row>
    <row r="205" spans="1:64" hidden="1" x14ac:dyDescent="0.35">
      <c r="A205" t="s">
        <v>1124</v>
      </c>
      <c r="B205" t="s">
        <v>1626</v>
      </c>
      <c r="C205" t="s">
        <v>1749</v>
      </c>
      <c r="D205" t="s">
        <v>1750</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35">
      <c r="A206" t="s">
        <v>1240</v>
      </c>
      <c r="B206" t="s">
        <v>1627</v>
      </c>
      <c r="C206" t="s">
        <v>1749</v>
      </c>
      <c r="D206" t="s">
        <v>1750</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35">
      <c r="A207" t="s">
        <v>1241</v>
      </c>
      <c r="B207" t="s">
        <v>1628</v>
      </c>
      <c r="C207" t="s">
        <v>1749</v>
      </c>
      <c r="D207" t="s">
        <v>1750</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35">
      <c r="A208" t="s">
        <v>600</v>
      </c>
      <c r="B208" t="s">
        <v>1629</v>
      </c>
      <c r="C208" t="s">
        <v>1749</v>
      </c>
      <c r="D208" t="s">
        <v>1750</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35">
      <c r="A209" t="s">
        <v>1630</v>
      </c>
      <c r="B209" t="s">
        <v>1631</v>
      </c>
      <c r="C209" t="s">
        <v>1749</v>
      </c>
      <c r="D209" t="s">
        <v>1750</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35">
      <c r="A210" t="s">
        <v>1125</v>
      </c>
      <c r="B210" t="s">
        <v>1632</v>
      </c>
      <c r="C210" t="s">
        <v>1749</v>
      </c>
      <c r="D210" t="s">
        <v>1750</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35">
      <c r="A211" t="s">
        <v>1109</v>
      </c>
      <c r="B211" t="s">
        <v>1633</v>
      </c>
      <c r="C211" t="s">
        <v>1749</v>
      </c>
      <c r="D211" t="s">
        <v>1750</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35">
      <c r="A212" t="s">
        <v>1100</v>
      </c>
      <c r="B212" t="s">
        <v>1634</v>
      </c>
      <c r="C212" t="s">
        <v>1749</v>
      </c>
      <c r="D212" t="s">
        <v>1750</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35">
      <c r="A213" t="s">
        <v>1166</v>
      </c>
      <c r="B213" t="s">
        <v>1635</v>
      </c>
      <c r="C213" t="s">
        <v>1749</v>
      </c>
      <c r="D213" t="s">
        <v>1750</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35">
      <c r="A214" t="s">
        <v>1220</v>
      </c>
      <c r="B214" t="s">
        <v>1636</v>
      </c>
      <c r="C214" t="s">
        <v>1749</v>
      </c>
      <c r="D214" t="s">
        <v>1750</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35">
      <c r="A215" t="s">
        <v>1101</v>
      </c>
      <c r="B215" t="s">
        <v>1637</v>
      </c>
      <c r="C215" t="s">
        <v>1749</v>
      </c>
      <c r="D215" t="s">
        <v>1750</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35">
      <c r="A216" t="s">
        <v>1192</v>
      </c>
      <c r="B216" t="s">
        <v>1638</v>
      </c>
      <c r="C216" t="s">
        <v>1749</v>
      </c>
      <c r="D216" t="s">
        <v>1750</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35">
      <c r="A217" t="s">
        <v>1639</v>
      </c>
      <c r="B217" t="s">
        <v>1640</v>
      </c>
      <c r="C217" t="s">
        <v>1749</v>
      </c>
      <c r="D217" t="s">
        <v>1750</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35">
      <c r="A218" t="s">
        <v>1075</v>
      </c>
      <c r="B218" t="s">
        <v>1641</v>
      </c>
      <c r="C218" t="s">
        <v>1749</v>
      </c>
      <c r="D218" t="s">
        <v>1750</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35">
      <c r="A219" t="s">
        <v>1266</v>
      </c>
      <c r="B219" t="s">
        <v>1642</v>
      </c>
      <c r="C219" t="s">
        <v>1749</v>
      </c>
      <c r="D219" t="s">
        <v>1750</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35">
      <c r="A220" t="s">
        <v>1643</v>
      </c>
      <c r="B220" t="s">
        <v>1644</v>
      </c>
      <c r="C220" t="s">
        <v>1749</v>
      </c>
      <c r="D220" t="s">
        <v>1750</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35">
      <c r="A221" t="s">
        <v>1076</v>
      </c>
      <c r="B221" t="s">
        <v>1645</v>
      </c>
      <c r="C221" t="s">
        <v>1749</v>
      </c>
      <c r="D221" t="s">
        <v>1750</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35">
      <c r="A222" t="s">
        <v>1646</v>
      </c>
      <c r="B222" t="s">
        <v>1647</v>
      </c>
      <c r="C222" t="s">
        <v>1749</v>
      </c>
      <c r="D222" t="s">
        <v>1750</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35">
      <c r="A223" t="s">
        <v>1648</v>
      </c>
      <c r="B223" t="s">
        <v>1649</v>
      </c>
      <c r="C223" t="s">
        <v>1749</v>
      </c>
      <c r="D223" t="s">
        <v>1750</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35">
      <c r="A224" t="s">
        <v>1084</v>
      </c>
      <c r="B224" t="s">
        <v>1650</v>
      </c>
      <c r="C224" t="s">
        <v>1749</v>
      </c>
      <c r="D224" t="s">
        <v>1750</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35">
      <c r="A225" t="s">
        <v>1209</v>
      </c>
      <c r="B225" t="s">
        <v>1651</v>
      </c>
      <c r="C225" t="s">
        <v>1749</v>
      </c>
      <c r="D225" t="s">
        <v>1750</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35">
      <c r="A226" t="s">
        <v>1652</v>
      </c>
      <c r="B226" t="s">
        <v>1653</v>
      </c>
      <c r="C226" t="s">
        <v>1749</v>
      </c>
      <c r="D226" t="s">
        <v>1750</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35">
      <c r="A227" t="s">
        <v>1267</v>
      </c>
      <c r="B227" t="s">
        <v>1654</v>
      </c>
      <c r="C227" t="s">
        <v>1749</v>
      </c>
      <c r="D227" t="s">
        <v>1750</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35">
      <c r="A228" t="s">
        <v>1254</v>
      </c>
      <c r="B228" t="s">
        <v>1655</v>
      </c>
      <c r="C228" t="s">
        <v>1749</v>
      </c>
      <c r="D228" t="s">
        <v>1750</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35">
      <c r="A229" t="s">
        <v>603</v>
      </c>
      <c r="B229" t="s">
        <v>1656</v>
      </c>
      <c r="C229" t="s">
        <v>1749</v>
      </c>
      <c r="D229" t="s">
        <v>1750</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35">
      <c r="A230" t="s">
        <v>1657</v>
      </c>
      <c r="B230" t="s">
        <v>1658</v>
      </c>
      <c r="C230" t="s">
        <v>1749</v>
      </c>
      <c r="D230" t="s">
        <v>1750</v>
      </c>
    </row>
    <row r="231" spans="1:64" hidden="1" x14ac:dyDescent="0.35">
      <c r="A231" t="s">
        <v>1074</v>
      </c>
      <c r="B231" t="s">
        <v>1659</v>
      </c>
      <c r="C231" t="s">
        <v>1749</v>
      </c>
      <c r="D231" t="s">
        <v>1750</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35">
      <c r="A232" t="s">
        <v>1127</v>
      </c>
      <c r="B232" t="s">
        <v>1660</v>
      </c>
      <c r="C232" t="s">
        <v>1749</v>
      </c>
      <c r="D232" t="s">
        <v>1750</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35">
      <c r="A233" t="s">
        <v>1661</v>
      </c>
      <c r="B233" t="s">
        <v>1662</v>
      </c>
      <c r="C233" t="s">
        <v>1749</v>
      </c>
      <c r="D233" t="s">
        <v>1750</v>
      </c>
    </row>
    <row r="234" spans="1:64" hidden="1" x14ac:dyDescent="0.35">
      <c r="A234" t="s">
        <v>1080</v>
      </c>
      <c r="B234" t="s">
        <v>1663</v>
      </c>
      <c r="C234" t="s">
        <v>1749</v>
      </c>
      <c r="D234" t="s">
        <v>1750</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35">
      <c r="A235" t="s">
        <v>1664</v>
      </c>
      <c r="B235" t="s">
        <v>1665</v>
      </c>
      <c r="C235" t="s">
        <v>1749</v>
      </c>
      <c r="D235" t="s">
        <v>1750</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35">
      <c r="A236" t="s">
        <v>1666</v>
      </c>
      <c r="B236" t="s">
        <v>1667</v>
      </c>
      <c r="C236" t="s">
        <v>1749</v>
      </c>
      <c r="D236" t="s">
        <v>1750</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35">
      <c r="A237" t="s">
        <v>1102</v>
      </c>
      <c r="B237" t="s">
        <v>1668</v>
      </c>
      <c r="C237" t="s">
        <v>1749</v>
      </c>
      <c r="D237" t="s">
        <v>1750</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35">
      <c r="A238" t="s">
        <v>1167</v>
      </c>
      <c r="B238" t="s">
        <v>1669</v>
      </c>
      <c r="C238" t="s">
        <v>1749</v>
      </c>
      <c r="D238" t="s">
        <v>1750</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35">
      <c r="A239" t="s">
        <v>1135</v>
      </c>
      <c r="B239" t="s">
        <v>1670</v>
      </c>
      <c r="C239" t="s">
        <v>1749</v>
      </c>
      <c r="D239" t="s">
        <v>1750</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35">
      <c r="A240" t="s">
        <v>1136</v>
      </c>
      <c r="B240" t="s">
        <v>1671</v>
      </c>
      <c r="C240" t="s">
        <v>1749</v>
      </c>
      <c r="D240" t="s">
        <v>1750</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35">
      <c r="A241" t="s">
        <v>1672</v>
      </c>
      <c r="B241" t="s">
        <v>1673</v>
      </c>
      <c r="C241" t="s">
        <v>1749</v>
      </c>
      <c r="D241" t="s">
        <v>1750</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35">
      <c r="A242" t="s">
        <v>1168</v>
      </c>
      <c r="B242" t="s">
        <v>1674</v>
      </c>
      <c r="C242" t="s">
        <v>1749</v>
      </c>
      <c r="D242" t="s">
        <v>1750</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35">
      <c r="A243" t="s">
        <v>1675</v>
      </c>
      <c r="B243" t="s">
        <v>1676</v>
      </c>
      <c r="C243" t="s">
        <v>1749</v>
      </c>
      <c r="D243" t="s">
        <v>1750</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35">
      <c r="A244" t="s">
        <v>1229</v>
      </c>
      <c r="B244" t="s">
        <v>1677</v>
      </c>
      <c r="C244" t="s">
        <v>1749</v>
      </c>
      <c r="D244" t="s">
        <v>1750</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35">
      <c r="A245" t="s">
        <v>1678</v>
      </c>
      <c r="B245" t="s">
        <v>1679</v>
      </c>
      <c r="C245" t="s">
        <v>1749</v>
      </c>
      <c r="D245" t="s">
        <v>1750</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35">
      <c r="A246" t="s">
        <v>1680</v>
      </c>
      <c r="B246" t="s">
        <v>1681</v>
      </c>
      <c r="C246" t="s">
        <v>1749</v>
      </c>
      <c r="D246" t="s">
        <v>1750</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35">
      <c r="A247" t="s">
        <v>1187</v>
      </c>
      <c r="B247" t="s">
        <v>1682</v>
      </c>
      <c r="C247" t="s">
        <v>1749</v>
      </c>
      <c r="D247" t="s">
        <v>1750</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35">
      <c r="A248" t="s">
        <v>1110</v>
      </c>
      <c r="B248" t="s">
        <v>1683</v>
      </c>
      <c r="C248" t="s">
        <v>1749</v>
      </c>
      <c r="D248" t="s">
        <v>1750</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35">
      <c r="A249" t="s">
        <v>1128</v>
      </c>
      <c r="B249" t="s">
        <v>1684</v>
      </c>
      <c r="C249" t="s">
        <v>1749</v>
      </c>
      <c r="D249" t="s">
        <v>1750</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35">
      <c r="A250" t="s">
        <v>1685</v>
      </c>
      <c r="B250" t="s">
        <v>1686</v>
      </c>
      <c r="C250" t="s">
        <v>1749</v>
      </c>
      <c r="D250" t="s">
        <v>1750</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35">
      <c r="A251" t="s">
        <v>1687</v>
      </c>
      <c r="B251" t="s">
        <v>1688</v>
      </c>
      <c r="C251" t="s">
        <v>1749</v>
      </c>
      <c r="D251" t="s">
        <v>1750</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35">
      <c r="A252" t="s">
        <v>604</v>
      </c>
      <c r="B252" t="s">
        <v>1689</v>
      </c>
      <c r="C252" t="s">
        <v>1749</v>
      </c>
      <c r="D252" t="s">
        <v>1750</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35">
      <c r="A253" t="s">
        <v>1243</v>
      </c>
      <c r="B253" t="s">
        <v>1690</v>
      </c>
      <c r="C253" t="s">
        <v>1749</v>
      </c>
      <c r="D253" t="s">
        <v>1750</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35">
      <c r="A254" t="s">
        <v>1691</v>
      </c>
      <c r="B254" t="s">
        <v>1692</v>
      </c>
      <c r="C254" t="s">
        <v>1749</v>
      </c>
      <c r="D254" t="s">
        <v>1750</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35">
      <c r="A255" t="s">
        <v>1210</v>
      </c>
      <c r="B255" t="s">
        <v>1693</v>
      </c>
      <c r="C255" t="s">
        <v>1749</v>
      </c>
      <c r="D255" t="s">
        <v>1750</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35">
      <c r="A256" t="s">
        <v>1694</v>
      </c>
      <c r="B256" t="s">
        <v>1695</v>
      </c>
      <c r="C256" t="s">
        <v>1749</v>
      </c>
      <c r="D256" t="s">
        <v>1750</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35">
      <c r="A257" t="s">
        <v>1137</v>
      </c>
      <c r="B257" t="s">
        <v>1696</v>
      </c>
      <c r="C257" t="s">
        <v>1749</v>
      </c>
      <c r="D257" t="s">
        <v>1750</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35">
      <c r="A258" t="s">
        <v>1697</v>
      </c>
      <c r="B258" t="s">
        <v>1698</v>
      </c>
      <c r="C258" t="s">
        <v>1749</v>
      </c>
      <c r="D258" t="s">
        <v>1750</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35">
      <c r="A259" t="s">
        <v>1699</v>
      </c>
      <c r="B259" t="s">
        <v>1700</v>
      </c>
      <c r="C259" t="s">
        <v>1749</v>
      </c>
      <c r="D259" t="s">
        <v>1750</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35">
      <c r="A260" t="s">
        <v>1701</v>
      </c>
      <c r="B260" t="s">
        <v>1702</v>
      </c>
      <c r="C260" t="s">
        <v>1749</v>
      </c>
      <c r="D260" t="s">
        <v>1750</v>
      </c>
    </row>
    <row r="261" spans="1:65" hidden="1" x14ac:dyDescent="0.35">
      <c r="A261" t="s">
        <v>1703</v>
      </c>
      <c r="B261" t="s">
        <v>1704</v>
      </c>
      <c r="C261" t="s">
        <v>1749</v>
      </c>
      <c r="D261" t="s">
        <v>1750</v>
      </c>
    </row>
    <row r="262" spans="1:65" hidden="1" x14ac:dyDescent="0.35">
      <c r="A262" t="s">
        <v>1705</v>
      </c>
      <c r="B262" t="s">
        <v>1706</v>
      </c>
      <c r="C262" t="s">
        <v>1749</v>
      </c>
      <c r="D262" t="s">
        <v>1750</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35">
      <c r="A263" t="s">
        <v>1221</v>
      </c>
      <c r="B263" t="s">
        <v>1707</v>
      </c>
      <c r="C263" t="s">
        <v>1749</v>
      </c>
      <c r="D263" t="s">
        <v>1750</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35">
      <c r="A264" t="s">
        <v>1017</v>
      </c>
      <c r="B264" t="s">
        <v>1708</v>
      </c>
      <c r="C264" t="s">
        <v>1749</v>
      </c>
      <c r="D264" t="s">
        <v>1750</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35">
      <c r="A265" t="s">
        <v>1228</v>
      </c>
      <c r="B265" t="s">
        <v>1709</v>
      </c>
      <c r="C265" t="s">
        <v>1749</v>
      </c>
      <c r="D265" t="s">
        <v>1750</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35">
      <c r="A266" t="s">
        <v>1710</v>
      </c>
      <c r="B266" t="s">
        <v>1711</v>
      </c>
      <c r="C266" t="s">
        <v>1749</v>
      </c>
      <c r="D266" t="s">
        <v>1750</v>
      </c>
    </row>
    <row r="267" spans="1:65" hidden="1" x14ac:dyDescent="0.35">
      <c r="A267" t="s">
        <v>1712</v>
      </c>
      <c r="B267" t="s">
        <v>1713</v>
      </c>
      <c r="C267" t="s">
        <v>1749</v>
      </c>
      <c r="D267" t="s">
        <v>1750</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35">
      <c r="A268" t="s">
        <v>602</v>
      </c>
      <c r="B268" t="s">
        <v>1714</v>
      </c>
      <c r="C268" t="s">
        <v>1749</v>
      </c>
      <c r="D268" t="s">
        <v>1750</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35">
      <c r="A269" t="s">
        <v>606</v>
      </c>
      <c r="B269" t="s">
        <v>1715</v>
      </c>
      <c r="C269" t="s">
        <v>1749</v>
      </c>
      <c r="D269" t="s">
        <v>1750</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35">
      <c r="A270" t="s">
        <v>607</v>
      </c>
      <c r="B270" t="s">
        <v>1716</v>
      </c>
      <c r="C270" t="s">
        <v>1749</v>
      </c>
      <c r="D270" t="s">
        <v>1750</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35"/>
    <row r="272" spans="1:65" s="1" customFormat="1" x14ac:dyDescent="0.35">
      <c r="BB272" s="1" t="s">
        <v>1717</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x14ac:dyDescent="0.35">
      <c r="BM273" s="51" t="s">
        <v>1751</v>
      </c>
    </row>
    <row r="274" spans="8:65" s="1" customFormat="1" x14ac:dyDescent="0.35">
      <c r="I274" s="1" t="s">
        <v>1719</v>
      </c>
    </row>
    <row r="275" spans="8:65" s="1" customFormat="1" x14ac:dyDescent="0.35">
      <c r="H275">
        <v>2020</v>
      </c>
      <c r="I275" s="156">
        <f>BL77*$BM$272</f>
        <v>4.6152022792022791</v>
      </c>
    </row>
    <row r="276" spans="8:65" s="1" customFormat="1" x14ac:dyDescent="0.35">
      <c r="H276">
        <v>2021</v>
      </c>
      <c r="I276" s="156">
        <f>I275*$BM$272</f>
        <v>4.4375191829070655</v>
      </c>
    </row>
    <row r="277" spans="8:65" s="1" customFormat="1" x14ac:dyDescent="0.35">
      <c r="H277">
        <v>2022</v>
      </c>
      <c r="I277" s="156">
        <f t="shared" ref="I277:I295" si="1">I276*$BM$272</f>
        <v>4.2666768014492762</v>
      </c>
    </row>
    <row r="278" spans="8:65" s="1" customFormat="1" x14ac:dyDescent="0.35">
      <c r="H278">
        <v>2023</v>
      </c>
      <c r="I278" s="156">
        <f t="shared" si="1"/>
        <v>4.1024117705558734</v>
      </c>
    </row>
    <row r="279" spans="8:65" s="1" customFormat="1" x14ac:dyDescent="0.35">
      <c r="H279">
        <v>2024</v>
      </c>
      <c r="I279" s="156">
        <f t="shared" si="1"/>
        <v>3.9444708653532761</v>
      </c>
    </row>
    <row r="280" spans="8:65" s="1" customFormat="1" x14ac:dyDescent="0.35">
      <c r="H280">
        <v>2025</v>
      </c>
      <c r="I280" s="156">
        <f t="shared" si="1"/>
        <v>3.7926106100052972</v>
      </c>
    </row>
    <row r="281" spans="8:65" s="1" customFormat="1" x14ac:dyDescent="0.35">
      <c r="H281">
        <v>2026</v>
      </c>
      <c r="I281" s="156">
        <f t="shared" si="1"/>
        <v>3.6465969023798324</v>
      </c>
    </row>
    <row r="282" spans="8:65" s="1" customFormat="1" x14ac:dyDescent="0.35">
      <c r="H282">
        <v>2027</v>
      </c>
      <c r="I282" s="156">
        <f t="shared" si="1"/>
        <v>3.5062046531657027</v>
      </c>
    </row>
    <row r="283" spans="8:65" s="1" customFormat="1" x14ac:dyDescent="0.35">
      <c r="H283">
        <v>2028</v>
      </c>
      <c r="I283" s="156">
        <f t="shared" si="1"/>
        <v>3.3712174388833307</v>
      </c>
    </row>
    <row r="284" spans="8:65" s="1" customFormat="1" x14ac:dyDescent="0.35">
      <c r="H284">
        <v>2029</v>
      </c>
      <c r="I284" s="156">
        <f t="shared" si="1"/>
        <v>3.241427168254337</v>
      </c>
    </row>
    <row r="285" spans="8:65" s="1" customFormat="1" x14ac:dyDescent="0.35">
      <c r="H285">
        <v>2030</v>
      </c>
      <c r="I285" s="156">
        <f t="shared" si="1"/>
        <v>3.1166337614157511</v>
      </c>
    </row>
    <row r="286" spans="8:65" s="1" customFormat="1" x14ac:dyDescent="0.35">
      <c r="H286">
        <v>2031</v>
      </c>
      <c r="I286" s="156">
        <f t="shared" si="1"/>
        <v>2.9966448414843225</v>
      </c>
    </row>
    <row r="287" spans="8:65" s="1" customFormat="1" x14ac:dyDescent="0.35">
      <c r="H287">
        <v>2032</v>
      </c>
      <c r="I287" s="156">
        <f t="shared" si="1"/>
        <v>2.8812754379954582</v>
      </c>
    </row>
    <row r="288" spans="8:65" s="1" customFormat="1" x14ac:dyDescent="0.35">
      <c r="H288">
        <v>2033</v>
      </c>
      <c r="I288" s="156">
        <f t="shared" si="1"/>
        <v>2.7703477017596216</v>
      </c>
    </row>
    <row r="289" spans="3:9" s="1" customFormat="1" x14ac:dyDescent="0.35">
      <c r="C289" s="49"/>
      <c r="D289" s="49"/>
      <c r="E289" s="49"/>
      <c r="H289">
        <v>2034</v>
      </c>
      <c r="I289" s="156">
        <f t="shared" si="1"/>
        <v>2.6636906306966255</v>
      </c>
    </row>
    <row r="290" spans="3:9" s="1" customFormat="1" x14ac:dyDescent="0.35">
      <c r="C290" s="49"/>
      <c r="D290" s="49"/>
      <c r="E290" s="49"/>
      <c r="H290">
        <v>2035</v>
      </c>
      <c r="I290" s="156">
        <f t="shared" si="1"/>
        <v>2.5611398062251713</v>
      </c>
    </row>
    <row r="291" spans="3:9" s="1" customFormat="1" x14ac:dyDescent="0.35">
      <c r="C291" s="49"/>
      <c r="D291" s="49"/>
      <c r="E291" s="49"/>
      <c r="H291">
        <v>2036</v>
      </c>
      <c r="I291" s="156">
        <f t="shared" si="1"/>
        <v>2.4625371398012699</v>
      </c>
    </row>
    <row r="292" spans="3:9" s="1" customFormat="1" x14ac:dyDescent="0.35">
      <c r="H292">
        <v>2037</v>
      </c>
      <c r="I292" s="156">
        <f t="shared" si="1"/>
        <v>2.367730629214809</v>
      </c>
    </row>
    <row r="293" spans="3:9" s="1" customFormat="1" x14ac:dyDescent="0.35">
      <c r="H293">
        <v>2038</v>
      </c>
      <c r="I293" s="156">
        <f t="shared" si="1"/>
        <v>2.2765741242685902</v>
      </c>
    </row>
    <row r="294" spans="3:9" s="1" customFormat="1" x14ac:dyDescent="0.35">
      <c r="H294">
        <v>2039</v>
      </c>
      <c r="I294" s="156">
        <f t="shared" si="1"/>
        <v>2.1889271014786105</v>
      </c>
    </row>
    <row r="295" spans="3:9" s="1" customFormat="1" x14ac:dyDescent="0.35">
      <c r="H295">
        <v>2040</v>
      </c>
      <c r="I295" s="156">
        <f t="shared" si="1"/>
        <v>2.1046544474482753</v>
      </c>
    </row>
    <row r="296" spans="3:9" s="1" customFormat="1" x14ac:dyDescent="0.35"/>
  </sheetData>
  <pageMargins left="0.7" right="0.7" top="0.75" bottom="0.75" header="0.3" footer="0.3"/>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8.17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1752</v>
      </c>
      <c r="D5" t="s">
        <v>1753</v>
      </c>
    </row>
    <row r="6" spans="1:65" x14ac:dyDescent="0.35">
      <c r="A6" t="s">
        <v>1354</v>
      </c>
      <c r="B6" t="s">
        <v>1355</v>
      </c>
      <c r="C6" t="s">
        <v>1752</v>
      </c>
      <c r="D6" t="s">
        <v>1753</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35">
      <c r="A7" t="s">
        <v>1139</v>
      </c>
      <c r="B7" t="s">
        <v>1356</v>
      </c>
      <c r="C7" t="s">
        <v>1752</v>
      </c>
      <c r="D7" t="s">
        <v>1753</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35">
      <c r="A8" t="s">
        <v>1357</v>
      </c>
      <c r="B8" t="s">
        <v>1358</v>
      </c>
      <c r="C8" t="s">
        <v>1752</v>
      </c>
      <c r="D8" t="s">
        <v>1753</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35">
      <c r="A9" t="s">
        <v>1078</v>
      </c>
      <c r="B9" t="s">
        <v>1359</v>
      </c>
      <c r="C9" t="s">
        <v>1752</v>
      </c>
      <c r="D9" t="s">
        <v>1753</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35">
      <c r="A10" t="s">
        <v>1257</v>
      </c>
      <c r="B10" t="s">
        <v>1360</v>
      </c>
      <c r="C10" t="s">
        <v>1752</v>
      </c>
      <c r="D10" t="s">
        <v>1753</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35">
      <c r="A11" t="s">
        <v>1361</v>
      </c>
      <c r="B11" t="s">
        <v>1362</v>
      </c>
      <c r="C11" t="s">
        <v>1752</v>
      </c>
      <c r="D11" t="s">
        <v>1753</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35">
      <c r="A12" t="s">
        <v>1363</v>
      </c>
      <c r="B12" t="s">
        <v>1364</v>
      </c>
      <c r="C12" t="s">
        <v>1752</v>
      </c>
      <c r="D12" t="s">
        <v>1753</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35">
      <c r="A13" t="s">
        <v>1129</v>
      </c>
      <c r="B13" t="s">
        <v>1365</v>
      </c>
      <c r="C13" t="s">
        <v>1752</v>
      </c>
      <c r="D13" t="s">
        <v>1753</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35">
      <c r="A14" t="s">
        <v>1199</v>
      </c>
      <c r="B14" t="s">
        <v>1366</v>
      </c>
      <c r="C14" t="s">
        <v>1752</v>
      </c>
      <c r="D14" t="s">
        <v>1753</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35">
      <c r="A15" t="s">
        <v>1113</v>
      </c>
      <c r="B15" t="s">
        <v>1367</v>
      </c>
      <c r="C15" t="s">
        <v>1752</v>
      </c>
      <c r="D15" t="s">
        <v>1753</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35">
      <c r="A16" t="s">
        <v>1368</v>
      </c>
      <c r="B16" t="s">
        <v>1369</v>
      </c>
      <c r="C16" t="s">
        <v>1752</v>
      </c>
      <c r="D16" t="s">
        <v>1753</v>
      </c>
    </row>
    <row r="17" spans="1:64" x14ac:dyDescent="0.35">
      <c r="A17" t="s">
        <v>1172</v>
      </c>
      <c r="B17" t="s">
        <v>1370</v>
      </c>
      <c r="C17" t="s">
        <v>1752</v>
      </c>
      <c r="D17" t="s">
        <v>1753</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35">
      <c r="A18" t="s">
        <v>1213</v>
      </c>
      <c r="B18" t="s">
        <v>1371</v>
      </c>
      <c r="C18" t="s">
        <v>1752</v>
      </c>
      <c r="D18" t="s">
        <v>1753</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35">
      <c r="A19" t="s">
        <v>1270</v>
      </c>
      <c r="B19" t="s">
        <v>1372</v>
      </c>
      <c r="C19" t="s">
        <v>1752</v>
      </c>
      <c r="D19" t="s">
        <v>1753</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35">
      <c r="A20" t="s">
        <v>1114</v>
      </c>
      <c r="B20" t="s">
        <v>1373</v>
      </c>
      <c r="C20" t="s">
        <v>1752</v>
      </c>
      <c r="D20" t="s">
        <v>1753</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35">
      <c r="A21" t="s">
        <v>582</v>
      </c>
      <c r="B21" t="s">
        <v>1374</v>
      </c>
      <c r="C21" t="s">
        <v>1752</v>
      </c>
      <c r="D21" t="s">
        <v>1753</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35">
      <c r="A22" t="s">
        <v>1271</v>
      </c>
      <c r="B22" t="s">
        <v>1375</v>
      </c>
      <c r="C22" t="s">
        <v>1752</v>
      </c>
      <c r="D22" t="s">
        <v>1753</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35">
      <c r="A23" t="s">
        <v>1088</v>
      </c>
      <c r="B23" t="s">
        <v>1376</v>
      </c>
      <c r="C23" t="s">
        <v>1752</v>
      </c>
      <c r="D23" t="s">
        <v>1753</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35">
      <c r="A24" t="s">
        <v>1089</v>
      </c>
      <c r="B24" t="s">
        <v>1377</v>
      </c>
      <c r="C24" t="s">
        <v>1752</v>
      </c>
      <c r="D24" t="s">
        <v>1753</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35">
      <c r="A25" t="s">
        <v>1140</v>
      </c>
      <c r="B25" t="s">
        <v>1378</v>
      </c>
      <c r="C25" t="s">
        <v>1752</v>
      </c>
      <c r="D25" t="s">
        <v>1753</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35">
      <c r="A26" t="s">
        <v>1235</v>
      </c>
      <c r="B26" t="s">
        <v>1379</v>
      </c>
      <c r="C26" t="s">
        <v>1752</v>
      </c>
      <c r="D26" t="s">
        <v>1753</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35">
      <c r="A27" t="s">
        <v>1115</v>
      </c>
      <c r="B27" t="s">
        <v>1380</v>
      </c>
      <c r="C27" t="s">
        <v>1752</v>
      </c>
      <c r="D27" t="s">
        <v>1753</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35">
      <c r="A28" t="s">
        <v>1381</v>
      </c>
      <c r="B28" t="s">
        <v>1382</v>
      </c>
      <c r="C28" t="s">
        <v>1752</v>
      </c>
      <c r="D28" t="s">
        <v>1753</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35">
      <c r="A29" t="s">
        <v>1258</v>
      </c>
      <c r="B29" t="s">
        <v>1383</v>
      </c>
      <c r="C29" t="s">
        <v>1752</v>
      </c>
      <c r="D29" t="s">
        <v>1753</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35">
      <c r="A30" t="s">
        <v>1234</v>
      </c>
      <c r="B30" t="s">
        <v>1384</v>
      </c>
      <c r="C30" t="s">
        <v>1752</v>
      </c>
      <c r="D30" t="s">
        <v>1753</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35">
      <c r="A31" t="s">
        <v>1190</v>
      </c>
      <c r="B31" t="s">
        <v>1385</v>
      </c>
      <c r="C31" t="s">
        <v>1752</v>
      </c>
      <c r="D31" t="s">
        <v>1753</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35">
      <c r="A32" t="s">
        <v>1386</v>
      </c>
      <c r="B32" t="s">
        <v>1387</v>
      </c>
      <c r="C32" t="s">
        <v>1752</v>
      </c>
      <c r="D32" t="s">
        <v>1753</v>
      </c>
    </row>
    <row r="33" spans="1:64" x14ac:dyDescent="0.35">
      <c r="A33" t="s">
        <v>1388</v>
      </c>
      <c r="B33" t="s">
        <v>1389</v>
      </c>
      <c r="C33" t="s">
        <v>1752</v>
      </c>
      <c r="D33" t="s">
        <v>1753</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35">
      <c r="A34" t="s">
        <v>1201</v>
      </c>
      <c r="B34" t="s">
        <v>1390</v>
      </c>
      <c r="C34" t="s">
        <v>1752</v>
      </c>
      <c r="D34" t="s">
        <v>1753</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35">
      <c r="A35" t="s">
        <v>1175</v>
      </c>
      <c r="B35" t="s">
        <v>1391</v>
      </c>
      <c r="C35" t="s">
        <v>1752</v>
      </c>
      <c r="D35" t="s">
        <v>1753</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35">
      <c r="A36" t="s">
        <v>1159</v>
      </c>
      <c r="B36" t="s">
        <v>1392</v>
      </c>
      <c r="C36" t="s">
        <v>1752</v>
      </c>
      <c r="D36" t="s">
        <v>1753</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35">
      <c r="A37" t="s">
        <v>1141</v>
      </c>
      <c r="B37" t="s">
        <v>1393</v>
      </c>
      <c r="C37" t="s">
        <v>1752</v>
      </c>
      <c r="D37" t="s">
        <v>1753</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35">
      <c r="A38" t="s">
        <v>580</v>
      </c>
      <c r="B38" t="s">
        <v>1394</v>
      </c>
      <c r="C38" t="s">
        <v>1752</v>
      </c>
      <c r="D38" t="s">
        <v>1753</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35">
      <c r="A39" t="s">
        <v>584</v>
      </c>
      <c r="B39" t="s">
        <v>1395</v>
      </c>
      <c r="C39" t="s">
        <v>1752</v>
      </c>
      <c r="D39" t="s">
        <v>1753</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35">
      <c r="A40" t="s">
        <v>1278</v>
      </c>
      <c r="B40" t="s">
        <v>1396</v>
      </c>
      <c r="C40" t="s">
        <v>1752</v>
      </c>
      <c r="D40" t="s">
        <v>1753</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35">
      <c r="A41" t="s">
        <v>1397</v>
      </c>
      <c r="B41" t="s">
        <v>1398</v>
      </c>
      <c r="C41" t="s">
        <v>1752</v>
      </c>
      <c r="D41" t="s">
        <v>1753</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35">
      <c r="A42" t="s">
        <v>1276</v>
      </c>
      <c r="B42" t="s">
        <v>1399</v>
      </c>
      <c r="C42" t="s">
        <v>1752</v>
      </c>
      <c r="D42" t="s">
        <v>1753</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35">
      <c r="A43" t="s">
        <v>1245</v>
      </c>
      <c r="B43" t="s">
        <v>1400</v>
      </c>
      <c r="C43" t="s">
        <v>1752</v>
      </c>
      <c r="D43" t="s">
        <v>1753</v>
      </c>
    </row>
    <row r="44" spans="1:64" x14ac:dyDescent="0.35">
      <c r="A44" t="s">
        <v>1202</v>
      </c>
      <c r="B44" t="s">
        <v>1401</v>
      </c>
      <c r="C44" t="s">
        <v>1752</v>
      </c>
      <c r="D44" t="s">
        <v>1753</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35">
      <c r="A45" t="s">
        <v>1150</v>
      </c>
      <c r="B45" t="s">
        <v>1402</v>
      </c>
      <c r="C45" t="s">
        <v>1752</v>
      </c>
      <c r="D45" t="s">
        <v>1753</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35">
      <c r="A46" t="s">
        <v>1403</v>
      </c>
      <c r="B46" t="s">
        <v>1404</v>
      </c>
      <c r="C46" t="s">
        <v>1752</v>
      </c>
      <c r="D46" t="s">
        <v>1753</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35">
      <c r="A47" t="s">
        <v>1079</v>
      </c>
      <c r="B47" t="s">
        <v>1405</v>
      </c>
      <c r="C47" t="s">
        <v>1752</v>
      </c>
      <c r="D47" t="s">
        <v>1753</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35">
      <c r="A48" t="s">
        <v>1406</v>
      </c>
      <c r="B48" t="s">
        <v>1407</v>
      </c>
      <c r="C48" t="s">
        <v>1752</v>
      </c>
      <c r="D48" t="s">
        <v>1753</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35">
      <c r="A49" t="s">
        <v>1408</v>
      </c>
      <c r="B49" t="s">
        <v>1409</v>
      </c>
      <c r="C49" t="s">
        <v>1752</v>
      </c>
      <c r="D49" t="s">
        <v>1753</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35">
      <c r="A50" t="s">
        <v>1203</v>
      </c>
      <c r="B50" t="s">
        <v>1410</v>
      </c>
      <c r="C50" t="s">
        <v>1752</v>
      </c>
      <c r="D50" t="s">
        <v>1753</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35">
      <c r="A51" t="s">
        <v>1067</v>
      </c>
      <c r="B51" t="s">
        <v>1411</v>
      </c>
      <c r="C51" t="s">
        <v>1752</v>
      </c>
      <c r="D51" t="s">
        <v>1753</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35">
      <c r="A52" t="s">
        <v>1090</v>
      </c>
      <c r="B52" t="s">
        <v>1412</v>
      </c>
      <c r="C52" t="s">
        <v>1752</v>
      </c>
      <c r="D52" t="s">
        <v>1753</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35">
      <c r="A53" t="s">
        <v>1191</v>
      </c>
      <c r="B53" t="s">
        <v>1413</v>
      </c>
      <c r="C53" t="s">
        <v>1752</v>
      </c>
      <c r="D53" t="s">
        <v>1753</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35">
      <c r="A54" t="s">
        <v>1414</v>
      </c>
      <c r="B54" t="s">
        <v>1415</v>
      </c>
      <c r="C54" t="s">
        <v>1752</v>
      </c>
      <c r="D54" t="s">
        <v>1753</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35">
      <c r="A55" t="s">
        <v>1176</v>
      </c>
      <c r="B55" t="s">
        <v>1416</v>
      </c>
      <c r="C55" t="s">
        <v>1752</v>
      </c>
      <c r="D55" t="s">
        <v>1753</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35">
      <c r="A56" t="s">
        <v>1417</v>
      </c>
      <c r="B56" t="s">
        <v>1418</v>
      </c>
      <c r="C56" t="s">
        <v>1752</v>
      </c>
      <c r="D56" t="s">
        <v>1753</v>
      </c>
    </row>
    <row r="57" spans="1:64" x14ac:dyDescent="0.35">
      <c r="A57" t="s">
        <v>1419</v>
      </c>
      <c r="B57" t="s">
        <v>1420</v>
      </c>
      <c r="C57" t="s">
        <v>1752</v>
      </c>
      <c r="D57" t="s">
        <v>1753</v>
      </c>
    </row>
    <row r="58" spans="1:64" x14ac:dyDescent="0.35">
      <c r="A58" t="s">
        <v>1116</v>
      </c>
      <c r="B58" t="s">
        <v>1421</v>
      </c>
      <c r="C58" t="s">
        <v>1752</v>
      </c>
      <c r="D58" t="s">
        <v>1753</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35">
      <c r="A59" t="s">
        <v>1422</v>
      </c>
      <c r="B59" t="s">
        <v>1423</v>
      </c>
      <c r="C59" t="s">
        <v>1752</v>
      </c>
      <c r="D59" t="s">
        <v>1753</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35">
      <c r="A60" t="s">
        <v>1273</v>
      </c>
      <c r="B60" t="s">
        <v>1424</v>
      </c>
      <c r="C60" t="s">
        <v>1752</v>
      </c>
      <c r="D60" t="s">
        <v>1753</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35">
      <c r="A61" t="s">
        <v>1068</v>
      </c>
      <c r="B61" t="s">
        <v>1425</v>
      </c>
      <c r="C61" t="s">
        <v>1752</v>
      </c>
      <c r="D61" t="s">
        <v>1753</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35">
      <c r="A62" t="s">
        <v>1426</v>
      </c>
      <c r="B62" t="s">
        <v>1427</v>
      </c>
      <c r="C62" t="s">
        <v>1752</v>
      </c>
      <c r="D62" t="s">
        <v>1753</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35">
      <c r="A63" t="s">
        <v>1246</v>
      </c>
      <c r="B63" t="s">
        <v>1428</v>
      </c>
      <c r="C63" t="s">
        <v>1752</v>
      </c>
      <c r="D63" t="s">
        <v>1753</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35">
      <c r="A64" t="s">
        <v>1178</v>
      </c>
      <c r="B64" t="s">
        <v>1429</v>
      </c>
      <c r="C64" t="s">
        <v>1752</v>
      </c>
      <c r="D64" t="s">
        <v>1753</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35">
      <c r="A65" t="s">
        <v>1105</v>
      </c>
      <c r="B65" t="s">
        <v>1430</v>
      </c>
      <c r="C65" t="s">
        <v>1752</v>
      </c>
      <c r="D65" t="s">
        <v>1753</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35">
      <c r="A66" t="s">
        <v>1431</v>
      </c>
      <c r="B66" t="s">
        <v>1432</v>
      </c>
      <c r="C66" t="s">
        <v>1752</v>
      </c>
      <c r="D66" t="s">
        <v>1753</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35">
      <c r="A67" t="s">
        <v>1433</v>
      </c>
      <c r="B67" t="s">
        <v>1434</v>
      </c>
      <c r="C67" t="s">
        <v>1752</v>
      </c>
      <c r="D67" t="s">
        <v>1753</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35">
      <c r="A68" t="s">
        <v>1435</v>
      </c>
      <c r="B68" t="s">
        <v>1436</v>
      </c>
      <c r="C68" t="s">
        <v>1752</v>
      </c>
      <c r="D68" t="s">
        <v>1753</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35">
      <c r="A69" t="s">
        <v>1437</v>
      </c>
      <c r="B69" t="s">
        <v>1438</v>
      </c>
      <c r="C69" t="s">
        <v>1752</v>
      </c>
      <c r="D69" t="s">
        <v>1753</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35">
      <c r="A70" t="s">
        <v>1439</v>
      </c>
      <c r="B70" t="s">
        <v>1440</v>
      </c>
      <c r="C70" t="s">
        <v>1752</v>
      </c>
      <c r="D70" t="s">
        <v>1753</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35">
      <c r="A71" t="s">
        <v>1204</v>
      </c>
      <c r="B71" t="s">
        <v>1441</v>
      </c>
      <c r="C71" t="s">
        <v>1752</v>
      </c>
      <c r="D71" t="s">
        <v>1753</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35">
      <c r="A72" t="s">
        <v>1442</v>
      </c>
      <c r="B72" t="s">
        <v>1443</v>
      </c>
      <c r="C72" t="s">
        <v>1752</v>
      </c>
      <c r="D72" t="s">
        <v>1753</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35">
      <c r="A73" t="s">
        <v>1444</v>
      </c>
      <c r="B73" t="s">
        <v>1445</v>
      </c>
      <c r="C73" t="s">
        <v>1752</v>
      </c>
      <c r="D73" t="s">
        <v>1753</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35">
      <c r="A74" t="s">
        <v>592</v>
      </c>
      <c r="B74" t="s">
        <v>1446</v>
      </c>
      <c r="C74" t="s">
        <v>1752</v>
      </c>
      <c r="D74" t="s">
        <v>1753</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35">
      <c r="A75" t="s">
        <v>1268</v>
      </c>
      <c r="B75" t="s">
        <v>1447</v>
      </c>
      <c r="C75" t="s">
        <v>1752</v>
      </c>
      <c r="D75" t="s">
        <v>1753</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35">
      <c r="A76" t="s">
        <v>1247</v>
      </c>
      <c r="B76" t="s">
        <v>1448</v>
      </c>
      <c r="C76" t="s">
        <v>1752</v>
      </c>
      <c r="D76" t="s">
        <v>1753</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35">
      <c r="A77" t="s">
        <v>594</v>
      </c>
      <c r="B77" t="s">
        <v>926</v>
      </c>
      <c r="C77" t="s">
        <v>1752</v>
      </c>
      <c r="D77" t="s">
        <v>1753</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35">
      <c r="A78" t="s">
        <v>1449</v>
      </c>
      <c r="B78" t="s">
        <v>1450</v>
      </c>
      <c r="C78" t="s">
        <v>1752</v>
      </c>
      <c r="D78" t="s">
        <v>1753</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35">
      <c r="A79" t="s">
        <v>1451</v>
      </c>
      <c r="B79" t="s">
        <v>1452</v>
      </c>
      <c r="C79" t="s">
        <v>1752</v>
      </c>
      <c r="D79" t="s">
        <v>1753</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35">
      <c r="A80" t="s">
        <v>1248</v>
      </c>
      <c r="B80" t="s">
        <v>1453</v>
      </c>
      <c r="C80" t="s">
        <v>1752</v>
      </c>
      <c r="D80" t="s">
        <v>1753</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35">
      <c r="A81" t="s">
        <v>1217</v>
      </c>
      <c r="B81" t="s">
        <v>1454</v>
      </c>
      <c r="C81" t="s">
        <v>1752</v>
      </c>
      <c r="D81" t="s">
        <v>1753</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35">
      <c r="A82" t="s">
        <v>1272</v>
      </c>
      <c r="B82" t="s">
        <v>1455</v>
      </c>
      <c r="C82" t="s">
        <v>1752</v>
      </c>
      <c r="D82" t="s">
        <v>1753</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35">
      <c r="A83" t="s">
        <v>1456</v>
      </c>
      <c r="B83" t="s">
        <v>1457</v>
      </c>
      <c r="C83" t="s">
        <v>1752</v>
      </c>
      <c r="D83" t="s">
        <v>1753</v>
      </c>
    </row>
    <row r="84" spans="1:64" x14ac:dyDescent="0.35">
      <c r="A84" t="s">
        <v>1458</v>
      </c>
      <c r="B84" t="s">
        <v>1459</v>
      </c>
      <c r="C84" t="s">
        <v>1752</v>
      </c>
      <c r="D84" t="s">
        <v>1753</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35">
      <c r="A85" t="s">
        <v>1083</v>
      </c>
      <c r="B85" t="s">
        <v>1460</v>
      </c>
      <c r="C85" t="s">
        <v>1752</v>
      </c>
      <c r="D85" t="s">
        <v>1753</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35">
      <c r="A86" t="s">
        <v>1255</v>
      </c>
      <c r="B86" t="s">
        <v>1461</v>
      </c>
      <c r="C86" t="s">
        <v>1752</v>
      </c>
      <c r="D86" t="s">
        <v>1753</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35">
      <c r="A87" t="s">
        <v>1117</v>
      </c>
      <c r="B87" t="s">
        <v>1462</v>
      </c>
      <c r="C87" t="s">
        <v>1752</v>
      </c>
      <c r="D87" t="s">
        <v>1753</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35">
      <c r="A88" t="s">
        <v>1092</v>
      </c>
      <c r="B88" t="s">
        <v>1463</v>
      </c>
      <c r="C88" t="s">
        <v>1752</v>
      </c>
      <c r="D88" t="s">
        <v>1753</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35">
      <c r="A89" t="s">
        <v>1464</v>
      </c>
      <c r="B89" t="s">
        <v>1465</v>
      </c>
      <c r="C89" t="s">
        <v>1752</v>
      </c>
      <c r="D89" t="s">
        <v>1753</v>
      </c>
    </row>
    <row r="90" spans="1:64" x14ac:dyDescent="0.35">
      <c r="A90" t="s">
        <v>1093</v>
      </c>
      <c r="B90" t="s">
        <v>1466</v>
      </c>
      <c r="C90" t="s">
        <v>1752</v>
      </c>
      <c r="D90" t="s">
        <v>1753</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35">
      <c r="A91" t="s">
        <v>1467</v>
      </c>
      <c r="B91" t="s">
        <v>1468</v>
      </c>
      <c r="C91" t="s">
        <v>1752</v>
      </c>
      <c r="D91" t="s">
        <v>1753</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35">
      <c r="A92" t="s">
        <v>1094</v>
      </c>
      <c r="B92" t="s">
        <v>1469</v>
      </c>
      <c r="C92" t="s">
        <v>1752</v>
      </c>
      <c r="D92" t="s">
        <v>1753</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35">
      <c r="A93" t="s">
        <v>1082</v>
      </c>
      <c r="B93" t="s">
        <v>1470</v>
      </c>
      <c r="C93" t="s">
        <v>1752</v>
      </c>
      <c r="D93" t="s">
        <v>1753</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35">
      <c r="A94" t="s">
        <v>1260</v>
      </c>
      <c r="B94" t="s">
        <v>1471</v>
      </c>
      <c r="C94" t="s">
        <v>1752</v>
      </c>
      <c r="D94" t="s">
        <v>1753</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35">
      <c r="A95" t="s">
        <v>1179</v>
      </c>
      <c r="B95" t="s">
        <v>1472</v>
      </c>
      <c r="C95" t="s">
        <v>1752</v>
      </c>
      <c r="D95" t="s">
        <v>1753</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35">
      <c r="A96" t="s">
        <v>1473</v>
      </c>
      <c r="B96" t="s">
        <v>1474</v>
      </c>
      <c r="C96" t="s">
        <v>1752</v>
      </c>
      <c r="D96" t="s">
        <v>1753</v>
      </c>
    </row>
    <row r="97" spans="1:64" x14ac:dyDescent="0.35">
      <c r="A97" t="s">
        <v>1193</v>
      </c>
      <c r="B97" t="s">
        <v>1475</v>
      </c>
      <c r="C97" t="s">
        <v>1752</v>
      </c>
      <c r="D97" t="s">
        <v>1753</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35">
      <c r="A98" t="s">
        <v>1223</v>
      </c>
      <c r="B98" t="s">
        <v>1476</v>
      </c>
      <c r="C98" t="s">
        <v>1752</v>
      </c>
      <c r="D98" t="s">
        <v>1753</v>
      </c>
    </row>
    <row r="99" spans="1:64" x14ac:dyDescent="0.35">
      <c r="A99" t="s">
        <v>1206</v>
      </c>
      <c r="B99" t="s">
        <v>1477</v>
      </c>
      <c r="C99" t="s">
        <v>1752</v>
      </c>
      <c r="D99" t="s">
        <v>1753</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35">
      <c r="A100" t="s">
        <v>1478</v>
      </c>
      <c r="B100" t="s">
        <v>1479</v>
      </c>
      <c r="C100" t="s">
        <v>1752</v>
      </c>
      <c r="D100" t="s">
        <v>1753</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35">
      <c r="A101" t="s">
        <v>1480</v>
      </c>
      <c r="B101" t="s">
        <v>1481</v>
      </c>
      <c r="C101" t="s">
        <v>1752</v>
      </c>
      <c r="D101" t="s">
        <v>1753</v>
      </c>
    </row>
    <row r="102" spans="1:64" x14ac:dyDescent="0.35">
      <c r="A102" t="s">
        <v>1194</v>
      </c>
      <c r="B102" t="s">
        <v>1482</v>
      </c>
      <c r="C102" t="s">
        <v>1752</v>
      </c>
      <c r="D102" t="s">
        <v>1753</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35">
      <c r="A103" t="s">
        <v>1483</v>
      </c>
      <c r="B103" t="s">
        <v>1484</v>
      </c>
      <c r="C103" t="s">
        <v>1752</v>
      </c>
      <c r="D103" t="s">
        <v>1753</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35">
      <c r="A104" t="s">
        <v>1259</v>
      </c>
      <c r="B104" t="s">
        <v>1485</v>
      </c>
      <c r="C104" t="s">
        <v>1752</v>
      </c>
      <c r="D104" t="s">
        <v>1753</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35">
      <c r="A105" t="s">
        <v>1181</v>
      </c>
      <c r="B105" t="s">
        <v>1486</v>
      </c>
      <c r="C105" t="s">
        <v>1752</v>
      </c>
      <c r="D105" t="s">
        <v>1753</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35">
      <c r="A106" t="s">
        <v>1237</v>
      </c>
      <c r="B106" t="s">
        <v>1487</v>
      </c>
      <c r="C106" t="s">
        <v>1752</v>
      </c>
      <c r="D106" t="s">
        <v>1753</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35">
      <c r="A107" t="s">
        <v>1488</v>
      </c>
      <c r="B107" t="s">
        <v>1489</v>
      </c>
      <c r="C107" t="s">
        <v>1752</v>
      </c>
      <c r="D107" t="s">
        <v>1753</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35">
      <c r="A108" t="s">
        <v>1490</v>
      </c>
      <c r="B108" t="s">
        <v>1491</v>
      </c>
      <c r="C108" t="s">
        <v>1752</v>
      </c>
      <c r="D108" t="s">
        <v>1753</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35">
      <c r="A109" t="s">
        <v>1492</v>
      </c>
      <c r="B109" t="s">
        <v>1493</v>
      </c>
      <c r="C109" t="s">
        <v>1752</v>
      </c>
      <c r="D109" t="s">
        <v>1753</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35">
      <c r="A110" t="s">
        <v>1494</v>
      </c>
      <c r="B110" t="s">
        <v>1495</v>
      </c>
      <c r="C110" t="s">
        <v>1752</v>
      </c>
      <c r="D110" t="s">
        <v>1753</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35">
      <c r="A111" t="s">
        <v>1161</v>
      </c>
      <c r="B111" t="s">
        <v>1496</v>
      </c>
      <c r="C111" t="s">
        <v>1752</v>
      </c>
      <c r="D111" t="s">
        <v>1753</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35">
      <c r="A112" t="s">
        <v>1497</v>
      </c>
      <c r="B112" t="s">
        <v>1498</v>
      </c>
      <c r="C112" t="s">
        <v>1752</v>
      </c>
      <c r="D112" t="s">
        <v>1753</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35">
      <c r="A113" t="s">
        <v>1499</v>
      </c>
      <c r="B113" t="s">
        <v>1500</v>
      </c>
      <c r="C113" t="s">
        <v>1752</v>
      </c>
      <c r="D113" t="s">
        <v>1753</v>
      </c>
    </row>
    <row r="114" spans="1:64" x14ac:dyDescent="0.35">
      <c r="A114" t="s">
        <v>1142</v>
      </c>
      <c r="B114" t="s">
        <v>1501</v>
      </c>
      <c r="C114" t="s">
        <v>1752</v>
      </c>
      <c r="D114" t="s">
        <v>1753</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35">
      <c r="A115" t="s">
        <v>1502</v>
      </c>
      <c r="B115" t="s">
        <v>1503</v>
      </c>
      <c r="C115" t="s">
        <v>1752</v>
      </c>
      <c r="D115" t="s">
        <v>1753</v>
      </c>
    </row>
    <row r="116" spans="1:64" x14ac:dyDescent="0.35">
      <c r="A116" t="s">
        <v>1250</v>
      </c>
      <c r="B116" t="s">
        <v>1504</v>
      </c>
      <c r="C116" t="s">
        <v>1752</v>
      </c>
      <c r="D116" t="s">
        <v>1753</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35">
      <c r="A117" t="s">
        <v>1505</v>
      </c>
      <c r="B117" t="s">
        <v>1506</v>
      </c>
      <c r="C117" t="s">
        <v>1752</v>
      </c>
      <c r="D117" t="s">
        <v>1753</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35">
      <c r="A118" t="s">
        <v>1118</v>
      </c>
      <c r="B118" t="s">
        <v>1507</v>
      </c>
      <c r="C118" t="s">
        <v>1752</v>
      </c>
      <c r="D118" t="s">
        <v>1753</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35">
      <c r="A119" t="s">
        <v>1249</v>
      </c>
      <c r="B119" t="s">
        <v>1508</v>
      </c>
      <c r="C119" t="s">
        <v>1752</v>
      </c>
      <c r="D119" t="s">
        <v>1753</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35">
      <c r="A120" t="s">
        <v>1119</v>
      </c>
      <c r="B120" t="s">
        <v>1509</v>
      </c>
      <c r="C120" t="s">
        <v>1752</v>
      </c>
      <c r="D120" t="s">
        <v>1753</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35">
      <c r="A121" t="s">
        <v>1261</v>
      </c>
      <c r="B121" t="s">
        <v>1510</v>
      </c>
      <c r="C121" t="s">
        <v>1752</v>
      </c>
      <c r="D121" t="s">
        <v>1753</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35">
      <c r="A122" t="s">
        <v>1182</v>
      </c>
      <c r="B122" t="s">
        <v>1511</v>
      </c>
      <c r="C122" t="s">
        <v>1752</v>
      </c>
      <c r="D122" t="s">
        <v>1753</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35">
      <c r="A123" t="s">
        <v>1120</v>
      </c>
      <c r="B123" t="s">
        <v>1512</v>
      </c>
      <c r="C123" t="s">
        <v>1752</v>
      </c>
      <c r="D123" t="s">
        <v>1753</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35">
      <c r="A124" t="s">
        <v>1155</v>
      </c>
      <c r="B124" t="s">
        <v>1513</v>
      </c>
      <c r="C124" t="s">
        <v>1752</v>
      </c>
      <c r="D124" t="s">
        <v>1753</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35">
      <c r="A125" t="s">
        <v>1133</v>
      </c>
      <c r="B125" t="s">
        <v>1514</v>
      </c>
      <c r="C125" t="s">
        <v>1752</v>
      </c>
      <c r="D125" t="s">
        <v>1753</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35">
      <c r="A126" t="s">
        <v>1069</v>
      </c>
      <c r="B126" t="s">
        <v>1515</v>
      </c>
      <c r="C126" t="s">
        <v>1752</v>
      </c>
      <c r="D126" t="s">
        <v>1753</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35">
      <c r="A127" t="s">
        <v>1516</v>
      </c>
      <c r="B127" t="s">
        <v>1517</v>
      </c>
      <c r="C127" t="s">
        <v>1752</v>
      </c>
      <c r="D127" t="s">
        <v>1753</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35">
      <c r="A128" t="s">
        <v>1160</v>
      </c>
      <c r="B128" t="s">
        <v>1518</v>
      </c>
      <c r="C128" t="s">
        <v>1752</v>
      </c>
      <c r="D128" t="s">
        <v>1753</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35">
      <c r="A129" t="s">
        <v>1224</v>
      </c>
      <c r="B129" t="s">
        <v>1519</v>
      </c>
      <c r="C129" t="s">
        <v>1752</v>
      </c>
      <c r="D129" t="s">
        <v>1753</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35">
      <c r="A130" t="s">
        <v>1520</v>
      </c>
      <c r="B130" t="s">
        <v>1521</v>
      </c>
      <c r="C130" t="s">
        <v>1752</v>
      </c>
      <c r="D130" t="s">
        <v>1753</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35">
      <c r="A131" t="s">
        <v>1522</v>
      </c>
      <c r="B131" t="s">
        <v>1523</v>
      </c>
      <c r="C131" t="s">
        <v>1752</v>
      </c>
      <c r="D131" t="s">
        <v>1753</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35">
      <c r="A132" t="s">
        <v>1121</v>
      </c>
      <c r="B132" t="s">
        <v>1524</v>
      </c>
      <c r="C132" t="s">
        <v>1752</v>
      </c>
      <c r="D132" t="s">
        <v>1753</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35">
      <c r="A133" t="s">
        <v>1525</v>
      </c>
      <c r="B133" t="s">
        <v>1526</v>
      </c>
      <c r="C133" t="s">
        <v>1752</v>
      </c>
      <c r="D133" t="s">
        <v>1753</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35">
      <c r="A134" t="s">
        <v>1527</v>
      </c>
      <c r="B134" t="s">
        <v>1528</v>
      </c>
      <c r="C134" t="s">
        <v>1752</v>
      </c>
      <c r="D134" t="s">
        <v>1753</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35">
      <c r="A135" t="s">
        <v>1122</v>
      </c>
      <c r="B135" t="s">
        <v>1529</v>
      </c>
      <c r="C135" t="s">
        <v>1752</v>
      </c>
      <c r="D135" t="s">
        <v>1753</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35">
      <c r="A136" t="s">
        <v>1095</v>
      </c>
      <c r="B136" t="s">
        <v>1530</v>
      </c>
      <c r="C136" t="s">
        <v>1752</v>
      </c>
      <c r="D136" t="s">
        <v>1753</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35">
      <c r="A137" t="s">
        <v>1107</v>
      </c>
      <c r="B137" t="s">
        <v>1531</v>
      </c>
      <c r="C137" t="s">
        <v>1752</v>
      </c>
      <c r="D137" t="s">
        <v>1753</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35">
      <c r="A138" t="s">
        <v>1532</v>
      </c>
      <c r="B138" t="s">
        <v>1533</v>
      </c>
      <c r="C138" t="s">
        <v>1752</v>
      </c>
      <c r="D138" t="s">
        <v>1753</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35">
      <c r="A139" t="s">
        <v>1534</v>
      </c>
      <c r="B139" t="s">
        <v>1535</v>
      </c>
      <c r="C139" t="s">
        <v>1752</v>
      </c>
      <c r="D139" t="s">
        <v>1753</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35">
      <c r="A140" t="s">
        <v>1536</v>
      </c>
      <c r="B140" t="s">
        <v>1537</v>
      </c>
      <c r="C140" t="s">
        <v>1752</v>
      </c>
      <c r="D140" t="s">
        <v>1753</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35">
      <c r="A141" t="s">
        <v>1538</v>
      </c>
      <c r="B141" t="s">
        <v>1539</v>
      </c>
      <c r="C141" t="s">
        <v>1752</v>
      </c>
      <c r="D141" t="s">
        <v>1753</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35">
      <c r="A142" t="s">
        <v>1540</v>
      </c>
      <c r="B142" t="s">
        <v>1541</v>
      </c>
      <c r="C142" t="s">
        <v>1752</v>
      </c>
      <c r="D142" t="s">
        <v>1753</v>
      </c>
    </row>
    <row r="143" spans="1:64" x14ac:dyDescent="0.35">
      <c r="A143" t="s">
        <v>1147</v>
      </c>
      <c r="B143" t="s">
        <v>1542</v>
      </c>
      <c r="C143" t="s">
        <v>1752</v>
      </c>
      <c r="D143" t="s">
        <v>1753</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35">
      <c r="A144" t="s">
        <v>1543</v>
      </c>
      <c r="B144" t="s">
        <v>1544</v>
      </c>
      <c r="C144" t="s">
        <v>1752</v>
      </c>
      <c r="D144" t="s">
        <v>1753</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35">
      <c r="A145" t="s">
        <v>1545</v>
      </c>
      <c r="B145" t="s">
        <v>1546</v>
      </c>
      <c r="C145" t="s">
        <v>1752</v>
      </c>
      <c r="D145" t="s">
        <v>1753</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35">
      <c r="A146" t="s">
        <v>1086</v>
      </c>
      <c r="B146" t="s">
        <v>1547</v>
      </c>
      <c r="C146" t="s">
        <v>1752</v>
      </c>
      <c r="D146" t="s">
        <v>1753</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35">
      <c r="A147" t="s">
        <v>1548</v>
      </c>
      <c r="B147" t="s">
        <v>1549</v>
      </c>
      <c r="C147" t="s">
        <v>1752</v>
      </c>
      <c r="D147" t="s">
        <v>1753</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35">
      <c r="A148" t="s">
        <v>1252</v>
      </c>
      <c r="B148" t="s">
        <v>1550</v>
      </c>
      <c r="C148" t="s">
        <v>1752</v>
      </c>
      <c r="D148" t="s">
        <v>1753</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35">
      <c r="A149" t="s">
        <v>1274</v>
      </c>
      <c r="B149" t="s">
        <v>1551</v>
      </c>
      <c r="C149" t="s">
        <v>1752</v>
      </c>
      <c r="D149" t="s">
        <v>1753</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35">
      <c r="A150" t="s">
        <v>1251</v>
      </c>
      <c r="B150" t="s">
        <v>1552</v>
      </c>
      <c r="C150" t="s">
        <v>1752</v>
      </c>
      <c r="D150" t="s">
        <v>1753</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35">
      <c r="A151" t="s">
        <v>1553</v>
      </c>
      <c r="B151" t="s">
        <v>1554</v>
      </c>
      <c r="C151" t="s">
        <v>1752</v>
      </c>
      <c r="D151" t="s">
        <v>1753</v>
      </c>
    </row>
    <row r="152" spans="1:64" x14ac:dyDescent="0.35">
      <c r="A152" t="s">
        <v>1555</v>
      </c>
      <c r="B152" t="s">
        <v>1556</v>
      </c>
      <c r="C152" t="s">
        <v>1752</v>
      </c>
      <c r="D152" t="s">
        <v>1753</v>
      </c>
    </row>
    <row r="153" spans="1:64" x14ac:dyDescent="0.35">
      <c r="A153" t="s">
        <v>1108</v>
      </c>
      <c r="B153" t="s">
        <v>1557</v>
      </c>
      <c r="C153" t="s">
        <v>1752</v>
      </c>
      <c r="D153" t="s">
        <v>1753</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35">
      <c r="A154" t="s">
        <v>1558</v>
      </c>
      <c r="B154" t="s">
        <v>1559</v>
      </c>
      <c r="C154" t="s">
        <v>1752</v>
      </c>
      <c r="D154" t="s">
        <v>1753</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35">
      <c r="A155" t="s">
        <v>1560</v>
      </c>
      <c r="B155" t="s">
        <v>1561</v>
      </c>
      <c r="C155" t="s">
        <v>1752</v>
      </c>
      <c r="D155" t="s">
        <v>1753</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35">
      <c r="A156" t="s">
        <v>1070</v>
      </c>
      <c r="B156" t="s">
        <v>1562</v>
      </c>
      <c r="C156" t="s">
        <v>1752</v>
      </c>
      <c r="D156" t="s">
        <v>1753</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35">
      <c r="A157" t="s">
        <v>1144</v>
      </c>
      <c r="B157" t="s">
        <v>1563</v>
      </c>
      <c r="C157" t="s">
        <v>1752</v>
      </c>
      <c r="D157" t="s">
        <v>1753</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35">
      <c r="A158" t="s">
        <v>1564</v>
      </c>
      <c r="B158" t="s">
        <v>1565</v>
      </c>
      <c r="C158" t="s">
        <v>1752</v>
      </c>
      <c r="D158" t="s">
        <v>1753</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35">
      <c r="A159" t="s">
        <v>1195</v>
      </c>
      <c r="B159" t="s">
        <v>1566</v>
      </c>
      <c r="C159" t="s">
        <v>1752</v>
      </c>
      <c r="D159" t="s">
        <v>1753</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35">
      <c r="A160" t="s">
        <v>1567</v>
      </c>
      <c r="B160" t="s">
        <v>1568</v>
      </c>
      <c r="C160" t="s">
        <v>1752</v>
      </c>
      <c r="D160" t="s">
        <v>1753</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35">
      <c r="A161" t="s">
        <v>1569</v>
      </c>
      <c r="B161" t="s">
        <v>1570</v>
      </c>
      <c r="C161" t="s">
        <v>1752</v>
      </c>
      <c r="D161" t="s">
        <v>1753</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35">
      <c r="A162" t="s">
        <v>1264</v>
      </c>
      <c r="B162" t="s">
        <v>1571</v>
      </c>
      <c r="C162" t="s">
        <v>1752</v>
      </c>
      <c r="D162" t="s">
        <v>1753</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35">
      <c r="A163" t="s">
        <v>1096</v>
      </c>
      <c r="B163" t="s">
        <v>1572</v>
      </c>
      <c r="C163" t="s">
        <v>1752</v>
      </c>
      <c r="D163" t="s">
        <v>1753</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35">
      <c r="A164" t="s">
        <v>1262</v>
      </c>
      <c r="B164" t="s">
        <v>1573</v>
      </c>
      <c r="C164" t="s">
        <v>1752</v>
      </c>
      <c r="D164" t="s">
        <v>1753</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35">
      <c r="A165" t="s">
        <v>1164</v>
      </c>
      <c r="B165" t="s">
        <v>1574</v>
      </c>
      <c r="C165" t="s">
        <v>1752</v>
      </c>
      <c r="D165" t="s">
        <v>1753</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35">
      <c r="A166" t="s">
        <v>1575</v>
      </c>
      <c r="B166" t="s">
        <v>1576</v>
      </c>
      <c r="C166" t="s">
        <v>1752</v>
      </c>
      <c r="D166" t="s">
        <v>1753</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35">
      <c r="A167" t="s">
        <v>1263</v>
      </c>
      <c r="B167" t="s">
        <v>1577</v>
      </c>
      <c r="C167" t="s">
        <v>1752</v>
      </c>
      <c r="D167" t="s">
        <v>1753</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35">
      <c r="A168" t="s">
        <v>1156</v>
      </c>
      <c r="B168" t="s">
        <v>1578</v>
      </c>
      <c r="C168" t="s">
        <v>1752</v>
      </c>
      <c r="D168" t="s">
        <v>1753</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35">
      <c r="A169" t="s">
        <v>1579</v>
      </c>
      <c r="B169" t="s">
        <v>1580</v>
      </c>
      <c r="C169" t="s">
        <v>1752</v>
      </c>
      <c r="D169" t="s">
        <v>1753</v>
      </c>
    </row>
    <row r="170" spans="1:64" x14ac:dyDescent="0.35">
      <c r="A170" t="s">
        <v>596</v>
      </c>
      <c r="B170" t="s">
        <v>1581</v>
      </c>
      <c r="C170" t="s">
        <v>1752</v>
      </c>
      <c r="D170" t="s">
        <v>1753</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35">
      <c r="A171" t="s">
        <v>1097</v>
      </c>
      <c r="B171" t="s">
        <v>1582</v>
      </c>
      <c r="C171" t="s">
        <v>1752</v>
      </c>
      <c r="D171" t="s">
        <v>1753</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35">
      <c r="A172" t="s">
        <v>1071</v>
      </c>
      <c r="B172" t="s">
        <v>1583</v>
      </c>
      <c r="C172" t="s">
        <v>1752</v>
      </c>
      <c r="D172" t="s">
        <v>1753</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35">
      <c r="A173" t="s">
        <v>879</v>
      </c>
      <c r="B173" t="s">
        <v>1584</v>
      </c>
      <c r="C173" t="s">
        <v>1752</v>
      </c>
      <c r="D173" t="s">
        <v>1753</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35">
      <c r="A174" t="s">
        <v>1163</v>
      </c>
      <c r="B174" t="s">
        <v>1585</v>
      </c>
      <c r="C174" t="s">
        <v>1752</v>
      </c>
      <c r="D174" t="s">
        <v>1753</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35">
      <c r="A175" t="s">
        <v>1586</v>
      </c>
      <c r="B175" t="s">
        <v>1587</v>
      </c>
      <c r="C175" t="s">
        <v>1752</v>
      </c>
      <c r="D175" t="s">
        <v>1753</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35">
      <c r="A176" t="s">
        <v>598</v>
      </c>
      <c r="B176" t="s">
        <v>1588</v>
      </c>
      <c r="C176" t="s">
        <v>1752</v>
      </c>
      <c r="D176" t="s">
        <v>1753</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35">
      <c r="A177" t="s">
        <v>1218</v>
      </c>
      <c r="B177" t="s">
        <v>1589</v>
      </c>
      <c r="C177" t="s">
        <v>1752</v>
      </c>
      <c r="D177" t="s">
        <v>1753</v>
      </c>
    </row>
    <row r="178" spans="1:64" x14ac:dyDescent="0.35">
      <c r="A178" t="s">
        <v>1098</v>
      </c>
      <c r="B178" t="s">
        <v>1590</v>
      </c>
      <c r="C178" t="s">
        <v>1752</v>
      </c>
      <c r="D178" t="s">
        <v>1753</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35">
      <c r="A179" t="s">
        <v>1099</v>
      </c>
      <c r="B179" t="s">
        <v>1591</v>
      </c>
      <c r="C179" t="s">
        <v>1752</v>
      </c>
      <c r="D179" t="s">
        <v>1753</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35">
      <c r="A180" t="s">
        <v>1196</v>
      </c>
      <c r="B180" t="s">
        <v>1592</v>
      </c>
      <c r="C180" t="s">
        <v>1752</v>
      </c>
      <c r="D180" t="s">
        <v>1753</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35">
      <c r="A181" t="s">
        <v>1275</v>
      </c>
      <c r="B181" t="s">
        <v>1593</v>
      </c>
      <c r="C181" t="s">
        <v>1752</v>
      </c>
      <c r="D181" t="s">
        <v>1753</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35">
      <c r="A182" t="s">
        <v>1253</v>
      </c>
      <c r="B182" t="s">
        <v>1594</v>
      </c>
      <c r="C182" t="s">
        <v>1752</v>
      </c>
      <c r="D182" t="s">
        <v>1753</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35">
      <c r="A183" t="s">
        <v>1145</v>
      </c>
      <c r="B183" t="s">
        <v>1595</v>
      </c>
      <c r="C183" t="s">
        <v>1752</v>
      </c>
      <c r="D183" t="s">
        <v>1753</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35">
      <c r="A184" t="s">
        <v>1596</v>
      </c>
      <c r="B184" t="s">
        <v>1597</v>
      </c>
      <c r="C184" t="s">
        <v>1752</v>
      </c>
      <c r="D184" t="s">
        <v>1753</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35">
      <c r="A185" t="s">
        <v>1214</v>
      </c>
      <c r="B185" t="s">
        <v>1598</v>
      </c>
      <c r="C185" t="s">
        <v>1752</v>
      </c>
      <c r="D185" t="s">
        <v>1753</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35">
      <c r="A186" t="s">
        <v>1599</v>
      </c>
      <c r="B186" t="s">
        <v>1600</v>
      </c>
      <c r="C186" t="s">
        <v>1752</v>
      </c>
      <c r="D186" t="s">
        <v>1753</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35">
      <c r="A187" t="s">
        <v>1123</v>
      </c>
      <c r="B187" t="s">
        <v>1601</v>
      </c>
      <c r="C187" t="s">
        <v>1752</v>
      </c>
      <c r="D187" t="s">
        <v>1753</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35">
      <c r="A188" t="s">
        <v>1602</v>
      </c>
      <c r="B188" t="s">
        <v>1603</v>
      </c>
      <c r="C188" t="s">
        <v>1752</v>
      </c>
      <c r="D188" t="s">
        <v>1753</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35">
      <c r="A189" t="s">
        <v>1146</v>
      </c>
      <c r="B189" t="s">
        <v>1604</v>
      </c>
      <c r="C189" t="s">
        <v>1752</v>
      </c>
      <c r="D189" t="s">
        <v>1753</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35">
      <c r="A190" t="s">
        <v>1197</v>
      </c>
      <c r="B190" t="s">
        <v>1605</v>
      </c>
      <c r="C190" t="s">
        <v>1752</v>
      </c>
      <c r="D190" t="s">
        <v>1753</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35">
      <c r="A191" t="s">
        <v>1208</v>
      </c>
      <c r="B191" t="s">
        <v>1606</v>
      </c>
      <c r="C191" t="s">
        <v>1752</v>
      </c>
      <c r="D191" t="s">
        <v>1753</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35">
      <c r="A192" t="s">
        <v>1165</v>
      </c>
      <c r="B192" t="s">
        <v>1607</v>
      </c>
      <c r="C192" t="s">
        <v>1752</v>
      </c>
      <c r="D192" t="s">
        <v>1753</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35">
      <c r="A193" t="s">
        <v>1608</v>
      </c>
      <c r="B193" t="s">
        <v>1609</v>
      </c>
      <c r="C193" t="s">
        <v>1752</v>
      </c>
      <c r="D193" t="s">
        <v>1753</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35">
      <c r="A194" t="s">
        <v>1219</v>
      </c>
      <c r="B194" t="s">
        <v>1610</v>
      </c>
      <c r="C194" t="s">
        <v>1752</v>
      </c>
      <c r="D194" t="s">
        <v>1753</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35">
      <c r="A195" t="s">
        <v>1238</v>
      </c>
      <c r="B195" t="s">
        <v>1611</v>
      </c>
      <c r="C195" t="s">
        <v>1752</v>
      </c>
      <c r="D195" t="s">
        <v>1753</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35">
      <c r="A196" t="s">
        <v>1612</v>
      </c>
      <c r="B196" t="s">
        <v>1613</v>
      </c>
      <c r="C196" t="s">
        <v>1752</v>
      </c>
      <c r="D196" t="s">
        <v>1753</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35">
      <c r="A197" t="s">
        <v>1184</v>
      </c>
      <c r="B197" t="s">
        <v>1614</v>
      </c>
      <c r="C197" t="s">
        <v>1752</v>
      </c>
      <c r="D197" t="s">
        <v>1753</v>
      </c>
    </row>
    <row r="198" spans="1:64" x14ac:dyDescent="0.35">
      <c r="A198" t="s">
        <v>1615</v>
      </c>
      <c r="B198" t="s">
        <v>1616</v>
      </c>
      <c r="C198" t="s">
        <v>1752</v>
      </c>
      <c r="D198" t="s">
        <v>1753</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35">
      <c r="A199" t="s">
        <v>1265</v>
      </c>
      <c r="B199" t="s">
        <v>1617</v>
      </c>
      <c r="C199" t="s">
        <v>1752</v>
      </c>
      <c r="D199" t="s">
        <v>1753</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35">
      <c r="A200" t="s">
        <v>1207</v>
      </c>
      <c r="B200" t="s">
        <v>1618</v>
      </c>
      <c r="C200" t="s">
        <v>1752</v>
      </c>
      <c r="D200" t="s">
        <v>1753</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35">
      <c r="A201" t="s">
        <v>1619</v>
      </c>
      <c r="B201" t="s">
        <v>1620</v>
      </c>
      <c r="C201" t="s">
        <v>1752</v>
      </c>
      <c r="D201" t="s">
        <v>1753</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35">
      <c r="A202" t="s">
        <v>1621</v>
      </c>
      <c r="B202" t="s">
        <v>1622</v>
      </c>
      <c r="C202" t="s">
        <v>1752</v>
      </c>
      <c r="D202" t="s">
        <v>1753</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35">
      <c r="A203" t="s">
        <v>1623</v>
      </c>
      <c r="B203" t="s">
        <v>1624</v>
      </c>
      <c r="C203" t="s">
        <v>1752</v>
      </c>
      <c r="D203" t="s">
        <v>1753</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35">
      <c r="A204" t="s">
        <v>1227</v>
      </c>
      <c r="B204" t="s">
        <v>1625</v>
      </c>
      <c r="C204" t="s">
        <v>1752</v>
      </c>
      <c r="D204" t="s">
        <v>1753</v>
      </c>
    </row>
    <row r="205" spans="1:64" x14ac:dyDescent="0.35">
      <c r="A205" t="s">
        <v>1124</v>
      </c>
      <c r="B205" t="s">
        <v>1626</v>
      </c>
      <c r="C205" t="s">
        <v>1752</v>
      </c>
      <c r="D205" t="s">
        <v>1753</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35">
      <c r="A206" t="s">
        <v>1240</v>
      </c>
      <c r="B206" t="s">
        <v>1627</v>
      </c>
      <c r="C206" t="s">
        <v>1752</v>
      </c>
      <c r="D206" t="s">
        <v>1753</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35">
      <c r="A207" t="s">
        <v>1241</v>
      </c>
      <c r="B207" t="s">
        <v>1628</v>
      </c>
      <c r="C207" t="s">
        <v>1752</v>
      </c>
      <c r="D207" t="s">
        <v>1753</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35">
      <c r="A208" t="s">
        <v>600</v>
      </c>
      <c r="B208" t="s">
        <v>1629</v>
      </c>
      <c r="C208" t="s">
        <v>1752</v>
      </c>
      <c r="D208" t="s">
        <v>1753</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35">
      <c r="A209" t="s">
        <v>1630</v>
      </c>
      <c r="B209" t="s">
        <v>1631</v>
      </c>
      <c r="C209" t="s">
        <v>1752</v>
      </c>
      <c r="D209" t="s">
        <v>1753</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35">
      <c r="A210" t="s">
        <v>1125</v>
      </c>
      <c r="B210" t="s">
        <v>1632</v>
      </c>
      <c r="C210" t="s">
        <v>1752</v>
      </c>
      <c r="D210" t="s">
        <v>1753</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35">
      <c r="A211" t="s">
        <v>1109</v>
      </c>
      <c r="B211" t="s">
        <v>1633</v>
      </c>
      <c r="C211" t="s">
        <v>1752</v>
      </c>
      <c r="D211" t="s">
        <v>1753</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35">
      <c r="A212" t="s">
        <v>1100</v>
      </c>
      <c r="B212" t="s">
        <v>1634</v>
      </c>
      <c r="C212" t="s">
        <v>1752</v>
      </c>
      <c r="D212" t="s">
        <v>1753</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35">
      <c r="A213" t="s">
        <v>1166</v>
      </c>
      <c r="B213" t="s">
        <v>1635</v>
      </c>
      <c r="C213" t="s">
        <v>1752</v>
      </c>
      <c r="D213" t="s">
        <v>1753</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35">
      <c r="A214" t="s">
        <v>1220</v>
      </c>
      <c r="B214" t="s">
        <v>1636</v>
      </c>
      <c r="C214" t="s">
        <v>1752</v>
      </c>
      <c r="D214" t="s">
        <v>1753</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35">
      <c r="A215" t="s">
        <v>1101</v>
      </c>
      <c r="B215" t="s">
        <v>1637</v>
      </c>
      <c r="C215" t="s">
        <v>1752</v>
      </c>
      <c r="D215" t="s">
        <v>1753</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35">
      <c r="A216" t="s">
        <v>1192</v>
      </c>
      <c r="B216" t="s">
        <v>1638</v>
      </c>
      <c r="C216" t="s">
        <v>1752</v>
      </c>
      <c r="D216" t="s">
        <v>1753</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35">
      <c r="A217" t="s">
        <v>1639</v>
      </c>
      <c r="B217" t="s">
        <v>1640</v>
      </c>
      <c r="C217" t="s">
        <v>1752</v>
      </c>
      <c r="D217" t="s">
        <v>1753</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35">
      <c r="A218" t="s">
        <v>1075</v>
      </c>
      <c r="B218" t="s">
        <v>1641</v>
      </c>
      <c r="C218" t="s">
        <v>1752</v>
      </c>
      <c r="D218" t="s">
        <v>1753</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35">
      <c r="A219" t="s">
        <v>1266</v>
      </c>
      <c r="B219" t="s">
        <v>1642</v>
      </c>
      <c r="C219" t="s">
        <v>1752</v>
      </c>
      <c r="D219" t="s">
        <v>1753</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35">
      <c r="A220" t="s">
        <v>1643</v>
      </c>
      <c r="B220" t="s">
        <v>1644</v>
      </c>
      <c r="C220" t="s">
        <v>1752</v>
      </c>
      <c r="D220" t="s">
        <v>1753</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35">
      <c r="A221" t="s">
        <v>1076</v>
      </c>
      <c r="B221" t="s">
        <v>1645</v>
      </c>
      <c r="C221" t="s">
        <v>1752</v>
      </c>
      <c r="D221" t="s">
        <v>1753</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35">
      <c r="A222" t="s">
        <v>1646</v>
      </c>
      <c r="B222" t="s">
        <v>1647</v>
      </c>
      <c r="C222" t="s">
        <v>1752</v>
      </c>
      <c r="D222" t="s">
        <v>1753</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35">
      <c r="A223" t="s">
        <v>1648</v>
      </c>
      <c r="B223" t="s">
        <v>1649</v>
      </c>
      <c r="C223" t="s">
        <v>1752</v>
      </c>
      <c r="D223" t="s">
        <v>1753</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35">
      <c r="A224" t="s">
        <v>1084</v>
      </c>
      <c r="B224" t="s">
        <v>1650</v>
      </c>
      <c r="C224" t="s">
        <v>1752</v>
      </c>
      <c r="D224" t="s">
        <v>1753</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35">
      <c r="A225" t="s">
        <v>1209</v>
      </c>
      <c r="B225" t="s">
        <v>1651</v>
      </c>
      <c r="C225" t="s">
        <v>1752</v>
      </c>
      <c r="D225" t="s">
        <v>1753</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35">
      <c r="A226" t="s">
        <v>1652</v>
      </c>
      <c r="B226" t="s">
        <v>1653</v>
      </c>
      <c r="C226" t="s">
        <v>1752</v>
      </c>
      <c r="D226" t="s">
        <v>1753</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35">
      <c r="A227" t="s">
        <v>1267</v>
      </c>
      <c r="B227" t="s">
        <v>1654</v>
      </c>
      <c r="C227" t="s">
        <v>1752</v>
      </c>
      <c r="D227" t="s">
        <v>1753</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35">
      <c r="A228" t="s">
        <v>1254</v>
      </c>
      <c r="B228" t="s">
        <v>1655</v>
      </c>
      <c r="C228" t="s">
        <v>1752</v>
      </c>
      <c r="D228" t="s">
        <v>1753</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35">
      <c r="A229" t="s">
        <v>603</v>
      </c>
      <c r="B229" t="s">
        <v>1656</v>
      </c>
      <c r="C229" t="s">
        <v>1752</v>
      </c>
      <c r="D229" t="s">
        <v>1753</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35">
      <c r="A230" t="s">
        <v>1657</v>
      </c>
      <c r="B230" t="s">
        <v>1658</v>
      </c>
      <c r="C230" t="s">
        <v>1752</v>
      </c>
      <c r="D230" t="s">
        <v>1753</v>
      </c>
    </row>
    <row r="231" spans="1:64" x14ac:dyDescent="0.35">
      <c r="A231" t="s">
        <v>1074</v>
      </c>
      <c r="B231" t="s">
        <v>1659</v>
      </c>
      <c r="C231" t="s">
        <v>1752</v>
      </c>
      <c r="D231" t="s">
        <v>1753</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35">
      <c r="A232" t="s">
        <v>1127</v>
      </c>
      <c r="B232" t="s">
        <v>1660</v>
      </c>
      <c r="C232" t="s">
        <v>1752</v>
      </c>
      <c r="D232" t="s">
        <v>1753</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35">
      <c r="A233" t="s">
        <v>1661</v>
      </c>
      <c r="B233" t="s">
        <v>1662</v>
      </c>
      <c r="C233" t="s">
        <v>1752</v>
      </c>
      <c r="D233" t="s">
        <v>1753</v>
      </c>
    </row>
    <row r="234" spans="1:64" x14ac:dyDescent="0.35">
      <c r="A234" t="s">
        <v>1080</v>
      </c>
      <c r="B234" t="s">
        <v>1663</v>
      </c>
      <c r="C234" t="s">
        <v>1752</v>
      </c>
      <c r="D234" t="s">
        <v>1753</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35">
      <c r="A235" t="s">
        <v>1664</v>
      </c>
      <c r="B235" t="s">
        <v>1665</v>
      </c>
      <c r="C235" t="s">
        <v>1752</v>
      </c>
      <c r="D235" t="s">
        <v>1753</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35">
      <c r="A236" t="s">
        <v>1666</v>
      </c>
      <c r="B236" t="s">
        <v>1667</v>
      </c>
      <c r="C236" t="s">
        <v>1752</v>
      </c>
      <c r="D236" t="s">
        <v>1753</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35">
      <c r="A237" t="s">
        <v>1102</v>
      </c>
      <c r="B237" t="s">
        <v>1668</v>
      </c>
      <c r="C237" t="s">
        <v>1752</v>
      </c>
      <c r="D237" t="s">
        <v>1753</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35">
      <c r="A238" t="s">
        <v>1167</v>
      </c>
      <c r="B238" t="s">
        <v>1669</v>
      </c>
      <c r="C238" t="s">
        <v>1752</v>
      </c>
      <c r="D238" t="s">
        <v>1753</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35">
      <c r="A239" t="s">
        <v>1135</v>
      </c>
      <c r="B239" t="s">
        <v>1670</v>
      </c>
      <c r="C239" t="s">
        <v>1752</v>
      </c>
      <c r="D239" t="s">
        <v>1753</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35">
      <c r="A240" t="s">
        <v>1136</v>
      </c>
      <c r="B240" t="s">
        <v>1671</v>
      </c>
      <c r="C240" t="s">
        <v>1752</v>
      </c>
      <c r="D240" t="s">
        <v>1753</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35">
      <c r="A241" t="s">
        <v>1672</v>
      </c>
      <c r="B241" t="s">
        <v>1673</v>
      </c>
      <c r="C241" t="s">
        <v>1752</v>
      </c>
      <c r="D241" t="s">
        <v>1753</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35">
      <c r="A242" t="s">
        <v>1168</v>
      </c>
      <c r="B242" t="s">
        <v>1674</v>
      </c>
      <c r="C242" t="s">
        <v>1752</v>
      </c>
      <c r="D242" t="s">
        <v>1753</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35">
      <c r="A243" t="s">
        <v>1675</v>
      </c>
      <c r="B243" t="s">
        <v>1676</v>
      </c>
      <c r="C243" t="s">
        <v>1752</v>
      </c>
      <c r="D243" t="s">
        <v>1753</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35">
      <c r="A244" t="s">
        <v>1229</v>
      </c>
      <c r="B244" t="s">
        <v>1677</v>
      </c>
      <c r="C244" t="s">
        <v>1752</v>
      </c>
      <c r="D244" t="s">
        <v>1753</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35">
      <c r="A245" t="s">
        <v>1678</v>
      </c>
      <c r="B245" t="s">
        <v>1679</v>
      </c>
      <c r="C245" t="s">
        <v>1752</v>
      </c>
      <c r="D245" t="s">
        <v>1753</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35">
      <c r="A246" t="s">
        <v>1680</v>
      </c>
      <c r="B246" t="s">
        <v>1681</v>
      </c>
      <c r="C246" t="s">
        <v>1752</v>
      </c>
      <c r="D246" t="s">
        <v>1753</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35">
      <c r="A247" t="s">
        <v>1187</v>
      </c>
      <c r="B247" t="s">
        <v>1682</v>
      </c>
      <c r="C247" t="s">
        <v>1752</v>
      </c>
      <c r="D247" t="s">
        <v>1753</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35">
      <c r="A248" t="s">
        <v>1110</v>
      </c>
      <c r="B248" t="s">
        <v>1683</v>
      </c>
      <c r="C248" t="s">
        <v>1752</v>
      </c>
      <c r="D248" t="s">
        <v>1753</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35">
      <c r="A249" t="s">
        <v>1128</v>
      </c>
      <c r="B249" t="s">
        <v>1684</v>
      </c>
      <c r="C249" t="s">
        <v>1752</v>
      </c>
      <c r="D249" t="s">
        <v>1753</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35">
      <c r="A250" t="s">
        <v>1685</v>
      </c>
      <c r="B250" t="s">
        <v>1686</v>
      </c>
      <c r="C250" t="s">
        <v>1752</v>
      </c>
      <c r="D250" t="s">
        <v>1753</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35">
      <c r="A251" t="s">
        <v>1687</v>
      </c>
      <c r="B251" t="s">
        <v>1688</v>
      </c>
      <c r="C251" t="s">
        <v>1752</v>
      </c>
      <c r="D251" t="s">
        <v>1753</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35">
      <c r="A252" t="s">
        <v>604</v>
      </c>
      <c r="B252" t="s">
        <v>1689</v>
      </c>
      <c r="C252" t="s">
        <v>1752</v>
      </c>
      <c r="D252" t="s">
        <v>1753</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35">
      <c r="A253" t="s">
        <v>1243</v>
      </c>
      <c r="B253" t="s">
        <v>1690</v>
      </c>
      <c r="C253" t="s">
        <v>1752</v>
      </c>
      <c r="D253" t="s">
        <v>1753</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35">
      <c r="A254" t="s">
        <v>1691</v>
      </c>
      <c r="B254" t="s">
        <v>1692</v>
      </c>
      <c r="C254" t="s">
        <v>1752</v>
      </c>
      <c r="D254" t="s">
        <v>1753</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35">
      <c r="A255" t="s">
        <v>1210</v>
      </c>
      <c r="B255" t="s">
        <v>1693</v>
      </c>
      <c r="C255" t="s">
        <v>1752</v>
      </c>
      <c r="D255" t="s">
        <v>1753</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35">
      <c r="A256" t="s">
        <v>1694</v>
      </c>
      <c r="B256" t="s">
        <v>1695</v>
      </c>
      <c r="C256" t="s">
        <v>1752</v>
      </c>
      <c r="D256" t="s">
        <v>1753</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35">
      <c r="A257" t="s">
        <v>1137</v>
      </c>
      <c r="B257" t="s">
        <v>1696</v>
      </c>
      <c r="C257" t="s">
        <v>1752</v>
      </c>
      <c r="D257" t="s">
        <v>1753</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35">
      <c r="A258" t="s">
        <v>1697</v>
      </c>
      <c r="B258" t="s">
        <v>1698</v>
      </c>
      <c r="C258" t="s">
        <v>1752</v>
      </c>
      <c r="D258" t="s">
        <v>1753</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35">
      <c r="A259" t="s">
        <v>1699</v>
      </c>
      <c r="B259" t="s">
        <v>1700</v>
      </c>
      <c r="C259" t="s">
        <v>1752</v>
      </c>
      <c r="D259" t="s">
        <v>1753</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35">
      <c r="A260" t="s">
        <v>1701</v>
      </c>
      <c r="B260" t="s">
        <v>1702</v>
      </c>
      <c r="C260" t="s">
        <v>1752</v>
      </c>
      <c r="D260" t="s">
        <v>1753</v>
      </c>
    </row>
    <row r="261" spans="1:65" x14ac:dyDescent="0.35">
      <c r="A261" t="s">
        <v>1703</v>
      </c>
      <c r="B261" t="s">
        <v>1704</v>
      </c>
      <c r="C261" t="s">
        <v>1752</v>
      </c>
      <c r="D261" t="s">
        <v>1753</v>
      </c>
    </row>
    <row r="262" spans="1:65" x14ac:dyDescent="0.35">
      <c r="A262" t="s">
        <v>1705</v>
      </c>
      <c r="B262" t="s">
        <v>1706</v>
      </c>
      <c r="C262" t="s">
        <v>1752</v>
      </c>
      <c r="D262" t="s">
        <v>1753</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35">
      <c r="A263" t="s">
        <v>1221</v>
      </c>
      <c r="B263" t="s">
        <v>1707</v>
      </c>
      <c r="C263" t="s">
        <v>1752</v>
      </c>
      <c r="D263" t="s">
        <v>1753</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35">
      <c r="A264" t="s">
        <v>1017</v>
      </c>
      <c r="B264" t="s">
        <v>1708</v>
      </c>
      <c r="C264" t="s">
        <v>1752</v>
      </c>
      <c r="D264" t="s">
        <v>1753</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35">
      <c r="A265" t="s">
        <v>1228</v>
      </c>
      <c r="B265" t="s">
        <v>1709</v>
      </c>
      <c r="C265" t="s">
        <v>1752</v>
      </c>
      <c r="D265" t="s">
        <v>1753</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35">
      <c r="A266" t="s">
        <v>1710</v>
      </c>
      <c r="B266" t="s">
        <v>1711</v>
      </c>
      <c r="C266" t="s">
        <v>1752</v>
      </c>
      <c r="D266" t="s">
        <v>1753</v>
      </c>
    </row>
    <row r="267" spans="1:65" x14ac:dyDescent="0.35">
      <c r="A267" t="s">
        <v>1712</v>
      </c>
      <c r="B267" t="s">
        <v>1713</v>
      </c>
      <c r="C267" t="s">
        <v>1752</v>
      </c>
      <c r="D267" t="s">
        <v>1753</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35">
      <c r="A268" t="s">
        <v>602</v>
      </c>
      <c r="B268" t="s">
        <v>1714</v>
      </c>
      <c r="C268" t="s">
        <v>1752</v>
      </c>
      <c r="D268" t="s">
        <v>1753</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35">
      <c r="A269" t="s">
        <v>606</v>
      </c>
      <c r="B269" t="s">
        <v>1715</v>
      </c>
      <c r="C269" t="s">
        <v>1752</v>
      </c>
      <c r="D269" t="s">
        <v>1753</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35">
      <c r="A270" t="s">
        <v>607</v>
      </c>
      <c r="B270" t="s">
        <v>1716</v>
      </c>
      <c r="C270" t="s">
        <v>1752</v>
      </c>
      <c r="D270" t="s">
        <v>1753</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35"/>
    <row r="272" spans="1:65" s="1" customFormat="1" x14ac:dyDescent="0.35">
      <c r="BB272" s="1" t="s">
        <v>1717</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x14ac:dyDescent="0.35">
      <c r="BM273" s="51" t="s">
        <v>1751</v>
      </c>
    </row>
    <row r="274" spans="8:65" s="1" customFormat="1" x14ac:dyDescent="0.35">
      <c r="I274" s="1" t="s">
        <v>1719</v>
      </c>
    </row>
    <row r="275" spans="8:65" s="1" customFormat="1" x14ac:dyDescent="0.35">
      <c r="H275">
        <v>2020</v>
      </c>
      <c r="I275" s="156">
        <f>BL77*$BM$272</f>
        <v>7.7207035615679338</v>
      </c>
    </row>
    <row r="276" spans="8:65" s="1" customFormat="1" x14ac:dyDescent="0.35">
      <c r="H276">
        <v>2021</v>
      </c>
      <c r="I276" s="156">
        <f>I275*$BM$272</f>
        <v>7.4511579357009721</v>
      </c>
    </row>
    <row r="277" spans="8:65" s="1" customFormat="1" x14ac:dyDescent="0.35">
      <c r="H277">
        <v>2022</v>
      </c>
      <c r="I277" s="156">
        <f t="shared" ref="I277:I295" si="1">I276*$BM$272</f>
        <v>7.1910227014964585</v>
      </c>
    </row>
    <row r="278" spans="8:65" s="1" customFormat="1" x14ac:dyDescent="0.35">
      <c r="H278">
        <v>2023</v>
      </c>
      <c r="I278" s="156">
        <f t="shared" si="1"/>
        <v>6.9399693228449468</v>
      </c>
    </row>
    <row r="279" spans="8:65" s="1" customFormat="1" x14ac:dyDescent="0.35">
      <c r="H279">
        <v>2024</v>
      </c>
      <c r="I279" s="156">
        <f t="shared" si="1"/>
        <v>6.6976807335076476</v>
      </c>
    </row>
    <row r="280" spans="8:65" s="1" customFormat="1" x14ac:dyDescent="0.35">
      <c r="H280">
        <v>2025</v>
      </c>
      <c r="I280" s="156">
        <f t="shared" si="1"/>
        <v>6.4638509366796786</v>
      </c>
    </row>
    <row r="281" spans="8:65" s="1" customFormat="1" x14ac:dyDescent="0.35">
      <c r="H281">
        <v>2026</v>
      </c>
      <c r="I281" s="156">
        <f t="shared" si="1"/>
        <v>6.2381846185333778</v>
      </c>
    </row>
    <row r="282" spans="8:65" s="1" customFormat="1" x14ac:dyDescent="0.35">
      <c r="H282">
        <v>2027</v>
      </c>
      <c r="I282" s="156">
        <f t="shared" si="1"/>
        <v>6.0203967752536194</v>
      </c>
    </row>
    <row r="283" spans="8:65" s="1" customFormat="1" x14ac:dyDescent="0.35">
      <c r="H283">
        <v>2028</v>
      </c>
      <c r="I283" s="156">
        <f t="shared" si="1"/>
        <v>5.8102123530940899</v>
      </c>
    </row>
    <row r="284" spans="8:65" s="1" customFormat="1" x14ac:dyDescent="0.35">
      <c r="H284">
        <v>2029</v>
      </c>
      <c r="I284" s="156">
        <f t="shared" si="1"/>
        <v>5.6073659009999428</v>
      </c>
    </row>
    <row r="285" spans="8:65" s="1" customFormat="1" x14ac:dyDescent="0.35">
      <c r="H285">
        <v>2030</v>
      </c>
      <c r="I285" s="156">
        <f t="shared" si="1"/>
        <v>5.4116012353581056</v>
      </c>
    </row>
    <row r="286" spans="8:65" s="1" customFormat="1" x14ac:dyDescent="0.35">
      <c r="H286">
        <v>2031</v>
      </c>
      <c r="I286" s="156">
        <f t="shared" si="1"/>
        <v>5.2226711164518447</v>
      </c>
    </row>
    <row r="287" spans="8:65" s="1" customFormat="1" x14ac:dyDescent="0.35">
      <c r="H287">
        <v>2032</v>
      </c>
      <c r="I287" s="156">
        <f t="shared" si="1"/>
        <v>5.0403369362109665</v>
      </c>
    </row>
    <row r="288" spans="8:65" s="1" customFormat="1" x14ac:dyDescent="0.35">
      <c r="H288">
        <v>2033</v>
      </c>
      <c r="I288" s="156">
        <f t="shared" si="1"/>
        <v>4.8643684168633019</v>
      </c>
    </row>
    <row r="289" spans="3:9" s="1" customFormat="1" x14ac:dyDescent="0.35">
      <c r="C289" s="49"/>
      <c r="D289" s="49"/>
      <c r="E289" s="49"/>
      <c r="H289">
        <v>2034</v>
      </c>
      <c r="I289" s="156">
        <f t="shared" si="1"/>
        <v>4.6945433201068836</v>
      </c>
    </row>
    <row r="290" spans="3:9" s="1" customFormat="1" x14ac:dyDescent="0.35">
      <c r="C290" s="49"/>
      <c r="D290" s="49"/>
      <c r="E290" s="49"/>
      <c r="H290">
        <v>2035</v>
      </c>
      <c r="I290" s="156">
        <f t="shared" si="1"/>
        <v>4.5306471664355215</v>
      </c>
    </row>
    <row r="291" spans="3:9" s="1" customFormat="1" x14ac:dyDescent="0.35">
      <c r="C291" s="49"/>
      <c r="D291" s="49"/>
      <c r="E291" s="49"/>
      <c r="H291">
        <v>2036</v>
      </c>
      <c r="I291" s="156">
        <f t="shared" si="1"/>
        <v>4.3724729642632996</v>
      </c>
    </row>
    <row r="292" spans="3:9" s="1" customFormat="1" x14ac:dyDescent="0.35">
      <c r="H292">
        <v>2037</v>
      </c>
      <c r="I292" s="156">
        <f t="shared" si="1"/>
        <v>4.2198209485058946</v>
      </c>
    </row>
    <row r="293" spans="3:9" s="1" customFormat="1" x14ac:dyDescent="0.35">
      <c r="H293">
        <v>2038</v>
      </c>
      <c r="I293" s="156">
        <f t="shared" si="1"/>
        <v>4.072498328288555</v>
      </c>
    </row>
    <row r="294" spans="3:9" s="1" customFormat="1" x14ac:dyDescent="0.35">
      <c r="H294">
        <v>2039</v>
      </c>
      <c r="I294" s="156">
        <f t="shared" si="1"/>
        <v>3.9303190434621129</v>
      </c>
    </row>
    <row r="295" spans="3:9" s="1" customFormat="1" x14ac:dyDescent="0.35">
      <c r="H295">
        <v>2040</v>
      </c>
      <c r="I295" s="156">
        <f t="shared" si="1"/>
        <v>3.7931035296195263</v>
      </c>
    </row>
    <row r="296" spans="3:9" s="1" customFormat="1" x14ac:dyDescent="0.35"/>
  </sheetData>
  <pageMargins left="0.7" right="0.7" top="0.75" bottom="0.75" header="0.3" footer="0.3"/>
  <headerFooter alignWithMargins="0"/>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4.5" x14ac:dyDescent="0.35"/>
  <cols>
    <col min="1" max="1" width="44.1796875" bestFit="1" customWidth="1"/>
    <col min="2" max="2" width="25.54296875" bestFit="1" customWidth="1"/>
    <col min="3" max="3" width="50.726562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13.81640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1754</v>
      </c>
      <c r="D5" t="s">
        <v>1755</v>
      </c>
    </row>
    <row r="6" spans="1:65" x14ac:dyDescent="0.35">
      <c r="A6" t="s">
        <v>1354</v>
      </c>
      <c r="B6" t="s">
        <v>1355</v>
      </c>
      <c r="C6" t="s">
        <v>1754</v>
      </c>
      <c r="D6" t="s">
        <v>1755</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35">
      <c r="A7" t="s">
        <v>1139</v>
      </c>
      <c r="B7" t="s">
        <v>1356</v>
      </c>
      <c r="C7" t="s">
        <v>1754</v>
      </c>
      <c r="D7" t="s">
        <v>1755</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35">
      <c r="A8" t="s">
        <v>1357</v>
      </c>
      <c r="B8" t="s">
        <v>1358</v>
      </c>
      <c r="C8" t="s">
        <v>1754</v>
      </c>
      <c r="D8" t="s">
        <v>1755</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35">
      <c r="A9" t="s">
        <v>1078</v>
      </c>
      <c r="B9" t="s">
        <v>1359</v>
      </c>
      <c r="C9" t="s">
        <v>1754</v>
      </c>
      <c r="D9" t="s">
        <v>1755</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35">
      <c r="A10" t="s">
        <v>1257</v>
      </c>
      <c r="B10" t="s">
        <v>1360</v>
      </c>
      <c r="C10" t="s">
        <v>1754</v>
      </c>
      <c r="D10" t="s">
        <v>1755</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35">
      <c r="A11" t="s">
        <v>1361</v>
      </c>
      <c r="B11" t="s">
        <v>1362</v>
      </c>
      <c r="C11" t="s">
        <v>1754</v>
      </c>
      <c r="D11" t="s">
        <v>1755</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35">
      <c r="A12" t="s">
        <v>1363</v>
      </c>
      <c r="B12" t="s">
        <v>1364</v>
      </c>
      <c r="C12" t="s">
        <v>1754</v>
      </c>
      <c r="D12" t="s">
        <v>1755</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35">
      <c r="A13" t="s">
        <v>1129</v>
      </c>
      <c r="B13" t="s">
        <v>1365</v>
      </c>
      <c r="C13" t="s">
        <v>1754</v>
      </c>
      <c r="D13" t="s">
        <v>1755</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35">
      <c r="A14" t="s">
        <v>1199</v>
      </c>
      <c r="B14" t="s">
        <v>1366</v>
      </c>
      <c r="C14" t="s">
        <v>1754</v>
      </c>
      <c r="D14" t="s">
        <v>1755</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35">
      <c r="A15" t="s">
        <v>1113</v>
      </c>
      <c r="B15" t="s">
        <v>1367</v>
      </c>
      <c r="C15" t="s">
        <v>1754</v>
      </c>
      <c r="D15" t="s">
        <v>1755</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35">
      <c r="A16" t="s">
        <v>1368</v>
      </c>
      <c r="B16" t="s">
        <v>1369</v>
      </c>
      <c r="C16" t="s">
        <v>1754</v>
      </c>
      <c r="D16" t="s">
        <v>1755</v>
      </c>
    </row>
    <row r="17" spans="1:64" x14ac:dyDescent="0.35">
      <c r="A17" t="s">
        <v>1172</v>
      </c>
      <c r="B17" t="s">
        <v>1370</v>
      </c>
      <c r="C17" t="s">
        <v>1754</v>
      </c>
      <c r="D17" t="s">
        <v>1755</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35">
      <c r="A18" t="s">
        <v>1213</v>
      </c>
      <c r="B18" t="s">
        <v>1371</v>
      </c>
      <c r="C18" t="s">
        <v>1754</v>
      </c>
      <c r="D18" t="s">
        <v>1755</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35">
      <c r="A19" t="s">
        <v>1270</v>
      </c>
      <c r="B19" t="s">
        <v>1372</v>
      </c>
      <c r="C19" t="s">
        <v>1754</v>
      </c>
      <c r="D19" t="s">
        <v>1755</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35">
      <c r="A20" t="s">
        <v>1114</v>
      </c>
      <c r="B20" t="s">
        <v>1373</v>
      </c>
      <c r="C20" t="s">
        <v>1754</v>
      </c>
      <c r="D20" t="s">
        <v>1755</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35">
      <c r="A21" t="s">
        <v>582</v>
      </c>
      <c r="B21" t="s">
        <v>1374</v>
      </c>
      <c r="C21" t="s">
        <v>1754</v>
      </c>
      <c r="D21" t="s">
        <v>1755</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35">
      <c r="A22" t="s">
        <v>1271</v>
      </c>
      <c r="B22" t="s">
        <v>1375</v>
      </c>
      <c r="C22" t="s">
        <v>1754</v>
      </c>
      <c r="D22" t="s">
        <v>1755</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35">
      <c r="A23" t="s">
        <v>1088</v>
      </c>
      <c r="B23" t="s">
        <v>1376</v>
      </c>
      <c r="C23" t="s">
        <v>1754</v>
      </c>
      <c r="D23" t="s">
        <v>1755</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35">
      <c r="A24" t="s">
        <v>1089</v>
      </c>
      <c r="B24" t="s">
        <v>1377</v>
      </c>
      <c r="C24" t="s">
        <v>1754</v>
      </c>
      <c r="D24" t="s">
        <v>1755</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35">
      <c r="A25" t="s">
        <v>1140</v>
      </c>
      <c r="B25" t="s">
        <v>1378</v>
      </c>
      <c r="C25" t="s">
        <v>1754</v>
      </c>
      <c r="D25" t="s">
        <v>1755</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35">
      <c r="A26" t="s">
        <v>1235</v>
      </c>
      <c r="B26" t="s">
        <v>1379</v>
      </c>
      <c r="C26" t="s">
        <v>1754</v>
      </c>
      <c r="D26" t="s">
        <v>1755</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35">
      <c r="A27" t="s">
        <v>1115</v>
      </c>
      <c r="B27" t="s">
        <v>1380</v>
      </c>
      <c r="C27" t="s">
        <v>1754</v>
      </c>
      <c r="D27" t="s">
        <v>1755</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35">
      <c r="A28" t="s">
        <v>1381</v>
      </c>
      <c r="B28" t="s">
        <v>1382</v>
      </c>
      <c r="C28" t="s">
        <v>1754</v>
      </c>
      <c r="D28" t="s">
        <v>1755</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35">
      <c r="A29" t="s">
        <v>1258</v>
      </c>
      <c r="B29" t="s">
        <v>1383</v>
      </c>
      <c r="C29" t="s">
        <v>1754</v>
      </c>
      <c r="D29" t="s">
        <v>1755</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35">
      <c r="A30" t="s">
        <v>1234</v>
      </c>
      <c r="B30" t="s">
        <v>1384</v>
      </c>
      <c r="C30" t="s">
        <v>1754</v>
      </c>
      <c r="D30" t="s">
        <v>1755</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35">
      <c r="A31" t="s">
        <v>1190</v>
      </c>
      <c r="B31" t="s">
        <v>1385</v>
      </c>
      <c r="C31" t="s">
        <v>1754</v>
      </c>
      <c r="D31" t="s">
        <v>1755</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35">
      <c r="A32" t="s">
        <v>1386</v>
      </c>
      <c r="B32" t="s">
        <v>1387</v>
      </c>
      <c r="C32" t="s">
        <v>1754</v>
      </c>
      <c r="D32" t="s">
        <v>1755</v>
      </c>
    </row>
    <row r="33" spans="1:64" x14ac:dyDescent="0.35">
      <c r="A33" t="s">
        <v>1388</v>
      </c>
      <c r="B33" t="s">
        <v>1389</v>
      </c>
      <c r="C33" t="s">
        <v>1754</v>
      </c>
      <c r="D33" t="s">
        <v>1755</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35">
      <c r="A34" t="s">
        <v>1201</v>
      </c>
      <c r="B34" t="s">
        <v>1390</v>
      </c>
      <c r="C34" t="s">
        <v>1754</v>
      </c>
      <c r="D34" t="s">
        <v>1755</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35">
      <c r="A35" t="s">
        <v>1175</v>
      </c>
      <c r="B35" t="s">
        <v>1391</v>
      </c>
      <c r="C35" t="s">
        <v>1754</v>
      </c>
      <c r="D35" t="s">
        <v>1755</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35">
      <c r="A36" t="s">
        <v>1159</v>
      </c>
      <c r="B36" t="s">
        <v>1392</v>
      </c>
      <c r="C36" t="s">
        <v>1754</v>
      </c>
      <c r="D36" t="s">
        <v>1755</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35">
      <c r="A37" t="s">
        <v>1141</v>
      </c>
      <c r="B37" t="s">
        <v>1393</v>
      </c>
      <c r="C37" t="s">
        <v>1754</v>
      </c>
      <c r="D37" t="s">
        <v>1755</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35">
      <c r="A38" t="s">
        <v>580</v>
      </c>
      <c r="B38" t="s">
        <v>1394</v>
      </c>
      <c r="C38" t="s">
        <v>1754</v>
      </c>
      <c r="D38" t="s">
        <v>1755</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35">
      <c r="A39" t="s">
        <v>584</v>
      </c>
      <c r="B39" t="s">
        <v>1395</v>
      </c>
      <c r="C39" t="s">
        <v>1754</v>
      </c>
      <c r="D39" t="s">
        <v>1755</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35">
      <c r="A40" t="s">
        <v>1278</v>
      </c>
      <c r="B40" t="s">
        <v>1396</v>
      </c>
      <c r="C40" t="s">
        <v>1754</v>
      </c>
      <c r="D40" t="s">
        <v>1755</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35">
      <c r="A41" t="s">
        <v>1397</v>
      </c>
      <c r="B41" t="s">
        <v>1398</v>
      </c>
      <c r="C41" t="s">
        <v>1754</v>
      </c>
      <c r="D41" t="s">
        <v>1755</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35">
      <c r="A42" t="s">
        <v>1276</v>
      </c>
      <c r="B42" t="s">
        <v>1399</v>
      </c>
      <c r="C42" t="s">
        <v>1754</v>
      </c>
      <c r="D42" t="s">
        <v>1755</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35">
      <c r="A43" t="s">
        <v>1245</v>
      </c>
      <c r="B43" t="s">
        <v>1400</v>
      </c>
      <c r="C43" t="s">
        <v>1754</v>
      </c>
      <c r="D43" t="s">
        <v>1755</v>
      </c>
    </row>
    <row r="44" spans="1:64" x14ac:dyDescent="0.35">
      <c r="A44" t="s">
        <v>1202</v>
      </c>
      <c r="B44" t="s">
        <v>1401</v>
      </c>
      <c r="C44" t="s">
        <v>1754</v>
      </c>
      <c r="D44" t="s">
        <v>1755</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35">
      <c r="A45" t="s">
        <v>1150</v>
      </c>
      <c r="B45" t="s">
        <v>1402</v>
      </c>
      <c r="C45" t="s">
        <v>1754</v>
      </c>
      <c r="D45" t="s">
        <v>1755</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35">
      <c r="A46" t="s">
        <v>1403</v>
      </c>
      <c r="B46" t="s">
        <v>1404</v>
      </c>
      <c r="C46" t="s">
        <v>1754</v>
      </c>
      <c r="D46" t="s">
        <v>1755</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35">
      <c r="A47" t="s">
        <v>1079</v>
      </c>
      <c r="B47" t="s">
        <v>1405</v>
      </c>
      <c r="C47" t="s">
        <v>1754</v>
      </c>
      <c r="D47" t="s">
        <v>1755</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35">
      <c r="A48" t="s">
        <v>1406</v>
      </c>
      <c r="B48" t="s">
        <v>1407</v>
      </c>
      <c r="C48" t="s">
        <v>1754</v>
      </c>
      <c r="D48" t="s">
        <v>1755</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35">
      <c r="A49" t="s">
        <v>1408</v>
      </c>
      <c r="B49" t="s">
        <v>1409</v>
      </c>
      <c r="C49" t="s">
        <v>1754</v>
      </c>
      <c r="D49" t="s">
        <v>1755</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35">
      <c r="A50" t="s">
        <v>1203</v>
      </c>
      <c r="B50" t="s">
        <v>1410</v>
      </c>
      <c r="C50" t="s">
        <v>1754</v>
      </c>
      <c r="D50" t="s">
        <v>1755</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35">
      <c r="A51" t="s">
        <v>1067</v>
      </c>
      <c r="B51" t="s">
        <v>1411</v>
      </c>
      <c r="C51" t="s">
        <v>1754</v>
      </c>
      <c r="D51" t="s">
        <v>1755</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35">
      <c r="A52" t="s">
        <v>1090</v>
      </c>
      <c r="B52" t="s">
        <v>1412</v>
      </c>
      <c r="C52" t="s">
        <v>1754</v>
      </c>
      <c r="D52" t="s">
        <v>1755</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35">
      <c r="A53" t="s">
        <v>1191</v>
      </c>
      <c r="B53" t="s">
        <v>1413</v>
      </c>
      <c r="C53" t="s">
        <v>1754</v>
      </c>
      <c r="D53" t="s">
        <v>1755</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35">
      <c r="A54" t="s">
        <v>1414</v>
      </c>
      <c r="B54" t="s">
        <v>1415</v>
      </c>
      <c r="C54" t="s">
        <v>1754</v>
      </c>
      <c r="D54" t="s">
        <v>1755</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35">
      <c r="A55" t="s">
        <v>1176</v>
      </c>
      <c r="B55" t="s">
        <v>1416</v>
      </c>
      <c r="C55" t="s">
        <v>1754</v>
      </c>
      <c r="D55" t="s">
        <v>1755</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35">
      <c r="A56" t="s">
        <v>1417</v>
      </c>
      <c r="B56" t="s">
        <v>1418</v>
      </c>
      <c r="C56" t="s">
        <v>1754</v>
      </c>
      <c r="D56" t="s">
        <v>1755</v>
      </c>
    </row>
    <row r="57" spans="1:64" x14ac:dyDescent="0.35">
      <c r="A57" t="s">
        <v>1419</v>
      </c>
      <c r="B57" t="s">
        <v>1420</v>
      </c>
      <c r="C57" t="s">
        <v>1754</v>
      </c>
      <c r="D57" t="s">
        <v>1755</v>
      </c>
    </row>
    <row r="58" spans="1:64" x14ac:dyDescent="0.35">
      <c r="A58" t="s">
        <v>1116</v>
      </c>
      <c r="B58" t="s">
        <v>1421</v>
      </c>
      <c r="C58" t="s">
        <v>1754</v>
      </c>
      <c r="D58" t="s">
        <v>1755</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35">
      <c r="A59" t="s">
        <v>1422</v>
      </c>
      <c r="B59" t="s">
        <v>1423</v>
      </c>
      <c r="C59" t="s">
        <v>1754</v>
      </c>
      <c r="D59" t="s">
        <v>1755</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35">
      <c r="A60" t="s">
        <v>1273</v>
      </c>
      <c r="B60" t="s">
        <v>1424</v>
      </c>
      <c r="C60" t="s">
        <v>1754</v>
      </c>
      <c r="D60" t="s">
        <v>1755</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35">
      <c r="A61" t="s">
        <v>1068</v>
      </c>
      <c r="B61" t="s">
        <v>1425</v>
      </c>
      <c r="C61" t="s">
        <v>1754</v>
      </c>
      <c r="D61" t="s">
        <v>1755</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35">
      <c r="A62" t="s">
        <v>1426</v>
      </c>
      <c r="B62" t="s">
        <v>1427</v>
      </c>
      <c r="C62" t="s">
        <v>1754</v>
      </c>
      <c r="D62" t="s">
        <v>1755</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35">
      <c r="A63" t="s">
        <v>1246</v>
      </c>
      <c r="B63" t="s">
        <v>1428</v>
      </c>
      <c r="C63" t="s">
        <v>1754</v>
      </c>
      <c r="D63" t="s">
        <v>1755</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35">
      <c r="A64" t="s">
        <v>1178</v>
      </c>
      <c r="B64" t="s">
        <v>1429</v>
      </c>
      <c r="C64" t="s">
        <v>1754</v>
      </c>
      <c r="D64" t="s">
        <v>1755</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35">
      <c r="A65" t="s">
        <v>1105</v>
      </c>
      <c r="B65" t="s">
        <v>1430</v>
      </c>
      <c r="C65" t="s">
        <v>1754</v>
      </c>
      <c r="D65" t="s">
        <v>1755</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35">
      <c r="A66" t="s">
        <v>1431</v>
      </c>
      <c r="B66" t="s">
        <v>1432</v>
      </c>
      <c r="C66" t="s">
        <v>1754</v>
      </c>
      <c r="D66" t="s">
        <v>1755</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35">
      <c r="A67" t="s">
        <v>1433</v>
      </c>
      <c r="B67" t="s">
        <v>1434</v>
      </c>
      <c r="C67" t="s">
        <v>1754</v>
      </c>
      <c r="D67" t="s">
        <v>1755</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35">
      <c r="A68" t="s">
        <v>1435</v>
      </c>
      <c r="B68" t="s">
        <v>1436</v>
      </c>
      <c r="C68" t="s">
        <v>1754</v>
      </c>
      <c r="D68" t="s">
        <v>1755</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35">
      <c r="A69" t="s">
        <v>1437</v>
      </c>
      <c r="B69" t="s">
        <v>1438</v>
      </c>
      <c r="C69" t="s">
        <v>1754</v>
      </c>
      <c r="D69" t="s">
        <v>1755</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35">
      <c r="A70" t="s">
        <v>1439</v>
      </c>
      <c r="B70" t="s">
        <v>1440</v>
      </c>
      <c r="C70" t="s">
        <v>1754</v>
      </c>
      <c r="D70" t="s">
        <v>1755</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35">
      <c r="A71" t="s">
        <v>1204</v>
      </c>
      <c r="B71" t="s">
        <v>1441</v>
      </c>
      <c r="C71" t="s">
        <v>1754</v>
      </c>
      <c r="D71" t="s">
        <v>1755</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35">
      <c r="A72" t="s">
        <v>1442</v>
      </c>
      <c r="B72" t="s">
        <v>1443</v>
      </c>
      <c r="C72" t="s">
        <v>1754</v>
      </c>
      <c r="D72" t="s">
        <v>1755</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35">
      <c r="A73" t="s">
        <v>1444</v>
      </c>
      <c r="B73" t="s">
        <v>1445</v>
      </c>
      <c r="C73" t="s">
        <v>1754</v>
      </c>
      <c r="D73" t="s">
        <v>1755</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35">
      <c r="A74" t="s">
        <v>592</v>
      </c>
      <c r="B74" t="s">
        <v>1446</v>
      </c>
      <c r="C74" t="s">
        <v>1754</v>
      </c>
      <c r="D74" t="s">
        <v>1755</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35">
      <c r="A75" t="s">
        <v>1268</v>
      </c>
      <c r="B75" t="s">
        <v>1447</v>
      </c>
      <c r="C75" t="s">
        <v>1754</v>
      </c>
      <c r="D75" t="s">
        <v>1755</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35">
      <c r="A76" t="s">
        <v>1247</v>
      </c>
      <c r="B76" t="s">
        <v>1448</v>
      </c>
      <c r="C76" t="s">
        <v>1754</v>
      </c>
      <c r="D76" t="s">
        <v>1755</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35">
      <c r="A77" t="s">
        <v>594</v>
      </c>
      <c r="B77" t="s">
        <v>926</v>
      </c>
      <c r="C77" t="s">
        <v>1754</v>
      </c>
      <c r="D77" t="s">
        <v>1755</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35">
      <c r="A78" t="s">
        <v>1449</v>
      </c>
      <c r="B78" t="s">
        <v>1450</v>
      </c>
      <c r="C78" t="s">
        <v>1754</v>
      </c>
      <c r="D78" t="s">
        <v>1755</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35">
      <c r="A79" t="s">
        <v>1451</v>
      </c>
      <c r="B79" t="s">
        <v>1452</v>
      </c>
      <c r="C79" t="s">
        <v>1754</v>
      </c>
      <c r="D79" t="s">
        <v>1755</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35">
      <c r="A80" t="s">
        <v>1248</v>
      </c>
      <c r="B80" t="s">
        <v>1453</v>
      </c>
      <c r="C80" t="s">
        <v>1754</v>
      </c>
      <c r="D80" t="s">
        <v>1755</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35">
      <c r="A81" t="s">
        <v>1217</v>
      </c>
      <c r="B81" t="s">
        <v>1454</v>
      </c>
      <c r="C81" t="s">
        <v>1754</v>
      </c>
      <c r="D81" t="s">
        <v>1755</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35">
      <c r="A82" t="s">
        <v>1272</v>
      </c>
      <c r="B82" t="s">
        <v>1455</v>
      </c>
      <c r="C82" t="s">
        <v>1754</v>
      </c>
      <c r="D82" t="s">
        <v>1755</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35">
      <c r="A83" t="s">
        <v>1456</v>
      </c>
      <c r="B83" t="s">
        <v>1457</v>
      </c>
      <c r="C83" t="s">
        <v>1754</v>
      </c>
      <c r="D83" t="s">
        <v>1755</v>
      </c>
    </row>
    <row r="84" spans="1:64" x14ac:dyDescent="0.35">
      <c r="A84" t="s">
        <v>1458</v>
      </c>
      <c r="B84" t="s">
        <v>1459</v>
      </c>
      <c r="C84" t="s">
        <v>1754</v>
      </c>
      <c r="D84" t="s">
        <v>1755</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35">
      <c r="A85" t="s">
        <v>1083</v>
      </c>
      <c r="B85" t="s">
        <v>1460</v>
      </c>
      <c r="C85" t="s">
        <v>1754</v>
      </c>
      <c r="D85" t="s">
        <v>1755</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35">
      <c r="A86" t="s">
        <v>1255</v>
      </c>
      <c r="B86" t="s">
        <v>1461</v>
      </c>
      <c r="C86" t="s">
        <v>1754</v>
      </c>
      <c r="D86" t="s">
        <v>1755</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35">
      <c r="A87" t="s">
        <v>1117</v>
      </c>
      <c r="B87" t="s">
        <v>1462</v>
      </c>
      <c r="C87" t="s">
        <v>1754</v>
      </c>
      <c r="D87" t="s">
        <v>1755</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35">
      <c r="A88" t="s">
        <v>1092</v>
      </c>
      <c r="B88" t="s">
        <v>1463</v>
      </c>
      <c r="C88" t="s">
        <v>1754</v>
      </c>
      <c r="D88" t="s">
        <v>1755</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35">
      <c r="A89" t="s">
        <v>1464</v>
      </c>
      <c r="B89" t="s">
        <v>1465</v>
      </c>
      <c r="C89" t="s">
        <v>1754</v>
      </c>
      <c r="D89" t="s">
        <v>1755</v>
      </c>
    </row>
    <row r="90" spans="1:64" x14ac:dyDescent="0.35">
      <c r="A90" t="s">
        <v>1093</v>
      </c>
      <c r="B90" t="s">
        <v>1466</v>
      </c>
      <c r="C90" t="s">
        <v>1754</v>
      </c>
      <c r="D90" t="s">
        <v>1755</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35">
      <c r="A91" t="s">
        <v>1467</v>
      </c>
      <c r="B91" t="s">
        <v>1468</v>
      </c>
      <c r="C91" t="s">
        <v>1754</v>
      </c>
      <c r="D91" t="s">
        <v>1755</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35">
      <c r="A92" t="s">
        <v>1094</v>
      </c>
      <c r="B92" t="s">
        <v>1469</v>
      </c>
      <c r="C92" t="s">
        <v>1754</v>
      </c>
      <c r="D92" t="s">
        <v>1755</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35">
      <c r="A93" t="s">
        <v>1082</v>
      </c>
      <c r="B93" t="s">
        <v>1470</v>
      </c>
      <c r="C93" t="s">
        <v>1754</v>
      </c>
      <c r="D93" t="s">
        <v>1755</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35">
      <c r="A94" t="s">
        <v>1260</v>
      </c>
      <c r="B94" t="s">
        <v>1471</v>
      </c>
      <c r="C94" t="s">
        <v>1754</v>
      </c>
      <c r="D94" t="s">
        <v>1755</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35">
      <c r="A95" t="s">
        <v>1179</v>
      </c>
      <c r="B95" t="s">
        <v>1472</v>
      </c>
      <c r="C95" t="s">
        <v>1754</v>
      </c>
      <c r="D95" t="s">
        <v>1755</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35">
      <c r="A96" t="s">
        <v>1473</v>
      </c>
      <c r="B96" t="s">
        <v>1474</v>
      </c>
      <c r="C96" t="s">
        <v>1754</v>
      </c>
      <c r="D96" t="s">
        <v>1755</v>
      </c>
    </row>
    <row r="97" spans="1:64" x14ac:dyDescent="0.35">
      <c r="A97" t="s">
        <v>1193</v>
      </c>
      <c r="B97" t="s">
        <v>1475</v>
      </c>
      <c r="C97" t="s">
        <v>1754</v>
      </c>
      <c r="D97" t="s">
        <v>1755</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35">
      <c r="A98" t="s">
        <v>1223</v>
      </c>
      <c r="B98" t="s">
        <v>1476</v>
      </c>
      <c r="C98" t="s">
        <v>1754</v>
      </c>
      <c r="D98" t="s">
        <v>1755</v>
      </c>
    </row>
    <row r="99" spans="1:64" x14ac:dyDescent="0.35">
      <c r="A99" t="s">
        <v>1206</v>
      </c>
      <c r="B99" t="s">
        <v>1477</v>
      </c>
      <c r="C99" t="s">
        <v>1754</v>
      </c>
      <c r="D99" t="s">
        <v>1755</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35">
      <c r="A100" t="s">
        <v>1478</v>
      </c>
      <c r="B100" t="s">
        <v>1479</v>
      </c>
      <c r="C100" t="s">
        <v>1754</v>
      </c>
      <c r="D100" t="s">
        <v>1755</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35">
      <c r="A101" t="s">
        <v>1480</v>
      </c>
      <c r="B101" t="s">
        <v>1481</v>
      </c>
      <c r="C101" t="s">
        <v>1754</v>
      </c>
      <c r="D101" t="s">
        <v>1755</v>
      </c>
    </row>
    <row r="102" spans="1:64" x14ac:dyDescent="0.35">
      <c r="A102" t="s">
        <v>1194</v>
      </c>
      <c r="B102" t="s">
        <v>1482</v>
      </c>
      <c r="C102" t="s">
        <v>1754</v>
      </c>
      <c r="D102" t="s">
        <v>1755</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35">
      <c r="A103" t="s">
        <v>1483</v>
      </c>
      <c r="B103" t="s">
        <v>1484</v>
      </c>
      <c r="C103" t="s">
        <v>1754</v>
      </c>
      <c r="D103" t="s">
        <v>1755</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35">
      <c r="A104" t="s">
        <v>1259</v>
      </c>
      <c r="B104" t="s">
        <v>1485</v>
      </c>
      <c r="C104" t="s">
        <v>1754</v>
      </c>
      <c r="D104" t="s">
        <v>1755</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35">
      <c r="A105" t="s">
        <v>1181</v>
      </c>
      <c r="B105" t="s">
        <v>1486</v>
      </c>
      <c r="C105" t="s">
        <v>1754</v>
      </c>
      <c r="D105" t="s">
        <v>1755</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35">
      <c r="A106" t="s">
        <v>1237</v>
      </c>
      <c r="B106" t="s">
        <v>1487</v>
      </c>
      <c r="C106" t="s">
        <v>1754</v>
      </c>
      <c r="D106" t="s">
        <v>1755</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35">
      <c r="A107" t="s">
        <v>1488</v>
      </c>
      <c r="B107" t="s">
        <v>1489</v>
      </c>
      <c r="C107" t="s">
        <v>1754</v>
      </c>
      <c r="D107" t="s">
        <v>1755</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35">
      <c r="A108" t="s">
        <v>1490</v>
      </c>
      <c r="B108" t="s">
        <v>1491</v>
      </c>
      <c r="C108" t="s">
        <v>1754</v>
      </c>
      <c r="D108" t="s">
        <v>1755</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35">
      <c r="A109" t="s">
        <v>1492</v>
      </c>
      <c r="B109" t="s">
        <v>1493</v>
      </c>
      <c r="C109" t="s">
        <v>1754</v>
      </c>
      <c r="D109" t="s">
        <v>1755</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35">
      <c r="A110" t="s">
        <v>1494</v>
      </c>
      <c r="B110" t="s">
        <v>1495</v>
      </c>
      <c r="C110" t="s">
        <v>1754</v>
      </c>
      <c r="D110" t="s">
        <v>1755</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35">
      <c r="A111" t="s">
        <v>1161</v>
      </c>
      <c r="B111" t="s">
        <v>1496</v>
      </c>
      <c r="C111" t="s">
        <v>1754</v>
      </c>
      <c r="D111" t="s">
        <v>1755</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35">
      <c r="A112" t="s">
        <v>1497</v>
      </c>
      <c r="B112" t="s">
        <v>1498</v>
      </c>
      <c r="C112" t="s">
        <v>1754</v>
      </c>
      <c r="D112" t="s">
        <v>1755</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35">
      <c r="A113" t="s">
        <v>1499</v>
      </c>
      <c r="B113" t="s">
        <v>1500</v>
      </c>
      <c r="C113" t="s">
        <v>1754</v>
      </c>
      <c r="D113" t="s">
        <v>1755</v>
      </c>
    </row>
    <row r="114" spans="1:64" x14ac:dyDescent="0.35">
      <c r="A114" t="s">
        <v>1142</v>
      </c>
      <c r="B114" t="s">
        <v>1501</v>
      </c>
      <c r="C114" t="s">
        <v>1754</v>
      </c>
      <c r="D114" t="s">
        <v>1755</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35">
      <c r="A115" t="s">
        <v>1502</v>
      </c>
      <c r="B115" t="s">
        <v>1503</v>
      </c>
      <c r="C115" t="s">
        <v>1754</v>
      </c>
      <c r="D115" t="s">
        <v>1755</v>
      </c>
    </row>
    <row r="116" spans="1:64" x14ac:dyDescent="0.35">
      <c r="A116" t="s">
        <v>1250</v>
      </c>
      <c r="B116" t="s">
        <v>1504</v>
      </c>
      <c r="C116" t="s">
        <v>1754</v>
      </c>
      <c r="D116" t="s">
        <v>1755</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35">
      <c r="A117" t="s">
        <v>1505</v>
      </c>
      <c r="B117" t="s">
        <v>1506</v>
      </c>
      <c r="C117" t="s">
        <v>1754</v>
      </c>
      <c r="D117" t="s">
        <v>1755</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35">
      <c r="A118" t="s">
        <v>1118</v>
      </c>
      <c r="B118" t="s">
        <v>1507</v>
      </c>
      <c r="C118" t="s">
        <v>1754</v>
      </c>
      <c r="D118" t="s">
        <v>1755</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35">
      <c r="A119" t="s">
        <v>1249</v>
      </c>
      <c r="B119" t="s">
        <v>1508</v>
      </c>
      <c r="C119" t="s">
        <v>1754</v>
      </c>
      <c r="D119" t="s">
        <v>1755</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35">
      <c r="A120" t="s">
        <v>1119</v>
      </c>
      <c r="B120" t="s">
        <v>1509</v>
      </c>
      <c r="C120" t="s">
        <v>1754</v>
      </c>
      <c r="D120" t="s">
        <v>1755</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35">
      <c r="A121" t="s">
        <v>1261</v>
      </c>
      <c r="B121" t="s">
        <v>1510</v>
      </c>
      <c r="C121" t="s">
        <v>1754</v>
      </c>
      <c r="D121" t="s">
        <v>1755</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35">
      <c r="A122" t="s">
        <v>1182</v>
      </c>
      <c r="B122" t="s">
        <v>1511</v>
      </c>
      <c r="C122" t="s">
        <v>1754</v>
      </c>
      <c r="D122" t="s">
        <v>1755</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35">
      <c r="A123" t="s">
        <v>1120</v>
      </c>
      <c r="B123" t="s">
        <v>1512</v>
      </c>
      <c r="C123" t="s">
        <v>1754</v>
      </c>
      <c r="D123" t="s">
        <v>1755</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35">
      <c r="A124" t="s">
        <v>1155</v>
      </c>
      <c r="B124" t="s">
        <v>1513</v>
      </c>
      <c r="C124" t="s">
        <v>1754</v>
      </c>
      <c r="D124" t="s">
        <v>1755</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35">
      <c r="A125" t="s">
        <v>1133</v>
      </c>
      <c r="B125" t="s">
        <v>1514</v>
      </c>
      <c r="C125" t="s">
        <v>1754</v>
      </c>
      <c r="D125" t="s">
        <v>1755</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35">
      <c r="A126" t="s">
        <v>1069</v>
      </c>
      <c r="B126" t="s">
        <v>1515</v>
      </c>
      <c r="C126" t="s">
        <v>1754</v>
      </c>
      <c r="D126" t="s">
        <v>1755</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35">
      <c r="A127" t="s">
        <v>1516</v>
      </c>
      <c r="B127" t="s">
        <v>1517</v>
      </c>
      <c r="C127" t="s">
        <v>1754</v>
      </c>
      <c r="D127" t="s">
        <v>1755</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35">
      <c r="A128" t="s">
        <v>1160</v>
      </c>
      <c r="B128" t="s">
        <v>1518</v>
      </c>
      <c r="C128" t="s">
        <v>1754</v>
      </c>
      <c r="D128" t="s">
        <v>1755</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35">
      <c r="A129" t="s">
        <v>1224</v>
      </c>
      <c r="B129" t="s">
        <v>1519</v>
      </c>
      <c r="C129" t="s">
        <v>1754</v>
      </c>
      <c r="D129" t="s">
        <v>1755</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35">
      <c r="A130" t="s">
        <v>1520</v>
      </c>
      <c r="B130" t="s">
        <v>1521</v>
      </c>
      <c r="C130" t="s">
        <v>1754</v>
      </c>
      <c r="D130" t="s">
        <v>1755</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35">
      <c r="A131" t="s">
        <v>1522</v>
      </c>
      <c r="B131" t="s">
        <v>1523</v>
      </c>
      <c r="C131" t="s">
        <v>1754</v>
      </c>
      <c r="D131" t="s">
        <v>1755</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35">
      <c r="A132" t="s">
        <v>1121</v>
      </c>
      <c r="B132" t="s">
        <v>1524</v>
      </c>
      <c r="C132" t="s">
        <v>1754</v>
      </c>
      <c r="D132" t="s">
        <v>1755</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35">
      <c r="A133" t="s">
        <v>1525</v>
      </c>
      <c r="B133" t="s">
        <v>1526</v>
      </c>
      <c r="C133" t="s">
        <v>1754</v>
      </c>
      <c r="D133" t="s">
        <v>1755</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35">
      <c r="A134" t="s">
        <v>1527</v>
      </c>
      <c r="B134" t="s">
        <v>1528</v>
      </c>
      <c r="C134" t="s">
        <v>1754</v>
      </c>
      <c r="D134" t="s">
        <v>1755</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35">
      <c r="A135" t="s">
        <v>1122</v>
      </c>
      <c r="B135" t="s">
        <v>1529</v>
      </c>
      <c r="C135" t="s">
        <v>1754</v>
      </c>
      <c r="D135" t="s">
        <v>1755</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35">
      <c r="A136" t="s">
        <v>1095</v>
      </c>
      <c r="B136" t="s">
        <v>1530</v>
      </c>
      <c r="C136" t="s">
        <v>1754</v>
      </c>
      <c r="D136" t="s">
        <v>1755</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35">
      <c r="A137" t="s">
        <v>1107</v>
      </c>
      <c r="B137" t="s">
        <v>1531</v>
      </c>
      <c r="C137" t="s">
        <v>1754</v>
      </c>
      <c r="D137" t="s">
        <v>1755</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35">
      <c r="A138" t="s">
        <v>1532</v>
      </c>
      <c r="B138" t="s">
        <v>1533</v>
      </c>
      <c r="C138" t="s">
        <v>1754</v>
      </c>
      <c r="D138" t="s">
        <v>1755</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35">
      <c r="A139" t="s">
        <v>1534</v>
      </c>
      <c r="B139" t="s">
        <v>1535</v>
      </c>
      <c r="C139" t="s">
        <v>1754</v>
      </c>
      <c r="D139" t="s">
        <v>1755</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35">
      <c r="A140" t="s">
        <v>1536</v>
      </c>
      <c r="B140" t="s">
        <v>1537</v>
      </c>
      <c r="C140" t="s">
        <v>1754</v>
      </c>
      <c r="D140" t="s">
        <v>1755</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35">
      <c r="A141" t="s">
        <v>1538</v>
      </c>
      <c r="B141" t="s">
        <v>1539</v>
      </c>
      <c r="C141" t="s">
        <v>1754</v>
      </c>
      <c r="D141" t="s">
        <v>1755</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35">
      <c r="A142" t="s">
        <v>1540</v>
      </c>
      <c r="B142" t="s">
        <v>1541</v>
      </c>
      <c r="C142" t="s">
        <v>1754</v>
      </c>
      <c r="D142" t="s">
        <v>1755</v>
      </c>
    </row>
    <row r="143" spans="1:64" x14ac:dyDescent="0.35">
      <c r="A143" t="s">
        <v>1147</v>
      </c>
      <c r="B143" t="s">
        <v>1542</v>
      </c>
      <c r="C143" t="s">
        <v>1754</v>
      </c>
      <c r="D143" t="s">
        <v>1755</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35">
      <c r="A144" t="s">
        <v>1543</v>
      </c>
      <c r="B144" t="s">
        <v>1544</v>
      </c>
      <c r="C144" t="s">
        <v>1754</v>
      </c>
      <c r="D144" t="s">
        <v>1755</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35">
      <c r="A145" t="s">
        <v>1545</v>
      </c>
      <c r="B145" t="s">
        <v>1546</v>
      </c>
      <c r="C145" t="s">
        <v>1754</v>
      </c>
      <c r="D145" t="s">
        <v>1755</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35">
      <c r="A146" t="s">
        <v>1086</v>
      </c>
      <c r="B146" t="s">
        <v>1547</v>
      </c>
      <c r="C146" t="s">
        <v>1754</v>
      </c>
      <c r="D146" t="s">
        <v>1755</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35">
      <c r="A147" t="s">
        <v>1548</v>
      </c>
      <c r="B147" t="s">
        <v>1549</v>
      </c>
      <c r="C147" t="s">
        <v>1754</v>
      </c>
      <c r="D147" t="s">
        <v>1755</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35">
      <c r="A148" t="s">
        <v>1252</v>
      </c>
      <c r="B148" t="s">
        <v>1550</v>
      </c>
      <c r="C148" t="s">
        <v>1754</v>
      </c>
      <c r="D148" t="s">
        <v>1755</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35">
      <c r="A149" t="s">
        <v>1274</v>
      </c>
      <c r="B149" t="s">
        <v>1551</v>
      </c>
      <c r="C149" t="s">
        <v>1754</v>
      </c>
      <c r="D149" t="s">
        <v>1755</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35">
      <c r="A150" t="s">
        <v>1251</v>
      </c>
      <c r="B150" t="s">
        <v>1552</v>
      </c>
      <c r="C150" t="s">
        <v>1754</v>
      </c>
      <c r="D150" t="s">
        <v>1755</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35">
      <c r="A151" t="s">
        <v>1553</v>
      </c>
      <c r="B151" t="s">
        <v>1554</v>
      </c>
      <c r="C151" t="s">
        <v>1754</v>
      </c>
      <c r="D151" t="s">
        <v>1755</v>
      </c>
    </row>
    <row r="152" spans="1:64" x14ac:dyDescent="0.35">
      <c r="A152" t="s">
        <v>1555</v>
      </c>
      <c r="B152" t="s">
        <v>1556</v>
      </c>
      <c r="C152" t="s">
        <v>1754</v>
      </c>
      <c r="D152" t="s">
        <v>1755</v>
      </c>
    </row>
    <row r="153" spans="1:64" x14ac:dyDescent="0.35">
      <c r="A153" t="s">
        <v>1108</v>
      </c>
      <c r="B153" t="s">
        <v>1557</v>
      </c>
      <c r="C153" t="s">
        <v>1754</v>
      </c>
      <c r="D153" t="s">
        <v>1755</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35">
      <c r="A154" t="s">
        <v>1558</v>
      </c>
      <c r="B154" t="s">
        <v>1559</v>
      </c>
      <c r="C154" t="s">
        <v>1754</v>
      </c>
      <c r="D154" t="s">
        <v>1755</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35">
      <c r="A155" t="s">
        <v>1560</v>
      </c>
      <c r="B155" t="s">
        <v>1561</v>
      </c>
      <c r="C155" t="s">
        <v>1754</v>
      </c>
      <c r="D155" t="s">
        <v>1755</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35">
      <c r="A156" t="s">
        <v>1070</v>
      </c>
      <c r="B156" t="s">
        <v>1562</v>
      </c>
      <c r="C156" t="s">
        <v>1754</v>
      </c>
      <c r="D156" t="s">
        <v>1755</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35">
      <c r="A157" t="s">
        <v>1144</v>
      </c>
      <c r="B157" t="s">
        <v>1563</v>
      </c>
      <c r="C157" t="s">
        <v>1754</v>
      </c>
      <c r="D157" t="s">
        <v>1755</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35">
      <c r="A158" t="s">
        <v>1564</v>
      </c>
      <c r="B158" t="s">
        <v>1565</v>
      </c>
      <c r="C158" t="s">
        <v>1754</v>
      </c>
      <c r="D158" t="s">
        <v>1755</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35">
      <c r="A159" t="s">
        <v>1195</v>
      </c>
      <c r="B159" t="s">
        <v>1566</v>
      </c>
      <c r="C159" t="s">
        <v>1754</v>
      </c>
      <c r="D159" t="s">
        <v>1755</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35">
      <c r="A160" t="s">
        <v>1567</v>
      </c>
      <c r="B160" t="s">
        <v>1568</v>
      </c>
      <c r="C160" t="s">
        <v>1754</v>
      </c>
      <c r="D160" t="s">
        <v>1755</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35">
      <c r="A161" t="s">
        <v>1569</v>
      </c>
      <c r="B161" t="s">
        <v>1570</v>
      </c>
      <c r="C161" t="s">
        <v>1754</v>
      </c>
      <c r="D161" t="s">
        <v>1755</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35">
      <c r="A162" t="s">
        <v>1264</v>
      </c>
      <c r="B162" t="s">
        <v>1571</v>
      </c>
      <c r="C162" t="s">
        <v>1754</v>
      </c>
      <c r="D162" t="s">
        <v>1755</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35">
      <c r="A163" t="s">
        <v>1096</v>
      </c>
      <c r="B163" t="s">
        <v>1572</v>
      </c>
      <c r="C163" t="s">
        <v>1754</v>
      </c>
      <c r="D163" t="s">
        <v>1755</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35">
      <c r="A164" t="s">
        <v>1262</v>
      </c>
      <c r="B164" t="s">
        <v>1573</v>
      </c>
      <c r="C164" t="s">
        <v>1754</v>
      </c>
      <c r="D164" t="s">
        <v>1755</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35">
      <c r="A165" t="s">
        <v>1164</v>
      </c>
      <c r="B165" t="s">
        <v>1574</v>
      </c>
      <c r="C165" t="s">
        <v>1754</v>
      </c>
      <c r="D165" t="s">
        <v>1755</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35">
      <c r="A166" t="s">
        <v>1575</v>
      </c>
      <c r="B166" t="s">
        <v>1576</v>
      </c>
      <c r="C166" t="s">
        <v>1754</v>
      </c>
      <c r="D166" t="s">
        <v>1755</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35">
      <c r="A167" t="s">
        <v>1263</v>
      </c>
      <c r="B167" t="s">
        <v>1577</v>
      </c>
      <c r="C167" t="s">
        <v>1754</v>
      </c>
      <c r="D167" t="s">
        <v>1755</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35">
      <c r="A168" t="s">
        <v>1156</v>
      </c>
      <c r="B168" t="s">
        <v>1578</v>
      </c>
      <c r="C168" t="s">
        <v>1754</v>
      </c>
      <c r="D168" t="s">
        <v>1755</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35">
      <c r="A169" t="s">
        <v>1579</v>
      </c>
      <c r="B169" t="s">
        <v>1580</v>
      </c>
      <c r="C169" t="s">
        <v>1754</v>
      </c>
      <c r="D169" t="s">
        <v>1755</v>
      </c>
    </row>
    <row r="170" spans="1:64" x14ac:dyDescent="0.35">
      <c r="A170" t="s">
        <v>596</v>
      </c>
      <c r="B170" t="s">
        <v>1581</v>
      </c>
      <c r="C170" t="s">
        <v>1754</v>
      </c>
      <c r="D170" t="s">
        <v>1755</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35">
      <c r="A171" t="s">
        <v>1097</v>
      </c>
      <c r="B171" t="s">
        <v>1582</v>
      </c>
      <c r="C171" t="s">
        <v>1754</v>
      </c>
      <c r="D171" t="s">
        <v>1755</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35">
      <c r="A172" t="s">
        <v>1071</v>
      </c>
      <c r="B172" t="s">
        <v>1583</v>
      </c>
      <c r="C172" t="s">
        <v>1754</v>
      </c>
      <c r="D172" t="s">
        <v>1755</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35">
      <c r="A173" t="s">
        <v>879</v>
      </c>
      <c r="B173" t="s">
        <v>1584</v>
      </c>
      <c r="C173" t="s">
        <v>1754</v>
      </c>
      <c r="D173" t="s">
        <v>1755</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35">
      <c r="A174" t="s">
        <v>1163</v>
      </c>
      <c r="B174" t="s">
        <v>1585</v>
      </c>
      <c r="C174" t="s">
        <v>1754</v>
      </c>
      <c r="D174" t="s">
        <v>1755</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35">
      <c r="A175" t="s">
        <v>1586</v>
      </c>
      <c r="B175" t="s">
        <v>1587</v>
      </c>
      <c r="C175" t="s">
        <v>1754</v>
      </c>
      <c r="D175" t="s">
        <v>1755</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35">
      <c r="A176" t="s">
        <v>598</v>
      </c>
      <c r="B176" t="s">
        <v>1588</v>
      </c>
      <c r="C176" t="s">
        <v>1754</v>
      </c>
      <c r="D176" t="s">
        <v>1755</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35">
      <c r="A177" t="s">
        <v>1218</v>
      </c>
      <c r="B177" t="s">
        <v>1589</v>
      </c>
      <c r="C177" t="s">
        <v>1754</v>
      </c>
      <c r="D177" t="s">
        <v>1755</v>
      </c>
    </row>
    <row r="178" spans="1:64" x14ac:dyDescent="0.35">
      <c r="A178" t="s">
        <v>1098</v>
      </c>
      <c r="B178" t="s">
        <v>1590</v>
      </c>
      <c r="C178" t="s">
        <v>1754</v>
      </c>
      <c r="D178" t="s">
        <v>1755</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35">
      <c r="A179" t="s">
        <v>1099</v>
      </c>
      <c r="B179" t="s">
        <v>1591</v>
      </c>
      <c r="C179" t="s">
        <v>1754</v>
      </c>
      <c r="D179" t="s">
        <v>1755</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35">
      <c r="A180" t="s">
        <v>1196</v>
      </c>
      <c r="B180" t="s">
        <v>1592</v>
      </c>
      <c r="C180" t="s">
        <v>1754</v>
      </c>
      <c r="D180" t="s">
        <v>1755</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35">
      <c r="A181" t="s">
        <v>1275</v>
      </c>
      <c r="B181" t="s">
        <v>1593</v>
      </c>
      <c r="C181" t="s">
        <v>1754</v>
      </c>
      <c r="D181" t="s">
        <v>1755</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35">
      <c r="A182" t="s">
        <v>1253</v>
      </c>
      <c r="B182" t="s">
        <v>1594</v>
      </c>
      <c r="C182" t="s">
        <v>1754</v>
      </c>
      <c r="D182" t="s">
        <v>1755</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35">
      <c r="A183" t="s">
        <v>1145</v>
      </c>
      <c r="B183" t="s">
        <v>1595</v>
      </c>
      <c r="C183" t="s">
        <v>1754</v>
      </c>
      <c r="D183" t="s">
        <v>1755</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35">
      <c r="A184" t="s">
        <v>1596</v>
      </c>
      <c r="B184" t="s">
        <v>1597</v>
      </c>
      <c r="C184" t="s">
        <v>1754</v>
      </c>
      <c r="D184" t="s">
        <v>1755</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35">
      <c r="A185" t="s">
        <v>1214</v>
      </c>
      <c r="B185" t="s">
        <v>1598</v>
      </c>
      <c r="C185" t="s">
        <v>1754</v>
      </c>
      <c r="D185" t="s">
        <v>1755</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35">
      <c r="A186" t="s">
        <v>1599</v>
      </c>
      <c r="B186" t="s">
        <v>1600</v>
      </c>
      <c r="C186" t="s">
        <v>1754</v>
      </c>
      <c r="D186" t="s">
        <v>1755</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35">
      <c r="A187" t="s">
        <v>1123</v>
      </c>
      <c r="B187" t="s">
        <v>1601</v>
      </c>
      <c r="C187" t="s">
        <v>1754</v>
      </c>
      <c r="D187" t="s">
        <v>1755</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35">
      <c r="A188" t="s">
        <v>1602</v>
      </c>
      <c r="B188" t="s">
        <v>1603</v>
      </c>
      <c r="C188" t="s">
        <v>1754</v>
      </c>
      <c r="D188" t="s">
        <v>1755</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35">
      <c r="A189" t="s">
        <v>1146</v>
      </c>
      <c r="B189" t="s">
        <v>1604</v>
      </c>
      <c r="C189" t="s">
        <v>1754</v>
      </c>
      <c r="D189" t="s">
        <v>1755</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35">
      <c r="A190" t="s">
        <v>1197</v>
      </c>
      <c r="B190" t="s">
        <v>1605</v>
      </c>
      <c r="C190" t="s">
        <v>1754</v>
      </c>
      <c r="D190" t="s">
        <v>1755</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35">
      <c r="A191" t="s">
        <v>1208</v>
      </c>
      <c r="B191" t="s">
        <v>1606</v>
      </c>
      <c r="C191" t="s">
        <v>1754</v>
      </c>
      <c r="D191" t="s">
        <v>1755</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35">
      <c r="A192" t="s">
        <v>1165</v>
      </c>
      <c r="B192" t="s">
        <v>1607</v>
      </c>
      <c r="C192" t="s">
        <v>1754</v>
      </c>
      <c r="D192" t="s">
        <v>1755</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35">
      <c r="A193" t="s">
        <v>1608</v>
      </c>
      <c r="B193" t="s">
        <v>1609</v>
      </c>
      <c r="C193" t="s">
        <v>1754</v>
      </c>
      <c r="D193" t="s">
        <v>1755</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35">
      <c r="A194" t="s">
        <v>1219</v>
      </c>
      <c r="B194" t="s">
        <v>1610</v>
      </c>
      <c r="C194" t="s">
        <v>1754</v>
      </c>
      <c r="D194" t="s">
        <v>1755</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35">
      <c r="A195" t="s">
        <v>1238</v>
      </c>
      <c r="B195" t="s">
        <v>1611</v>
      </c>
      <c r="C195" t="s">
        <v>1754</v>
      </c>
      <c r="D195" t="s">
        <v>1755</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35">
      <c r="A196" t="s">
        <v>1612</v>
      </c>
      <c r="B196" t="s">
        <v>1613</v>
      </c>
      <c r="C196" t="s">
        <v>1754</v>
      </c>
      <c r="D196" t="s">
        <v>1755</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35">
      <c r="A197" t="s">
        <v>1184</v>
      </c>
      <c r="B197" t="s">
        <v>1614</v>
      </c>
      <c r="C197" t="s">
        <v>1754</v>
      </c>
      <c r="D197" t="s">
        <v>1755</v>
      </c>
    </row>
    <row r="198" spans="1:64" x14ac:dyDescent="0.35">
      <c r="A198" t="s">
        <v>1615</v>
      </c>
      <c r="B198" t="s">
        <v>1616</v>
      </c>
      <c r="C198" t="s">
        <v>1754</v>
      </c>
      <c r="D198" t="s">
        <v>1755</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35">
      <c r="A199" t="s">
        <v>1265</v>
      </c>
      <c r="B199" t="s">
        <v>1617</v>
      </c>
      <c r="C199" t="s">
        <v>1754</v>
      </c>
      <c r="D199" t="s">
        <v>1755</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35">
      <c r="A200" t="s">
        <v>1207</v>
      </c>
      <c r="B200" t="s">
        <v>1618</v>
      </c>
      <c r="C200" t="s">
        <v>1754</v>
      </c>
      <c r="D200" t="s">
        <v>1755</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35">
      <c r="A201" t="s">
        <v>1619</v>
      </c>
      <c r="B201" t="s">
        <v>1620</v>
      </c>
      <c r="C201" t="s">
        <v>1754</v>
      </c>
      <c r="D201" t="s">
        <v>1755</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35">
      <c r="A202" t="s">
        <v>1621</v>
      </c>
      <c r="B202" t="s">
        <v>1622</v>
      </c>
      <c r="C202" t="s">
        <v>1754</v>
      </c>
      <c r="D202" t="s">
        <v>1755</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35">
      <c r="A203" t="s">
        <v>1623</v>
      </c>
      <c r="B203" t="s">
        <v>1624</v>
      </c>
      <c r="C203" t="s">
        <v>1754</v>
      </c>
      <c r="D203" t="s">
        <v>1755</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35">
      <c r="A204" t="s">
        <v>1227</v>
      </c>
      <c r="B204" t="s">
        <v>1625</v>
      </c>
      <c r="C204" t="s">
        <v>1754</v>
      </c>
      <c r="D204" t="s">
        <v>1755</v>
      </c>
    </row>
    <row r="205" spans="1:64" x14ac:dyDescent="0.35">
      <c r="A205" t="s">
        <v>1124</v>
      </c>
      <c r="B205" t="s">
        <v>1626</v>
      </c>
      <c r="C205" t="s">
        <v>1754</v>
      </c>
      <c r="D205" t="s">
        <v>1755</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35">
      <c r="A206" t="s">
        <v>1240</v>
      </c>
      <c r="B206" t="s">
        <v>1627</v>
      </c>
      <c r="C206" t="s">
        <v>1754</v>
      </c>
      <c r="D206" t="s">
        <v>1755</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35">
      <c r="A207" t="s">
        <v>1241</v>
      </c>
      <c r="B207" t="s">
        <v>1628</v>
      </c>
      <c r="C207" t="s">
        <v>1754</v>
      </c>
      <c r="D207" t="s">
        <v>1755</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35">
      <c r="A208" t="s">
        <v>600</v>
      </c>
      <c r="B208" t="s">
        <v>1629</v>
      </c>
      <c r="C208" t="s">
        <v>1754</v>
      </c>
      <c r="D208" t="s">
        <v>1755</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35">
      <c r="A209" t="s">
        <v>1630</v>
      </c>
      <c r="B209" t="s">
        <v>1631</v>
      </c>
      <c r="C209" t="s">
        <v>1754</v>
      </c>
      <c r="D209" t="s">
        <v>1755</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35">
      <c r="A210" t="s">
        <v>1125</v>
      </c>
      <c r="B210" t="s">
        <v>1632</v>
      </c>
      <c r="C210" t="s">
        <v>1754</v>
      </c>
      <c r="D210" t="s">
        <v>1755</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35">
      <c r="A211" t="s">
        <v>1109</v>
      </c>
      <c r="B211" t="s">
        <v>1633</v>
      </c>
      <c r="C211" t="s">
        <v>1754</v>
      </c>
      <c r="D211" t="s">
        <v>1755</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35">
      <c r="A212" t="s">
        <v>1100</v>
      </c>
      <c r="B212" t="s">
        <v>1634</v>
      </c>
      <c r="C212" t="s">
        <v>1754</v>
      </c>
      <c r="D212" t="s">
        <v>1755</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35">
      <c r="A213" t="s">
        <v>1166</v>
      </c>
      <c r="B213" t="s">
        <v>1635</v>
      </c>
      <c r="C213" t="s">
        <v>1754</v>
      </c>
      <c r="D213" t="s">
        <v>1755</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35">
      <c r="A214" t="s">
        <v>1220</v>
      </c>
      <c r="B214" t="s">
        <v>1636</v>
      </c>
      <c r="C214" t="s">
        <v>1754</v>
      </c>
      <c r="D214" t="s">
        <v>1755</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35">
      <c r="A215" t="s">
        <v>1101</v>
      </c>
      <c r="B215" t="s">
        <v>1637</v>
      </c>
      <c r="C215" t="s">
        <v>1754</v>
      </c>
      <c r="D215" t="s">
        <v>1755</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35">
      <c r="A216" t="s">
        <v>1192</v>
      </c>
      <c r="B216" t="s">
        <v>1638</v>
      </c>
      <c r="C216" t="s">
        <v>1754</v>
      </c>
      <c r="D216" t="s">
        <v>1755</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35">
      <c r="A217" t="s">
        <v>1639</v>
      </c>
      <c r="B217" t="s">
        <v>1640</v>
      </c>
      <c r="C217" t="s">
        <v>1754</v>
      </c>
      <c r="D217" t="s">
        <v>1755</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35">
      <c r="A218" t="s">
        <v>1075</v>
      </c>
      <c r="B218" t="s">
        <v>1641</v>
      </c>
      <c r="C218" t="s">
        <v>1754</v>
      </c>
      <c r="D218" t="s">
        <v>1755</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35">
      <c r="A219" t="s">
        <v>1266</v>
      </c>
      <c r="B219" t="s">
        <v>1642</v>
      </c>
      <c r="C219" t="s">
        <v>1754</v>
      </c>
      <c r="D219" t="s">
        <v>1755</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35">
      <c r="A220" t="s">
        <v>1643</v>
      </c>
      <c r="B220" t="s">
        <v>1644</v>
      </c>
      <c r="C220" t="s">
        <v>1754</v>
      </c>
      <c r="D220" t="s">
        <v>1755</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35">
      <c r="A221" t="s">
        <v>1076</v>
      </c>
      <c r="B221" t="s">
        <v>1645</v>
      </c>
      <c r="C221" t="s">
        <v>1754</v>
      </c>
      <c r="D221" t="s">
        <v>1755</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35">
      <c r="A222" t="s">
        <v>1646</v>
      </c>
      <c r="B222" t="s">
        <v>1647</v>
      </c>
      <c r="C222" t="s">
        <v>1754</v>
      </c>
      <c r="D222" t="s">
        <v>1755</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35">
      <c r="A223" t="s">
        <v>1648</v>
      </c>
      <c r="B223" t="s">
        <v>1649</v>
      </c>
      <c r="C223" t="s">
        <v>1754</v>
      </c>
      <c r="D223" t="s">
        <v>1755</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35">
      <c r="A224" t="s">
        <v>1084</v>
      </c>
      <c r="B224" t="s">
        <v>1650</v>
      </c>
      <c r="C224" t="s">
        <v>1754</v>
      </c>
      <c r="D224" t="s">
        <v>1755</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35">
      <c r="A225" t="s">
        <v>1209</v>
      </c>
      <c r="B225" t="s">
        <v>1651</v>
      </c>
      <c r="C225" t="s">
        <v>1754</v>
      </c>
      <c r="D225" t="s">
        <v>1755</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35">
      <c r="A226" t="s">
        <v>1652</v>
      </c>
      <c r="B226" t="s">
        <v>1653</v>
      </c>
      <c r="C226" t="s">
        <v>1754</v>
      </c>
      <c r="D226" t="s">
        <v>1755</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35">
      <c r="A227" t="s">
        <v>1267</v>
      </c>
      <c r="B227" t="s">
        <v>1654</v>
      </c>
      <c r="C227" t="s">
        <v>1754</v>
      </c>
      <c r="D227" t="s">
        <v>1755</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35">
      <c r="A228" t="s">
        <v>1254</v>
      </c>
      <c r="B228" t="s">
        <v>1655</v>
      </c>
      <c r="C228" t="s">
        <v>1754</v>
      </c>
      <c r="D228" t="s">
        <v>1755</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35">
      <c r="A229" t="s">
        <v>603</v>
      </c>
      <c r="B229" t="s">
        <v>1656</v>
      </c>
      <c r="C229" t="s">
        <v>1754</v>
      </c>
      <c r="D229" t="s">
        <v>1755</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35">
      <c r="A230" t="s">
        <v>1657</v>
      </c>
      <c r="B230" t="s">
        <v>1658</v>
      </c>
      <c r="C230" t="s">
        <v>1754</v>
      </c>
      <c r="D230" t="s">
        <v>1755</v>
      </c>
    </row>
    <row r="231" spans="1:64" x14ac:dyDescent="0.35">
      <c r="A231" t="s">
        <v>1074</v>
      </c>
      <c r="B231" t="s">
        <v>1659</v>
      </c>
      <c r="C231" t="s">
        <v>1754</v>
      </c>
      <c r="D231" t="s">
        <v>1755</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35">
      <c r="A232" t="s">
        <v>1127</v>
      </c>
      <c r="B232" t="s">
        <v>1660</v>
      </c>
      <c r="C232" t="s">
        <v>1754</v>
      </c>
      <c r="D232" t="s">
        <v>1755</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35">
      <c r="A233" t="s">
        <v>1661</v>
      </c>
      <c r="B233" t="s">
        <v>1662</v>
      </c>
      <c r="C233" t="s">
        <v>1754</v>
      </c>
      <c r="D233" t="s">
        <v>1755</v>
      </c>
    </row>
    <row r="234" spans="1:64" x14ac:dyDescent="0.35">
      <c r="A234" t="s">
        <v>1080</v>
      </c>
      <c r="B234" t="s">
        <v>1663</v>
      </c>
      <c r="C234" t="s">
        <v>1754</v>
      </c>
      <c r="D234" t="s">
        <v>1755</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35">
      <c r="A235" t="s">
        <v>1664</v>
      </c>
      <c r="B235" t="s">
        <v>1665</v>
      </c>
      <c r="C235" t="s">
        <v>1754</v>
      </c>
      <c r="D235" t="s">
        <v>1755</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35">
      <c r="A236" t="s">
        <v>1666</v>
      </c>
      <c r="B236" t="s">
        <v>1667</v>
      </c>
      <c r="C236" t="s">
        <v>1754</v>
      </c>
      <c r="D236" t="s">
        <v>1755</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35">
      <c r="A237" t="s">
        <v>1102</v>
      </c>
      <c r="B237" t="s">
        <v>1668</v>
      </c>
      <c r="C237" t="s">
        <v>1754</v>
      </c>
      <c r="D237" t="s">
        <v>1755</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35">
      <c r="A238" t="s">
        <v>1167</v>
      </c>
      <c r="B238" t="s">
        <v>1669</v>
      </c>
      <c r="C238" t="s">
        <v>1754</v>
      </c>
      <c r="D238" t="s">
        <v>1755</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35">
      <c r="A239" t="s">
        <v>1135</v>
      </c>
      <c r="B239" t="s">
        <v>1670</v>
      </c>
      <c r="C239" t="s">
        <v>1754</v>
      </c>
      <c r="D239" t="s">
        <v>1755</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35">
      <c r="A240" t="s">
        <v>1136</v>
      </c>
      <c r="B240" t="s">
        <v>1671</v>
      </c>
      <c r="C240" t="s">
        <v>1754</v>
      </c>
      <c r="D240" t="s">
        <v>1755</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35">
      <c r="A241" t="s">
        <v>1672</v>
      </c>
      <c r="B241" t="s">
        <v>1673</v>
      </c>
      <c r="C241" t="s">
        <v>1754</v>
      </c>
      <c r="D241" t="s">
        <v>1755</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35">
      <c r="A242" t="s">
        <v>1168</v>
      </c>
      <c r="B242" t="s">
        <v>1674</v>
      </c>
      <c r="C242" t="s">
        <v>1754</v>
      </c>
      <c r="D242" t="s">
        <v>1755</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35">
      <c r="A243" t="s">
        <v>1675</v>
      </c>
      <c r="B243" t="s">
        <v>1676</v>
      </c>
      <c r="C243" t="s">
        <v>1754</v>
      </c>
      <c r="D243" t="s">
        <v>1755</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35">
      <c r="A244" t="s">
        <v>1229</v>
      </c>
      <c r="B244" t="s">
        <v>1677</v>
      </c>
      <c r="C244" t="s">
        <v>1754</v>
      </c>
      <c r="D244" t="s">
        <v>1755</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35">
      <c r="A245" t="s">
        <v>1678</v>
      </c>
      <c r="B245" t="s">
        <v>1679</v>
      </c>
      <c r="C245" t="s">
        <v>1754</v>
      </c>
      <c r="D245" t="s">
        <v>1755</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35">
      <c r="A246" t="s">
        <v>1680</v>
      </c>
      <c r="B246" t="s">
        <v>1681</v>
      </c>
      <c r="C246" t="s">
        <v>1754</v>
      </c>
      <c r="D246" t="s">
        <v>1755</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35">
      <c r="A247" t="s">
        <v>1187</v>
      </c>
      <c r="B247" t="s">
        <v>1682</v>
      </c>
      <c r="C247" t="s">
        <v>1754</v>
      </c>
      <c r="D247" t="s">
        <v>1755</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35">
      <c r="A248" t="s">
        <v>1110</v>
      </c>
      <c r="B248" t="s">
        <v>1683</v>
      </c>
      <c r="C248" t="s">
        <v>1754</v>
      </c>
      <c r="D248" t="s">
        <v>1755</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35">
      <c r="A249" t="s">
        <v>1128</v>
      </c>
      <c r="B249" t="s">
        <v>1684</v>
      </c>
      <c r="C249" t="s">
        <v>1754</v>
      </c>
      <c r="D249" t="s">
        <v>1755</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35">
      <c r="A250" t="s">
        <v>1685</v>
      </c>
      <c r="B250" t="s">
        <v>1686</v>
      </c>
      <c r="C250" t="s">
        <v>1754</v>
      </c>
      <c r="D250" t="s">
        <v>1755</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35">
      <c r="A251" t="s">
        <v>1687</v>
      </c>
      <c r="B251" t="s">
        <v>1688</v>
      </c>
      <c r="C251" t="s">
        <v>1754</v>
      </c>
      <c r="D251" t="s">
        <v>1755</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35">
      <c r="A252" t="s">
        <v>604</v>
      </c>
      <c r="B252" t="s">
        <v>1689</v>
      </c>
      <c r="C252" t="s">
        <v>1754</v>
      </c>
      <c r="D252" t="s">
        <v>1755</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35">
      <c r="A253" t="s">
        <v>1243</v>
      </c>
      <c r="B253" t="s">
        <v>1690</v>
      </c>
      <c r="C253" t="s">
        <v>1754</v>
      </c>
      <c r="D253" t="s">
        <v>1755</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35">
      <c r="A254" t="s">
        <v>1691</v>
      </c>
      <c r="B254" t="s">
        <v>1692</v>
      </c>
      <c r="C254" t="s">
        <v>1754</v>
      </c>
      <c r="D254" t="s">
        <v>1755</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35">
      <c r="A255" t="s">
        <v>1210</v>
      </c>
      <c r="B255" t="s">
        <v>1693</v>
      </c>
      <c r="C255" t="s">
        <v>1754</v>
      </c>
      <c r="D255" t="s">
        <v>1755</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35">
      <c r="A256" t="s">
        <v>1694</v>
      </c>
      <c r="B256" t="s">
        <v>1695</v>
      </c>
      <c r="C256" t="s">
        <v>1754</v>
      </c>
      <c r="D256" t="s">
        <v>1755</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35">
      <c r="A257" t="s">
        <v>1137</v>
      </c>
      <c r="B257" t="s">
        <v>1696</v>
      </c>
      <c r="C257" t="s">
        <v>1754</v>
      </c>
      <c r="D257" t="s">
        <v>1755</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35">
      <c r="A258" t="s">
        <v>1697</v>
      </c>
      <c r="B258" t="s">
        <v>1698</v>
      </c>
      <c r="C258" t="s">
        <v>1754</v>
      </c>
      <c r="D258" t="s">
        <v>1755</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35">
      <c r="A259" t="s">
        <v>1699</v>
      </c>
      <c r="B259" t="s">
        <v>1700</v>
      </c>
      <c r="C259" t="s">
        <v>1754</v>
      </c>
      <c r="D259" t="s">
        <v>1755</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35">
      <c r="A260" t="s">
        <v>1701</v>
      </c>
      <c r="B260" t="s">
        <v>1702</v>
      </c>
      <c r="C260" t="s">
        <v>1754</v>
      </c>
      <c r="D260" t="s">
        <v>1755</v>
      </c>
    </row>
    <row r="261" spans="1:65" x14ac:dyDescent="0.35">
      <c r="A261" t="s">
        <v>1703</v>
      </c>
      <c r="B261" t="s">
        <v>1704</v>
      </c>
      <c r="C261" t="s">
        <v>1754</v>
      </c>
      <c r="D261" t="s">
        <v>1755</v>
      </c>
    </row>
    <row r="262" spans="1:65" x14ac:dyDescent="0.35">
      <c r="A262" t="s">
        <v>1705</v>
      </c>
      <c r="B262" t="s">
        <v>1706</v>
      </c>
      <c r="C262" t="s">
        <v>1754</v>
      </c>
      <c r="D262" t="s">
        <v>1755</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35">
      <c r="A263" t="s">
        <v>1221</v>
      </c>
      <c r="B263" t="s">
        <v>1707</v>
      </c>
      <c r="C263" t="s">
        <v>1754</v>
      </c>
      <c r="D263" t="s">
        <v>1755</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35">
      <c r="A264" t="s">
        <v>1017</v>
      </c>
      <c r="B264" t="s">
        <v>1708</v>
      </c>
      <c r="C264" t="s">
        <v>1754</v>
      </c>
      <c r="D264" t="s">
        <v>1755</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35">
      <c r="A265" t="s">
        <v>1228</v>
      </c>
      <c r="B265" t="s">
        <v>1709</v>
      </c>
      <c r="C265" t="s">
        <v>1754</v>
      </c>
      <c r="D265" t="s">
        <v>1755</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35">
      <c r="A266" t="s">
        <v>1710</v>
      </c>
      <c r="B266" t="s">
        <v>1711</v>
      </c>
      <c r="C266" t="s">
        <v>1754</v>
      </c>
      <c r="D266" t="s">
        <v>1755</v>
      </c>
    </row>
    <row r="267" spans="1:65" x14ac:dyDescent="0.35">
      <c r="A267" t="s">
        <v>1712</v>
      </c>
      <c r="B267" t="s">
        <v>1713</v>
      </c>
      <c r="C267" t="s">
        <v>1754</v>
      </c>
      <c r="D267" t="s">
        <v>1755</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35">
      <c r="A268" t="s">
        <v>602</v>
      </c>
      <c r="B268" t="s">
        <v>1714</v>
      </c>
      <c r="C268" t="s">
        <v>1754</v>
      </c>
      <c r="D268" t="s">
        <v>1755</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35">
      <c r="A269" t="s">
        <v>606</v>
      </c>
      <c r="B269" t="s">
        <v>1715</v>
      </c>
      <c r="C269" t="s">
        <v>1754</v>
      </c>
      <c r="D269" t="s">
        <v>1755</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35">
      <c r="A270" t="s">
        <v>607</v>
      </c>
      <c r="B270" t="s">
        <v>1716</v>
      </c>
      <c r="C270" t="s">
        <v>1754</v>
      </c>
      <c r="D270" t="s">
        <v>1755</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35"/>
    <row r="272" spans="1:65" s="1" customFormat="1" x14ac:dyDescent="0.35">
      <c r="BB272" s="1" t="s">
        <v>1717</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x14ac:dyDescent="0.35">
      <c r="BM273" s="51" t="s">
        <v>1756</v>
      </c>
    </row>
    <row r="274" spans="8:65" s="1" customFormat="1" x14ac:dyDescent="0.35">
      <c r="I274" s="1" t="s">
        <v>1719</v>
      </c>
    </row>
    <row r="275" spans="8:65" s="1" customFormat="1" x14ac:dyDescent="0.35">
      <c r="H275">
        <v>2020</v>
      </c>
      <c r="I275" s="156">
        <f>BL77*$BM$272</f>
        <v>8.5011494252873554</v>
      </c>
    </row>
    <row r="276" spans="8:65" s="1" customFormat="1" x14ac:dyDescent="0.35">
      <c r="H276">
        <v>2021</v>
      </c>
      <c r="I276" s="156">
        <f>I275*$BM$272</f>
        <v>8.403435064077156</v>
      </c>
    </row>
    <row r="277" spans="8:65" s="1" customFormat="1" x14ac:dyDescent="0.35">
      <c r="H277">
        <v>2022</v>
      </c>
      <c r="I277" s="156">
        <f t="shared" ref="I277:I295" si="1">I276*$BM$272</f>
        <v>8.3068438564440861</v>
      </c>
    </row>
    <row r="278" spans="8:65" s="1" customFormat="1" x14ac:dyDescent="0.35">
      <c r="H278">
        <v>2023</v>
      </c>
      <c r="I278" s="156">
        <f t="shared" si="1"/>
        <v>8.2113628925769131</v>
      </c>
    </row>
    <row r="279" spans="8:65" s="1" customFormat="1" x14ac:dyDescent="0.35">
      <c r="H279">
        <v>2024</v>
      </c>
      <c r="I279" s="156">
        <f t="shared" si="1"/>
        <v>8.1169794110530411</v>
      </c>
    </row>
    <row r="280" spans="8:65" s="1" customFormat="1" x14ac:dyDescent="0.35">
      <c r="H280">
        <v>2025</v>
      </c>
      <c r="I280" s="156">
        <f t="shared" si="1"/>
        <v>8.0236807971328918</v>
      </c>
    </row>
    <row r="281" spans="8:65" s="1" customFormat="1" x14ac:dyDescent="0.35">
      <c r="H281">
        <v>2026</v>
      </c>
      <c r="I281" s="156">
        <f t="shared" si="1"/>
        <v>7.9314545810738935</v>
      </c>
    </row>
    <row r="282" spans="8:65" s="1" customFormat="1" x14ac:dyDescent="0.35">
      <c r="H282">
        <v>2027</v>
      </c>
      <c r="I282" s="156">
        <f t="shared" si="1"/>
        <v>7.8402884364638492</v>
      </c>
    </row>
    <row r="283" spans="8:65" s="1" customFormat="1" x14ac:dyDescent="0.35">
      <c r="H283">
        <v>2028</v>
      </c>
      <c r="I283" s="156">
        <f t="shared" si="1"/>
        <v>7.7501701785734607</v>
      </c>
    </row>
    <row r="284" spans="8:65" s="1" customFormat="1" x14ac:dyDescent="0.35">
      <c r="H284">
        <v>2029</v>
      </c>
      <c r="I284" s="156">
        <f t="shared" si="1"/>
        <v>7.6610877627277887</v>
      </c>
    </row>
    <row r="285" spans="8:65" s="1" customFormat="1" x14ac:dyDescent="0.35">
      <c r="H285">
        <v>2030</v>
      </c>
      <c r="I285" s="156">
        <f t="shared" si="1"/>
        <v>7.5730292826964352</v>
      </c>
    </row>
    <row r="286" spans="8:65" s="1" customFormat="1" x14ac:dyDescent="0.35">
      <c r="H286">
        <v>2031</v>
      </c>
      <c r="I286" s="156">
        <f t="shared" si="1"/>
        <v>7.4859829691022233</v>
      </c>
    </row>
    <row r="287" spans="8:65" s="1" customFormat="1" x14ac:dyDescent="0.35">
      <c r="H287">
        <v>2032</v>
      </c>
      <c r="I287" s="156">
        <f t="shared" si="1"/>
        <v>7.3999371878481748</v>
      </c>
    </row>
    <row r="288" spans="8:65" s="1" customFormat="1" x14ac:dyDescent="0.35">
      <c r="H288">
        <v>2033</v>
      </c>
      <c r="I288" s="156">
        <f t="shared" si="1"/>
        <v>7.3148804385625636</v>
      </c>
    </row>
    <row r="289" spans="3:9" s="1" customFormat="1" x14ac:dyDescent="0.35">
      <c r="C289" s="49"/>
      <c r="D289" s="49"/>
      <c r="E289" s="49"/>
      <c r="H289">
        <v>2034</v>
      </c>
      <c r="I289" s="156">
        <f t="shared" si="1"/>
        <v>7.2308013530618442</v>
      </c>
    </row>
    <row r="290" spans="3:9" s="1" customFormat="1" x14ac:dyDescent="0.35">
      <c r="C290" s="49"/>
      <c r="D290" s="49"/>
      <c r="E290" s="49"/>
      <c r="H290">
        <v>2035</v>
      </c>
      <c r="I290" s="156">
        <f t="shared" si="1"/>
        <v>7.1476886938312481</v>
      </c>
    </row>
    <row r="291" spans="3:9" s="1" customFormat="1" x14ac:dyDescent="0.35">
      <c r="C291" s="49"/>
      <c r="D291" s="49"/>
      <c r="E291" s="49"/>
      <c r="H291">
        <v>2036</v>
      </c>
      <c r="I291" s="156">
        <f t="shared" si="1"/>
        <v>7.0655313525228429</v>
      </c>
    </row>
    <row r="292" spans="3:9" s="1" customFormat="1" x14ac:dyDescent="0.35">
      <c r="H292">
        <v>2037</v>
      </c>
      <c r="I292" s="156">
        <f t="shared" si="1"/>
        <v>6.9843183484708566</v>
      </c>
    </row>
    <row r="293" spans="3:9" s="1" customFormat="1" x14ac:dyDescent="0.35">
      <c r="H293">
        <v>2038</v>
      </c>
      <c r="I293" s="156">
        <f t="shared" si="1"/>
        <v>6.9040388272240651</v>
      </c>
    </row>
    <row r="294" spans="3:9" s="1" customFormat="1" x14ac:dyDescent="0.35">
      <c r="H294">
        <v>2039</v>
      </c>
      <c r="I294" s="156">
        <f t="shared" si="1"/>
        <v>6.8246820590950534</v>
      </c>
    </row>
    <row r="295" spans="3:9" s="1" customFormat="1" x14ac:dyDescent="0.35">
      <c r="H295">
        <v>2040</v>
      </c>
      <c r="I295" s="156">
        <f t="shared" si="1"/>
        <v>6.7462374377261449</v>
      </c>
    </row>
    <row r="296" spans="3:9" s="1" customFormat="1" x14ac:dyDescent="0.35"/>
  </sheetData>
  <pageMargins left="0.7" right="0.7" top="0.75" bottom="0.75" header="0.3" footer="0.3"/>
  <headerFooter alignWithMargins="0"/>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U268" workbookViewId="0">
      <selection activeCell="BM274" sqref="BM274"/>
    </sheetView>
  </sheetViews>
  <sheetFormatPr defaultRowHeight="14.5" x14ac:dyDescent="0.35"/>
  <cols>
    <col min="1" max="1" width="44.1796875" bestFit="1" customWidth="1"/>
    <col min="2" max="2" width="25.54296875" bestFit="1" customWidth="1"/>
    <col min="3" max="3" width="44.453125" bestFit="1" customWidth="1"/>
    <col min="4" max="4" width="14.54296875" bestFit="1" customWidth="1"/>
    <col min="5" max="64" width="11.453125" bestFit="1" customWidth="1"/>
    <col min="65" max="65" width="7.7265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1757</v>
      </c>
      <c r="D5" t="s">
        <v>1758</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35">
      <c r="A6" t="s">
        <v>1354</v>
      </c>
      <c r="B6" t="s">
        <v>1355</v>
      </c>
      <c r="C6" t="s">
        <v>1757</v>
      </c>
      <c r="D6" t="s">
        <v>1758</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35">
      <c r="A7" t="s">
        <v>1139</v>
      </c>
      <c r="B7" t="s">
        <v>1356</v>
      </c>
      <c r="C7" t="s">
        <v>1757</v>
      </c>
      <c r="D7" t="s">
        <v>1758</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35">
      <c r="A8" t="s">
        <v>1357</v>
      </c>
      <c r="B8" t="s">
        <v>1358</v>
      </c>
      <c r="C8" t="s">
        <v>1757</v>
      </c>
      <c r="D8" t="s">
        <v>1758</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35">
      <c r="A9" t="s">
        <v>1078</v>
      </c>
      <c r="B9" t="s">
        <v>1359</v>
      </c>
      <c r="C9" t="s">
        <v>1757</v>
      </c>
      <c r="D9" t="s">
        <v>1758</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35">
      <c r="A10" t="s">
        <v>1257</v>
      </c>
      <c r="B10" t="s">
        <v>1360</v>
      </c>
      <c r="C10" t="s">
        <v>1757</v>
      </c>
      <c r="D10" t="s">
        <v>1758</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35">
      <c r="A11" t="s">
        <v>1361</v>
      </c>
      <c r="B11" t="s">
        <v>1362</v>
      </c>
      <c r="C11" t="s">
        <v>1757</v>
      </c>
      <c r="D11" t="s">
        <v>1758</v>
      </c>
    </row>
    <row r="12" spans="1:65" x14ac:dyDescent="0.35">
      <c r="A12" t="s">
        <v>1363</v>
      </c>
      <c r="B12" t="s">
        <v>1364</v>
      </c>
      <c r="C12" t="s">
        <v>1757</v>
      </c>
      <c r="D12" t="s">
        <v>1758</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35">
      <c r="A13" t="s">
        <v>1129</v>
      </c>
      <c r="B13" t="s">
        <v>1365</v>
      </c>
      <c r="C13" t="s">
        <v>1757</v>
      </c>
      <c r="D13" t="s">
        <v>1758</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35">
      <c r="A14" t="s">
        <v>1199</v>
      </c>
      <c r="B14" t="s">
        <v>1366</v>
      </c>
      <c r="C14" t="s">
        <v>1757</v>
      </c>
      <c r="D14" t="s">
        <v>1758</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35">
      <c r="A15" t="s">
        <v>1113</v>
      </c>
      <c r="B15" t="s">
        <v>1367</v>
      </c>
      <c r="C15" t="s">
        <v>1757</v>
      </c>
      <c r="D15" t="s">
        <v>1758</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35">
      <c r="A16" t="s">
        <v>1368</v>
      </c>
      <c r="B16" t="s">
        <v>1369</v>
      </c>
      <c r="C16" t="s">
        <v>1757</v>
      </c>
      <c r="D16" t="s">
        <v>1758</v>
      </c>
    </row>
    <row r="17" spans="1:64" x14ac:dyDescent="0.35">
      <c r="A17" t="s">
        <v>1172</v>
      </c>
      <c r="B17" t="s">
        <v>1370</v>
      </c>
      <c r="C17" t="s">
        <v>1757</v>
      </c>
      <c r="D17" t="s">
        <v>1758</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35">
      <c r="A18" t="s">
        <v>1213</v>
      </c>
      <c r="B18" t="s">
        <v>1371</v>
      </c>
      <c r="C18" t="s">
        <v>1757</v>
      </c>
      <c r="D18" t="s">
        <v>1758</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35">
      <c r="A19" t="s">
        <v>1270</v>
      </c>
      <c r="B19" t="s">
        <v>1372</v>
      </c>
      <c r="C19" t="s">
        <v>1757</v>
      </c>
      <c r="D19" t="s">
        <v>1758</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35">
      <c r="A20" t="s">
        <v>1114</v>
      </c>
      <c r="B20" t="s">
        <v>1373</v>
      </c>
      <c r="C20" t="s">
        <v>1757</v>
      </c>
      <c r="D20" t="s">
        <v>1758</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35">
      <c r="A21" t="s">
        <v>582</v>
      </c>
      <c r="B21" t="s">
        <v>1374</v>
      </c>
      <c r="C21" t="s">
        <v>1757</v>
      </c>
      <c r="D21" t="s">
        <v>1758</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35">
      <c r="A22" t="s">
        <v>1271</v>
      </c>
      <c r="B22" t="s">
        <v>1375</v>
      </c>
      <c r="C22" t="s">
        <v>1757</v>
      </c>
      <c r="D22" t="s">
        <v>1758</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35">
      <c r="A23" t="s">
        <v>1088</v>
      </c>
      <c r="B23" t="s">
        <v>1376</v>
      </c>
      <c r="C23" t="s">
        <v>1757</v>
      </c>
      <c r="D23" t="s">
        <v>1758</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35">
      <c r="A24" t="s">
        <v>1089</v>
      </c>
      <c r="B24" t="s">
        <v>1377</v>
      </c>
      <c r="C24" t="s">
        <v>1757</v>
      </c>
      <c r="D24" t="s">
        <v>1758</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35">
      <c r="A25" t="s">
        <v>1140</v>
      </c>
      <c r="B25" t="s">
        <v>1378</v>
      </c>
      <c r="C25" t="s">
        <v>1757</v>
      </c>
      <c r="D25" t="s">
        <v>1758</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35">
      <c r="A26" t="s">
        <v>1235</v>
      </c>
      <c r="B26" t="s">
        <v>1379</v>
      </c>
      <c r="C26" t="s">
        <v>1757</v>
      </c>
      <c r="D26" t="s">
        <v>1758</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35">
      <c r="A27" t="s">
        <v>1115</v>
      </c>
      <c r="B27" t="s">
        <v>1380</v>
      </c>
      <c r="C27" t="s">
        <v>1757</v>
      </c>
      <c r="D27" t="s">
        <v>1758</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35">
      <c r="A28" t="s">
        <v>1381</v>
      </c>
      <c r="B28" t="s">
        <v>1382</v>
      </c>
      <c r="C28" t="s">
        <v>1757</v>
      </c>
      <c r="D28" t="s">
        <v>1758</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35">
      <c r="A29" t="s">
        <v>1258</v>
      </c>
      <c r="B29" t="s">
        <v>1383</v>
      </c>
      <c r="C29" t="s">
        <v>1757</v>
      </c>
      <c r="D29" t="s">
        <v>1758</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35">
      <c r="A30" t="s">
        <v>1234</v>
      </c>
      <c r="B30" t="s">
        <v>1384</v>
      </c>
      <c r="C30" t="s">
        <v>1757</v>
      </c>
      <c r="D30" t="s">
        <v>1758</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35">
      <c r="A31" t="s">
        <v>1190</v>
      </c>
      <c r="B31" t="s">
        <v>1385</v>
      </c>
      <c r="C31" t="s">
        <v>1757</v>
      </c>
      <c r="D31" t="s">
        <v>1758</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35">
      <c r="A32" t="s">
        <v>1386</v>
      </c>
      <c r="B32" t="s">
        <v>1387</v>
      </c>
      <c r="C32" t="s">
        <v>1757</v>
      </c>
      <c r="D32" t="s">
        <v>1758</v>
      </c>
    </row>
    <row r="33" spans="1:64" x14ac:dyDescent="0.35">
      <c r="A33" t="s">
        <v>1388</v>
      </c>
      <c r="B33" t="s">
        <v>1389</v>
      </c>
      <c r="C33" t="s">
        <v>1757</v>
      </c>
      <c r="D33" t="s">
        <v>1758</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35">
      <c r="A34" t="s">
        <v>1201</v>
      </c>
      <c r="B34" t="s">
        <v>1390</v>
      </c>
      <c r="C34" t="s">
        <v>1757</v>
      </c>
      <c r="D34" t="s">
        <v>1758</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35">
      <c r="A35" t="s">
        <v>1175</v>
      </c>
      <c r="B35" t="s">
        <v>1391</v>
      </c>
      <c r="C35" t="s">
        <v>1757</v>
      </c>
      <c r="D35" t="s">
        <v>1758</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35">
      <c r="A36" t="s">
        <v>1159</v>
      </c>
      <c r="B36" t="s">
        <v>1392</v>
      </c>
      <c r="C36" t="s">
        <v>1757</v>
      </c>
      <c r="D36" t="s">
        <v>1758</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35">
      <c r="A37" t="s">
        <v>1141</v>
      </c>
      <c r="B37" t="s">
        <v>1393</v>
      </c>
      <c r="C37" t="s">
        <v>1757</v>
      </c>
      <c r="D37" t="s">
        <v>1758</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35">
      <c r="A38" t="s">
        <v>580</v>
      </c>
      <c r="B38" t="s">
        <v>1394</v>
      </c>
      <c r="C38" t="s">
        <v>1757</v>
      </c>
      <c r="D38" t="s">
        <v>1758</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35">
      <c r="A39" t="s">
        <v>584</v>
      </c>
      <c r="B39" t="s">
        <v>1395</v>
      </c>
      <c r="C39" t="s">
        <v>1757</v>
      </c>
      <c r="D39" t="s">
        <v>1758</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35">
      <c r="A40" t="s">
        <v>1278</v>
      </c>
      <c r="B40" t="s">
        <v>1396</v>
      </c>
      <c r="C40" t="s">
        <v>1757</v>
      </c>
      <c r="D40" t="s">
        <v>1758</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35">
      <c r="A41" t="s">
        <v>1397</v>
      </c>
      <c r="B41" t="s">
        <v>1398</v>
      </c>
      <c r="C41" t="s">
        <v>1757</v>
      </c>
      <c r="D41" t="s">
        <v>1758</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35">
      <c r="A42" t="s">
        <v>1276</v>
      </c>
      <c r="B42" t="s">
        <v>1399</v>
      </c>
      <c r="C42" t="s">
        <v>1757</v>
      </c>
      <c r="D42" t="s">
        <v>1758</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35">
      <c r="A43" t="s">
        <v>1245</v>
      </c>
      <c r="B43" t="s">
        <v>1400</v>
      </c>
      <c r="C43" t="s">
        <v>1757</v>
      </c>
      <c r="D43" t="s">
        <v>1758</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35">
      <c r="A44" t="s">
        <v>1202</v>
      </c>
      <c r="B44" t="s">
        <v>1401</v>
      </c>
      <c r="C44" t="s">
        <v>1757</v>
      </c>
      <c r="D44" t="s">
        <v>1758</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35">
      <c r="A45" t="s">
        <v>1150</v>
      </c>
      <c r="B45" t="s">
        <v>1402</v>
      </c>
      <c r="C45" t="s">
        <v>1757</v>
      </c>
      <c r="D45" t="s">
        <v>1758</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35">
      <c r="A46" t="s">
        <v>1403</v>
      </c>
      <c r="B46" t="s">
        <v>1404</v>
      </c>
      <c r="C46" t="s">
        <v>1757</v>
      </c>
      <c r="D46" t="s">
        <v>1758</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35">
      <c r="A47" t="s">
        <v>1079</v>
      </c>
      <c r="B47" t="s">
        <v>1405</v>
      </c>
      <c r="C47" t="s">
        <v>1757</v>
      </c>
      <c r="D47" t="s">
        <v>1758</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35">
      <c r="A48" t="s">
        <v>1406</v>
      </c>
      <c r="B48" t="s">
        <v>1407</v>
      </c>
      <c r="C48" t="s">
        <v>1757</v>
      </c>
      <c r="D48" t="s">
        <v>1758</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35">
      <c r="A49" t="s">
        <v>1408</v>
      </c>
      <c r="B49" t="s">
        <v>1409</v>
      </c>
      <c r="C49" t="s">
        <v>1757</v>
      </c>
      <c r="D49" t="s">
        <v>1758</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35">
      <c r="A50" t="s">
        <v>1203</v>
      </c>
      <c r="B50" t="s">
        <v>1410</v>
      </c>
      <c r="C50" t="s">
        <v>1757</v>
      </c>
      <c r="D50" t="s">
        <v>1758</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35">
      <c r="A51" t="s">
        <v>1067</v>
      </c>
      <c r="B51" t="s">
        <v>1411</v>
      </c>
      <c r="C51" t="s">
        <v>1757</v>
      </c>
      <c r="D51" t="s">
        <v>1758</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35">
      <c r="A52" t="s">
        <v>1090</v>
      </c>
      <c r="B52" t="s">
        <v>1412</v>
      </c>
      <c r="C52" t="s">
        <v>1757</v>
      </c>
      <c r="D52" t="s">
        <v>1758</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35">
      <c r="A53" t="s">
        <v>1191</v>
      </c>
      <c r="B53" t="s">
        <v>1413</v>
      </c>
      <c r="C53" t="s">
        <v>1757</v>
      </c>
      <c r="D53" t="s">
        <v>1758</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35">
      <c r="A54" t="s">
        <v>1414</v>
      </c>
      <c r="B54" t="s">
        <v>1415</v>
      </c>
      <c r="C54" t="s">
        <v>1757</v>
      </c>
      <c r="D54" t="s">
        <v>1758</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35">
      <c r="A55" t="s">
        <v>1176</v>
      </c>
      <c r="B55" t="s">
        <v>1416</v>
      </c>
      <c r="C55" t="s">
        <v>1757</v>
      </c>
      <c r="D55" t="s">
        <v>1758</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35">
      <c r="A56" t="s">
        <v>1417</v>
      </c>
      <c r="B56" t="s">
        <v>1418</v>
      </c>
      <c r="C56" t="s">
        <v>1757</v>
      </c>
      <c r="D56" t="s">
        <v>1758</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35">
      <c r="A57" t="s">
        <v>1419</v>
      </c>
      <c r="B57" t="s">
        <v>1420</v>
      </c>
      <c r="C57" t="s">
        <v>1757</v>
      </c>
      <c r="D57" t="s">
        <v>1758</v>
      </c>
    </row>
    <row r="58" spans="1:64" x14ac:dyDescent="0.35">
      <c r="A58" t="s">
        <v>1116</v>
      </c>
      <c r="B58" t="s">
        <v>1421</v>
      </c>
      <c r="C58" t="s">
        <v>1757</v>
      </c>
      <c r="D58" t="s">
        <v>1758</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35">
      <c r="A59" t="s">
        <v>1422</v>
      </c>
      <c r="B59" t="s">
        <v>1423</v>
      </c>
      <c r="C59" t="s">
        <v>1757</v>
      </c>
      <c r="D59" t="s">
        <v>1758</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35">
      <c r="A60" t="s">
        <v>1273</v>
      </c>
      <c r="B60" t="s">
        <v>1424</v>
      </c>
      <c r="C60" t="s">
        <v>1757</v>
      </c>
      <c r="D60" t="s">
        <v>1758</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35">
      <c r="A61" t="s">
        <v>1068</v>
      </c>
      <c r="B61" t="s">
        <v>1425</v>
      </c>
      <c r="C61" t="s">
        <v>1757</v>
      </c>
      <c r="D61" t="s">
        <v>1758</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35">
      <c r="A62" t="s">
        <v>1426</v>
      </c>
      <c r="B62" t="s">
        <v>1427</v>
      </c>
      <c r="C62" t="s">
        <v>1757</v>
      </c>
      <c r="D62" t="s">
        <v>1758</v>
      </c>
      <c r="AI62">
        <v>113.320444611404</v>
      </c>
      <c r="AS62">
        <v>105</v>
      </c>
    </row>
    <row r="63" spans="1:64" x14ac:dyDescent="0.35">
      <c r="A63" t="s">
        <v>1246</v>
      </c>
      <c r="B63" t="s">
        <v>1428</v>
      </c>
      <c r="C63" t="s">
        <v>1757</v>
      </c>
      <c r="D63" t="s">
        <v>1758</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35">
      <c r="A64" t="s">
        <v>1178</v>
      </c>
      <c r="B64" t="s">
        <v>1429</v>
      </c>
      <c r="C64" t="s">
        <v>1757</v>
      </c>
      <c r="D64" t="s">
        <v>1758</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35">
      <c r="A65" t="s">
        <v>1105</v>
      </c>
      <c r="B65" t="s">
        <v>1430</v>
      </c>
      <c r="C65" t="s">
        <v>1757</v>
      </c>
      <c r="D65" t="s">
        <v>1758</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35">
      <c r="A66" t="s">
        <v>1431</v>
      </c>
      <c r="B66" t="s">
        <v>1432</v>
      </c>
      <c r="C66" t="s">
        <v>1757</v>
      </c>
      <c r="D66" t="s">
        <v>1758</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35">
      <c r="A67" t="s">
        <v>1433</v>
      </c>
      <c r="B67" t="s">
        <v>1434</v>
      </c>
      <c r="C67" t="s">
        <v>1757</v>
      </c>
      <c r="D67" t="s">
        <v>1758</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35">
      <c r="A68" t="s">
        <v>1435</v>
      </c>
      <c r="B68" t="s">
        <v>1436</v>
      </c>
      <c r="C68" t="s">
        <v>1757</v>
      </c>
      <c r="D68" t="s">
        <v>1758</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35">
      <c r="A69" t="s">
        <v>1437</v>
      </c>
      <c r="B69" t="s">
        <v>1438</v>
      </c>
      <c r="C69" t="s">
        <v>1757</v>
      </c>
      <c r="D69" t="s">
        <v>1758</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35">
      <c r="A70" t="s">
        <v>1439</v>
      </c>
      <c r="B70" t="s">
        <v>1440</v>
      </c>
      <c r="C70" t="s">
        <v>1757</v>
      </c>
      <c r="D70" t="s">
        <v>1758</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35">
      <c r="A71" t="s">
        <v>1204</v>
      </c>
      <c r="B71" t="s">
        <v>1441</v>
      </c>
      <c r="C71" t="s">
        <v>1757</v>
      </c>
      <c r="D71" t="s">
        <v>1758</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35">
      <c r="A72" t="s">
        <v>1442</v>
      </c>
      <c r="B72" t="s">
        <v>1443</v>
      </c>
      <c r="C72" t="s">
        <v>1757</v>
      </c>
      <c r="D72" t="s">
        <v>1758</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35">
      <c r="A73" t="s">
        <v>1444</v>
      </c>
      <c r="B73" t="s">
        <v>1445</v>
      </c>
      <c r="C73" t="s">
        <v>1757</v>
      </c>
      <c r="D73" t="s">
        <v>1758</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35">
      <c r="A74" t="s">
        <v>592</v>
      </c>
      <c r="B74" t="s">
        <v>1446</v>
      </c>
      <c r="C74" t="s">
        <v>1757</v>
      </c>
      <c r="D74" t="s">
        <v>1758</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35">
      <c r="A75" t="s">
        <v>1268</v>
      </c>
      <c r="B75" t="s">
        <v>1447</v>
      </c>
      <c r="C75" t="s">
        <v>1757</v>
      </c>
      <c r="D75" t="s">
        <v>1758</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35">
      <c r="A76" t="s">
        <v>1247</v>
      </c>
      <c r="B76" t="s">
        <v>1448</v>
      </c>
      <c r="C76" t="s">
        <v>1757</v>
      </c>
      <c r="D76" t="s">
        <v>1758</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35">
      <c r="A77" t="s">
        <v>594</v>
      </c>
      <c r="B77" t="s">
        <v>926</v>
      </c>
      <c r="C77" t="s">
        <v>1757</v>
      </c>
      <c r="D77" t="s">
        <v>1758</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35">
      <c r="A78" t="s">
        <v>1449</v>
      </c>
      <c r="B78" t="s">
        <v>1450</v>
      </c>
      <c r="C78" t="s">
        <v>1757</v>
      </c>
      <c r="D78" t="s">
        <v>1758</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35">
      <c r="A79" t="s">
        <v>1451</v>
      </c>
      <c r="B79" t="s">
        <v>1452</v>
      </c>
      <c r="C79" t="s">
        <v>1757</v>
      </c>
      <c r="D79" t="s">
        <v>1758</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35">
      <c r="A80" t="s">
        <v>1248</v>
      </c>
      <c r="B80" t="s">
        <v>1453</v>
      </c>
      <c r="C80" t="s">
        <v>1757</v>
      </c>
      <c r="D80" t="s">
        <v>1758</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35">
      <c r="A81" t="s">
        <v>1217</v>
      </c>
      <c r="B81" t="s">
        <v>1454</v>
      </c>
      <c r="C81" t="s">
        <v>1757</v>
      </c>
      <c r="D81" t="s">
        <v>1758</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35">
      <c r="A82" t="s">
        <v>1272</v>
      </c>
      <c r="B82" t="s">
        <v>1455</v>
      </c>
      <c r="C82" t="s">
        <v>1757</v>
      </c>
      <c r="D82" t="s">
        <v>1758</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35">
      <c r="A83" t="s">
        <v>1456</v>
      </c>
      <c r="B83" t="s">
        <v>1457</v>
      </c>
      <c r="C83" t="s">
        <v>1757</v>
      </c>
      <c r="D83" t="s">
        <v>1758</v>
      </c>
    </row>
    <row r="84" spans="1:64" x14ac:dyDescent="0.35">
      <c r="A84" t="s">
        <v>1458</v>
      </c>
      <c r="B84" t="s">
        <v>1459</v>
      </c>
      <c r="C84" t="s">
        <v>1757</v>
      </c>
      <c r="D84" t="s">
        <v>1758</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35">
      <c r="A85" t="s">
        <v>1083</v>
      </c>
      <c r="B85" t="s">
        <v>1460</v>
      </c>
      <c r="C85" t="s">
        <v>1757</v>
      </c>
      <c r="D85" t="s">
        <v>1758</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35">
      <c r="A86" t="s">
        <v>1255</v>
      </c>
      <c r="B86" t="s">
        <v>1461</v>
      </c>
      <c r="C86" t="s">
        <v>1757</v>
      </c>
      <c r="D86" t="s">
        <v>1758</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35">
      <c r="A87" t="s">
        <v>1117</v>
      </c>
      <c r="B87" t="s">
        <v>1462</v>
      </c>
      <c r="C87" t="s">
        <v>1757</v>
      </c>
      <c r="D87" t="s">
        <v>1758</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35">
      <c r="A88" t="s">
        <v>1092</v>
      </c>
      <c r="B88" t="s">
        <v>1463</v>
      </c>
      <c r="C88" t="s">
        <v>1757</v>
      </c>
      <c r="D88" t="s">
        <v>1758</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35">
      <c r="A89" t="s">
        <v>1464</v>
      </c>
      <c r="B89" t="s">
        <v>1465</v>
      </c>
      <c r="C89" t="s">
        <v>1757</v>
      </c>
      <c r="D89" t="s">
        <v>1758</v>
      </c>
    </row>
    <row r="90" spans="1:64" x14ac:dyDescent="0.35">
      <c r="A90" t="s">
        <v>1093</v>
      </c>
      <c r="B90" t="s">
        <v>1466</v>
      </c>
      <c r="C90" t="s">
        <v>1757</v>
      </c>
      <c r="D90" t="s">
        <v>1758</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35">
      <c r="A91" t="s">
        <v>1467</v>
      </c>
      <c r="B91" t="s">
        <v>1468</v>
      </c>
      <c r="C91" t="s">
        <v>1757</v>
      </c>
      <c r="D91" t="s">
        <v>1758</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35">
      <c r="A92" t="s">
        <v>1094</v>
      </c>
      <c r="B92" t="s">
        <v>1469</v>
      </c>
      <c r="C92" t="s">
        <v>1757</v>
      </c>
      <c r="D92" t="s">
        <v>1758</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35">
      <c r="A93" t="s">
        <v>1082</v>
      </c>
      <c r="B93" t="s">
        <v>1470</v>
      </c>
      <c r="C93" t="s">
        <v>1757</v>
      </c>
      <c r="D93" t="s">
        <v>1758</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35">
      <c r="A94" t="s">
        <v>1260</v>
      </c>
      <c r="B94" t="s">
        <v>1471</v>
      </c>
      <c r="C94" t="s">
        <v>1757</v>
      </c>
      <c r="D94" t="s">
        <v>1758</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35">
      <c r="A95" t="s">
        <v>1179</v>
      </c>
      <c r="B95" t="s">
        <v>1472</v>
      </c>
      <c r="C95" t="s">
        <v>1757</v>
      </c>
      <c r="D95" t="s">
        <v>1758</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35">
      <c r="A96" t="s">
        <v>1473</v>
      </c>
      <c r="B96" t="s">
        <v>1474</v>
      </c>
      <c r="C96" t="s">
        <v>1757</v>
      </c>
      <c r="D96" t="s">
        <v>1758</v>
      </c>
      <c r="AQ96">
        <v>196.58066841752901</v>
      </c>
      <c r="AR96">
        <v>202.680412371134</v>
      </c>
      <c r="AS96">
        <v>185.568065506653</v>
      </c>
      <c r="AT96">
        <v>179.56561639645199</v>
      </c>
    </row>
    <row r="97" spans="1:64" x14ac:dyDescent="0.35">
      <c r="A97" t="s">
        <v>1193</v>
      </c>
      <c r="B97" t="s">
        <v>1475</v>
      </c>
      <c r="C97" t="s">
        <v>1757</v>
      </c>
      <c r="D97" t="s">
        <v>1758</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35">
      <c r="A98" t="s">
        <v>1223</v>
      </c>
      <c r="B98" t="s">
        <v>1476</v>
      </c>
      <c r="C98" t="s">
        <v>1757</v>
      </c>
      <c r="D98" t="s">
        <v>1758</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35">
      <c r="A99" t="s">
        <v>1206</v>
      </c>
      <c r="B99" t="s">
        <v>1477</v>
      </c>
      <c r="C99" t="s">
        <v>1757</v>
      </c>
      <c r="D99" t="s">
        <v>1758</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35">
      <c r="A100" t="s">
        <v>1478</v>
      </c>
      <c r="B100" t="s">
        <v>1479</v>
      </c>
      <c r="C100" t="s">
        <v>1757</v>
      </c>
      <c r="D100" t="s">
        <v>1758</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35">
      <c r="A101" t="s">
        <v>1480</v>
      </c>
      <c r="B101" t="s">
        <v>1481</v>
      </c>
      <c r="C101" t="s">
        <v>1757</v>
      </c>
      <c r="D101" t="s">
        <v>1758</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35">
      <c r="A102" t="s">
        <v>1194</v>
      </c>
      <c r="B102" t="s">
        <v>1482</v>
      </c>
      <c r="C102" t="s">
        <v>1757</v>
      </c>
      <c r="D102" t="s">
        <v>1758</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35">
      <c r="A103" t="s">
        <v>1483</v>
      </c>
      <c r="B103" t="s">
        <v>1484</v>
      </c>
      <c r="C103" t="s">
        <v>1757</v>
      </c>
      <c r="D103" t="s">
        <v>1758</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35">
      <c r="A104" t="s">
        <v>1259</v>
      </c>
      <c r="B104" t="s">
        <v>1485</v>
      </c>
      <c r="C104" t="s">
        <v>1757</v>
      </c>
      <c r="D104" t="s">
        <v>1758</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35">
      <c r="A105" t="s">
        <v>1181</v>
      </c>
      <c r="B105" t="s">
        <v>1486</v>
      </c>
      <c r="C105" t="s">
        <v>1757</v>
      </c>
      <c r="D105" t="s">
        <v>1758</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35">
      <c r="A106" t="s">
        <v>1237</v>
      </c>
      <c r="B106" t="s">
        <v>1487</v>
      </c>
      <c r="C106" t="s">
        <v>1757</v>
      </c>
      <c r="D106" t="s">
        <v>1758</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35">
      <c r="A107" t="s">
        <v>1488</v>
      </c>
      <c r="B107" t="s">
        <v>1489</v>
      </c>
      <c r="C107" t="s">
        <v>1757</v>
      </c>
      <c r="D107" t="s">
        <v>1758</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35">
      <c r="A108" t="s">
        <v>1490</v>
      </c>
      <c r="B108" t="s">
        <v>1491</v>
      </c>
      <c r="C108" t="s">
        <v>1757</v>
      </c>
      <c r="D108" t="s">
        <v>1758</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35">
      <c r="A109" t="s">
        <v>1492</v>
      </c>
      <c r="B109" t="s">
        <v>1493</v>
      </c>
      <c r="C109" t="s">
        <v>1757</v>
      </c>
      <c r="D109" t="s">
        <v>1758</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35">
      <c r="A110" t="s">
        <v>1494</v>
      </c>
      <c r="B110" t="s">
        <v>1495</v>
      </c>
      <c r="C110" t="s">
        <v>1757</v>
      </c>
      <c r="D110" t="s">
        <v>1758</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35">
      <c r="A111" t="s">
        <v>1161</v>
      </c>
      <c r="B111" t="s">
        <v>1496</v>
      </c>
      <c r="C111" t="s">
        <v>1757</v>
      </c>
      <c r="D111" t="s">
        <v>1758</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35">
      <c r="A112" t="s">
        <v>1497</v>
      </c>
      <c r="B112" t="s">
        <v>1498</v>
      </c>
      <c r="C112" t="s">
        <v>1757</v>
      </c>
      <c r="D112" t="s">
        <v>1758</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35">
      <c r="A113" t="s">
        <v>1499</v>
      </c>
      <c r="B113" t="s">
        <v>1500</v>
      </c>
      <c r="C113" t="s">
        <v>1757</v>
      </c>
      <c r="D113" t="s">
        <v>1758</v>
      </c>
    </row>
    <row r="114" spans="1:64" x14ac:dyDescent="0.35">
      <c r="A114" t="s">
        <v>1142</v>
      </c>
      <c r="B114" t="s">
        <v>1501</v>
      </c>
      <c r="C114" t="s">
        <v>1757</v>
      </c>
      <c r="D114" t="s">
        <v>1758</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35">
      <c r="A115" t="s">
        <v>1502</v>
      </c>
      <c r="B115" t="s">
        <v>1503</v>
      </c>
      <c r="C115" t="s">
        <v>1757</v>
      </c>
      <c r="D115" t="s">
        <v>1758</v>
      </c>
    </row>
    <row r="116" spans="1:64" x14ac:dyDescent="0.35">
      <c r="A116" t="s">
        <v>1250</v>
      </c>
      <c r="B116" t="s">
        <v>1504</v>
      </c>
      <c r="C116" t="s">
        <v>1757</v>
      </c>
      <c r="D116" t="s">
        <v>1758</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35">
      <c r="A117" t="s">
        <v>1505</v>
      </c>
      <c r="B117" t="s">
        <v>1506</v>
      </c>
      <c r="C117" t="s">
        <v>1757</v>
      </c>
      <c r="D117" t="s">
        <v>1758</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35">
      <c r="A118" t="s">
        <v>1118</v>
      </c>
      <c r="B118" t="s">
        <v>1507</v>
      </c>
      <c r="C118" t="s">
        <v>1757</v>
      </c>
      <c r="D118" t="s">
        <v>1758</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35">
      <c r="A119" t="s">
        <v>1249</v>
      </c>
      <c r="B119" t="s">
        <v>1508</v>
      </c>
      <c r="C119" t="s">
        <v>1757</v>
      </c>
      <c r="D119" t="s">
        <v>1758</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35">
      <c r="A120" t="s">
        <v>1119</v>
      </c>
      <c r="B120" t="s">
        <v>1509</v>
      </c>
      <c r="C120" t="s">
        <v>1757</v>
      </c>
      <c r="D120" t="s">
        <v>1758</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35">
      <c r="A121" t="s">
        <v>1261</v>
      </c>
      <c r="B121" t="s">
        <v>1510</v>
      </c>
      <c r="C121" t="s">
        <v>1757</v>
      </c>
      <c r="D121" t="s">
        <v>1758</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35">
      <c r="A122" t="s">
        <v>1182</v>
      </c>
      <c r="B122" t="s">
        <v>1511</v>
      </c>
      <c r="C122" t="s">
        <v>1757</v>
      </c>
      <c r="D122" t="s">
        <v>1758</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35">
      <c r="A123" t="s">
        <v>1120</v>
      </c>
      <c r="B123" t="s">
        <v>1512</v>
      </c>
      <c r="C123" t="s">
        <v>1757</v>
      </c>
      <c r="D123" t="s">
        <v>1758</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35">
      <c r="A124" t="s">
        <v>1155</v>
      </c>
      <c r="B124" t="s">
        <v>1513</v>
      </c>
      <c r="C124" t="s">
        <v>1757</v>
      </c>
      <c r="D124" t="s">
        <v>1758</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35">
      <c r="A125" t="s">
        <v>1133</v>
      </c>
      <c r="B125" t="s">
        <v>1514</v>
      </c>
      <c r="C125" t="s">
        <v>1757</v>
      </c>
      <c r="D125" t="s">
        <v>1758</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35">
      <c r="A126" t="s">
        <v>1069</v>
      </c>
      <c r="B126" t="s">
        <v>1515</v>
      </c>
      <c r="C126" t="s">
        <v>1757</v>
      </c>
      <c r="D126" t="s">
        <v>1758</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35">
      <c r="A127" t="s">
        <v>1516</v>
      </c>
      <c r="B127" t="s">
        <v>1517</v>
      </c>
      <c r="C127" t="s">
        <v>1757</v>
      </c>
      <c r="D127" t="s">
        <v>1758</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35">
      <c r="A128" t="s">
        <v>1160</v>
      </c>
      <c r="B128" t="s">
        <v>1518</v>
      </c>
      <c r="C128" t="s">
        <v>1757</v>
      </c>
      <c r="D128" t="s">
        <v>1758</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35">
      <c r="A129" t="s">
        <v>1224</v>
      </c>
      <c r="B129" t="s">
        <v>1519</v>
      </c>
      <c r="C129" t="s">
        <v>1757</v>
      </c>
      <c r="D129" t="s">
        <v>1758</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35">
      <c r="A130" t="s">
        <v>1520</v>
      </c>
      <c r="B130" t="s">
        <v>1521</v>
      </c>
      <c r="C130" t="s">
        <v>1757</v>
      </c>
      <c r="D130" t="s">
        <v>1758</v>
      </c>
      <c r="AI130">
        <v>164.692978104546</v>
      </c>
      <c r="AS130">
        <v>148</v>
      </c>
    </row>
    <row r="131" spans="1:64" x14ac:dyDescent="0.35">
      <c r="A131" t="s">
        <v>1522</v>
      </c>
      <c r="B131" t="s">
        <v>1523</v>
      </c>
      <c r="C131" t="s">
        <v>1757</v>
      </c>
      <c r="D131" t="s">
        <v>1758</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35">
      <c r="A132" t="s">
        <v>1121</v>
      </c>
      <c r="B132" t="s">
        <v>1524</v>
      </c>
      <c r="C132" t="s">
        <v>1757</v>
      </c>
      <c r="D132" t="s">
        <v>1758</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35">
      <c r="A133" t="s">
        <v>1525</v>
      </c>
      <c r="B133" t="s">
        <v>1526</v>
      </c>
      <c r="C133" t="s">
        <v>1757</v>
      </c>
      <c r="D133" t="s">
        <v>1758</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35">
      <c r="A134" t="s">
        <v>1527</v>
      </c>
      <c r="B134" t="s">
        <v>1528</v>
      </c>
      <c r="C134" t="s">
        <v>1757</v>
      </c>
      <c r="D134" t="s">
        <v>1758</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35">
      <c r="A135" t="s">
        <v>1122</v>
      </c>
      <c r="B135" t="s">
        <v>1529</v>
      </c>
      <c r="C135" t="s">
        <v>1757</v>
      </c>
      <c r="D135" t="s">
        <v>1758</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35">
      <c r="A136" t="s">
        <v>1095</v>
      </c>
      <c r="B136" t="s">
        <v>1530</v>
      </c>
      <c r="C136" t="s">
        <v>1757</v>
      </c>
      <c r="D136" t="s">
        <v>1758</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35">
      <c r="A137" t="s">
        <v>1107</v>
      </c>
      <c r="B137" t="s">
        <v>1531</v>
      </c>
      <c r="C137" t="s">
        <v>1757</v>
      </c>
      <c r="D137" t="s">
        <v>1758</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35">
      <c r="A138" t="s">
        <v>1532</v>
      </c>
      <c r="B138" t="s">
        <v>1533</v>
      </c>
      <c r="C138" t="s">
        <v>1757</v>
      </c>
      <c r="D138" t="s">
        <v>1758</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35">
      <c r="A139" t="s">
        <v>1534</v>
      </c>
      <c r="B139" t="s">
        <v>1535</v>
      </c>
      <c r="C139" t="s">
        <v>1757</v>
      </c>
      <c r="D139" t="s">
        <v>1758</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35">
      <c r="A140" t="s">
        <v>1536</v>
      </c>
      <c r="B140" t="s">
        <v>1537</v>
      </c>
      <c r="C140" t="s">
        <v>1757</v>
      </c>
      <c r="D140" t="s">
        <v>1758</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35">
      <c r="A141" t="s">
        <v>1538</v>
      </c>
      <c r="B141" t="s">
        <v>1539</v>
      </c>
      <c r="C141" t="s">
        <v>1757</v>
      </c>
      <c r="D141" t="s">
        <v>1758</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35">
      <c r="A142" t="s">
        <v>1540</v>
      </c>
      <c r="B142" t="s">
        <v>1541</v>
      </c>
      <c r="C142" t="s">
        <v>1757</v>
      </c>
      <c r="D142" t="s">
        <v>1758</v>
      </c>
    </row>
    <row r="143" spans="1:64" x14ac:dyDescent="0.35">
      <c r="A143" t="s">
        <v>1147</v>
      </c>
      <c r="B143" t="s">
        <v>1542</v>
      </c>
      <c r="C143" t="s">
        <v>1757</v>
      </c>
      <c r="D143" t="s">
        <v>1758</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35">
      <c r="A144" t="s">
        <v>1543</v>
      </c>
      <c r="B144" t="s">
        <v>1544</v>
      </c>
      <c r="C144" t="s">
        <v>1757</v>
      </c>
      <c r="D144" t="s">
        <v>1758</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35">
      <c r="A145" t="s">
        <v>1545</v>
      </c>
      <c r="B145" t="s">
        <v>1546</v>
      </c>
      <c r="C145" t="s">
        <v>1757</v>
      </c>
      <c r="D145" t="s">
        <v>1758</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35">
      <c r="A146" t="s">
        <v>1086</v>
      </c>
      <c r="B146" t="s">
        <v>1547</v>
      </c>
      <c r="C146" t="s">
        <v>1757</v>
      </c>
      <c r="D146" t="s">
        <v>1758</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35">
      <c r="A147" t="s">
        <v>1548</v>
      </c>
      <c r="B147" t="s">
        <v>1549</v>
      </c>
      <c r="C147" t="s">
        <v>1757</v>
      </c>
      <c r="D147" t="s">
        <v>1758</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35">
      <c r="A148" t="s">
        <v>1252</v>
      </c>
      <c r="B148" t="s">
        <v>1550</v>
      </c>
      <c r="C148" t="s">
        <v>1757</v>
      </c>
      <c r="D148" t="s">
        <v>1758</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35">
      <c r="A149" t="s">
        <v>1274</v>
      </c>
      <c r="B149" t="s">
        <v>1551</v>
      </c>
      <c r="C149" t="s">
        <v>1757</v>
      </c>
      <c r="D149" t="s">
        <v>1758</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35">
      <c r="A150" t="s">
        <v>1251</v>
      </c>
      <c r="B150" t="s">
        <v>1552</v>
      </c>
      <c r="C150" t="s">
        <v>1757</v>
      </c>
      <c r="D150" t="s">
        <v>1758</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35">
      <c r="A151" t="s">
        <v>1553</v>
      </c>
      <c r="B151" t="s">
        <v>1554</v>
      </c>
      <c r="C151" t="s">
        <v>1757</v>
      </c>
      <c r="D151" t="s">
        <v>1758</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35">
      <c r="A152" t="s">
        <v>1555</v>
      </c>
      <c r="B152" t="s">
        <v>1556</v>
      </c>
      <c r="C152" t="s">
        <v>1757</v>
      </c>
      <c r="D152" t="s">
        <v>1758</v>
      </c>
    </row>
    <row r="153" spans="1:64" x14ac:dyDescent="0.35">
      <c r="A153" t="s">
        <v>1108</v>
      </c>
      <c r="B153" t="s">
        <v>1557</v>
      </c>
      <c r="C153" t="s">
        <v>1757</v>
      </c>
      <c r="D153" t="s">
        <v>1758</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35">
      <c r="A154" t="s">
        <v>1558</v>
      </c>
      <c r="B154" t="s">
        <v>1559</v>
      </c>
      <c r="C154" t="s">
        <v>1757</v>
      </c>
      <c r="D154" t="s">
        <v>1758</v>
      </c>
    </row>
    <row r="155" spans="1:64" x14ac:dyDescent="0.35">
      <c r="A155" t="s">
        <v>1560</v>
      </c>
      <c r="B155" t="s">
        <v>1561</v>
      </c>
      <c r="C155" t="s">
        <v>1757</v>
      </c>
      <c r="D155" t="s">
        <v>1758</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35">
      <c r="A156" t="s">
        <v>1070</v>
      </c>
      <c r="B156" t="s">
        <v>1562</v>
      </c>
      <c r="C156" t="s">
        <v>1757</v>
      </c>
      <c r="D156" t="s">
        <v>1758</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35">
      <c r="A157" t="s">
        <v>1144</v>
      </c>
      <c r="B157" t="s">
        <v>1563</v>
      </c>
      <c r="C157" t="s">
        <v>1757</v>
      </c>
      <c r="D157" t="s">
        <v>1758</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35">
      <c r="A158" t="s">
        <v>1564</v>
      </c>
      <c r="B158" t="s">
        <v>1565</v>
      </c>
      <c r="C158" t="s">
        <v>1757</v>
      </c>
      <c r="D158" t="s">
        <v>1758</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35">
      <c r="A159" t="s">
        <v>1195</v>
      </c>
      <c r="B159" t="s">
        <v>1566</v>
      </c>
      <c r="C159" t="s">
        <v>1757</v>
      </c>
      <c r="D159" t="s">
        <v>1758</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35">
      <c r="A160" t="s">
        <v>1567</v>
      </c>
      <c r="B160" t="s">
        <v>1568</v>
      </c>
      <c r="C160" t="s">
        <v>1757</v>
      </c>
      <c r="D160" t="s">
        <v>1758</v>
      </c>
      <c r="AS160">
        <v>230</v>
      </c>
    </row>
    <row r="161" spans="1:64" x14ac:dyDescent="0.35">
      <c r="A161" t="s">
        <v>1569</v>
      </c>
      <c r="B161" t="s">
        <v>1570</v>
      </c>
      <c r="C161" t="s">
        <v>1757</v>
      </c>
      <c r="D161" t="s">
        <v>1758</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35">
      <c r="A162" t="s">
        <v>1264</v>
      </c>
      <c r="B162" t="s">
        <v>1571</v>
      </c>
      <c r="C162" t="s">
        <v>1757</v>
      </c>
      <c r="D162" t="s">
        <v>1758</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35">
      <c r="A163" t="s">
        <v>1096</v>
      </c>
      <c r="B163" t="s">
        <v>1572</v>
      </c>
      <c r="C163" t="s">
        <v>1757</v>
      </c>
      <c r="D163" t="s">
        <v>1758</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35">
      <c r="A164" t="s">
        <v>1262</v>
      </c>
      <c r="B164" t="s">
        <v>1573</v>
      </c>
      <c r="C164" t="s">
        <v>1757</v>
      </c>
      <c r="D164" t="s">
        <v>1758</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35">
      <c r="A165" t="s">
        <v>1164</v>
      </c>
      <c r="B165" t="s">
        <v>1574</v>
      </c>
      <c r="C165" t="s">
        <v>1757</v>
      </c>
      <c r="D165" t="s">
        <v>1758</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35">
      <c r="A166" t="s">
        <v>1575</v>
      </c>
      <c r="B166" t="s">
        <v>1576</v>
      </c>
      <c r="C166" t="s">
        <v>1757</v>
      </c>
      <c r="D166" t="s">
        <v>1758</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35">
      <c r="A167" t="s">
        <v>1263</v>
      </c>
      <c r="B167" t="s">
        <v>1577</v>
      </c>
      <c r="C167" t="s">
        <v>1757</v>
      </c>
      <c r="D167" t="s">
        <v>1758</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35">
      <c r="A168" t="s">
        <v>1156</v>
      </c>
      <c r="B168" t="s">
        <v>1578</v>
      </c>
      <c r="C168" t="s">
        <v>1757</v>
      </c>
      <c r="D168" t="s">
        <v>1758</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35">
      <c r="A169" t="s">
        <v>1579</v>
      </c>
      <c r="B169" t="s">
        <v>1580</v>
      </c>
      <c r="C169" t="s">
        <v>1757</v>
      </c>
      <c r="D169" t="s">
        <v>1758</v>
      </c>
    </row>
    <row r="170" spans="1:64" x14ac:dyDescent="0.35">
      <c r="A170" t="s">
        <v>596</v>
      </c>
      <c r="B170" t="s">
        <v>1581</v>
      </c>
      <c r="C170" t="s">
        <v>1757</v>
      </c>
      <c r="D170" t="s">
        <v>1758</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35">
      <c r="A171" t="s">
        <v>1097</v>
      </c>
      <c r="B171" t="s">
        <v>1582</v>
      </c>
      <c r="C171" t="s">
        <v>1757</v>
      </c>
      <c r="D171" t="s">
        <v>1758</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35">
      <c r="A172" t="s">
        <v>1071</v>
      </c>
      <c r="B172" t="s">
        <v>1583</v>
      </c>
      <c r="C172" t="s">
        <v>1757</v>
      </c>
      <c r="D172" t="s">
        <v>1758</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35">
      <c r="A173" t="s">
        <v>879</v>
      </c>
      <c r="B173" t="s">
        <v>1584</v>
      </c>
      <c r="C173" t="s">
        <v>1757</v>
      </c>
      <c r="D173" t="s">
        <v>1758</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35">
      <c r="A174" t="s">
        <v>1163</v>
      </c>
      <c r="B174" t="s">
        <v>1585</v>
      </c>
      <c r="C174" t="s">
        <v>1757</v>
      </c>
      <c r="D174" t="s">
        <v>1758</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35">
      <c r="A175" t="s">
        <v>1586</v>
      </c>
      <c r="B175" t="s">
        <v>1587</v>
      </c>
      <c r="C175" t="s">
        <v>1757</v>
      </c>
      <c r="D175" t="s">
        <v>1758</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35">
      <c r="A176" t="s">
        <v>598</v>
      </c>
      <c r="B176" t="s">
        <v>1588</v>
      </c>
      <c r="C176" t="s">
        <v>1757</v>
      </c>
      <c r="D176" t="s">
        <v>1758</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35">
      <c r="A177" t="s">
        <v>1218</v>
      </c>
      <c r="B177" t="s">
        <v>1589</v>
      </c>
      <c r="C177" t="s">
        <v>1757</v>
      </c>
      <c r="D177" t="s">
        <v>1758</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35">
      <c r="A178" t="s">
        <v>1098</v>
      </c>
      <c r="B178" t="s">
        <v>1590</v>
      </c>
      <c r="C178" t="s">
        <v>1757</v>
      </c>
      <c r="D178" t="s">
        <v>1758</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35">
      <c r="A179" t="s">
        <v>1099</v>
      </c>
      <c r="B179" t="s">
        <v>1591</v>
      </c>
      <c r="C179" t="s">
        <v>1757</v>
      </c>
      <c r="D179" t="s">
        <v>1758</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35">
      <c r="A180" t="s">
        <v>1196</v>
      </c>
      <c r="B180" t="s">
        <v>1592</v>
      </c>
      <c r="C180" t="s">
        <v>1757</v>
      </c>
      <c r="D180" t="s">
        <v>1758</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35">
      <c r="A181" t="s">
        <v>1275</v>
      </c>
      <c r="B181" t="s">
        <v>1593</v>
      </c>
      <c r="C181" t="s">
        <v>1757</v>
      </c>
      <c r="D181" t="s">
        <v>1758</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35">
      <c r="A182" t="s">
        <v>1253</v>
      </c>
      <c r="B182" t="s">
        <v>1594</v>
      </c>
      <c r="C182" t="s">
        <v>1757</v>
      </c>
      <c r="D182" t="s">
        <v>1758</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35">
      <c r="A183" t="s">
        <v>1145</v>
      </c>
      <c r="B183" t="s">
        <v>1595</v>
      </c>
      <c r="C183" t="s">
        <v>1757</v>
      </c>
      <c r="D183" t="s">
        <v>1758</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35">
      <c r="A184" t="s">
        <v>1596</v>
      </c>
      <c r="B184" t="s">
        <v>1597</v>
      </c>
      <c r="C184" t="s">
        <v>1757</v>
      </c>
      <c r="D184" t="s">
        <v>1758</v>
      </c>
    </row>
    <row r="185" spans="1:64" x14ac:dyDescent="0.35">
      <c r="A185" t="s">
        <v>1214</v>
      </c>
      <c r="B185" t="s">
        <v>1598</v>
      </c>
      <c r="C185" t="s">
        <v>1757</v>
      </c>
      <c r="D185" t="s">
        <v>1758</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35">
      <c r="A186" t="s">
        <v>1599</v>
      </c>
      <c r="B186" t="s">
        <v>1600</v>
      </c>
      <c r="C186" t="s">
        <v>1757</v>
      </c>
      <c r="D186" t="s">
        <v>1758</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35">
      <c r="A187" t="s">
        <v>1123</v>
      </c>
      <c r="B187" t="s">
        <v>1601</v>
      </c>
      <c r="C187" t="s">
        <v>1757</v>
      </c>
      <c r="D187" t="s">
        <v>1758</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35">
      <c r="A188" t="s">
        <v>1602</v>
      </c>
      <c r="B188" t="s">
        <v>1603</v>
      </c>
      <c r="C188" t="s">
        <v>1757</v>
      </c>
      <c r="D188" t="s">
        <v>1758</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35">
      <c r="A189" t="s">
        <v>1146</v>
      </c>
      <c r="B189" t="s">
        <v>1604</v>
      </c>
      <c r="C189" t="s">
        <v>1757</v>
      </c>
      <c r="D189" t="s">
        <v>1758</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35">
      <c r="A190" t="s">
        <v>1197</v>
      </c>
      <c r="B190" t="s">
        <v>1605</v>
      </c>
      <c r="C190" t="s">
        <v>1757</v>
      </c>
      <c r="D190" t="s">
        <v>1758</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35">
      <c r="A191" t="s">
        <v>1208</v>
      </c>
      <c r="B191" t="s">
        <v>1606</v>
      </c>
      <c r="C191" t="s">
        <v>1757</v>
      </c>
      <c r="D191" t="s">
        <v>1758</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35">
      <c r="A192" t="s">
        <v>1165</v>
      </c>
      <c r="B192" t="s">
        <v>1607</v>
      </c>
      <c r="C192" t="s">
        <v>1757</v>
      </c>
      <c r="D192" t="s">
        <v>1758</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35">
      <c r="A193" t="s">
        <v>1608</v>
      </c>
      <c r="B193" t="s">
        <v>1609</v>
      </c>
      <c r="C193" t="s">
        <v>1757</v>
      </c>
      <c r="D193" t="s">
        <v>1758</v>
      </c>
    </row>
    <row r="194" spans="1:64" x14ac:dyDescent="0.35">
      <c r="A194" t="s">
        <v>1219</v>
      </c>
      <c r="B194" t="s">
        <v>1610</v>
      </c>
      <c r="C194" t="s">
        <v>1757</v>
      </c>
      <c r="D194" t="s">
        <v>1758</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35">
      <c r="A195" t="s">
        <v>1238</v>
      </c>
      <c r="B195" t="s">
        <v>1611</v>
      </c>
      <c r="C195" t="s">
        <v>1757</v>
      </c>
      <c r="D195" t="s">
        <v>1758</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35">
      <c r="A196" t="s">
        <v>1612</v>
      </c>
      <c r="B196" t="s">
        <v>1613</v>
      </c>
      <c r="C196" t="s">
        <v>1757</v>
      </c>
      <c r="D196" t="s">
        <v>1758</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35">
      <c r="A197" t="s">
        <v>1184</v>
      </c>
      <c r="B197" t="s">
        <v>1614</v>
      </c>
      <c r="C197" t="s">
        <v>1757</v>
      </c>
      <c r="D197" t="s">
        <v>1758</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35">
      <c r="A198" t="s">
        <v>1615</v>
      </c>
      <c r="B198" t="s">
        <v>1616</v>
      </c>
      <c r="C198" t="s">
        <v>1757</v>
      </c>
      <c r="D198" t="s">
        <v>1758</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35">
      <c r="A199" t="s">
        <v>1265</v>
      </c>
      <c r="B199" t="s">
        <v>1617</v>
      </c>
      <c r="C199" t="s">
        <v>1757</v>
      </c>
      <c r="D199" t="s">
        <v>1758</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35">
      <c r="A200" t="s">
        <v>1207</v>
      </c>
      <c r="B200" t="s">
        <v>1618</v>
      </c>
      <c r="C200" t="s">
        <v>1757</v>
      </c>
      <c r="D200" t="s">
        <v>1758</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35">
      <c r="A201" t="s">
        <v>1619</v>
      </c>
      <c r="B201" t="s">
        <v>1620</v>
      </c>
      <c r="C201" t="s">
        <v>1757</v>
      </c>
      <c r="D201" t="s">
        <v>1758</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35">
      <c r="A202" t="s">
        <v>1621</v>
      </c>
      <c r="B202" t="s">
        <v>1622</v>
      </c>
      <c r="C202" t="s">
        <v>1757</v>
      </c>
      <c r="D202" t="s">
        <v>1758</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35">
      <c r="A203" t="s">
        <v>1623</v>
      </c>
      <c r="B203" t="s">
        <v>1624</v>
      </c>
      <c r="C203" t="s">
        <v>1757</v>
      </c>
      <c r="D203" t="s">
        <v>1758</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35">
      <c r="A204" t="s">
        <v>1227</v>
      </c>
      <c r="B204" t="s">
        <v>1625</v>
      </c>
      <c r="C204" t="s">
        <v>1757</v>
      </c>
      <c r="D204" t="s">
        <v>1758</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35">
      <c r="A205" t="s">
        <v>1124</v>
      </c>
      <c r="B205" t="s">
        <v>1626</v>
      </c>
      <c r="C205" t="s">
        <v>1757</v>
      </c>
      <c r="D205" t="s">
        <v>1758</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35">
      <c r="A206" t="s">
        <v>1240</v>
      </c>
      <c r="B206" t="s">
        <v>1627</v>
      </c>
      <c r="C206" t="s">
        <v>1757</v>
      </c>
      <c r="D206" t="s">
        <v>1758</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35">
      <c r="A207" t="s">
        <v>1241</v>
      </c>
      <c r="B207" t="s">
        <v>1628</v>
      </c>
      <c r="C207" t="s">
        <v>1757</v>
      </c>
      <c r="D207" t="s">
        <v>1758</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35">
      <c r="A208" t="s">
        <v>600</v>
      </c>
      <c r="B208" t="s">
        <v>1629</v>
      </c>
      <c r="C208" t="s">
        <v>1757</v>
      </c>
      <c r="D208" t="s">
        <v>1758</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35">
      <c r="A209" t="s">
        <v>1630</v>
      </c>
      <c r="B209" t="s">
        <v>1631</v>
      </c>
      <c r="C209" t="s">
        <v>1757</v>
      </c>
      <c r="D209" t="s">
        <v>1758</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35">
      <c r="A210" t="s">
        <v>1125</v>
      </c>
      <c r="B210" t="s">
        <v>1632</v>
      </c>
      <c r="C210" t="s">
        <v>1757</v>
      </c>
      <c r="D210" t="s">
        <v>1758</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35">
      <c r="A211" t="s">
        <v>1109</v>
      </c>
      <c r="B211" t="s">
        <v>1633</v>
      </c>
      <c r="C211" t="s">
        <v>1757</v>
      </c>
      <c r="D211" t="s">
        <v>1758</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35">
      <c r="A212" t="s">
        <v>1100</v>
      </c>
      <c r="B212" t="s">
        <v>1634</v>
      </c>
      <c r="C212" t="s">
        <v>1757</v>
      </c>
      <c r="D212" t="s">
        <v>1758</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35">
      <c r="A213" t="s">
        <v>1166</v>
      </c>
      <c r="B213" t="s">
        <v>1635</v>
      </c>
      <c r="C213" t="s">
        <v>1757</v>
      </c>
      <c r="D213" t="s">
        <v>1758</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35">
      <c r="A214" t="s">
        <v>1220</v>
      </c>
      <c r="B214" t="s">
        <v>1636</v>
      </c>
      <c r="C214" t="s">
        <v>1757</v>
      </c>
      <c r="D214" t="s">
        <v>1758</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35">
      <c r="A215" t="s">
        <v>1101</v>
      </c>
      <c r="B215" t="s">
        <v>1637</v>
      </c>
      <c r="C215" t="s">
        <v>1757</v>
      </c>
      <c r="D215" t="s">
        <v>1758</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35">
      <c r="A216" t="s">
        <v>1192</v>
      </c>
      <c r="B216" t="s">
        <v>1638</v>
      </c>
      <c r="C216" t="s">
        <v>1757</v>
      </c>
      <c r="D216" t="s">
        <v>1758</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35">
      <c r="A217" t="s">
        <v>1639</v>
      </c>
      <c r="B217" t="s">
        <v>1640</v>
      </c>
      <c r="C217" t="s">
        <v>1757</v>
      </c>
      <c r="D217" t="s">
        <v>1758</v>
      </c>
    </row>
    <row r="218" spans="1:64" x14ac:dyDescent="0.35">
      <c r="A218" t="s">
        <v>1075</v>
      </c>
      <c r="B218" t="s">
        <v>1641</v>
      </c>
      <c r="C218" t="s">
        <v>1757</v>
      </c>
      <c r="D218" t="s">
        <v>1758</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35">
      <c r="A219" t="s">
        <v>1266</v>
      </c>
      <c r="B219" t="s">
        <v>1642</v>
      </c>
      <c r="C219" t="s">
        <v>1757</v>
      </c>
      <c r="D219" t="s">
        <v>1758</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35">
      <c r="A220" t="s">
        <v>1643</v>
      </c>
      <c r="B220" t="s">
        <v>1644</v>
      </c>
      <c r="C220" t="s">
        <v>1757</v>
      </c>
      <c r="D220" t="s">
        <v>1758</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35">
      <c r="A221" t="s">
        <v>1076</v>
      </c>
      <c r="B221" t="s">
        <v>1645</v>
      </c>
      <c r="C221" t="s">
        <v>1757</v>
      </c>
      <c r="D221" t="s">
        <v>1758</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35">
      <c r="A222" t="s">
        <v>1646</v>
      </c>
      <c r="B222" t="s">
        <v>1647</v>
      </c>
      <c r="C222" t="s">
        <v>1757</v>
      </c>
      <c r="D222" t="s">
        <v>1758</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35">
      <c r="A223" t="s">
        <v>1648</v>
      </c>
      <c r="B223" t="s">
        <v>1649</v>
      </c>
      <c r="C223" t="s">
        <v>1757</v>
      </c>
      <c r="D223" t="s">
        <v>1758</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35">
      <c r="A224" t="s">
        <v>1084</v>
      </c>
      <c r="B224" t="s">
        <v>1650</v>
      </c>
      <c r="C224" t="s">
        <v>1757</v>
      </c>
      <c r="D224" t="s">
        <v>1758</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35">
      <c r="A225" t="s">
        <v>1209</v>
      </c>
      <c r="B225" t="s">
        <v>1651</v>
      </c>
      <c r="C225" t="s">
        <v>1757</v>
      </c>
      <c r="D225" t="s">
        <v>1758</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35">
      <c r="A226" t="s">
        <v>1652</v>
      </c>
      <c r="B226" t="s">
        <v>1653</v>
      </c>
      <c r="C226" t="s">
        <v>1757</v>
      </c>
      <c r="D226" t="s">
        <v>1758</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35">
      <c r="A227" t="s">
        <v>1267</v>
      </c>
      <c r="B227" t="s">
        <v>1654</v>
      </c>
      <c r="C227" t="s">
        <v>1757</v>
      </c>
      <c r="D227" t="s">
        <v>1758</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35">
      <c r="A228" t="s">
        <v>1254</v>
      </c>
      <c r="B228" t="s">
        <v>1655</v>
      </c>
      <c r="C228" t="s">
        <v>1757</v>
      </c>
      <c r="D228" t="s">
        <v>1758</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35">
      <c r="A229" t="s">
        <v>603</v>
      </c>
      <c r="B229" t="s">
        <v>1656</v>
      </c>
      <c r="C229" t="s">
        <v>1757</v>
      </c>
      <c r="D229" t="s">
        <v>1758</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35">
      <c r="A230" t="s">
        <v>1657</v>
      </c>
      <c r="B230" t="s">
        <v>1658</v>
      </c>
      <c r="C230" t="s">
        <v>1757</v>
      </c>
      <c r="D230" t="s">
        <v>1758</v>
      </c>
    </row>
    <row r="231" spans="1:64" x14ac:dyDescent="0.35">
      <c r="A231" t="s">
        <v>1074</v>
      </c>
      <c r="B231" t="s">
        <v>1659</v>
      </c>
      <c r="C231" t="s">
        <v>1757</v>
      </c>
      <c r="D231" t="s">
        <v>1758</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35">
      <c r="A232" t="s">
        <v>1127</v>
      </c>
      <c r="B232" t="s">
        <v>1660</v>
      </c>
      <c r="C232" t="s">
        <v>1757</v>
      </c>
      <c r="D232" t="s">
        <v>1758</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35">
      <c r="A233" t="s">
        <v>1661</v>
      </c>
      <c r="B233" t="s">
        <v>1662</v>
      </c>
      <c r="C233" t="s">
        <v>1757</v>
      </c>
      <c r="D233" t="s">
        <v>1758</v>
      </c>
    </row>
    <row r="234" spans="1:64" x14ac:dyDescent="0.35">
      <c r="A234" t="s">
        <v>1080</v>
      </c>
      <c r="B234" t="s">
        <v>1663</v>
      </c>
      <c r="C234" t="s">
        <v>1757</v>
      </c>
      <c r="D234" t="s">
        <v>1758</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35">
      <c r="A235" t="s">
        <v>1664</v>
      </c>
      <c r="B235" t="s">
        <v>1665</v>
      </c>
      <c r="C235" t="s">
        <v>1757</v>
      </c>
      <c r="D235" t="s">
        <v>1758</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35">
      <c r="A236" t="s">
        <v>1666</v>
      </c>
      <c r="B236" t="s">
        <v>1667</v>
      </c>
      <c r="C236" t="s">
        <v>1757</v>
      </c>
      <c r="D236" t="s">
        <v>1758</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35">
      <c r="A237" t="s">
        <v>1102</v>
      </c>
      <c r="B237" t="s">
        <v>1668</v>
      </c>
      <c r="C237" t="s">
        <v>1757</v>
      </c>
      <c r="D237" t="s">
        <v>1758</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35">
      <c r="A238" t="s">
        <v>1167</v>
      </c>
      <c r="B238" t="s">
        <v>1669</v>
      </c>
      <c r="C238" t="s">
        <v>1757</v>
      </c>
      <c r="D238" t="s">
        <v>1758</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35">
      <c r="A239" t="s">
        <v>1135</v>
      </c>
      <c r="B239" t="s">
        <v>1670</v>
      </c>
      <c r="C239" t="s">
        <v>1757</v>
      </c>
      <c r="D239" t="s">
        <v>1758</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35">
      <c r="A240" t="s">
        <v>1136</v>
      </c>
      <c r="B240" t="s">
        <v>1671</v>
      </c>
      <c r="C240" t="s">
        <v>1757</v>
      </c>
      <c r="D240" t="s">
        <v>1758</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35">
      <c r="A241" t="s">
        <v>1672</v>
      </c>
      <c r="B241" t="s">
        <v>1673</v>
      </c>
      <c r="C241" t="s">
        <v>1757</v>
      </c>
      <c r="D241" t="s">
        <v>1758</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35">
      <c r="A242" t="s">
        <v>1168</v>
      </c>
      <c r="B242" t="s">
        <v>1674</v>
      </c>
      <c r="C242" t="s">
        <v>1757</v>
      </c>
      <c r="D242" t="s">
        <v>1758</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35">
      <c r="A243" t="s">
        <v>1675</v>
      </c>
      <c r="B243" t="s">
        <v>1676</v>
      </c>
      <c r="C243" t="s">
        <v>1757</v>
      </c>
      <c r="D243" t="s">
        <v>1758</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35">
      <c r="A244" t="s">
        <v>1229</v>
      </c>
      <c r="B244" t="s">
        <v>1677</v>
      </c>
      <c r="C244" t="s">
        <v>1757</v>
      </c>
      <c r="D244" t="s">
        <v>1758</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35">
      <c r="A245" t="s">
        <v>1678</v>
      </c>
      <c r="B245" t="s">
        <v>1679</v>
      </c>
      <c r="C245" t="s">
        <v>1757</v>
      </c>
      <c r="D245" t="s">
        <v>1758</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35">
      <c r="A246" t="s">
        <v>1680</v>
      </c>
      <c r="B246" t="s">
        <v>1681</v>
      </c>
      <c r="C246" t="s">
        <v>1757</v>
      </c>
      <c r="D246" t="s">
        <v>1758</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35">
      <c r="A247" t="s">
        <v>1187</v>
      </c>
      <c r="B247" t="s">
        <v>1682</v>
      </c>
      <c r="C247" t="s">
        <v>1757</v>
      </c>
      <c r="D247" t="s">
        <v>1758</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35">
      <c r="A248" t="s">
        <v>1110</v>
      </c>
      <c r="B248" t="s">
        <v>1683</v>
      </c>
      <c r="C248" t="s">
        <v>1757</v>
      </c>
      <c r="D248" t="s">
        <v>1758</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35">
      <c r="A249" t="s">
        <v>1128</v>
      </c>
      <c r="B249" t="s">
        <v>1684</v>
      </c>
      <c r="C249" t="s">
        <v>1757</v>
      </c>
      <c r="D249" t="s">
        <v>1758</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35">
      <c r="A250" t="s">
        <v>1685</v>
      </c>
      <c r="B250" t="s">
        <v>1686</v>
      </c>
      <c r="C250" t="s">
        <v>1757</v>
      </c>
      <c r="D250" t="s">
        <v>1758</v>
      </c>
    </row>
    <row r="251" spans="1:64" x14ac:dyDescent="0.35">
      <c r="A251" t="s">
        <v>1687</v>
      </c>
      <c r="B251" t="s">
        <v>1688</v>
      </c>
      <c r="C251" t="s">
        <v>1757</v>
      </c>
      <c r="D251" t="s">
        <v>1758</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35">
      <c r="A252" t="s">
        <v>604</v>
      </c>
      <c r="B252" t="s">
        <v>1689</v>
      </c>
      <c r="C252" t="s">
        <v>1757</v>
      </c>
      <c r="D252" t="s">
        <v>1758</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35">
      <c r="A253" t="s">
        <v>1243</v>
      </c>
      <c r="B253" t="s">
        <v>1690</v>
      </c>
      <c r="C253" t="s">
        <v>1757</v>
      </c>
      <c r="D253" t="s">
        <v>1758</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35">
      <c r="A254" t="s">
        <v>1691</v>
      </c>
      <c r="B254" t="s">
        <v>1692</v>
      </c>
      <c r="C254" t="s">
        <v>1757</v>
      </c>
      <c r="D254" t="s">
        <v>1758</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35">
      <c r="A255" t="s">
        <v>1210</v>
      </c>
      <c r="B255" t="s">
        <v>1693</v>
      </c>
      <c r="C255" t="s">
        <v>1757</v>
      </c>
      <c r="D255" t="s">
        <v>1758</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35">
      <c r="A256" t="s">
        <v>1694</v>
      </c>
      <c r="B256" t="s">
        <v>1695</v>
      </c>
      <c r="C256" t="s">
        <v>1757</v>
      </c>
      <c r="D256" t="s">
        <v>1758</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35">
      <c r="A257" t="s">
        <v>1137</v>
      </c>
      <c r="B257" t="s">
        <v>1696</v>
      </c>
      <c r="C257" t="s">
        <v>1757</v>
      </c>
      <c r="D257" t="s">
        <v>1758</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35">
      <c r="A258" t="s">
        <v>1697</v>
      </c>
      <c r="B258" t="s">
        <v>1698</v>
      </c>
      <c r="C258" t="s">
        <v>1757</v>
      </c>
      <c r="D258" t="s">
        <v>1758</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35">
      <c r="A259" t="s">
        <v>1699</v>
      </c>
      <c r="B259" t="s">
        <v>1700</v>
      </c>
      <c r="C259" t="s">
        <v>1757</v>
      </c>
      <c r="D259" t="s">
        <v>1758</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35">
      <c r="A260" t="s">
        <v>1701</v>
      </c>
      <c r="B260" t="s">
        <v>1702</v>
      </c>
      <c r="C260" t="s">
        <v>1757</v>
      </c>
      <c r="D260" t="s">
        <v>1758</v>
      </c>
    </row>
    <row r="261" spans="1:65" x14ac:dyDescent="0.35">
      <c r="A261" t="s">
        <v>1703</v>
      </c>
      <c r="B261" t="s">
        <v>1704</v>
      </c>
      <c r="C261" t="s">
        <v>1757</v>
      </c>
      <c r="D261" t="s">
        <v>1758</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35">
      <c r="A262" t="s">
        <v>1705</v>
      </c>
      <c r="B262" t="s">
        <v>1706</v>
      </c>
      <c r="C262" t="s">
        <v>1757</v>
      </c>
      <c r="D262" t="s">
        <v>1758</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35">
      <c r="A263" t="s">
        <v>1221</v>
      </c>
      <c r="B263" t="s">
        <v>1707</v>
      </c>
      <c r="C263" t="s">
        <v>1757</v>
      </c>
      <c r="D263" t="s">
        <v>1758</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35">
      <c r="A264" t="s">
        <v>1017</v>
      </c>
      <c r="B264" t="s">
        <v>1708</v>
      </c>
      <c r="C264" t="s">
        <v>1757</v>
      </c>
      <c r="D264" t="s">
        <v>1758</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35">
      <c r="A265" t="s">
        <v>1228</v>
      </c>
      <c r="B265" t="s">
        <v>1709</v>
      </c>
      <c r="C265" t="s">
        <v>1757</v>
      </c>
      <c r="D265" t="s">
        <v>1758</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35">
      <c r="A266" t="s">
        <v>1710</v>
      </c>
      <c r="B266" t="s">
        <v>1711</v>
      </c>
      <c r="C266" t="s">
        <v>1757</v>
      </c>
      <c r="D266" t="s">
        <v>1758</v>
      </c>
    </row>
    <row r="267" spans="1:65" x14ac:dyDescent="0.35">
      <c r="A267" t="s">
        <v>1712</v>
      </c>
      <c r="B267" t="s">
        <v>1713</v>
      </c>
      <c r="C267" t="s">
        <v>1757</v>
      </c>
      <c r="D267" t="s">
        <v>1758</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35">
      <c r="A268" t="s">
        <v>602</v>
      </c>
      <c r="B268" t="s">
        <v>1714</v>
      </c>
      <c r="C268" t="s">
        <v>1757</v>
      </c>
      <c r="D268" t="s">
        <v>1758</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35">
      <c r="A269" t="s">
        <v>606</v>
      </c>
      <c r="B269" t="s">
        <v>1715</v>
      </c>
      <c r="C269" t="s">
        <v>1757</v>
      </c>
      <c r="D269" t="s">
        <v>1758</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35">
      <c r="A270" t="s">
        <v>607</v>
      </c>
      <c r="B270" t="s">
        <v>1716</v>
      </c>
      <c r="C270" t="s">
        <v>1757</v>
      </c>
      <c r="D270" t="s">
        <v>1758</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35"/>
    <row r="272" spans="1:65" s="1" customFormat="1" x14ac:dyDescent="0.35">
      <c r="BB272" s="1" t="s">
        <v>1717</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x14ac:dyDescent="0.35">
      <c r="BM273" s="51" t="s">
        <v>2118</v>
      </c>
    </row>
    <row r="274" spans="8:65" s="1" customFormat="1" x14ac:dyDescent="0.35">
      <c r="I274" s="1" t="s">
        <v>1719</v>
      </c>
    </row>
    <row r="275" spans="8:65" s="1" customFormat="1" x14ac:dyDescent="0.35">
      <c r="H275">
        <v>2020</v>
      </c>
      <c r="I275" s="156">
        <f>BL77*$BM$272</f>
        <v>177.49377387123394</v>
      </c>
    </row>
    <row r="276" spans="8:65" s="1" customFormat="1" x14ac:dyDescent="0.35">
      <c r="H276">
        <v>2021</v>
      </c>
      <c r="I276" s="156">
        <f>I275*$BM$272</f>
        <v>173.95743704129566</v>
      </c>
    </row>
    <row r="277" spans="8:65" s="1" customFormat="1" x14ac:dyDescent="0.35">
      <c r="H277">
        <v>2022</v>
      </c>
      <c r="I277" s="156">
        <f t="shared" ref="I277:I295" si="1">I276*$BM$272</f>
        <v>170.49155720769039</v>
      </c>
    </row>
    <row r="278" spans="8:65" s="1" customFormat="1" x14ac:dyDescent="0.35">
      <c r="H278">
        <v>2023</v>
      </c>
      <c r="I278" s="156">
        <f t="shared" si="1"/>
        <v>167.09473060472189</v>
      </c>
    </row>
    <row r="279" spans="8:65" s="1" customFormat="1" x14ac:dyDescent="0.35">
      <c r="H279">
        <v>2024</v>
      </c>
      <c r="I279" s="156">
        <f t="shared" si="1"/>
        <v>163.76558143493313</v>
      </c>
    </row>
    <row r="280" spans="8:65" s="1" customFormat="1" x14ac:dyDescent="0.35">
      <c r="H280">
        <v>2025</v>
      </c>
      <c r="I280" s="156">
        <f t="shared" si="1"/>
        <v>160.50276131187488</v>
      </c>
    </row>
    <row r="281" spans="8:65" s="1" customFormat="1" x14ac:dyDescent="0.35">
      <c r="H281">
        <v>2026</v>
      </c>
      <c r="I281" s="156">
        <f t="shared" si="1"/>
        <v>157.30494871397642</v>
      </c>
    </row>
    <row r="282" spans="8:65" s="1" customFormat="1" x14ac:dyDescent="0.35">
      <c r="H282">
        <v>2027</v>
      </c>
      <c r="I282" s="156">
        <f t="shared" si="1"/>
        <v>154.17084844929698</v>
      </c>
    </row>
    <row r="283" spans="8:65" s="1" customFormat="1" x14ac:dyDescent="0.35">
      <c r="H283">
        <v>2028</v>
      </c>
      <c r="I283" s="156">
        <f t="shared" si="1"/>
        <v>151.09919113094165</v>
      </c>
    </row>
    <row r="284" spans="8:65" s="1" customFormat="1" x14ac:dyDescent="0.35">
      <c r="H284">
        <v>2029</v>
      </c>
      <c r="I284" s="156">
        <f t="shared" si="1"/>
        <v>148.08873266292869</v>
      </c>
    </row>
    <row r="285" spans="8:65" s="1" customFormat="1" x14ac:dyDescent="0.35">
      <c r="H285">
        <v>2030</v>
      </c>
      <c r="I285" s="156">
        <f t="shared" si="1"/>
        <v>145.13825373630044</v>
      </c>
    </row>
    <row r="286" spans="8:65" s="1" customFormat="1" x14ac:dyDescent="0.35">
      <c r="H286">
        <v>2031</v>
      </c>
      <c r="I286" s="156">
        <f t="shared" si="1"/>
        <v>142.24655933527342</v>
      </c>
    </row>
    <row r="287" spans="8:65" s="1" customFormat="1" x14ac:dyDescent="0.35">
      <c r="H287">
        <v>2032</v>
      </c>
      <c r="I287" s="156">
        <f t="shared" si="1"/>
        <v>139.4124782532279</v>
      </c>
    </row>
    <row r="288" spans="8:65" s="1" customFormat="1" x14ac:dyDescent="0.35">
      <c r="H288">
        <v>2033</v>
      </c>
      <c r="I288" s="156">
        <f t="shared" si="1"/>
        <v>136.63486261834078</v>
      </c>
    </row>
    <row r="289" spans="3:9" s="1" customFormat="1" x14ac:dyDescent="0.35">
      <c r="C289" s="49"/>
      <c r="D289" s="49"/>
      <c r="E289" s="49"/>
      <c r="H289">
        <v>2034</v>
      </c>
      <c r="I289" s="156">
        <f t="shared" si="1"/>
        <v>133.91258742866944</v>
      </c>
    </row>
    <row r="290" spans="3:9" s="1" customFormat="1" x14ac:dyDescent="0.35">
      <c r="C290" s="49"/>
      <c r="D290" s="49"/>
      <c r="E290" s="49"/>
      <c r="H290">
        <v>2035</v>
      </c>
      <c r="I290" s="156">
        <f t="shared" si="1"/>
        <v>131.24455009649864</v>
      </c>
    </row>
    <row r="291" spans="3:9" s="1" customFormat="1" x14ac:dyDescent="0.35">
      <c r="C291" s="49"/>
      <c r="D291" s="49"/>
      <c r="E291" s="49"/>
      <c r="H291">
        <v>2036</v>
      </c>
      <c r="I291" s="156">
        <f t="shared" si="1"/>
        <v>128.62967000176565</v>
      </c>
    </row>
    <row r="292" spans="3:9" s="1" customFormat="1" x14ac:dyDescent="0.35">
      <c r="H292">
        <v>2037</v>
      </c>
      <c r="I292" s="156">
        <f t="shared" si="1"/>
        <v>126.0668880543828</v>
      </c>
    </row>
    <row r="293" spans="3:9" s="1" customFormat="1" x14ac:dyDescent="0.35">
      <c r="H293">
        <v>2038</v>
      </c>
      <c r="I293" s="156">
        <f t="shared" si="1"/>
        <v>123.55516626528025</v>
      </c>
    </row>
    <row r="294" spans="3:9" s="1" customFormat="1" x14ac:dyDescent="0.35">
      <c r="H294">
        <v>2039</v>
      </c>
      <c r="I294" s="156">
        <f t="shared" si="1"/>
        <v>121.0934873259951</v>
      </c>
    </row>
    <row r="295" spans="3:9" s="1" customFormat="1" x14ac:dyDescent="0.35">
      <c r="H295">
        <v>2040</v>
      </c>
      <c r="I295" s="156">
        <f t="shared" si="1"/>
        <v>118.68085419663674</v>
      </c>
    </row>
    <row r="296" spans="3:9" s="1" customFormat="1" x14ac:dyDescent="0.35"/>
  </sheetData>
  <pageMargins left="0.7" right="0.7" top="0.75" bottom="0.75" header="0.3" footer="0.3"/>
  <headerFooter alignWithMargins="0"/>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workbookViewId="0">
      <selection activeCell="P298" sqref="P298"/>
    </sheetView>
  </sheetViews>
  <sheetFormatPr defaultRowHeight="14.5" x14ac:dyDescent="0.35"/>
  <cols>
    <col min="1" max="1" width="44.1796875" bestFit="1" customWidth="1"/>
    <col min="2" max="2" width="25.54296875" bestFit="1" customWidth="1"/>
    <col min="3" max="3" width="41.1796875" bestFit="1" customWidth="1"/>
    <col min="4" max="4" width="15.54296875" bestFit="1" customWidth="1"/>
    <col min="5" max="64" width="11.453125" bestFit="1" customWidth="1"/>
    <col min="65" max="65" width="10.81640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1760</v>
      </c>
      <c r="D5" t="s">
        <v>1761</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35">
      <c r="A6" t="s">
        <v>1354</v>
      </c>
      <c r="B6" t="s">
        <v>1355</v>
      </c>
      <c r="C6" t="s">
        <v>1760</v>
      </c>
      <c r="D6" t="s">
        <v>1761</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35">
      <c r="A7" t="s">
        <v>1139</v>
      </c>
      <c r="B7" t="s">
        <v>1356</v>
      </c>
      <c r="C7" t="s">
        <v>1760</v>
      </c>
      <c r="D7" t="s">
        <v>1761</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35">
      <c r="A8" t="s">
        <v>1357</v>
      </c>
      <c r="B8" t="s">
        <v>1358</v>
      </c>
      <c r="C8" t="s">
        <v>1760</v>
      </c>
      <c r="D8" t="s">
        <v>1761</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35">
      <c r="A9" t="s">
        <v>1078</v>
      </c>
      <c r="B9" t="s">
        <v>1359</v>
      </c>
      <c r="C9" t="s">
        <v>1760</v>
      </c>
      <c r="D9" t="s">
        <v>1761</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35">
      <c r="A10" t="s">
        <v>1257</v>
      </c>
      <c r="B10" t="s">
        <v>1360</v>
      </c>
      <c r="C10" t="s">
        <v>1760</v>
      </c>
      <c r="D10" t="s">
        <v>1761</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35">
      <c r="A11" t="s">
        <v>1361</v>
      </c>
      <c r="B11" t="s">
        <v>1362</v>
      </c>
      <c r="C11" t="s">
        <v>1760</v>
      </c>
      <c r="D11" t="s">
        <v>1761</v>
      </c>
    </row>
    <row r="12" spans="1:65" x14ac:dyDescent="0.35">
      <c r="A12" t="s">
        <v>1363</v>
      </c>
      <c r="B12" t="s">
        <v>1364</v>
      </c>
      <c r="C12" t="s">
        <v>1760</v>
      </c>
      <c r="D12" t="s">
        <v>1761</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35">
      <c r="A13" t="s">
        <v>1129</v>
      </c>
      <c r="B13" t="s">
        <v>1365</v>
      </c>
      <c r="C13" t="s">
        <v>1760</v>
      </c>
      <c r="D13" t="s">
        <v>1761</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35">
      <c r="A14" t="s">
        <v>1199</v>
      </c>
      <c r="B14" t="s">
        <v>1366</v>
      </c>
      <c r="C14" t="s">
        <v>1760</v>
      </c>
      <c r="D14" t="s">
        <v>1761</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35">
      <c r="A15" t="s">
        <v>1113</v>
      </c>
      <c r="B15" t="s">
        <v>1367</v>
      </c>
      <c r="C15" t="s">
        <v>1760</v>
      </c>
      <c r="D15" t="s">
        <v>1761</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35">
      <c r="A16" t="s">
        <v>1368</v>
      </c>
      <c r="B16" t="s">
        <v>1369</v>
      </c>
      <c r="C16" t="s">
        <v>1760</v>
      </c>
      <c r="D16" t="s">
        <v>1761</v>
      </c>
    </row>
    <row r="17" spans="1:64" x14ac:dyDescent="0.35">
      <c r="A17" t="s">
        <v>1172</v>
      </c>
      <c r="B17" t="s">
        <v>1370</v>
      </c>
      <c r="C17" t="s">
        <v>1760</v>
      </c>
      <c r="D17" t="s">
        <v>1761</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35">
      <c r="A18" t="s">
        <v>1213</v>
      </c>
      <c r="B18" t="s">
        <v>1371</v>
      </c>
      <c r="C18" t="s">
        <v>1760</v>
      </c>
      <c r="D18" t="s">
        <v>1761</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35">
      <c r="A19" t="s">
        <v>1270</v>
      </c>
      <c r="B19" t="s">
        <v>1372</v>
      </c>
      <c r="C19" t="s">
        <v>1760</v>
      </c>
      <c r="D19" t="s">
        <v>1761</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35">
      <c r="A20" t="s">
        <v>1114</v>
      </c>
      <c r="B20" t="s">
        <v>1373</v>
      </c>
      <c r="C20" t="s">
        <v>1760</v>
      </c>
      <c r="D20" t="s">
        <v>1761</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35">
      <c r="A21" t="s">
        <v>582</v>
      </c>
      <c r="B21" t="s">
        <v>1374</v>
      </c>
      <c r="C21" t="s">
        <v>1760</v>
      </c>
      <c r="D21" t="s">
        <v>1761</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35">
      <c r="A22" t="s">
        <v>1271</v>
      </c>
      <c r="B22" t="s">
        <v>1375</v>
      </c>
      <c r="C22" t="s">
        <v>1760</v>
      </c>
      <c r="D22" t="s">
        <v>1761</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35">
      <c r="A23" t="s">
        <v>1088</v>
      </c>
      <c r="B23" t="s">
        <v>1376</v>
      </c>
      <c r="C23" t="s">
        <v>1760</v>
      </c>
      <c r="D23" t="s">
        <v>1761</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35">
      <c r="A24" t="s">
        <v>1089</v>
      </c>
      <c r="B24" t="s">
        <v>1377</v>
      </c>
      <c r="C24" t="s">
        <v>1760</v>
      </c>
      <c r="D24" t="s">
        <v>1761</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35">
      <c r="A25" t="s">
        <v>1140</v>
      </c>
      <c r="B25" t="s">
        <v>1378</v>
      </c>
      <c r="C25" t="s">
        <v>1760</v>
      </c>
      <c r="D25" t="s">
        <v>1761</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35">
      <c r="A26" t="s">
        <v>1235</v>
      </c>
      <c r="B26" t="s">
        <v>1379</v>
      </c>
      <c r="C26" t="s">
        <v>1760</v>
      </c>
      <c r="D26" t="s">
        <v>1761</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35">
      <c r="A27" t="s">
        <v>1115</v>
      </c>
      <c r="B27" t="s">
        <v>1380</v>
      </c>
      <c r="C27" t="s">
        <v>1760</v>
      </c>
      <c r="D27" t="s">
        <v>1761</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35">
      <c r="A28" t="s">
        <v>1381</v>
      </c>
      <c r="B28" t="s">
        <v>1382</v>
      </c>
      <c r="C28" t="s">
        <v>1760</v>
      </c>
      <c r="D28" t="s">
        <v>1761</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35">
      <c r="A29" t="s">
        <v>1258</v>
      </c>
      <c r="B29" t="s">
        <v>1383</v>
      </c>
      <c r="C29" t="s">
        <v>1760</v>
      </c>
      <c r="D29" t="s">
        <v>1761</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35">
      <c r="A30" t="s">
        <v>1234</v>
      </c>
      <c r="B30" t="s">
        <v>1384</v>
      </c>
      <c r="C30" t="s">
        <v>1760</v>
      </c>
      <c r="D30" t="s">
        <v>1761</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35">
      <c r="A31" t="s">
        <v>1190</v>
      </c>
      <c r="B31" t="s">
        <v>1385</v>
      </c>
      <c r="C31" t="s">
        <v>1760</v>
      </c>
      <c r="D31" t="s">
        <v>1761</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35">
      <c r="A32" t="s">
        <v>1386</v>
      </c>
      <c r="B32" t="s">
        <v>1387</v>
      </c>
      <c r="C32" t="s">
        <v>1760</v>
      </c>
      <c r="D32" t="s">
        <v>1761</v>
      </c>
    </row>
    <row r="33" spans="1:64" x14ac:dyDescent="0.35">
      <c r="A33" t="s">
        <v>1388</v>
      </c>
      <c r="B33" t="s">
        <v>1389</v>
      </c>
      <c r="C33" t="s">
        <v>1760</v>
      </c>
      <c r="D33" t="s">
        <v>1761</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35">
      <c r="A34" t="s">
        <v>1201</v>
      </c>
      <c r="B34" t="s">
        <v>1390</v>
      </c>
      <c r="C34" t="s">
        <v>1760</v>
      </c>
      <c r="D34" t="s">
        <v>1761</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35">
      <c r="A35" t="s">
        <v>1175</v>
      </c>
      <c r="B35" t="s">
        <v>1391</v>
      </c>
      <c r="C35" t="s">
        <v>1760</v>
      </c>
      <c r="D35" t="s">
        <v>1761</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35">
      <c r="A36" t="s">
        <v>1159</v>
      </c>
      <c r="B36" t="s">
        <v>1392</v>
      </c>
      <c r="C36" t="s">
        <v>1760</v>
      </c>
      <c r="D36" t="s">
        <v>1761</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35">
      <c r="A37" t="s">
        <v>1141</v>
      </c>
      <c r="B37" t="s">
        <v>1393</v>
      </c>
      <c r="C37" t="s">
        <v>1760</v>
      </c>
      <c r="D37" t="s">
        <v>1761</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35">
      <c r="A38" t="s">
        <v>580</v>
      </c>
      <c r="B38" t="s">
        <v>1394</v>
      </c>
      <c r="C38" t="s">
        <v>1760</v>
      </c>
      <c r="D38" t="s">
        <v>1761</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35">
      <c r="A39" t="s">
        <v>584</v>
      </c>
      <c r="B39" t="s">
        <v>1395</v>
      </c>
      <c r="C39" t="s">
        <v>1760</v>
      </c>
      <c r="D39" t="s">
        <v>1761</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35">
      <c r="A40" t="s">
        <v>1278</v>
      </c>
      <c r="B40" t="s">
        <v>1396</v>
      </c>
      <c r="C40" t="s">
        <v>1760</v>
      </c>
      <c r="D40" t="s">
        <v>1761</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35">
      <c r="A41" t="s">
        <v>1397</v>
      </c>
      <c r="B41" t="s">
        <v>1398</v>
      </c>
      <c r="C41" t="s">
        <v>1760</v>
      </c>
      <c r="D41" t="s">
        <v>1761</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35">
      <c r="A42" t="s">
        <v>1276</v>
      </c>
      <c r="B42" t="s">
        <v>1399</v>
      </c>
      <c r="C42" t="s">
        <v>1760</v>
      </c>
      <c r="D42" t="s">
        <v>1761</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35">
      <c r="A43" t="s">
        <v>1245</v>
      </c>
      <c r="B43" t="s">
        <v>1400</v>
      </c>
      <c r="C43" t="s">
        <v>1760</v>
      </c>
      <c r="D43" t="s">
        <v>1761</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35">
      <c r="A44" t="s">
        <v>1202</v>
      </c>
      <c r="B44" t="s">
        <v>1401</v>
      </c>
      <c r="C44" t="s">
        <v>1760</v>
      </c>
      <c r="D44" t="s">
        <v>1761</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35">
      <c r="A45" t="s">
        <v>1150</v>
      </c>
      <c r="B45" t="s">
        <v>1402</v>
      </c>
      <c r="C45" t="s">
        <v>1760</v>
      </c>
      <c r="D45" t="s">
        <v>1761</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35">
      <c r="A46" t="s">
        <v>1403</v>
      </c>
      <c r="B46" t="s">
        <v>1404</v>
      </c>
      <c r="C46" t="s">
        <v>1760</v>
      </c>
      <c r="D46" t="s">
        <v>1761</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35">
      <c r="A47" t="s">
        <v>1079</v>
      </c>
      <c r="B47" t="s">
        <v>1405</v>
      </c>
      <c r="C47" t="s">
        <v>1760</v>
      </c>
      <c r="D47" t="s">
        <v>1761</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35">
      <c r="A48" t="s">
        <v>1406</v>
      </c>
      <c r="B48" t="s">
        <v>1407</v>
      </c>
      <c r="C48" t="s">
        <v>1760</v>
      </c>
      <c r="D48" t="s">
        <v>1761</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35">
      <c r="A49" t="s">
        <v>1408</v>
      </c>
      <c r="B49" t="s">
        <v>1409</v>
      </c>
      <c r="C49" t="s">
        <v>1760</v>
      </c>
      <c r="D49" t="s">
        <v>1761</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35">
      <c r="A50" t="s">
        <v>1203</v>
      </c>
      <c r="B50" t="s">
        <v>1410</v>
      </c>
      <c r="C50" t="s">
        <v>1760</v>
      </c>
      <c r="D50" t="s">
        <v>1761</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35">
      <c r="A51" t="s">
        <v>1067</v>
      </c>
      <c r="B51" t="s">
        <v>1411</v>
      </c>
      <c r="C51" t="s">
        <v>1760</v>
      </c>
      <c r="D51" t="s">
        <v>1761</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35">
      <c r="A52" t="s">
        <v>1090</v>
      </c>
      <c r="B52" t="s">
        <v>1412</v>
      </c>
      <c r="C52" t="s">
        <v>1760</v>
      </c>
      <c r="D52" t="s">
        <v>1761</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35">
      <c r="A53" t="s">
        <v>1191</v>
      </c>
      <c r="B53" t="s">
        <v>1413</v>
      </c>
      <c r="C53" t="s">
        <v>1760</v>
      </c>
      <c r="D53" t="s">
        <v>1761</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35">
      <c r="A54" t="s">
        <v>1414</v>
      </c>
      <c r="B54" t="s">
        <v>1415</v>
      </c>
      <c r="C54" t="s">
        <v>1760</v>
      </c>
      <c r="D54" t="s">
        <v>1761</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35">
      <c r="A55" t="s">
        <v>1176</v>
      </c>
      <c r="B55" t="s">
        <v>1416</v>
      </c>
      <c r="C55" t="s">
        <v>1760</v>
      </c>
      <c r="D55" t="s">
        <v>1761</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35">
      <c r="A56" t="s">
        <v>1417</v>
      </c>
      <c r="B56" t="s">
        <v>1418</v>
      </c>
      <c r="C56" t="s">
        <v>1760</v>
      </c>
      <c r="D56" t="s">
        <v>1761</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35">
      <c r="A57" t="s">
        <v>1419</v>
      </c>
      <c r="B57" t="s">
        <v>1420</v>
      </c>
      <c r="C57" t="s">
        <v>1760</v>
      </c>
      <c r="D57" t="s">
        <v>1761</v>
      </c>
    </row>
    <row r="58" spans="1:64" x14ac:dyDescent="0.35">
      <c r="A58" t="s">
        <v>1116</v>
      </c>
      <c r="B58" t="s">
        <v>1421</v>
      </c>
      <c r="C58" t="s">
        <v>1760</v>
      </c>
      <c r="D58" t="s">
        <v>1761</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35">
      <c r="A59" t="s">
        <v>1422</v>
      </c>
      <c r="B59" t="s">
        <v>1423</v>
      </c>
      <c r="C59" t="s">
        <v>1760</v>
      </c>
      <c r="D59" t="s">
        <v>1761</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35">
      <c r="A60" t="s">
        <v>1273</v>
      </c>
      <c r="B60" t="s">
        <v>1424</v>
      </c>
      <c r="C60" t="s">
        <v>1760</v>
      </c>
      <c r="D60" t="s">
        <v>1761</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35">
      <c r="A61" t="s">
        <v>1068</v>
      </c>
      <c r="B61" t="s">
        <v>1425</v>
      </c>
      <c r="C61" t="s">
        <v>1760</v>
      </c>
      <c r="D61" t="s">
        <v>1761</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35">
      <c r="A62" t="s">
        <v>1426</v>
      </c>
      <c r="B62" t="s">
        <v>1427</v>
      </c>
      <c r="C62" t="s">
        <v>1760</v>
      </c>
      <c r="D62" t="s">
        <v>1761</v>
      </c>
      <c r="AI62">
        <v>154.17685339798601</v>
      </c>
      <c r="AS62">
        <v>183</v>
      </c>
    </row>
    <row r="63" spans="1:64" x14ac:dyDescent="0.35">
      <c r="A63" t="s">
        <v>1246</v>
      </c>
      <c r="B63" t="s">
        <v>1428</v>
      </c>
      <c r="C63" t="s">
        <v>1760</v>
      </c>
      <c r="D63" t="s">
        <v>1761</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35">
      <c r="A64" t="s">
        <v>1178</v>
      </c>
      <c r="B64" t="s">
        <v>1429</v>
      </c>
      <c r="C64" t="s">
        <v>1760</v>
      </c>
      <c r="D64" t="s">
        <v>1761</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35">
      <c r="A65" t="s">
        <v>1105</v>
      </c>
      <c r="B65" t="s">
        <v>1430</v>
      </c>
      <c r="C65" t="s">
        <v>1760</v>
      </c>
      <c r="D65" t="s">
        <v>1761</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35">
      <c r="A66" t="s">
        <v>1431</v>
      </c>
      <c r="B66" t="s">
        <v>1432</v>
      </c>
      <c r="C66" t="s">
        <v>1760</v>
      </c>
      <c r="D66" t="s">
        <v>1761</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35">
      <c r="A67" t="s">
        <v>1433</v>
      </c>
      <c r="B67" t="s">
        <v>1434</v>
      </c>
      <c r="C67" t="s">
        <v>1760</v>
      </c>
      <c r="D67" t="s">
        <v>1761</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35">
      <c r="A68" t="s">
        <v>1435</v>
      </c>
      <c r="B68" t="s">
        <v>1436</v>
      </c>
      <c r="C68" t="s">
        <v>1760</v>
      </c>
      <c r="D68" t="s">
        <v>1761</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35">
      <c r="A69" t="s">
        <v>1437</v>
      </c>
      <c r="B69" t="s">
        <v>1438</v>
      </c>
      <c r="C69" t="s">
        <v>1760</v>
      </c>
      <c r="D69" t="s">
        <v>1761</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35">
      <c r="A70" t="s">
        <v>1439</v>
      </c>
      <c r="B70" t="s">
        <v>1440</v>
      </c>
      <c r="C70" t="s">
        <v>1760</v>
      </c>
      <c r="D70" t="s">
        <v>1761</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35">
      <c r="A71" t="s">
        <v>1204</v>
      </c>
      <c r="B71" t="s">
        <v>1441</v>
      </c>
      <c r="C71" t="s">
        <v>1760</v>
      </c>
      <c r="D71" t="s">
        <v>1761</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35">
      <c r="A72" t="s">
        <v>1442</v>
      </c>
      <c r="B72" t="s">
        <v>1443</v>
      </c>
      <c r="C72" t="s">
        <v>1760</v>
      </c>
      <c r="D72" t="s">
        <v>1761</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35">
      <c r="A73" t="s">
        <v>1444</v>
      </c>
      <c r="B73" t="s">
        <v>1445</v>
      </c>
      <c r="C73" t="s">
        <v>1760</v>
      </c>
      <c r="D73" t="s">
        <v>1761</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35">
      <c r="A74" t="s">
        <v>592</v>
      </c>
      <c r="B74" t="s">
        <v>1446</v>
      </c>
      <c r="C74" t="s">
        <v>1760</v>
      </c>
      <c r="D74" t="s">
        <v>1761</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35">
      <c r="A75" t="s">
        <v>1268</v>
      </c>
      <c r="B75" t="s">
        <v>1447</v>
      </c>
      <c r="C75" t="s">
        <v>1760</v>
      </c>
      <c r="D75" t="s">
        <v>1761</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35">
      <c r="A76" t="s">
        <v>1247</v>
      </c>
      <c r="B76" t="s">
        <v>1448</v>
      </c>
      <c r="C76" t="s">
        <v>1760</v>
      </c>
      <c r="D76" t="s">
        <v>1761</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35">
      <c r="A77" t="s">
        <v>594</v>
      </c>
      <c r="B77" t="s">
        <v>926</v>
      </c>
      <c r="C77" t="s">
        <v>1760</v>
      </c>
      <c r="D77" t="s">
        <v>1761</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35">
      <c r="A78" t="s">
        <v>1449</v>
      </c>
      <c r="B78" t="s">
        <v>1450</v>
      </c>
      <c r="C78" t="s">
        <v>1760</v>
      </c>
      <c r="D78" t="s">
        <v>1761</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35">
      <c r="A79" t="s">
        <v>1451</v>
      </c>
      <c r="B79" t="s">
        <v>1452</v>
      </c>
      <c r="C79" t="s">
        <v>1760</v>
      </c>
      <c r="D79" t="s">
        <v>1761</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35">
      <c r="A80" t="s">
        <v>1248</v>
      </c>
      <c r="B80" t="s">
        <v>1453</v>
      </c>
      <c r="C80" t="s">
        <v>1760</v>
      </c>
      <c r="D80" t="s">
        <v>1761</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35">
      <c r="A81" t="s">
        <v>1217</v>
      </c>
      <c r="B81" t="s">
        <v>1454</v>
      </c>
      <c r="C81" t="s">
        <v>1760</v>
      </c>
      <c r="D81" t="s">
        <v>1761</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35">
      <c r="A82" t="s">
        <v>1272</v>
      </c>
      <c r="B82" t="s">
        <v>1455</v>
      </c>
      <c r="C82" t="s">
        <v>1760</v>
      </c>
      <c r="D82" t="s">
        <v>1761</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35">
      <c r="A83" t="s">
        <v>1456</v>
      </c>
      <c r="B83" t="s">
        <v>1457</v>
      </c>
      <c r="C83" t="s">
        <v>1760</v>
      </c>
      <c r="D83" t="s">
        <v>1761</v>
      </c>
    </row>
    <row r="84" spans="1:64" x14ac:dyDescent="0.35">
      <c r="A84" t="s">
        <v>1458</v>
      </c>
      <c r="B84" t="s">
        <v>1459</v>
      </c>
      <c r="C84" t="s">
        <v>1760</v>
      </c>
      <c r="D84" t="s">
        <v>1761</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35">
      <c r="A85" t="s">
        <v>1083</v>
      </c>
      <c r="B85" t="s">
        <v>1460</v>
      </c>
      <c r="C85" t="s">
        <v>1760</v>
      </c>
      <c r="D85" t="s">
        <v>1761</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35">
      <c r="A86" t="s">
        <v>1255</v>
      </c>
      <c r="B86" t="s">
        <v>1461</v>
      </c>
      <c r="C86" t="s">
        <v>1760</v>
      </c>
      <c r="D86" t="s">
        <v>1761</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35">
      <c r="A87" t="s">
        <v>1117</v>
      </c>
      <c r="B87" t="s">
        <v>1462</v>
      </c>
      <c r="C87" t="s">
        <v>1760</v>
      </c>
      <c r="D87" t="s">
        <v>1761</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35">
      <c r="A88" t="s">
        <v>1092</v>
      </c>
      <c r="B88" t="s">
        <v>1463</v>
      </c>
      <c r="C88" t="s">
        <v>1760</v>
      </c>
      <c r="D88" t="s">
        <v>1761</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35">
      <c r="A89" t="s">
        <v>1464</v>
      </c>
      <c r="B89" t="s">
        <v>1465</v>
      </c>
      <c r="C89" t="s">
        <v>1760</v>
      </c>
      <c r="D89" t="s">
        <v>1761</v>
      </c>
    </row>
    <row r="90" spans="1:64" x14ac:dyDescent="0.35">
      <c r="A90" t="s">
        <v>1093</v>
      </c>
      <c r="B90" t="s">
        <v>1466</v>
      </c>
      <c r="C90" t="s">
        <v>1760</v>
      </c>
      <c r="D90" t="s">
        <v>1761</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35">
      <c r="A91" t="s">
        <v>1467</v>
      </c>
      <c r="B91" t="s">
        <v>1468</v>
      </c>
      <c r="C91" t="s">
        <v>1760</v>
      </c>
      <c r="D91" t="s">
        <v>1761</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35">
      <c r="A92" t="s">
        <v>1094</v>
      </c>
      <c r="B92" t="s">
        <v>1469</v>
      </c>
      <c r="C92" t="s">
        <v>1760</v>
      </c>
      <c r="D92" t="s">
        <v>1761</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35">
      <c r="A93" t="s">
        <v>1082</v>
      </c>
      <c r="B93" t="s">
        <v>1470</v>
      </c>
      <c r="C93" t="s">
        <v>1760</v>
      </c>
      <c r="D93" t="s">
        <v>1761</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35">
      <c r="A94" t="s">
        <v>1260</v>
      </c>
      <c r="B94" t="s">
        <v>1471</v>
      </c>
      <c r="C94" t="s">
        <v>1760</v>
      </c>
      <c r="D94" t="s">
        <v>1761</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35">
      <c r="A95" t="s">
        <v>1179</v>
      </c>
      <c r="B95" t="s">
        <v>1472</v>
      </c>
      <c r="C95" t="s">
        <v>1760</v>
      </c>
      <c r="D95" t="s">
        <v>1761</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35">
      <c r="A96" t="s">
        <v>1473</v>
      </c>
      <c r="B96" t="s">
        <v>1474</v>
      </c>
      <c r="C96" t="s">
        <v>1760</v>
      </c>
      <c r="D96" t="s">
        <v>1761</v>
      </c>
      <c r="AQ96">
        <v>271.90385858122602</v>
      </c>
      <c r="AR96">
        <v>280.94445600166398</v>
      </c>
      <c r="AS96">
        <v>273.811994189666</v>
      </c>
      <c r="AT96">
        <v>261.03169670602898</v>
      </c>
    </row>
    <row r="97" spans="1:64" x14ac:dyDescent="0.35">
      <c r="A97" t="s">
        <v>1193</v>
      </c>
      <c r="B97" t="s">
        <v>1475</v>
      </c>
      <c r="C97" t="s">
        <v>1760</v>
      </c>
      <c r="D97" t="s">
        <v>1761</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35">
      <c r="A98" t="s">
        <v>1223</v>
      </c>
      <c r="B98" t="s">
        <v>1476</v>
      </c>
      <c r="C98" t="s">
        <v>1760</v>
      </c>
      <c r="D98" t="s">
        <v>1761</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35">
      <c r="A99" t="s">
        <v>1206</v>
      </c>
      <c r="B99" t="s">
        <v>1477</v>
      </c>
      <c r="C99" t="s">
        <v>1760</v>
      </c>
      <c r="D99" t="s">
        <v>1761</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35">
      <c r="A100" t="s">
        <v>1478</v>
      </c>
      <c r="B100" t="s">
        <v>1479</v>
      </c>
      <c r="C100" t="s">
        <v>1760</v>
      </c>
      <c r="D100" t="s">
        <v>1761</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35">
      <c r="A101" t="s">
        <v>1480</v>
      </c>
      <c r="B101" t="s">
        <v>1481</v>
      </c>
      <c r="C101" t="s">
        <v>1760</v>
      </c>
      <c r="D101" t="s">
        <v>1761</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35">
      <c r="A102" t="s">
        <v>1194</v>
      </c>
      <c r="B102" t="s">
        <v>1482</v>
      </c>
      <c r="C102" t="s">
        <v>1760</v>
      </c>
      <c r="D102" t="s">
        <v>1761</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35">
      <c r="A103" t="s">
        <v>1483</v>
      </c>
      <c r="B103" t="s">
        <v>1484</v>
      </c>
      <c r="C103" t="s">
        <v>1760</v>
      </c>
      <c r="D103" t="s">
        <v>1761</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35">
      <c r="A104" t="s">
        <v>1259</v>
      </c>
      <c r="B104" t="s">
        <v>1485</v>
      </c>
      <c r="C104" t="s">
        <v>1760</v>
      </c>
      <c r="D104" t="s">
        <v>1761</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35">
      <c r="A105" t="s">
        <v>1181</v>
      </c>
      <c r="B105" t="s">
        <v>1486</v>
      </c>
      <c r="C105" t="s">
        <v>1760</v>
      </c>
      <c r="D105" t="s">
        <v>1761</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35">
      <c r="A106" t="s">
        <v>1237</v>
      </c>
      <c r="B106" t="s">
        <v>1487</v>
      </c>
      <c r="C106" t="s">
        <v>1760</v>
      </c>
      <c r="D106" t="s">
        <v>1761</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35">
      <c r="A107" t="s">
        <v>1488</v>
      </c>
      <c r="B107" t="s">
        <v>1489</v>
      </c>
      <c r="C107" t="s">
        <v>1760</v>
      </c>
      <c r="D107" t="s">
        <v>1761</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35">
      <c r="A108" t="s">
        <v>1490</v>
      </c>
      <c r="B108" t="s">
        <v>1491</v>
      </c>
      <c r="C108" t="s">
        <v>1760</v>
      </c>
      <c r="D108" t="s">
        <v>1761</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35">
      <c r="A109" t="s">
        <v>1492</v>
      </c>
      <c r="B109" t="s">
        <v>1493</v>
      </c>
      <c r="C109" t="s">
        <v>1760</v>
      </c>
      <c r="D109" t="s">
        <v>1761</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35">
      <c r="A110" t="s">
        <v>1494</v>
      </c>
      <c r="B110" t="s">
        <v>1495</v>
      </c>
      <c r="C110" t="s">
        <v>1760</v>
      </c>
      <c r="D110" t="s">
        <v>1761</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35">
      <c r="A111" t="s">
        <v>1161</v>
      </c>
      <c r="B111" t="s">
        <v>1496</v>
      </c>
      <c r="C111" t="s">
        <v>1760</v>
      </c>
      <c r="D111" t="s">
        <v>1761</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35">
      <c r="A112" t="s">
        <v>1497</v>
      </c>
      <c r="B112" t="s">
        <v>1498</v>
      </c>
      <c r="C112" t="s">
        <v>1760</v>
      </c>
      <c r="D112" t="s">
        <v>1761</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35">
      <c r="A113" t="s">
        <v>1499</v>
      </c>
      <c r="B113" t="s">
        <v>1500</v>
      </c>
      <c r="C113" t="s">
        <v>1760</v>
      </c>
      <c r="D113" t="s">
        <v>1761</v>
      </c>
    </row>
    <row r="114" spans="1:64" x14ac:dyDescent="0.35">
      <c r="A114" t="s">
        <v>1142</v>
      </c>
      <c r="B114" t="s">
        <v>1501</v>
      </c>
      <c r="C114" t="s">
        <v>1760</v>
      </c>
      <c r="D114" t="s">
        <v>1761</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35">
      <c r="A115" t="s">
        <v>1502</v>
      </c>
      <c r="B115" t="s">
        <v>1503</v>
      </c>
      <c r="C115" t="s">
        <v>1760</v>
      </c>
      <c r="D115" t="s">
        <v>1761</v>
      </c>
    </row>
    <row r="116" spans="1:64" x14ac:dyDescent="0.35">
      <c r="A116" t="s">
        <v>1250</v>
      </c>
      <c r="B116" t="s">
        <v>1504</v>
      </c>
      <c r="C116" t="s">
        <v>1760</v>
      </c>
      <c r="D116" t="s">
        <v>1761</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35">
      <c r="A117" t="s">
        <v>1505</v>
      </c>
      <c r="B117" t="s">
        <v>1506</v>
      </c>
      <c r="C117" t="s">
        <v>1760</v>
      </c>
      <c r="D117" t="s">
        <v>1761</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35">
      <c r="A118" t="s">
        <v>1118</v>
      </c>
      <c r="B118" t="s">
        <v>1507</v>
      </c>
      <c r="C118" t="s">
        <v>1760</v>
      </c>
      <c r="D118" t="s">
        <v>1761</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35">
      <c r="A119" t="s">
        <v>1249</v>
      </c>
      <c r="B119" t="s">
        <v>1508</v>
      </c>
      <c r="C119" t="s">
        <v>1760</v>
      </c>
      <c r="D119" t="s">
        <v>1761</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35">
      <c r="A120" t="s">
        <v>1119</v>
      </c>
      <c r="B120" t="s">
        <v>1509</v>
      </c>
      <c r="C120" t="s">
        <v>1760</v>
      </c>
      <c r="D120" t="s">
        <v>1761</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35">
      <c r="A121" t="s">
        <v>1261</v>
      </c>
      <c r="B121" t="s">
        <v>1510</v>
      </c>
      <c r="C121" t="s">
        <v>1760</v>
      </c>
      <c r="D121" t="s">
        <v>1761</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35">
      <c r="A122" t="s">
        <v>1182</v>
      </c>
      <c r="B122" t="s">
        <v>1511</v>
      </c>
      <c r="C122" t="s">
        <v>1760</v>
      </c>
      <c r="D122" t="s">
        <v>1761</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35">
      <c r="A123" t="s">
        <v>1120</v>
      </c>
      <c r="B123" t="s">
        <v>1512</v>
      </c>
      <c r="C123" t="s">
        <v>1760</v>
      </c>
      <c r="D123" t="s">
        <v>1761</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35">
      <c r="A124" t="s">
        <v>1155</v>
      </c>
      <c r="B124" t="s">
        <v>1513</v>
      </c>
      <c r="C124" t="s">
        <v>1760</v>
      </c>
      <c r="D124" t="s">
        <v>1761</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35">
      <c r="A125" t="s">
        <v>1133</v>
      </c>
      <c r="B125" t="s">
        <v>1514</v>
      </c>
      <c r="C125" t="s">
        <v>1760</v>
      </c>
      <c r="D125" t="s">
        <v>1761</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35">
      <c r="A126" t="s">
        <v>1069</v>
      </c>
      <c r="B126" t="s">
        <v>1515</v>
      </c>
      <c r="C126" t="s">
        <v>1760</v>
      </c>
      <c r="D126" t="s">
        <v>1761</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35">
      <c r="A127" t="s">
        <v>1516</v>
      </c>
      <c r="B127" t="s">
        <v>1517</v>
      </c>
      <c r="C127" t="s">
        <v>1760</v>
      </c>
      <c r="D127" t="s">
        <v>1761</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35">
      <c r="A128" t="s">
        <v>1160</v>
      </c>
      <c r="B128" t="s">
        <v>1518</v>
      </c>
      <c r="C128" t="s">
        <v>1760</v>
      </c>
      <c r="D128" t="s">
        <v>1761</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35">
      <c r="A129" t="s">
        <v>1224</v>
      </c>
      <c r="B129" t="s">
        <v>1519</v>
      </c>
      <c r="C129" t="s">
        <v>1760</v>
      </c>
      <c r="D129" t="s">
        <v>1761</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35">
      <c r="A130" t="s">
        <v>1520</v>
      </c>
      <c r="B130" t="s">
        <v>1521</v>
      </c>
      <c r="C130" t="s">
        <v>1760</v>
      </c>
      <c r="D130" t="s">
        <v>1761</v>
      </c>
      <c r="AI130">
        <v>226.567960142533</v>
      </c>
      <c r="AS130">
        <v>243</v>
      </c>
    </row>
    <row r="131" spans="1:64" x14ac:dyDescent="0.35">
      <c r="A131" t="s">
        <v>1522</v>
      </c>
      <c r="B131" t="s">
        <v>1523</v>
      </c>
      <c r="C131" t="s">
        <v>1760</v>
      </c>
      <c r="D131" t="s">
        <v>1761</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35">
      <c r="A132" t="s">
        <v>1121</v>
      </c>
      <c r="B132" t="s">
        <v>1524</v>
      </c>
      <c r="C132" t="s">
        <v>1760</v>
      </c>
      <c r="D132" t="s">
        <v>1761</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35">
      <c r="A133" t="s">
        <v>1525</v>
      </c>
      <c r="B133" t="s">
        <v>1526</v>
      </c>
      <c r="C133" t="s">
        <v>1760</v>
      </c>
      <c r="D133" t="s">
        <v>1761</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35">
      <c r="A134" t="s">
        <v>1527</v>
      </c>
      <c r="B134" t="s">
        <v>1528</v>
      </c>
      <c r="C134" t="s">
        <v>1760</v>
      </c>
      <c r="D134" t="s">
        <v>1761</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35">
      <c r="A135" t="s">
        <v>1122</v>
      </c>
      <c r="B135" t="s">
        <v>1529</v>
      </c>
      <c r="C135" t="s">
        <v>1760</v>
      </c>
      <c r="D135" t="s">
        <v>1761</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35">
      <c r="A136" t="s">
        <v>1095</v>
      </c>
      <c r="B136" t="s">
        <v>1530</v>
      </c>
      <c r="C136" t="s">
        <v>1760</v>
      </c>
      <c r="D136" t="s">
        <v>1761</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35">
      <c r="A137" t="s">
        <v>1107</v>
      </c>
      <c r="B137" t="s">
        <v>1531</v>
      </c>
      <c r="C137" t="s">
        <v>1760</v>
      </c>
      <c r="D137" t="s">
        <v>1761</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35">
      <c r="A138" t="s">
        <v>1532</v>
      </c>
      <c r="B138" t="s">
        <v>1533</v>
      </c>
      <c r="C138" t="s">
        <v>1760</v>
      </c>
      <c r="D138" t="s">
        <v>1761</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35">
      <c r="A139" t="s">
        <v>1534</v>
      </c>
      <c r="B139" t="s">
        <v>1535</v>
      </c>
      <c r="C139" t="s">
        <v>1760</v>
      </c>
      <c r="D139" t="s">
        <v>1761</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35">
      <c r="A140" t="s">
        <v>1536</v>
      </c>
      <c r="B140" t="s">
        <v>1537</v>
      </c>
      <c r="C140" t="s">
        <v>1760</v>
      </c>
      <c r="D140" t="s">
        <v>1761</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35">
      <c r="A141" t="s">
        <v>1538</v>
      </c>
      <c r="B141" t="s">
        <v>1539</v>
      </c>
      <c r="C141" t="s">
        <v>1760</v>
      </c>
      <c r="D141" t="s">
        <v>1761</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35">
      <c r="A142" t="s">
        <v>1540</v>
      </c>
      <c r="B142" t="s">
        <v>1541</v>
      </c>
      <c r="C142" t="s">
        <v>1760</v>
      </c>
      <c r="D142" t="s">
        <v>1761</v>
      </c>
    </row>
    <row r="143" spans="1:64" x14ac:dyDescent="0.35">
      <c r="A143" t="s">
        <v>1147</v>
      </c>
      <c r="B143" t="s">
        <v>1542</v>
      </c>
      <c r="C143" t="s">
        <v>1760</v>
      </c>
      <c r="D143" t="s">
        <v>1761</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35">
      <c r="A144" t="s">
        <v>1543</v>
      </c>
      <c r="B144" t="s">
        <v>1544</v>
      </c>
      <c r="C144" t="s">
        <v>1760</v>
      </c>
      <c r="D144" t="s">
        <v>1761</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35">
      <c r="A145" t="s">
        <v>1545</v>
      </c>
      <c r="B145" t="s">
        <v>1546</v>
      </c>
      <c r="C145" t="s">
        <v>1760</v>
      </c>
      <c r="D145" t="s">
        <v>1761</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35">
      <c r="A146" t="s">
        <v>1086</v>
      </c>
      <c r="B146" t="s">
        <v>1547</v>
      </c>
      <c r="C146" t="s">
        <v>1760</v>
      </c>
      <c r="D146" t="s">
        <v>1761</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35">
      <c r="A147" t="s">
        <v>1548</v>
      </c>
      <c r="B147" t="s">
        <v>1549</v>
      </c>
      <c r="C147" t="s">
        <v>1760</v>
      </c>
      <c r="D147" t="s">
        <v>1761</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35">
      <c r="A148" t="s">
        <v>1252</v>
      </c>
      <c r="B148" t="s">
        <v>1550</v>
      </c>
      <c r="C148" t="s">
        <v>1760</v>
      </c>
      <c r="D148" t="s">
        <v>1761</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35">
      <c r="A149" t="s">
        <v>1274</v>
      </c>
      <c r="B149" t="s">
        <v>1551</v>
      </c>
      <c r="C149" t="s">
        <v>1760</v>
      </c>
      <c r="D149" t="s">
        <v>1761</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35">
      <c r="A150" t="s">
        <v>1251</v>
      </c>
      <c r="B150" t="s">
        <v>1552</v>
      </c>
      <c r="C150" t="s">
        <v>1760</v>
      </c>
      <c r="D150" t="s">
        <v>1761</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35">
      <c r="A151" t="s">
        <v>1553</v>
      </c>
      <c r="B151" t="s">
        <v>1554</v>
      </c>
      <c r="C151" t="s">
        <v>1760</v>
      </c>
      <c r="D151" t="s">
        <v>1761</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35">
      <c r="A152" t="s">
        <v>1555</v>
      </c>
      <c r="B152" t="s">
        <v>1556</v>
      </c>
      <c r="C152" t="s">
        <v>1760</v>
      </c>
      <c r="D152" t="s">
        <v>1761</v>
      </c>
    </row>
    <row r="153" spans="1:64" x14ac:dyDescent="0.35">
      <c r="A153" t="s">
        <v>1108</v>
      </c>
      <c r="B153" t="s">
        <v>1557</v>
      </c>
      <c r="C153" t="s">
        <v>1760</v>
      </c>
      <c r="D153" t="s">
        <v>1761</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35">
      <c r="A154" t="s">
        <v>1558</v>
      </c>
      <c r="B154" t="s">
        <v>1559</v>
      </c>
      <c r="C154" t="s">
        <v>1760</v>
      </c>
      <c r="D154" t="s">
        <v>1761</v>
      </c>
    </row>
    <row r="155" spans="1:64" x14ac:dyDescent="0.35">
      <c r="A155" t="s">
        <v>1560</v>
      </c>
      <c r="B155" t="s">
        <v>1561</v>
      </c>
      <c r="C155" t="s">
        <v>1760</v>
      </c>
      <c r="D155" t="s">
        <v>1761</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35">
      <c r="A156" t="s">
        <v>1070</v>
      </c>
      <c r="B156" t="s">
        <v>1562</v>
      </c>
      <c r="C156" t="s">
        <v>1760</v>
      </c>
      <c r="D156" t="s">
        <v>1761</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35">
      <c r="A157" t="s">
        <v>1144</v>
      </c>
      <c r="B157" t="s">
        <v>1563</v>
      </c>
      <c r="C157" t="s">
        <v>1760</v>
      </c>
      <c r="D157" t="s">
        <v>1761</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35">
      <c r="A158" t="s">
        <v>1564</v>
      </c>
      <c r="B158" t="s">
        <v>1565</v>
      </c>
      <c r="C158" t="s">
        <v>1760</v>
      </c>
      <c r="D158" t="s">
        <v>1761</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35">
      <c r="A159" t="s">
        <v>1195</v>
      </c>
      <c r="B159" t="s">
        <v>1566</v>
      </c>
      <c r="C159" t="s">
        <v>1760</v>
      </c>
      <c r="D159" t="s">
        <v>1761</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35">
      <c r="A160" t="s">
        <v>1567</v>
      </c>
      <c r="B160" t="s">
        <v>1568</v>
      </c>
      <c r="C160" t="s">
        <v>1760</v>
      </c>
      <c r="D160" t="s">
        <v>1761</v>
      </c>
      <c r="AS160">
        <v>302</v>
      </c>
    </row>
    <row r="161" spans="1:64" x14ac:dyDescent="0.35">
      <c r="A161" t="s">
        <v>1569</v>
      </c>
      <c r="B161" t="s">
        <v>1570</v>
      </c>
      <c r="C161" t="s">
        <v>1760</v>
      </c>
      <c r="D161" t="s">
        <v>1761</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35">
      <c r="A162" t="s">
        <v>1264</v>
      </c>
      <c r="B162" t="s">
        <v>1571</v>
      </c>
      <c r="C162" t="s">
        <v>1760</v>
      </c>
      <c r="D162" t="s">
        <v>1761</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35">
      <c r="A163" t="s">
        <v>1096</v>
      </c>
      <c r="B163" t="s">
        <v>1572</v>
      </c>
      <c r="C163" t="s">
        <v>1760</v>
      </c>
      <c r="D163" t="s">
        <v>1761</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35">
      <c r="A164" t="s">
        <v>1262</v>
      </c>
      <c r="B164" t="s">
        <v>1573</v>
      </c>
      <c r="C164" t="s">
        <v>1760</v>
      </c>
      <c r="D164" t="s">
        <v>1761</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35">
      <c r="A165" t="s">
        <v>1164</v>
      </c>
      <c r="B165" t="s">
        <v>1574</v>
      </c>
      <c r="C165" t="s">
        <v>1760</v>
      </c>
      <c r="D165" t="s">
        <v>1761</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35">
      <c r="A166" t="s">
        <v>1575</v>
      </c>
      <c r="B166" t="s">
        <v>1576</v>
      </c>
      <c r="C166" t="s">
        <v>1760</v>
      </c>
      <c r="D166" t="s">
        <v>1761</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35">
      <c r="A167" t="s">
        <v>1263</v>
      </c>
      <c r="B167" t="s">
        <v>1577</v>
      </c>
      <c r="C167" t="s">
        <v>1760</v>
      </c>
      <c r="D167" t="s">
        <v>1761</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35">
      <c r="A168" t="s">
        <v>1156</v>
      </c>
      <c r="B168" t="s">
        <v>1578</v>
      </c>
      <c r="C168" t="s">
        <v>1760</v>
      </c>
      <c r="D168" t="s">
        <v>1761</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35">
      <c r="A169" t="s">
        <v>1579</v>
      </c>
      <c r="B169" t="s">
        <v>1580</v>
      </c>
      <c r="C169" t="s">
        <v>1760</v>
      </c>
      <c r="D169" t="s">
        <v>1761</v>
      </c>
    </row>
    <row r="170" spans="1:64" x14ac:dyDescent="0.35">
      <c r="A170" t="s">
        <v>596</v>
      </c>
      <c r="B170" t="s">
        <v>1581</v>
      </c>
      <c r="C170" t="s">
        <v>1760</v>
      </c>
      <c r="D170" t="s">
        <v>1761</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35">
      <c r="A171" t="s">
        <v>1097</v>
      </c>
      <c r="B171" t="s">
        <v>1582</v>
      </c>
      <c r="C171" t="s">
        <v>1760</v>
      </c>
      <c r="D171" t="s">
        <v>1761</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35">
      <c r="A172" t="s">
        <v>1071</v>
      </c>
      <c r="B172" t="s">
        <v>1583</v>
      </c>
      <c r="C172" t="s">
        <v>1760</v>
      </c>
      <c r="D172" t="s">
        <v>1761</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35">
      <c r="A173" t="s">
        <v>879</v>
      </c>
      <c r="B173" t="s">
        <v>1584</v>
      </c>
      <c r="C173" t="s">
        <v>1760</v>
      </c>
      <c r="D173" t="s">
        <v>1761</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35">
      <c r="A174" t="s">
        <v>1163</v>
      </c>
      <c r="B174" t="s">
        <v>1585</v>
      </c>
      <c r="C174" t="s">
        <v>1760</v>
      </c>
      <c r="D174" t="s">
        <v>1761</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35">
      <c r="A175" t="s">
        <v>1586</v>
      </c>
      <c r="B175" t="s">
        <v>1587</v>
      </c>
      <c r="C175" t="s">
        <v>1760</v>
      </c>
      <c r="D175" t="s">
        <v>1761</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35">
      <c r="A176" t="s">
        <v>598</v>
      </c>
      <c r="B176" t="s">
        <v>1588</v>
      </c>
      <c r="C176" t="s">
        <v>1760</v>
      </c>
      <c r="D176" t="s">
        <v>1761</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35">
      <c r="A177" t="s">
        <v>1218</v>
      </c>
      <c r="B177" t="s">
        <v>1589</v>
      </c>
      <c r="C177" t="s">
        <v>1760</v>
      </c>
      <c r="D177" t="s">
        <v>1761</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35">
      <c r="A178" t="s">
        <v>1098</v>
      </c>
      <c r="B178" t="s">
        <v>1590</v>
      </c>
      <c r="C178" t="s">
        <v>1760</v>
      </c>
      <c r="D178" t="s">
        <v>1761</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35">
      <c r="A179" t="s">
        <v>1099</v>
      </c>
      <c r="B179" t="s">
        <v>1591</v>
      </c>
      <c r="C179" t="s">
        <v>1760</v>
      </c>
      <c r="D179" t="s">
        <v>1761</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35">
      <c r="A180" t="s">
        <v>1196</v>
      </c>
      <c r="B180" t="s">
        <v>1592</v>
      </c>
      <c r="C180" t="s">
        <v>1760</v>
      </c>
      <c r="D180" t="s">
        <v>1761</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35">
      <c r="A181" t="s">
        <v>1275</v>
      </c>
      <c r="B181" t="s">
        <v>1593</v>
      </c>
      <c r="C181" t="s">
        <v>1760</v>
      </c>
      <c r="D181" t="s">
        <v>1761</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35">
      <c r="A182" t="s">
        <v>1253</v>
      </c>
      <c r="B182" t="s">
        <v>1594</v>
      </c>
      <c r="C182" t="s">
        <v>1760</v>
      </c>
      <c r="D182" t="s">
        <v>1761</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35">
      <c r="A183" t="s">
        <v>1145</v>
      </c>
      <c r="B183" t="s">
        <v>1595</v>
      </c>
      <c r="C183" t="s">
        <v>1760</v>
      </c>
      <c r="D183" t="s">
        <v>1761</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35">
      <c r="A184" t="s">
        <v>1596</v>
      </c>
      <c r="B184" t="s">
        <v>1597</v>
      </c>
      <c r="C184" t="s">
        <v>1760</v>
      </c>
      <c r="D184" t="s">
        <v>1761</v>
      </c>
    </row>
    <row r="185" spans="1:64" x14ac:dyDescent="0.35">
      <c r="A185" t="s">
        <v>1214</v>
      </c>
      <c r="B185" t="s">
        <v>1598</v>
      </c>
      <c r="C185" t="s">
        <v>1760</v>
      </c>
      <c r="D185" t="s">
        <v>1761</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35">
      <c r="A186" t="s">
        <v>1599</v>
      </c>
      <c r="B186" t="s">
        <v>1600</v>
      </c>
      <c r="C186" t="s">
        <v>1760</v>
      </c>
      <c r="D186" t="s">
        <v>1761</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35">
      <c r="A187" t="s">
        <v>1123</v>
      </c>
      <c r="B187" t="s">
        <v>1601</v>
      </c>
      <c r="C187" t="s">
        <v>1760</v>
      </c>
      <c r="D187" t="s">
        <v>1761</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35">
      <c r="A188" t="s">
        <v>1602</v>
      </c>
      <c r="B188" t="s">
        <v>1603</v>
      </c>
      <c r="C188" t="s">
        <v>1760</v>
      </c>
      <c r="D188" t="s">
        <v>1761</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35">
      <c r="A189" t="s">
        <v>1146</v>
      </c>
      <c r="B189" t="s">
        <v>1604</v>
      </c>
      <c r="C189" t="s">
        <v>1760</v>
      </c>
      <c r="D189" t="s">
        <v>1761</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35">
      <c r="A190" t="s">
        <v>1197</v>
      </c>
      <c r="B190" t="s">
        <v>1605</v>
      </c>
      <c r="C190" t="s">
        <v>1760</v>
      </c>
      <c r="D190" t="s">
        <v>1761</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35">
      <c r="A191" t="s">
        <v>1208</v>
      </c>
      <c r="B191" t="s">
        <v>1606</v>
      </c>
      <c r="C191" t="s">
        <v>1760</v>
      </c>
      <c r="D191" t="s">
        <v>1761</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35">
      <c r="A192" t="s">
        <v>1165</v>
      </c>
      <c r="B192" t="s">
        <v>1607</v>
      </c>
      <c r="C192" t="s">
        <v>1760</v>
      </c>
      <c r="D192" t="s">
        <v>1761</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35">
      <c r="A193" t="s">
        <v>1608</v>
      </c>
      <c r="B193" t="s">
        <v>1609</v>
      </c>
      <c r="C193" t="s">
        <v>1760</v>
      </c>
      <c r="D193" t="s">
        <v>1761</v>
      </c>
    </row>
    <row r="194" spans="1:64" x14ac:dyDescent="0.35">
      <c r="A194" t="s">
        <v>1219</v>
      </c>
      <c r="B194" t="s">
        <v>1610</v>
      </c>
      <c r="C194" t="s">
        <v>1760</v>
      </c>
      <c r="D194" t="s">
        <v>1761</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35">
      <c r="A195" t="s">
        <v>1238</v>
      </c>
      <c r="B195" t="s">
        <v>1611</v>
      </c>
      <c r="C195" t="s">
        <v>1760</v>
      </c>
      <c r="D195" t="s">
        <v>1761</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35">
      <c r="A196" t="s">
        <v>1612</v>
      </c>
      <c r="B196" t="s">
        <v>1613</v>
      </c>
      <c r="C196" t="s">
        <v>1760</v>
      </c>
      <c r="D196" t="s">
        <v>1761</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35">
      <c r="A197" t="s">
        <v>1184</v>
      </c>
      <c r="B197" t="s">
        <v>1614</v>
      </c>
      <c r="C197" t="s">
        <v>1760</v>
      </c>
      <c r="D197" t="s">
        <v>1761</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35">
      <c r="A198" t="s">
        <v>1615</v>
      </c>
      <c r="B198" t="s">
        <v>1616</v>
      </c>
      <c r="C198" t="s">
        <v>1760</v>
      </c>
      <c r="D198" t="s">
        <v>1761</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35">
      <c r="A199" t="s">
        <v>1265</v>
      </c>
      <c r="B199" t="s">
        <v>1617</v>
      </c>
      <c r="C199" t="s">
        <v>1760</v>
      </c>
      <c r="D199" t="s">
        <v>1761</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35">
      <c r="A200" t="s">
        <v>1207</v>
      </c>
      <c r="B200" t="s">
        <v>1618</v>
      </c>
      <c r="C200" t="s">
        <v>1760</v>
      </c>
      <c r="D200" t="s">
        <v>1761</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35">
      <c r="A201" t="s">
        <v>1619</v>
      </c>
      <c r="B201" t="s">
        <v>1620</v>
      </c>
      <c r="C201" t="s">
        <v>1760</v>
      </c>
      <c r="D201" t="s">
        <v>1761</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35">
      <c r="A202" t="s">
        <v>1621</v>
      </c>
      <c r="B202" t="s">
        <v>1622</v>
      </c>
      <c r="C202" t="s">
        <v>1760</v>
      </c>
      <c r="D202" t="s">
        <v>1761</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35">
      <c r="A203" t="s">
        <v>1623</v>
      </c>
      <c r="B203" t="s">
        <v>1624</v>
      </c>
      <c r="C203" t="s">
        <v>1760</v>
      </c>
      <c r="D203" t="s">
        <v>1761</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35">
      <c r="A204" t="s">
        <v>1227</v>
      </c>
      <c r="B204" t="s">
        <v>1625</v>
      </c>
      <c r="C204" t="s">
        <v>1760</v>
      </c>
      <c r="D204" t="s">
        <v>1761</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35">
      <c r="A205" t="s">
        <v>1124</v>
      </c>
      <c r="B205" t="s">
        <v>1626</v>
      </c>
      <c r="C205" t="s">
        <v>1760</v>
      </c>
      <c r="D205" t="s">
        <v>1761</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35">
      <c r="A206" t="s">
        <v>1240</v>
      </c>
      <c r="B206" t="s">
        <v>1627</v>
      </c>
      <c r="C206" t="s">
        <v>1760</v>
      </c>
      <c r="D206" t="s">
        <v>1761</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35">
      <c r="A207" t="s">
        <v>1241</v>
      </c>
      <c r="B207" t="s">
        <v>1628</v>
      </c>
      <c r="C207" t="s">
        <v>1760</v>
      </c>
      <c r="D207" t="s">
        <v>1761</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35">
      <c r="A208" t="s">
        <v>600</v>
      </c>
      <c r="B208" t="s">
        <v>1629</v>
      </c>
      <c r="C208" t="s">
        <v>1760</v>
      </c>
      <c r="D208" t="s">
        <v>1761</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35">
      <c r="A209" t="s">
        <v>1630</v>
      </c>
      <c r="B209" t="s">
        <v>1631</v>
      </c>
      <c r="C209" t="s">
        <v>1760</v>
      </c>
      <c r="D209" t="s">
        <v>1761</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35">
      <c r="A210" t="s">
        <v>1125</v>
      </c>
      <c r="B210" t="s">
        <v>1632</v>
      </c>
      <c r="C210" t="s">
        <v>1760</v>
      </c>
      <c r="D210" t="s">
        <v>1761</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35">
      <c r="A211" t="s">
        <v>1109</v>
      </c>
      <c r="B211" t="s">
        <v>1633</v>
      </c>
      <c r="C211" t="s">
        <v>1760</v>
      </c>
      <c r="D211" t="s">
        <v>1761</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35">
      <c r="A212" t="s">
        <v>1100</v>
      </c>
      <c r="B212" t="s">
        <v>1634</v>
      </c>
      <c r="C212" t="s">
        <v>1760</v>
      </c>
      <c r="D212" t="s">
        <v>1761</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35">
      <c r="A213" t="s">
        <v>1166</v>
      </c>
      <c r="B213" t="s">
        <v>1635</v>
      </c>
      <c r="C213" t="s">
        <v>1760</v>
      </c>
      <c r="D213" t="s">
        <v>1761</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35">
      <c r="A214" t="s">
        <v>1220</v>
      </c>
      <c r="B214" t="s">
        <v>1636</v>
      </c>
      <c r="C214" t="s">
        <v>1760</v>
      </c>
      <c r="D214" t="s">
        <v>1761</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35">
      <c r="A215" t="s">
        <v>1101</v>
      </c>
      <c r="B215" t="s">
        <v>1637</v>
      </c>
      <c r="C215" t="s">
        <v>1760</v>
      </c>
      <c r="D215" t="s">
        <v>1761</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35">
      <c r="A216" t="s">
        <v>1192</v>
      </c>
      <c r="B216" t="s">
        <v>1638</v>
      </c>
      <c r="C216" t="s">
        <v>1760</v>
      </c>
      <c r="D216" t="s">
        <v>1761</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35">
      <c r="A217" t="s">
        <v>1639</v>
      </c>
      <c r="B217" t="s">
        <v>1640</v>
      </c>
      <c r="C217" t="s">
        <v>1760</v>
      </c>
      <c r="D217" t="s">
        <v>1761</v>
      </c>
    </row>
    <row r="218" spans="1:64" x14ac:dyDescent="0.35">
      <c r="A218" t="s">
        <v>1075</v>
      </c>
      <c r="B218" t="s">
        <v>1641</v>
      </c>
      <c r="C218" t="s">
        <v>1760</v>
      </c>
      <c r="D218" t="s">
        <v>1761</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35">
      <c r="A219" t="s">
        <v>1266</v>
      </c>
      <c r="B219" t="s">
        <v>1642</v>
      </c>
      <c r="C219" t="s">
        <v>1760</v>
      </c>
      <c r="D219" t="s">
        <v>1761</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35">
      <c r="A220" t="s">
        <v>1643</v>
      </c>
      <c r="B220" t="s">
        <v>1644</v>
      </c>
      <c r="C220" t="s">
        <v>1760</v>
      </c>
      <c r="D220" t="s">
        <v>1761</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35">
      <c r="A221" t="s">
        <v>1076</v>
      </c>
      <c r="B221" t="s">
        <v>1645</v>
      </c>
      <c r="C221" t="s">
        <v>1760</v>
      </c>
      <c r="D221" t="s">
        <v>1761</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35">
      <c r="A222" t="s">
        <v>1646</v>
      </c>
      <c r="B222" t="s">
        <v>1647</v>
      </c>
      <c r="C222" t="s">
        <v>1760</v>
      </c>
      <c r="D222" t="s">
        <v>1761</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35">
      <c r="A223" t="s">
        <v>1648</v>
      </c>
      <c r="B223" t="s">
        <v>1649</v>
      </c>
      <c r="C223" t="s">
        <v>1760</v>
      </c>
      <c r="D223" t="s">
        <v>1761</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35">
      <c r="A224" t="s">
        <v>1084</v>
      </c>
      <c r="B224" t="s">
        <v>1650</v>
      </c>
      <c r="C224" t="s">
        <v>1760</v>
      </c>
      <c r="D224" t="s">
        <v>1761</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35">
      <c r="A225" t="s">
        <v>1209</v>
      </c>
      <c r="B225" t="s">
        <v>1651</v>
      </c>
      <c r="C225" t="s">
        <v>1760</v>
      </c>
      <c r="D225" t="s">
        <v>1761</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35">
      <c r="A226" t="s">
        <v>1652</v>
      </c>
      <c r="B226" t="s">
        <v>1653</v>
      </c>
      <c r="C226" t="s">
        <v>1760</v>
      </c>
      <c r="D226" t="s">
        <v>1761</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35">
      <c r="A227" t="s">
        <v>1267</v>
      </c>
      <c r="B227" t="s">
        <v>1654</v>
      </c>
      <c r="C227" t="s">
        <v>1760</v>
      </c>
      <c r="D227" t="s">
        <v>1761</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35">
      <c r="A228" t="s">
        <v>1254</v>
      </c>
      <c r="B228" t="s">
        <v>1655</v>
      </c>
      <c r="C228" t="s">
        <v>1760</v>
      </c>
      <c r="D228" t="s">
        <v>1761</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35">
      <c r="A229" t="s">
        <v>603</v>
      </c>
      <c r="B229" t="s">
        <v>1656</v>
      </c>
      <c r="C229" t="s">
        <v>1760</v>
      </c>
      <c r="D229" t="s">
        <v>1761</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35">
      <c r="A230" t="s">
        <v>1657</v>
      </c>
      <c r="B230" t="s">
        <v>1658</v>
      </c>
      <c r="C230" t="s">
        <v>1760</v>
      </c>
      <c r="D230" t="s">
        <v>1761</v>
      </c>
    </row>
    <row r="231" spans="1:64" x14ac:dyDescent="0.35">
      <c r="A231" t="s">
        <v>1074</v>
      </c>
      <c r="B231" t="s">
        <v>1659</v>
      </c>
      <c r="C231" t="s">
        <v>1760</v>
      </c>
      <c r="D231" t="s">
        <v>1761</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35">
      <c r="A232" t="s">
        <v>1127</v>
      </c>
      <c r="B232" t="s">
        <v>1660</v>
      </c>
      <c r="C232" t="s">
        <v>1760</v>
      </c>
      <c r="D232" t="s">
        <v>1761</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35">
      <c r="A233" t="s">
        <v>1661</v>
      </c>
      <c r="B233" t="s">
        <v>1662</v>
      </c>
      <c r="C233" t="s">
        <v>1760</v>
      </c>
      <c r="D233" t="s">
        <v>1761</v>
      </c>
    </row>
    <row r="234" spans="1:64" x14ac:dyDescent="0.35">
      <c r="A234" t="s">
        <v>1080</v>
      </c>
      <c r="B234" t="s">
        <v>1663</v>
      </c>
      <c r="C234" t="s">
        <v>1760</v>
      </c>
      <c r="D234" t="s">
        <v>1761</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35">
      <c r="A235" t="s">
        <v>1664</v>
      </c>
      <c r="B235" t="s">
        <v>1665</v>
      </c>
      <c r="C235" t="s">
        <v>1760</v>
      </c>
      <c r="D235" t="s">
        <v>1761</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35">
      <c r="A236" t="s">
        <v>1666</v>
      </c>
      <c r="B236" t="s">
        <v>1667</v>
      </c>
      <c r="C236" t="s">
        <v>1760</v>
      </c>
      <c r="D236" t="s">
        <v>1761</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35">
      <c r="A237" t="s">
        <v>1102</v>
      </c>
      <c r="B237" t="s">
        <v>1668</v>
      </c>
      <c r="C237" t="s">
        <v>1760</v>
      </c>
      <c r="D237" t="s">
        <v>1761</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35">
      <c r="A238" t="s">
        <v>1167</v>
      </c>
      <c r="B238" t="s">
        <v>1669</v>
      </c>
      <c r="C238" t="s">
        <v>1760</v>
      </c>
      <c r="D238" t="s">
        <v>1761</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35">
      <c r="A239" t="s">
        <v>1135</v>
      </c>
      <c r="B239" t="s">
        <v>1670</v>
      </c>
      <c r="C239" t="s">
        <v>1760</v>
      </c>
      <c r="D239" t="s">
        <v>1761</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35">
      <c r="A240" t="s">
        <v>1136</v>
      </c>
      <c r="B240" t="s">
        <v>1671</v>
      </c>
      <c r="C240" t="s">
        <v>1760</v>
      </c>
      <c r="D240" t="s">
        <v>1761</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35">
      <c r="A241" t="s">
        <v>1672</v>
      </c>
      <c r="B241" t="s">
        <v>1673</v>
      </c>
      <c r="C241" t="s">
        <v>1760</v>
      </c>
      <c r="D241" t="s">
        <v>1761</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35">
      <c r="A242" t="s">
        <v>1168</v>
      </c>
      <c r="B242" t="s">
        <v>1674</v>
      </c>
      <c r="C242" t="s">
        <v>1760</v>
      </c>
      <c r="D242" t="s">
        <v>1761</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35">
      <c r="A243" t="s">
        <v>1675</v>
      </c>
      <c r="B243" t="s">
        <v>1676</v>
      </c>
      <c r="C243" t="s">
        <v>1760</v>
      </c>
      <c r="D243" t="s">
        <v>1761</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35">
      <c r="A244" t="s">
        <v>1229</v>
      </c>
      <c r="B244" t="s">
        <v>1677</v>
      </c>
      <c r="C244" t="s">
        <v>1760</v>
      </c>
      <c r="D244" t="s">
        <v>1761</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35">
      <c r="A245" t="s">
        <v>1678</v>
      </c>
      <c r="B245" t="s">
        <v>1679</v>
      </c>
      <c r="C245" t="s">
        <v>1760</v>
      </c>
      <c r="D245" t="s">
        <v>1761</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35">
      <c r="A246" t="s">
        <v>1680</v>
      </c>
      <c r="B246" t="s">
        <v>1681</v>
      </c>
      <c r="C246" t="s">
        <v>1760</v>
      </c>
      <c r="D246" t="s">
        <v>1761</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35">
      <c r="A247" t="s">
        <v>1187</v>
      </c>
      <c r="B247" t="s">
        <v>1682</v>
      </c>
      <c r="C247" t="s">
        <v>1760</v>
      </c>
      <c r="D247" t="s">
        <v>1761</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35">
      <c r="A248" t="s">
        <v>1110</v>
      </c>
      <c r="B248" t="s">
        <v>1683</v>
      </c>
      <c r="C248" t="s">
        <v>1760</v>
      </c>
      <c r="D248" t="s">
        <v>1761</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35">
      <c r="A249" t="s">
        <v>1128</v>
      </c>
      <c r="B249" t="s">
        <v>1684</v>
      </c>
      <c r="C249" t="s">
        <v>1760</v>
      </c>
      <c r="D249" t="s">
        <v>1761</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35">
      <c r="A250" t="s">
        <v>1685</v>
      </c>
      <c r="B250" t="s">
        <v>1686</v>
      </c>
      <c r="C250" t="s">
        <v>1760</v>
      </c>
      <c r="D250" t="s">
        <v>1761</v>
      </c>
    </row>
    <row r="251" spans="1:64" x14ac:dyDescent="0.35">
      <c r="A251" t="s">
        <v>1687</v>
      </c>
      <c r="B251" t="s">
        <v>1688</v>
      </c>
      <c r="C251" t="s">
        <v>1760</v>
      </c>
      <c r="D251" t="s">
        <v>1761</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35">
      <c r="A252" t="s">
        <v>604</v>
      </c>
      <c r="B252" t="s">
        <v>1689</v>
      </c>
      <c r="C252" t="s">
        <v>1760</v>
      </c>
      <c r="D252" t="s">
        <v>1761</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35">
      <c r="A253" t="s">
        <v>1243</v>
      </c>
      <c r="B253" t="s">
        <v>1690</v>
      </c>
      <c r="C253" t="s">
        <v>1760</v>
      </c>
      <c r="D253" t="s">
        <v>1761</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35">
      <c r="A254" t="s">
        <v>1691</v>
      </c>
      <c r="B254" t="s">
        <v>1692</v>
      </c>
      <c r="C254" t="s">
        <v>1760</v>
      </c>
      <c r="D254" t="s">
        <v>1761</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35">
      <c r="A255" t="s">
        <v>1210</v>
      </c>
      <c r="B255" t="s">
        <v>1693</v>
      </c>
      <c r="C255" t="s">
        <v>1760</v>
      </c>
      <c r="D255" t="s">
        <v>1761</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35">
      <c r="A256" t="s">
        <v>1694</v>
      </c>
      <c r="B256" t="s">
        <v>1695</v>
      </c>
      <c r="C256" t="s">
        <v>1760</v>
      </c>
      <c r="D256" t="s">
        <v>1761</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35">
      <c r="A257" t="s">
        <v>1137</v>
      </c>
      <c r="B257" t="s">
        <v>1696</v>
      </c>
      <c r="C257" t="s">
        <v>1760</v>
      </c>
      <c r="D257" t="s">
        <v>1761</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35">
      <c r="A258" t="s">
        <v>1697</v>
      </c>
      <c r="B258" t="s">
        <v>1698</v>
      </c>
      <c r="C258" t="s">
        <v>1760</v>
      </c>
      <c r="D258" t="s">
        <v>1761</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35">
      <c r="A259" t="s">
        <v>1699</v>
      </c>
      <c r="B259" t="s">
        <v>1700</v>
      </c>
      <c r="C259" t="s">
        <v>1760</v>
      </c>
      <c r="D259" t="s">
        <v>1761</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35">
      <c r="A260" t="s">
        <v>1701</v>
      </c>
      <c r="B260" t="s">
        <v>1702</v>
      </c>
      <c r="C260" t="s">
        <v>1760</v>
      </c>
      <c r="D260" t="s">
        <v>1761</v>
      </c>
    </row>
    <row r="261" spans="1:65" x14ac:dyDescent="0.35">
      <c r="A261" t="s">
        <v>1703</v>
      </c>
      <c r="B261" t="s">
        <v>1704</v>
      </c>
      <c r="C261" t="s">
        <v>1760</v>
      </c>
      <c r="D261" t="s">
        <v>1761</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35">
      <c r="A262" t="s">
        <v>1705</v>
      </c>
      <c r="B262" t="s">
        <v>1706</v>
      </c>
      <c r="C262" t="s">
        <v>1760</v>
      </c>
      <c r="D262" t="s">
        <v>1761</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35">
      <c r="A263" t="s">
        <v>1221</v>
      </c>
      <c r="B263" t="s">
        <v>1707</v>
      </c>
      <c r="C263" t="s">
        <v>1760</v>
      </c>
      <c r="D263" t="s">
        <v>1761</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35">
      <c r="A264" t="s">
        <v>1017</v>
      </c>
      <c r="B264" t="s">
        <v>1708</v>
      </c>
      <c r="C264" t="s">
        <v>1760</v>
      </c>
      <c r="D264" t="s">
        <v>1761</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35">
      <c r="A265" t="s">
        <v>1228</v>
      </c>
      <c r="B265" t="s">
        <v>1709</v>
      </c>
      <c r="C265" t="s">
        <v>1760</v>
      </c>
      <c r="D265" t="s">
        <v>1761</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35">
      <c r="A266" t="s">
        <v>1710</v>
      </c>
      <c r="B266" t="s">
        <v>1711</v>
      </c>
      <c r="C266" t="s">
        <v>1760</v>
      </c>
      <c r="D266" t="s">
        <v>1761</v>
      </c>
    </row>
    <row r="267" spans="1:65" x14ac:dyDescent="0.35">
      <c r="A267" t="s">
        <v>1712</v>
      </c>
      <c r="B267" t="s">
        <v>1713</v>
      </c>
      <c r="C267" t="s">
        <v>1760</v>
      </c>
      <c r="D267" t="s">
        <v>1761</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35">
      <c r="A268" t="s">
        <v>602</v>
      </c>
      <c r="B268" t="s">
        <v>1714</v>
      </c>
      <c r="C268" t="s">
        <v>1760</v>
      </c>
      <c r="D268" t="s">
        <v>1761</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35">
      <c r="A269" t="s">
        <v>606</v>
      </c>
      <c r="B269" t="s">
        <v>1715</v>
      </c>
      <c r="C269" t="s">
        <v>1760</v>
      </c>
      <c r="D269" t="s">
        <v>1761</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35">
      <c r="A270" t="s">
        <v>607</v>
      </c>
      <c r="B270" t="s">
        <v>1716</v>
      </c>
      <c r="C270" t="s">
        <v>1760</v>
      </c>
      <c r="D270" t="s">
        <v>1761</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35"/>
    <row r="272" spans="1:65" s="1" customFormat="1" x14ac:dyDescent="0.35">
      <c r="BB272" s="1" t="s">
        <v>1717</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x14ac:dyDescent="0.35">
      <c r="BM273" s="51" t="s">
        <v>1759</v>
      </c>
    </row>
    <row r="274" spans="8:65" s="1" customFormat="1" x14ac:dyDescent="0.35">
      <c r="I274" s="1" t="s">
        <v>1719</v>
      </c>
    </row>
    <row r="275" spans="8:65" s="1" customFormat="1" x14ac:dyDescent="0.35">
      <c r="H275">
        <v>2020</v>
      </c>
      <c r="I275" s="156">
        <f>BL77*$BM$272</f>
        <v>229.62535887096067</v>
      </c>
    </row>
    <row r="276" spans="8:65" s="1" customFormat="1" x14ac:dyDescent="0.35">
      <c r="H276">
        <v>2021</v>
      </c>
      <c r="I276" s="156">
        <f>I275*$BM$272</f>
        <v>226.13751275531047</v>
      </c>
    </row>
    <row r="277" spans="8:65" s="1" customFormat="1" x14ac:dyDescent="0.35">
      <c r="H277">
        <v>2022</v>
      </c>
      <c r="I277" s="156">
        <f t="shared" ref="I277:I295" si="1">I276*$BM$272</f>
        <v>222.70264454500256</v>
      </c>
    </row>
    <row r="278" spans="8:65" s="1" customFormat="1" x14ac:dyDescent="0.35">
      <c r="H278">
        <v>2023</v>
      </c>
      <c r="I278" s="156">
        <f t="shared" si="1"/>
        <v>219.31994954328101</v>
      </c>
    </row>
    <row r="279" spans="8:65" s="1" customFormat="1" x14ac:dyDescent="0.35">
      <c r="H279">
        <v>2024</v>
      </c>
      <c r="I279" s="156">
        <f t="shared" si="1"/>
        <v>215.98863527616209</v>
      </c>
    </row>
    <row r="280" spans="8:65" s="1" customFormat="1" x14ac:dyDescent="0.35">
      <c r="H280">
        <v>2025</v>
      </c>
      <c r="I280" s="156">
        <f t="shared" si="1"/>
        <v>212.70792130677907</v>
      </c>
    </row>
    <row r="281" spans="8:65" s="1" customFormat="1" x14ac:dyDescent="0.35">
      <c r="H281">
        <v>2026</v>
      </c>
      <c r="I281" s="156">
        <f t="shared" si="1"/>
        <v>209.4770390525469</v>
      </c>
    </row>
    <row r="282" spans="8:65" s="1" customFormat="1" x14ac:dyDescent="0.35">
      <c r="H282">
        <v>2027</v>
      </c>
      <c r="I282" s="156">
        <f t="shared" si="1"/>
        <v>206.29523160510416</v>
      </c>
    </row>
    <row r="283" spans="8:65" s="1" customFormat="1" x14ac:dyDescent="0.35">
      <c r="H283">
        <v>2028</v>
      </c>
      <c r="I283" s="156">
        <f t="shared" si="1"/>
        <v>203.16175355298986</v>
      </c>
    </row>
    <row r="284" spans="8:65" s="1" customFormat="1" x14ac:dyDescent="0.35">
      <c r="H284">
        <v>2029</v>
      </c>
      <c r="I284" s="156">
        <f t="shared" si="1"/>
        <v>200.0758708070137</v>
      </c>
    </row>
    <row r="285" spans="8:65" s="1" customFormat="1" x14ac:dyDescent="0.35">
      <c r="H285">
        <v>2030</v>
      </c>
      <c r="I285" s="156">
        <f t="shared" si="1"/>
        <v>197.0368604282788</v>
      </c>
    </row>
    <row r="286" spans="8:65" s="1" customFormat="1" x14ac:dyDescent="0.35">
      <c r="H286">
        <v>2031</v>
      </c>
      <c r="I286" s="156">
        <f t="shared" si="1"/>
        <v>194.04401045881667</v>
      </c>
    </row>
    <row r="287" spans="8:65" s="1" customFormat="1" x14ac:dyDescent="0.35">
      <c r="H287">
        <v>2032</v>
      </c>
      <c r="I287" s="156">
        <f t="shared" si="1"/>
        <v>191.09661975479472</v>
      </c>
    </row>
    <row r="288" spans="8:65" s="1" customFormat="1" x14ac:dyDescent="0.35">
      <c r="H288">
        <v>2033</v>
      </c>
      <c r="I288" s="156">
        <f t="shared" si="1"/>
        <v>188.19399782225722</v>
      </c>
    </row>
    <row r="289" spans="3:9" s="1" customFormat="1" x14ac:dyDescent="0.35">
      <c r="C289" s="49"/>
      <c r="D289" s="49"/>
      <c r="E289" s="49"/>
      <c r="H289">
        <v>2034</v>
      </c>
      <c r="I289" s="156">
        <f t="shared" si="1"/>
        <v>185.33546465536119</v>
      </c>
    </row>
    <row r="290" spans="3:9" s="1" customFormat="1" x14ac:dyDescent="0.35">
      <c r="C290" s="49"/>
      <c r="D290" s="49"/>
      <c r="E290" s="49"/>
      <c r="H290">
        <v>2035</v>
      </c>
      <c r="I290" s="156">
        <f t="shared" si="1"/>
        <v>182.52035057706948</v>
      </c>
    </row>
    <row r="291" spans="3:9" s="1" customFormat="1" x14ac:dyDescent="0.35">
      <c r="C291" s="49"/>
      <c r="D291" s="49"/>
      <c r="E291" s="49"/>
      <c r="H291">
        <v>2036</v>
      </c>
      <c r="I291" s="156">
        <f t="shared" si="1"/>
        <v>179.74799608226348</v>
      </c>
    </row>
    <row r="292" spans="3:9" s="1" customFormat="1" x14ac:dyDescent="0.35">
      <c r="H292">
        <v>2037</v>
      </c>
      <c r="I292" s="156">
        <f t="shared" si="1"/>
        <v>177.01775168323897</v>
      </c>
    </row>
    <row r="293" spans="3:9" s="1" customFormat="1" x14ac:dyDescent="0.35">
      <c r="H293">
        <v>2038</v>
      </c>
      <c r="I293" s="156">
        <f t="shared" si="1"/>
        <v>174.32897775754867</v>
      </c>
    </row>
    <row r="294" spans="3:9" s="1" customFormat="1" x14ac:dyDescent="0.35">
      <c r="H294">
        <v>2039</v>
      </c>
      <c r="I294" s="156">
        <f t="shared" si="1"/>
        <v>171.68104439815596</v>
      </c>
    </row>
    <row r="295" spans="3:9" s="1" customFormat="1" x14ac:dyDescent="0.35">
      <c r="H295">
        <v>2040</v>
      </c>
      <c r="I295" s="156">
        <f t="shared" si="1"/>
        <v>169.07333126586477</v>
      </c>
    </row>
    <row r="296" spans="3:9" s="1" customFormat="1" x14ac:dyDescent="0.35"/>
  </sheetData>
  <pageMargins left="0.7" right="0.7" top="0.75" bottom="0.75" header="0.3" footer="0.3"/>
  <headerFooter alignWithMargins="0"/>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4.5" x14ac:dyDescent="0.35"/>
  <cols>
    <col min="1" max="1" width="13.81640625" bestFit="1" customWidth="1"/>
    <col min="2" max="4" width="16.1796875" customWidth="1"/>
    <col min="5" max="5" width="20.453125" bestFit="1" customWidth="1"/>
    <col min="6" max="6" width="15.54296875" style="89" customWidth="1"/>
    <col min="7" max="7" width="14.453125" style="195" bestFit="1" customWidth="1"/>
    <col min="8" max="8" width="14.81640625" style="287" bestFit="1" customWidth="1"/>
  </cols>
  <sheetData>
    <row r="1" spans="1:8" x14ac:dyDescent="0.35">
      <c r="A1" s="186" t="s">
        <v>1915</v>
      </c>
      <c r="B1" s="186" t="s">
        <v>1916</v>
      </c>
      <c r="C1" s="186" t="s">
        <v>1917</v>
      </c>
      <c r="D1" s="186" t="s">
        <v>1918</v>
      </c>
      <c r="E1" s="186" t="s">
        <v>2081</v>
      </c>
      <c r="F1" s="282" t="s">
        <v>2078</v>
      </c>
      <c r="G1" s="285" t="s">
        <v>2079</v>
      </c>
      <c r="H1" s="286" t="s">
        <v>2080</v>
      </c>
    </row>
    <row r="2" spans="1:8" x14ac:dyDescent="0.35">
      <c r="A2" t="s">
        <v>200</v>
      </c>
      <c r="B2" s="89">
        <f>Tasks_previous!R45</f>
        <v>41.724137931034484</v>
      </c>
      <c r="C2" s="89">
        <f>Tasks_previous!S45</f>
        <v>22.488603156049098</v>
      </c>
      <c r="D2" s="89">
        <f>C2/((25*Tasks_previous!J44)/60)</f>
        <v>6.4767177089421404</v>
      </c>
      <c r="E2" s="3">
        <f>B2*G2*1000*H2</f>
        <v>28.641235186385572</v>
      </c>
      <c r="F2" s="89" t="s">
        <v>201</v>
      </c>
      <c r="G2" s="195">
        <f>SUM(TotalPop!D20:D102)/SUM(TotalPop!D$2:D$102)</f>
        <v>0.53026696512145299</v>
      </c>
      <c r="H2" s="287">
        <f>Tasks_previous!H44</f>
        <v>1.2945230835262726E-3</v>
      </c>
    </row>
    <row r="3" spans="1:8" x14ac:dyDescent="0.35">
      <c r="A3" t="s">
        <v>68</v>
      </c>
      <c r="B3" s="89">
        <f>Tasks_previous!R11</f>
        <v>2.8409800837628687</v>
      </c>
      <c r="C3" s="89">
        <f>Tasks_previous!S11</f>
        <v>2.8409800837628687</v>
      </c>
      <c r="D3" s="89">
        <f>C3/(20/60)</f>
        <v>8.5229402512886061</v>
      </c>
      <c r="E3" s="3">
        <f t="shared" ref="E3:E13" si="0">B3*G3*1000*H3</f>
        <v>84.662716764886667</v>
      </c>
      <c r="F3" s="89" t="s">
        <v>2083</v>
      </c>
      <c r="G3" s="195">
        <f>SUM(TotalPop!D3)/SUM(TotalPop!D$2:D$102)</f>
        <v>2.9800531601316679E-2</v>
      </c>
      <c r="H3" s="287">
        <v>1</v>
      </c>
    </row>
    <row r="4" spans="1:8" x14ac:dyDescent="0.35">
      <c r="A4" t="s">
        <v>70</v>
      </c>
      <c r="B4" s="89">
        <f>Tasks_previous!R34</f>
        <v>6.4682320441988947</v>
      </c>
      <c r="C4" s="89">
        <f>Tasks_previous!S34</f>
        <v>1.6170580110497237</v>
      </c>
      <c r="D4" s="89">
        <f>C4/(Tasks_previous!O17*Tasks_previous!M17/60)</f>
        <v>4.8511740331491717</v>
      </c>
      <c r="E4" s="3">
        <f t="shared" si="0"/>
        <v>69.755802604420609</v>
      </c>
      <c r="F4" s="283" t="s">
        <v>169</v>
      </c>
      <c r="G4" s="195">
        <f>SUM(TotalPop!D3:D6)/SUM(TotalPop!D$2:D$102)</f>
        <v>0.11351967606370302</v>
      </c>
      <c r="H4" s="287">
        <f>Tasks_previous!H33</f>
        <v>9.5000000000000001E-2</v>
      </c>
    </row>
    <row r="5" spans="1:8" x14ac:dyDescent="0.35">
      <c r="A5" t="s">
        <v>241</v>
      </c>
      <c r="B5" s="89">
        <f>Tasks_previous!R84</f>
        <v>4.9309664694280082</v>
      </c>
      <c r="C5" s="89">
        <f>Tasks_previous!S84</f>
        <v>1.2327416173570021</v>
      </c>
      <c r="D5" s="89">
        <f>C5/(35/60)</f>
        <v>2.1132713440405748</v>
      </c>
      <c r="E5" s="3">
        <f t="shared" si="0"/>
        <v>0.54718037478703996</v>
      </c>
      <c r="F5" s="89" t="s">
        <v>201</v>
      </c>
      <c r="G5" s="195">
        <f>G2</f>
        <v>0.53026696512145299</v>
      </c>
      <c r="H5" s="287">
        <f>Tasks_previous!H77</f>
        <v>2.0926851436312916E-4</v>
      </c>
    </row>
    <row r="6" spans="1:8" x14ac:dyDescent="0.35">
      <c r="A6" t="s">
        <v>66</v>
      </c>
      <c r="B6" s="89">
        <f>Tasks_previous!R86</f>
        <v>0.26551608334870802</v>
      </c>
      <c r="C6" s="89">
        <f>Tasks_previous!S86</f>
        <v>0.63723860003689925</v>
      </c>
      <c r="D6" s="89">
        <f>C6/(25/60)</f>
        <v>1.5293726400885581</v>
      </c>
      <c r="E6" s="3">
        <f t="shared" si="0"/>
        <v>37.480763627223133</v>
      </c>
      <c r="F6" s="89" t="s">
        <v>253</v>
      </c>
      <c r="G6" s="195">
        <f>SUM(TotalPop!C17:C51)/SUM(TotalPop!D2:D102)</f>
        <v>0.24171563907996554</v>
      </c>
      <c r="H6" s="287">
        <f>Tasks_previous!H86</f>
        <v>0.58399999999999996</v>
      </c>
    </row>
    <row r="7" spans="1:8" x14ac:dyDescent="0.35">
      <c r="A7" t="s">
        <v>220</v>
      </c>
      <c r="B7" s="89">
        <f>Tasks_previous!R64</f>
        <v>3.0097926267281103</v>
      </c>
      <c r="C7" s="89">
        <f>Tasks_previous!S64</f>
        <v>0.75244815668202758</v>
      </c>
      <c r="D7" s="89">
        <f>C7/(20/60)</f>
        <v>2.2573444700460827</v>
      </c>
      <c r="E7" s="3">
        <f t="shared" si="0"/>
        <v>40.931490309717503</v>
      </c>
      <c r="F7" s="58" t="s">
        <v>201</v>
      </c>
      <c r="G7" s="195">
        <f>G2</f>
        <v>0.53026696512145299</v>
      </c>
      <c r="H7" s="287">
        <f>Tasks_previous!H70</f>
        <v>2.56464E-2</v>
      </c>
    </row>
    <row r="8" spans="1:8" s="52" customFormat="1" x14ac:dyDescent="0.35">
      <c r="A8" s="52" t="s">
        <v>69</v>
      </c>
      <c r="B8" s="288">
        <f>Tasks_previous!R57</f>
        <v>2.222222222222222E-2</v>
      </c>
      <c r="C8" s="288">
        <f>B8</f>
        <v>2.222222222222222E-2</v>
      </c>
      <c r="D8" s="289">
        <f>C8/(25/60)</f>
        <v>5.3333333333333323E-2</v>
      </c>
      <c r="E8" s="289">
        <f t="shared" si="0"/>
        <v>0.42093501694897617</v>
      </c>
      <c r="F8" s="290" t="s">
        <v>212</v>
      </c>
      <c r="G8" s="291">
        <v>1</v>
      </c>
      <c r="H8" s="292">
        <f>Tasks_previous!H50</f>
        <v>1.894207576270393E-2</v>
      </c>
    </row>
    <row r="9" spans="1:8" x14ac:dyDescent="0.35">
      <c r="A9" t="s">
        <v>215</v>
      </c>
      <c r="B9" s="238">
        <f>Tasks_previous!R62</f>
        <v>1.7479452054794519E-2</v>
      </c>
      <c r="C9" s="238">
        <f>Tasks_previous!S62</f>
        <v>1.7479452054794519E-2</v>
      </c>
      <c r="D9" s="3">
        <f>C9/(15/60)</f>
        <v>6.9917808219178076E-2</v>
      </c>
      <c r="E9" s="3">
        <f t="shared" si="0"/>
        <v>0.12496274933910118</v>
      </c>
      <c r="F9" s="89" t="s">
        <v>212</v>
      </c>
      <c r="G9" s="195">
        <v>1</v>
      </c>
      <c r="H9" s="287">
        <f>Tasks_previous!H62</f>
        <v>7.1491228070175447E-3</v>
      </c>
    </row>
    <row r="10" spans="1:8" x14ac:dyDescent="0.35">
      <c r="A10" t="s">
        <v>232</v>
      </c>
      <c r="B10" s="238">
        <f>Tasks_previous!R80</f>
        <v>2.3216438356164385E-2</v>
      </c>
      <c r="C10" s="238">
        <f>Tasks_previous!S80</f>
        <v>1.741232876712329E-2</v>
      </c>
      <c r="D10" s="3">
        <f>C10/(15/60)</f>
        <v>6.9649315068493159E-2</v>
      </c>
      <c r="E10" s="3">
        <f t="shared" si="0"/>
        <v>5.0101073972602741</v>
      </c>
      <c r="F10" s="89" t="s">
        <v>212</v>
      </c>
      <c r="G10" s="195">
        <v>1</v>
      </c>
      <c r="H10" s="287">
        <f>Tasks_previous!H80</f>
        <v>0.21579999999999999</v>
      </c>
    </row>
    <row r="11" spans="1:8" x14ac:dyDescent="0.35">
      <c r="A11" t="s">
        <v>238</v>
      </c>
      <c r="B11" s="238">
        <f>Tasks_previous!R82</f>
        <v>8.1395348837209301E-3</v>
      </c>
      <c r="C11" s="238">
        <f>Tasks_previous!S82</f>
        <v>8.1395348837209301E-3</v>
      </c>
      <c r="D11" s="3">
        <f>C11/(10/60)</f>
        <v>4.8837209302325581E-2</v>
      </c>
      <c r="E11" s="3">
        <f t="shared" si="0"/>
        <v>4.2803660140158205E-2</v>
      </c>
      <c r="F11" s="58" t="str">
        <f t="shared" ref="F11" si="1">F5</f>
        <v>adults 18+</v>
      </c>
      <c r="G11" s="195">
        <f>G2</f>
        <v>0.53026696512145299</v>
      </c>
      <c r="H11" s="287">
        <f>Tasks_previous!H76</f>
        <v>9.9171468987202336E-3</v>
      </c>
    </row>
    <row r="12" spans="1:8" x14ac:dyDescent="0.35">
      <c r="A12" t="s">
        <v>65</v>
      </c>
      <c r="B12" s="238">
        <f>SUM(Tasks_previous!R2:R6)</f>
        <v>1.3455101501264839</v>
      </c>
      <c r="C12" s="238">
        <f>SUM(Tasks_previous!S2:S6)</f>
        <v>1.1264736140593818</v>
      </c>
      <c r="D12" s="3">
        <f>C12/(SUM(40,90,120,120)/60)</f>
        <v>0.18267139687449435</v>
      </c>
      <c r="E12" s="3">
        <f t="shared" si="0"/>
        <v>41.777435579397725</v>
      </c>
      <c r="F12" s="89" t="s">
        <v>2082</v>
      </c>
      <c r="G12" s="195">
        <f>SUM(TotalPop!D2)/SUM(TotalPop!D$2:D$102)</f>
        <v>3.1049513506435058E-2</v>
      </c>
      <c r="H12" s="287">
        <v>1</v>
      </c>
    </row>
    <row r="13" spans="1:8" x14ac:dyDescent="0.35">
      <c r="A13" t="s">
        <v>67</v>
      </c>
      <c r="B13" s="238">
        <f>Tasks_previous!R9</f>
        <v>0.14500000000000002</v>
      </c>
      <c r="C13" s="238">
        <f>Tasks_previous!S9</f>
        <v>0.14500000000000002</v>
      </c>
      <c r="D13" s="3">
        <f>C13/(10/60)</f>
        <v>0.87000000000000011</v>
      </c>
      <c r="E13" s="3">
        <f t="shared" si="0"/>
        <v>49.381059087710824</v>
      </c>
      <c r="F13" s="284" t="s">
        <v>169</v>
      </c>
      <c r="G13" s="195">
        <f>G4</f>
        <v>0.11351967606370302</v>
      </c>
      <c r="H13" s="287">
        <f>Tasks_previous!H8</f>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66</vt:i4>
      </vt:variant>
      <vt:variant>
        <vt:lpstr>Named Ranges</vt:lpstr>
      </vt:variant>
      <vt:variant>
        <vt:i4>1</vt:i4>
      </vt:variant>
    </vt:vector>
  </HeadingPairs>
  <TitlesOfParts>
    <vt:vector size="67" baseType="lpstr">
      <vt:lpstr>Scenarios_retain</vt:lpstr>
      <vt:lpstr>To Do or Upgrade</vt:lpstr>
      <vt:lpstr>Read Me</vt:lpstr>
      <vt:lpstr>Scenarios</vt:lpstr>
      <vt:lpstr>RegionSelect</vt:lpstr>
      <vt:lpstr>TotalPop</vt:lpstr>
      <vt:lpstr>StochasticParameters</vt:lpstr>
      <vt:lpstr>PopValues</vt:lpstr>
      <vt:lpstr>PopValues_retain</vt:lpstr>
      <vt:lpstr>SeasonalityCurves</vt:lpstr>
      <vt:lpstr>SeasonalityOffsets</vt:lpstr>
      <vt:lpstr>TaskValues_ref</vt:lpstr>
      <vt:lpstr>TV_Comprehensive</vt:lpstr>
      <vt:lpstr>TV_Merged</vt:lpstr>
      <vt:lpstr>Cadres_Comprehensive</vt:lpstr>
      <vt:lpstr>TV_Basic</vt:lpstr>
      <vt:lpstr>NCD age group</vt:lpstr>
      <vt:lpstr>Cadres_Basic</vt:lpstr>
      <vt:lpstr>Cadres_Merged</vt:lpstr>
      <vt:lpstr>Staffing Models</vt:lpstr>
      <vt:lpstr>Fertility Mortality Rates</vt:lpstr>
      <vt:lpstr>RegionalData</vt:lpstr>
      <vt:lpstr>Work time</vt:lpstr>
      <vt:lpstr>AgeSpecific Fertility</vt:lpstr>
      <vt:lpstr>RuralUrban Mortality</vt:lpstr>
      <vt:lpstr>Age band mort calcs</vt:lpstr>
      <vt:lpstr>Data dictionary Scenarios</vt:lpstr>
      <vt:lpstr>Ratios</vt:lpstr>
      <vt:lpstr>Services summary</vt:lpstr>
      <vt:lpstr>Tasks_previous</vt:lpstr>
      <vt:lpstr>TaskValues</vt:lpstr>
      <vt:lpstr>Tasks_previous (2)</vt:lpstr>
      <vt:lpstr>Lookup</vt:lpstr>
      <vt:lpstr>Prevalences</vt:lpstr>
      <vt:lpstr>DALYs </vt:lpstr>
      <vt:lpstr>CEA</vt:lpstr>
      <vt:lpstr>Ssn TB</vt:lpstr>
      <vt:lpstr>Ssn Births</vt:lpstr>
      <vt:lpstr>Ssn Diarrhea</vt:lpstr>
      <vt:lpstr>Ssn Malaria</vt:lpstr>
      <vt:lpstr>Ssn Nutr</vt:lpstr>
      <vt:lpstr>Ssn Measles</vt:lpstr>
      <vt:lpstr>Staffing</vt:lpstr>
      <vt:lpstr>Services ref</vt:lpstr>
      <vt:lpstr>Coverage impacts</vt:lpstr>
      <vt:lpstr>Demographics_Total</vt:lpstr>
      <vt:lpstr>PopRegional2020</vt:lpstr>
      <vt:lpstr>Pop_female_2020</vt:lpstr>
      <vt:lpstr>Pop_male_2020</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AggregateDALYs</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Rui Han (AgileOne)</cp:lastModifiedBy>
  <cp:revision/>
  <dcterms:created xsi:type="dcterms:W3CDTF">2021-08-19T16:16:53Z</dcterms:created>
  <dcterms:modified xsi:type="dcterms:W3CDTF">2022-08-26T17:14:37Z</dcterms:modified>
  <cp:category/>
  <cp:contentStatus/>
</cp:coreProperties>
</file>